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9"/>
  </bookViews>
  <sheets>
    <sheet name="Old Recap" sheetId="1" state="visible" r:id="rId2"/>
    <sheet name="Recap" sheetId="2" state="visible" r:id="rId3"/>
    <sheet name="1A S1" sheetId="3" state="visible" r:id="rId4"/>
    <sheet name="1A S2" sheetId="4" state="visible" r:id="rId5"/>
    <sheet name="2A S3" sheetId="5" state="visible" r:id="rId6"/>
    <sheet name="2A S4-Pac1 Alt" sheetId="6" state="hidden" r:id="rId7"/>
    <sheet name="2A S4-Pac1" sheetId="7" state="visible" r:id="rId8"/>
    <sheet name="2A S4-Pac2" sheetId="8" state="visible" r:id="rId9"/>
    <sheet name="Intervenants S1-S3" sheetId="9" state="visible" r:id="rId10"/>
    <sheet name="Intervenants S2-S4" sheetId="10" state="visible" r:id="rId11"/>
    <sheet name="Archive_intervenants" sheetId="11" state="hidden" r:id="rId12"/>
    <sheet name="S1-S3" sheetId="12" state="hidden" r:id="rId1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<sst xmlns="http://schemas.openxmlformats.org/spreadsheetml/2006/main" count="6595" uniqueCount="768">
  <si>
    <t xml:space="preserve">Semaines Calendaires S1/S3 </t>
  </si>
  <si>
    <t xml:space="preserve">36</t>
  </si>
  <si>
    <t xml:space="preserve">37</t>
  </si>
  <si>
    <t xml:space="preserve">TOTAL S1</t>
  </si>
  <si>
    <t xml:space="preserve">TOTAL S3</t>
  </si>
  <si>
    <t xml:space="preserve">TOTAL S1/S3</t>
  </si>
  <si>
    <t xml:space="preserve">Semaines Calendaires S2/S4 </t>
  </si>
  <si>
    <t xml:space="preserve">TOTAL S2</t>
  </si>
  <si>
    <t xml:space="preserve">TOTAL S4</t>
  </si>
  <si>
    <t xml:space="preserve">TOTAL S2/S4</t>
  </si>
  <si>
    <t xml:space="preserve">PS</t>
  </si>
  <si>
    <t xml:space="preserve">TOTAL EqTD</t>
  </si>
  <si>
    <t xml:space="preserve">(→ avec TP=TD)</t>
  </si>
  <si>
    <t xml:space="preserve">semaine incomplète (jours fériés, ...)</t>
  </si>
  <si>
    <t xml:space="preserve">              </t>
  </si>
  <si>
    <t xml:space="preserve">semaine de vacances</t>
  </si>
  <si>
    <t xml:space="preserve">S1</t>
  </si>
  <si>
    <t xml:space="preserve">S2</t>
  </si>
  <si>
    <t xml:space="preserve">S3</t>
  </si>
  <si>
    <t xml:space="preserve">S4₁</t>
  </si>
  <si>
    <t xml:space="preserve">S4₂</t>
  </si>
  <si>
    <t xml:space="preserve">Total</t>
  </si>
  <si>
    <t xml:space="preserve">semaine inter-semestre</t>
  </si>
  <si>
    <t xml:space="preserve">CM</t>
  </si>
  <si>
    <t xml:space="preserve">semaine PTUT S2</t>
  </si>
  <si>
    <t xml:space="preserve">TD</t>
  </si>
  <si>
    <t xml:space="preserve">semaine 43-44 (vacances au milieu)</t>
  </si>
  <si>
    <t xml:space="preserve">TP</t>
  </si>
  <si>
    <t xml:space="preserve">CTRL</t>
  </si>
  <si>
    <t xml:space="preserve">Nomenclature des salles :</t>
  </si>
  <si>
    <t xml:space="preserve">A</t>
  </si>
  <si>
    <t xml:space="preserve">Amphi</t>
  </si>
  <si>
    <t xml:space="preserve">B</t>
  </si>
  <si>
    <t xml:space="preserve">Salle banalisée (Chaises+Tables)</t>
  </si>
  <si>
    <t xml:space="preserve">L</t>
  </si>
  <si>
    <t xml:space="preserve">Labo d'anglais</t>
  </si>
  <si>
    <t xml:space="preserve">M</t>
  </si>
  <si>
    <t xml:space="preserve">Salle Machine (13 postes, 26 chaises si TD)</t>
  </si>
  <si>
    <t xml:space="preserve">MM</t>
  </si>
  <si>
    <t xml:space="preserve">2 salles Machine en //</t>
  </si>
  <si>
    <t xml:space="preserve">6M</t>
  </si>
  <si>
    <t xml:space="preserve">6 salles Machine en //</t>
  </si>
  <si>
    <t xml:space="preserve">Espace Contrôle</t>
  </si>
  <si>
    <t xml:space="preserve">Planification / Consigne : </t>
  </si>
  <si>
    <t xml:space="preserve">* </t>
  </si>
  <si>
    <t xml:space="preserve">Pour tous les semestres : Ne pas utiliser les semaines numérotées « -1 » ou « 18 »</t>
  </si>
  <si>
    <t xml:space="preserve">Attention ! Les semaines en orange sont des semaines avec moins de créneaux (jours fériés …)</t>
  </si>
  <si>
    <t xml:space="preserve">Donc si vous avez un « trou » à placer, elles sont à privilégier</t>
  </si>
  <si>
    <t xml:space="preserve">Cas Particulier du Semestre 1</t>
  </si>
  <si>
    <t xml:space="preserve">- </t>
  </si>
  <si>
    <t xml:space="preserve">½ créneau possible pour les devoirs → Essayer de lisser les évaluations pour en avoir + régulièrement</t>
  </si>
  <si>
    <t xml:space="preserve">Essayer de ne pas dépasser 23 créneaux/semaine</t>
  </si>
  <si>
    <t xml:space="preserve">Semestre 1 &amp; 2 : Par défaut le planning de cette année a été « collé »</t>
  </si>
  <si>
    <t xml:space="preserve">Semestre 3 &amp; 4 : Les volumes horaires à répartir sont placés dans la première colonne</t>
  </si>
  <si>
    <t xml:space="preserve">POUR TOUTE MODIFICATION, voir LD</t>
  </si>
  <si>
    <t xml:space="preserve">JD</t>
  </si>
  <si>
    <t xml:space="preserve">(→ avec TP=TP)</t>
  </si>
  <si>
    <t xml:space="preserve">S4₁ALt</t>
  </si>
  <si>
    <t xml:space="preserve">SEMESTRE 1 – 2016-17</t>
  </si>
  <si>
    <t xml:space="preserve">4 GROUPES</t>
  </si>
  <si>
    <t xml:space="preserve">Max</t>
  </si>
  <si>
    <t xml:space="preserve">Semaines Calendaires S1 </t>
  </si>
  <si>
    <t xml:space="preserve">OBSOLETE</t>
  </si>
  <si>
    <t xml:space="preserve">ratio</t>
  </si>
  <si>
    <t xml:space="preserve">Semaines de cours</t>
  </si>
  <si>
    <t xml:space="preserve">Resp</t>
  </si>
  <si>
    <t xml:space="preserve">Vérif</t>
  </si>
  <si>
    <t xml:space="preserve">Réf.2013</t>
  </si>
  <si>
    <t xml:space="preserve">PPN</t>
  </si>
  <si>
    <t xml:space="preserve">SAGHE</t>
  </si>
  <si>
    <t xml:space="preserve">M1101 - ISI</t>
  </si>
  <si>
    <t xml:space="preserve">Intervenant</t>
  </si>
  <si>
    <t xml:space="preserve">Salle</t>
  </si>
  <si>
    <t xml:space="preserve">Type</t>
  </si>
  <si>
    <t xml:space="preserve">Vol Horaire</t>
  </si>
  <si>
    <t xml:space="preserve">ISI</t>
  </si>
  <si>
    <t xml:space="preserve">LR</t>
  </si>
  <si>
    <t xml:space="preserve">MDM</t>
  </si>
  <si>
    <t xml:space="preserve">PSO</t>
  </si>
  <si>
    <t xml:space="preserve">RB</t>
  </si>
  <si>
    <t xml:space="preserve">CDE</t>
  </si>
  <si>
    <t xml:space="preserve">        </t>
  </si>
  <si>
    <t xml:space="preserve">M1102 - IAP</t>
  </si>
  <si>
    <t xml:space="preserve">MFC</t>
  </si>
  <si>
    <t xml:space="preserve">IAP</t>
  </si>
  <si>
    <t xml:space="preserve">PRG</t>
  </si>
  <si>
    <t xml:space="preserve">PDU</t>
  </si>
  <si>
    <t xml:space="preserve">AP</t>
  </si>
  <si>
    <t xml:space="preserve">NJ</t>
  </si>
  <si>
    <t xml:space="preserve">M1103 - SDA</t>
  </si>
  <si>
    <t xml:space="preserve">SDA</t>
  </si>
  <si>
    <t xml:space="preserve">YF</t>
  </si>
  <si>
    <t xml:space="preserve">M1104 - IBD</t>
  </si>
  <si>
    <t xml:space="preserve">OT</t>
  </si>
  <si>
    <t xml:space="preserve">IBD</t>
  </si>
  <si>
    <t xml:space="preserve">LD</t>
  </si>
  <si>
    <t xml:space="preserve">LN</t>
  </si>
  <si>
    <t xml:space="preserve">NH</t>
  </si>
  <si>
    <t xml:space="preserve">M1105 - CDIN</t>
  </si>
  <si>
    <t xml:space="preserve">CDIN</t>
  </si>
  <si>
    <t xml:space="preserve">CMG</t>
  </si>
  <si>
    <t xml:space="preserve">JL</t>
  </si>
  <si>
    <t xml:space="preserve">RL</t>
  </si>
  <si>
    <t xml:space="preserve">YA</t>
  </si>
  <si>
    <t xml:space="preserve">CCL</t>
  </si>
  <si>
    <t xml:space="preserve">M1201 - MD</t>
  </si>
  <si>
    <t xml:space="preserve">MD</t>
  </si>
  <si>
    <t xml:space="preserve">PC</t>
  </si>
  <si>
    <t xml:space="preserve">OM</t>
  </si>
  <si>
    <t xml:space="preserve">PSE</t>
  </si>
  <si>
    <t xml:space="preserve">M1202 - AL</t>
  </si>
  <si>
    <t xml:space="preserve">MB</t>
  </si>
  <si>
    <t xml:space="preserve">AL</t>
  </si>
  <si>
    <t xml:space="preserve">M1203 - EE</t>
  </si>
  <si>
    <t xml:space="preserve">EP</t>
  </si>
  <si>
    <t xml:space="preserve">EE</t>
  </si>
  <si>
    <t xml:space="preserve">LG</t>
  </si>
  <si>
    <t xml:space="preserve">0.5</t>
  </si>
  <si>
    <t xml:space="preserve">M1204 - FO</t>
  </si>
  <si>
    <t xml:space="preserve">FO</t>
  </si>
  <si>
    <t xml:space="preserve">JC</t>
  </si>
  <si>
    <t xml:space="preserve">M1205 - FC</t>
  </si>
  <si>
    <t xml:space="preserve">ALE</t>
  </si>
  <si>
    <t xml:space="preserve">FC</t>
  </si>
  <si>
    <t xml:space="preserve">AB</t>
  </si>
  <si>
    <t xml:space="preserve">NJO</t>
  </si>
  <si>
    <t xml:space="preserve">MJT</t>
  </si>
  <si>
    <t xml:space="preserve">MN</t>
  </si>
  <si>
    <t xml:space="preserve">M1206 - ANI</t>
  </si>
  <si>
    <t xml:space="preserve">FS</t>
  </si>
  <si>
    <t xml:space="preserve">ANI</t>
  </si>
  <si>
    <t xml:space="preserve">IC</t>
  </si>
  <si>
    <t xml:space="preserve">MAC</t>
  </si>
  <si>
    <t xml:space="preserve">M1207 - PPP</t>
  </si>
  <si>
    <t xml:space="preserve">PPP</t>
  </si>
  <si>
    <t xml:space="preserve">FP</t>
  </si>
  <si>
    <t xml:space="preserve">PG</t>
  </si>
  <si>
    <t xml:space="preserve">M1106 – PTUT</t>
  </si>
  <si>
    <t xml:space="preserve">PTUT</t>
  </si>
  <si>
    <t xml:space="preserve">M1299 - SC</t>
  </si>
  <si>
    <t xml:space="preserve">JS</t>
  </si>
  <si>
    <t xml:space="preserve">SC</t>
  </si>
  <si>
    <t xml:space="preserve">TOTAL</t>
  </si>
  <si>
    <t xml:space="preserve">SEMESTRE 2 – 2016-17</t>
  </si>
  <si>
    <t xml:space="preserve">Semaines Calendaires S2 </t>
  </si>
  <si>
    <t xml:space="preserve">M2101 - APR</t>
  </si>
  <si>
    <t xml:space="preserve">APR</t>
  </si>
  <si>
    <t xml:space="preserve">  </t>
  </si>
  <si>
    <t xml:space="preserve">BG</t>
  </si>
  <si>
    <t xml:space="preserve">M2102 - RES</t>
  </si>
  <si>
    <t xml:space="preserve">RES</t>
  </si>
  <si>
    <t xml:space="preserve">      </t>
  </si>
  <si>
    <t xml:space="preserve">ME</t>
  </si>
  <si>
    <t xml:space="preserve">M2103 - POO</t>
  </si>
  <si>
    <t xml:space="preserve">POO</t>
  </si>
  <si>
    <t xml:space="preserve">HBH</t>
  </si>
  <si>
    <t xml:space="preserve">CTRL_LD</t>
  </si>
  <si>
    <t xml:space="preserve">M2104 - COO</t>
  </si>
  <si>
    <t xml:space="preserve">JMB</t>
  </si>
  <si>
    <t xml:space="preserve">COO</t>
  </si>
  <si>
    <t xml:space="preserve">LC</t>
  </si>
  <si>
    <t xml:space="preserve">JCO</t>
  </si>
  <si>
    <t xml:space="preserve">ALA</t>
  </si>
  <si>
    <t xml:space="preserve">IO</t>
  </si>
  <si>
    <t xml:space="preserve">M2105 - IHM</t>
  </si>
  <si>
    <t xml:space="preserve">IHM</t>
  </si>
  <si>
    <t xml:space="preserve">???</t>
  </si>
  <si>
    <t xml:space="preserve">SB</t>
  </si>
  <si>
    <t xml:space="preserve">XX</t>
  </si>
  <si>
    <t xml:space="preserve">??</t>
  </si>
  <si>
    <t xml:space="preserve">M2106 - PABD</t>
  </si>
  <si>
    <t xml:space="preserve">PABD</t>
  </si>
  <si>
    <t xml:space="preserve">M2201 - GLA</t>
  </si>
  <si>
    <t xml:space="preserve">GLA</t>
  </si>
  <si>
    <t xml:space="preserve">M2202 - AMN</t>
  </si>
  <si>
    <t xml:space="preserve">AMN</t>
  </si>
  <si>
    <t xml:space="preserve">M2203 - EG</t>
  </si>
  <si>
    <t xml:space="preserve">EG DROIT</t>
  </si>
  <si>
    <t xml:space="preserve">EG</t>
  </si>
  <si>
    <t xml:space="preserve"> </t>
  </si>
  <si>
    <t xml:space="preserve">TC</t>
  </si>
  <si>
    <t xml:space="preserve">M2204 - GP</t>
  </si>
  <si>
    <t xml:space="preserve">GP</t>
  </si>
  <si>
    <t xml:space="preserve">PGA</t>
  </si>
  <si>
    <t xml:space="preserve">M2205 - CIA</t>
  </si>
  <si>
    <t xml:space="preserve">CIA</t>
  </si>
  <si>
    <t xml:space="preserve">M2206 - AN</t>
  </si>
  <si>
    <t xml:space="preserve">AN</t>
  </si>
  <si>
    <t xml:space="preserve">VG</t>
  </si>
  <si>
    <t xml:space="preserve">M2207 - PPP</t>
  </si>
  <si>
    <t xml:space="preserve">mutualisé avec S4</t>
  </si>
  <si>
    <t xml:space="preserve">CM_MDM</t>
  </si>
  <si>
    <t xml:space="preserve">M2107 – PTUT</t>
  </si>
  <si>
    <t xml:space="preserve">SEMESTRE 3 – 2016-17</t>
  </si>
  <si>
    <t xml:space="preserve">FI et Alt</t>
  </si>
  <si>
    <t xml:space="preserve">FI seul</t>
  </si>
  <si>
    <t xml:space="preserve">3 GROUPES</t>
  </si>
  <si>
    <t xml:space="preserve">Somme</t>
  </si>
  <si>
    <t xml:space="preserve">Semaines Calendaires S3 </t>
  </si>
  <si>
    <t xml:space="preserve">FI / PPN</t>
  </si>
  <si>
    <t xml:space="preserve">Alt / FI</t>
  </si>
  <si>
    <t xml:space="preserve">M3101 - PSE</t>
  </si>
  <si>
    <t xml:space="preserve">M3102 - SR</t>
  </si>
  <si>
    <t xml:space="preserve">SR</t>
  </si>
  <si>
    <t xml:space="preserve">M3103 - AA</t>
  </si>
  <si>
    <t xml:space="preserve">AA</t>
  </si>
  <si>
    <t xml:space="preserve">M3104 - PWS</t>
  </si>
  <si>
    <t xml:space="preserve">PWS</t>
  </si>
  <si>
    <t xml:space="preserve">M3105 - CPOA</t>
  </si>
  <si>
    <t xml:space="preserve">CPOA</t>
  </si>
  <si>
    <t xml:space="preserve">MGAD</t>
  </si>
  <si>
    <t xml:space="preserve">Ma 6 ou Me 7/09 (privilégier 9h30-&gt;)</t>
  </si>
  <si>
    <t xml:space="preserve">RBA</t>
  </si>
  <si>
    <t xml:space="preserve">.</t>
  </si>
  <si>
    <t xml:space="preserve">M3106C - BDA</t>
  </si>
  <si>
    <t xml:space="preserve">BDA</t>
  </si>
  <si>
    <t xml:space="preserve">M3201 - PRST</t>
  </si>
  <si>
    <t xml:space="preserve">PRST</t>
  </si>
  <si>
    <t xml:space="preserve">TA</t>
  </si>
  <si>
    <t xml:space="preserve">M3202C - MM</t>
  </si>
  <si>
    <t xml:space="preserve">M3203 - DTIC</t>
  </si>
  <si>
    <t xml:space="preserve">DTIC</t>
  </si>
  <si>
    <t xml:space="preserve">FMO</t>
  </si>
  <si>
    <t xml:space="preserve">M3204 - GSI</t>
  </si>
  <si>
    <t xml:space="preserve">GSI</t>
  </si>
  <si>
    <t xml:space="preserve">M3205 – Communication professionnelle – CP</t>
  </si>
  <si>
    <t xml:space="preserve">CP</t>
  </si>
  <si>
    <t xml:space="preserve">M3205 - CP</t>
  </si>
  <si>
    <t xml:space="preserve">CDU</t>
  </si>
  <si>
    <t xml:space="preserve">NON PAYE</t>
  </si>
  <si>
    <t xml:space="preserve">M3206 - CPAN</t>
  </si>
  <si>
    <t xml:space="preserve">CPAN</t>
  </si>
  <si>
    <t xml:space="preserve">YG</t>
  </si>
  <si>
    <t xml:space="preserve">EA</t>
  </si>
  <si>
    <t xml:space="preserve">M3301 - MPA</t>
  </si>
  <si>
    <t xml:space="preserve">MPA</t>
  </si>
  <si>
    <t xml:space="preserve">lundi 9 à 15h30 STP</t>
  </si>
  <si>
    <t xml:space="preserve">FG</t>
  </si>
  <si>
    <t xml:space="preserve">en fait JMB</t>
  </si>
  <si>
    <t xml:space="preserve">M3302 – PTUT</t>
  </si>
  <si>
    <t xml:space="preserve">M3303 – PPP</t>
  </si>
  <si>
    <t xml:space="preserve">JBS</t>
  </si>
  <si>
    <t xml:space="preserve">SEMESTRE 4 – 2016-17</t>
  </si>
  <si>
    <t xml:space="preserve">Alt seul</t>
  </si>
  <si>
    <t xml:space="preserve">PAC 1 - Alt</t>
  </si>
  <si>
    <t xml:space="preserve">PAC1 – 1 GROUPE</t>
  </si>
  <si>
    <t xml:space="preserve">Semaines Calendaires S4</t>
  </si>
  <si>
    <t xml:space="preserve">nombres</t>
  </si>
  <si>
    <t xml:space="preserve">creneaux</t>
  </si>
  <si>
    <t xml:space="preserve">M4101C - ASR</t>
  </si>
  <si>
    <t xml:space="preserve">ASR</t>
  </si>
  <si>
    <t xml:space="preserve">OB</t>
  </si>
  <si>
    <t xml:space="preserve">M4102C - PR</t>
  </si>
  <si>
    <t xml:space="preserve">PR</t>
  </si>
  <si>
    <t xml:space="preserve">M4103C - PWCR</t>
  </si>
  <si>
    <t xml:space="preserve">PWCR</t>
  </si>
  <si>
    <t xml:space="preserve">M4104C - CDAM</t>
  </si>
  <si>
    <t xml:space="preserve">LD-AP</t>
  </si>
  <si>
    <t xml:space="preserve">CDAM</t>
  </si>
  <si>
    <t xml:space="preserve">M4105C - CIII</t>
  </si>
  <si>
    <t xml:space="preserve">CIII</t>
  </si>
  <si>
    <t xml:space="preserve">M4106 – PTUT</t>
  </si>
  <si>
    <t xml:space="preserve">M4201C - ACE</t>
  </si>
  <si>
    <t xml:space="preserve">ACE</t>
  </si>
  <si>
    <t xml:space="preserve">CMA</t>
  </si>
  <si>
    <t xml:space="preserve">M4202C - RO</t>
  </si>
  <si>
    <t xml:space="preserve">RO</t>
  </si>
  <si>
    <t xml:space="preserve">JPC</t>
  </si>
  <si>
    <t xml:space="preserve">M4203 - CO</t>
  </si>
  <si>
    <t xml:space="preserve">CO</t>
  </si>
  <si>
    <t xml:space="preserve">KB</t>
  </si>
  <si>
    <t xml:space="preserve">M4204 - TA</t>
  </si>
  <si>
    <t xml:space="preserve">Semaines Calendaires S4 – 1</t>
  </si>
  <si>
    <t xml:space="preserve">S4 PAC1</t>
  </si>
  <si>
    <t xml:space="preserve">christopher.m.marty@gmail.com</t>
  </si>
  <si>
    <t xml:space="preserve">PAC 1</t>
  </si>
  <si>
    <t xml:space="preserve">PAC 1 </t>
  </si>
  <si>
    <t xml:space="preserve">crenaux</t>
  </si>
  <si>
    <t xml:space="preserve">MDM+MFC</t>
  </si>
  <si>
    <t xml:space="preserve">JMR</t>
  </si>
  <si>
    <t xml:space="preserve">mutualisé</t>
  </si>
  <si>
    <t xml:space="preserve">               </t>
  </si>
  <si>
    <t xml:space="preserve">PAC 2</t>
  </si>
  <si>
    <t xml:space="preserve">PAC2 – 2 GROUPES</t>
  </si>
  <si>
    <t xml:space="preserve">M4111C - PYT</t>
  </si>
  <si>
    <t xml:space="preserve">PYT</t>
  </si>
  <si>
    <t xml:space="preserve">M4112C - IA</t>
  </si>
  <si>
    <t xml:space="preserve">IA</t>
  </si>
  <si>
    <t xml:space="preserve">M4113C - FW</t>
  </si>
  <si>
    <t xml:space="preserve">FW</t>
  </si>
  <si>
    <t xml:space="preserve">Voir PAC1</t>
  </si>
  <si>
    <t xml:space="preserve">M4115C - IE</t>
  </si>
  <si>
    <t xml:space="preserve">IE</t>
  </si>
  <si>
    <t xml:space="preserve">AV</t>
  </si>
  <si>
    <t xml:space="preserve">NA</t>
  </si>
  <si>
    <t xml:space="preserve">FV</t>
  </si>
  <si>
    <t xml:space="preserve">NG</t>
  </si>
  <si>
    <t xml:space="preserve">M4211C - EC</t>
  </si>
  <si>
    <t xml:space="preserve">EC</t>
  </si>
  <si>
    <t xml:space="preserve">JDA</t>
  </si>
  <si>
    <t xml:space="preserve">SF</t>
  </si>
  <si>
    <t xml:space="preserve">CD</t>
  </si>
  <si>
    <t xml:space="preserve">M4212C - GA</t>
  </si>
  <si>
    <t xml:space="preserve">GA</t>
  </si>
  <si>
    <t xml:space="preserve">MTR</t>
  </si>
  <si>
    <t xml:space="preserve">Semaines Calendaires S4 – 2</t>
  </si>
  <si>
    <t xml:space="preserve">S4 PAC 2</t>
  </si>
  <si>
    <t xml:space="preserve">Prénom</t>
  </si>
  <si>
    <t xml:space="preserve">NOM</t>
  </si>
  <si>
    <t xml:space="preserve">Status</t>
  </si>
  <si>
    <t xml:space="preserve">Adresse Email</t>
  </si>
  <si>
    <t xml:space="preserve">Amélie</t>
  </si>
  <si>
    <t xml:space="preserve">LEGRAND</t>
  </si>
  <si>
    <t xml:space="preserve">Permanent</t>
  </si>
  <si>
    <t xml:space="preserve">amelie.legrand@univ-tlse2.fr</t>
  </si>
  <si>
    <t xml:space="preserve">André</t>
  </si>
  <si>
    <t xml:space="preserve">PENINOU</t>
  </si>
  <si>
    <t xml:space="preserve">andre.peninou@univ-tlse2.fr</t>
  </si>
  <si>
    <t xml:space="preserve">Esther</t>
  </si>
  <si>
    <t xml:space="preserve">PENDARIES</t>
  </si>
  <si>
    <t xml:space="preserve">esther.pendaries@univ-tlse2.fr</t>
  </si>
  <si>
    <t xml:space="preserve">Fabrice</t>
  </si>
  <si>
    <t xml:space="preserve">PELLEAU</t>
  </si>
  <si>
    <t xml:space="preserve">fabrice.pelleau@univ-tlse2.fr</t>
  </si>
  <si>
    <t xml:space="preserve">Isabelle</t>
  </si>
  <si>
    <t xml:space="preserve">CLAVEL</t>
  </si>
  <si>
    <t xml:space="preserve">isabelle.clavel@univ-tlse2.fr</t>
  </si>
  <si>
    <t xml:space="preserve">Iulian</t>
  </si>
  <si>
    <t xml:space="preserve">OBER</t>
  </si>
  <si>
    <t xml:space="preserve">iulian.ober@univ-tlse2.fr</t>
  </si>
  <si>
    <t xml:space="preserve">Jean-michel</t>
  </si>
  <si>
    <t xml:space="preserve">BRUEL</t>
  </si>
  <si>
    <t xml:space="preserve">jean-michel.bruel@univ-tlse2.fr</t>
  </si>
  <si>
    <t xml:space="preserve">Laurent</t>
  </si>
  <si>
    <t xml:space="preserve">DEMAY</t>
  </si>
  <si>
    <t xml:space="preserve">laurent.demay@univ-tlse2.fr</t>
  </si>
  <si>
    <t xml:space="preserve">NONNE</t>
  </si>
  <si>
    <t xml:space="preserve">laurent.nonne@univ-tlse2.fr</t>
  </si>
  <si>
    <t xml:space="preserve">Laurence</t>
  </si>
  <si>
    <t xml:space="preserve">REDON</t>
  </si>
  <si>
    <t xml:space="preserve">laurence.redon@univ-tlse2.fr</t>
  </si>
  <si>
    <t xml:space="preserve">Marianne</t>
  </si>
  <si>
    <t xml:space="preserve">DE MICHIEL</t>
  </si>
  <si>
    <t xml:space="preserve">marianne.de-michiel@univ-tlse2.fr</t>
  </si>
  <si>
    <t xml:space="preserve">Marie-Fançoise</t>
  </si>
  <si>
    <t xml:space="preserve">CANUT</t>
  </si>
  <si>
    <t xml:space="preserve">marie-francoise.canut@univ-tlse2.fr</t>
  </si>
  <si>
    <t xml:space="preserve">Olivier</t>
  </si>
  <si>
    <t xml:space="preserve">TESTE</t>
  </si>
  <si>
    <t xml:space="preserve">teste@irit.fr</t>
  </si>
  <si>
    <t xml:space="preserve">Paul</t>
  </si>
  <si>
    <t xml:space="preserve">Renaud-Goud</t>
  </si>
  <si>
    <t xml:space="preserve">paul.renaud-goud@univ-tlse2.fr</t>
  </si>
  <si>
    <t xml:space="preserve">Patricia</t>
  </si>
  <si>
    <t xml:space="preserve">STOLF</t>
  </si>
  <si>
    <t xml:space="preserve">patricia.stolf@univ-tlse2.fr</t>
  </si>
  <si>
    <t xml:space="preserve">Pablo</t>
  </si>
  <si>
    <t xml:space="preserve">SEBAN</t>
  </si>
  <si>
    <t xml:space="preserve">pablo.seban@univ-tlse2.fr</t>
  </si>
  <si>
    <t xml:space="preserve">Pascal</t>
  </si>
  <si>
    <t xml:space="preserve">SOTIN</t>
  </si>
  <si>
    <t xml:space="preserve">pascal.sotin@univ-tlse2.fr</t>
  </si>
  <si>
    <t xml:space="preserve">Rémi</t>
  </si>
  <si>
    <t xml:space="preserve">BOULLE</t>
  </si>
  <si>
    <t xml:space="preserve">remi.boulle@univ-tlse2.fr</t>
  </si>
  <si>
    <t xml:space="preserve">Id permanent</t>
  </si>
  <si>
    <t xml:space="preserve">Thierry</t>
  </si>
  <si>
    <t xml:space="preserve">ALHALEL</t>
  </si>
  <si>
    <t xml:space="preserve">thierry.alhalel@univ-tlse2.fr</t>
  </si>
  <si>
    <t xml:space="preserve">responsable IUT</t>
  </si>
  <si>
    <t xml:space="preserve">Yayah</t>
  </si>
  <si>
    <t xml:space="preserve">AZOUZ</t>
  </si>
  <si>
    <t xml:space="preserve">Vacataire</t>
  </si>
  <si>
    <t xml:space="preserve">yahya.azzouz@univ-tlse2.fr</t>
  </si>
  <si>
    <t xml:space="preserve">Patrick</t>
  </si>
  <si>
    <t xml:space="preserve">Duc</t>
  </si>
  <si>
    <t xml:space="preserve">patrick_duc@yahoo.fr</t>
  </si>
  <si>
    <t xml:space="preserve">Yahn</t>
  </si>
  <si>
    <t xml:space="preserve">FORMANCZAK</t>
  </si>
  <si>
    <t xml:space="preserve">yahn.formanczak@gmail.com</t>
  </si>
  <si>
    <t xml:space="preserve">Christophe</t>
  </si>
  <si>
    <t xml:space="preserve">DELAGARDE</t>
  </si>
  <si>
    <t xml:space="preserve">cdelagarde.professionnal@gmail.com</t>
  </si>
  <si>
    <t xml:space="preserve">Jérôme</t>
  </si>
  <si>
    <t xml:space="preserve">LOPUSNIAC</t>
  </si>
  <si>
    <t xml:space="preserve">jerome.lopusniac@univ-tlse2.fr</t>
  </si>
  <si>
    <t xml:space="preserve">Rémy</t>
  </si>
  <si>
    <t xml:space="preserve">LISCIA</t>
  </si>
  <si>
    <t xml:space="preserve">remy.liscia@univ-tlse2.fr</t>
  </si>
  <si>
    <t xml:space="preserve">Nadine</t>
  </si>
  <si>
    <t xml:space="preserve">JESSEL</t>
  </si>
  <si>
    <t xml:space="preserve">baptiste@irit.fr</t>
  </si>
  <si>
    <t xml:space="preserve">Nathalie</t>
  </si>
  <si>
    <t xml:space="preserve">JOIE</t>
  </si>
  <si>
    <t xml:space="preserve">nathalie.joie@orange.fr</t>
  </si>
  <si>
    <t xml:space="preserve">Marie-Jo</t>
  </si>
  <si>
    <t xml:space="preserve">TRAGIN</t>
  </si>
  <si>
    <t xml:space="preserve">marie-jo.tragin@wanadoo.fr</t>
  </si>
  <si>
    <t xml:space="preserve">Muriel</t>
  </si>
  <si>
    <t xml:space="preserve">NOTTIN</t>
  </si>
  <si>
    <t xml:space="preserve">muriel@adelante-solutions.fr</t>
  </si>
  <si>
    <t xml:space="preserve">Jean-Baptiste</t>
  </si>
  <si>
    <t xml:space="preserve">SAUDAN</t>
  </si>
  <si>
    <t xml:space="preserve">saudan@hpe.com</t>
  </si>
  <si>
    <t xml:space="preserve">Nabil</t>
  </si>
  <si>
    <t xml:space="preserve">HANINE</t>
  </si>
  <si>
    <t xml:space="preserve">nabil.hanine@free.fr</t>
  </si>
  <si>
    <t xml:space="preserve">Christine</t>
  </si>
  <si>
    <t xml:space="preserve">MORAND-GUIBERT</t>
  </si>
  <si>
    <t xml:space="preserve">c.morand.guibert@gmail.com</t>
  </si>
  <si>
    <t xml:space="preserve">Céline</t>
  </si>
  <si>
    <t xml:space="preserve">CLASSE</t>
  </si>
  <si>
    <t xml:space="preserve">celine.classe@akka.eu</t>
  </si>
  <si>
    <t xml:space="preserve">Philippe</t>
  </si>
  <si>
    <t xml:space="preserve">CASTERAN</t>
  </si>
  <si>
    <t xml:space="preserve">phcasteran@wanadoo.fr</t>
  </si>
  <si>
    <t xml:space="preserve">MARTIN</t>
  </si>
  <si>
    <t xml:space="preserve">o.martin@wanadoo.fr</t>
  </si>
  <si>
    <t xml:space="preserve">COURTINE</t>
  </si>
  <si>
    <t xml:space="preserve">Jerome.Courtine@ac-toulouse.fr</t>
  </si>
  <si>
    <t xml:space="preserve">Marie-Ange</t>
  </si>
  <si>
    <t xml:space="preserve">CASTILLON</t>
  </si>
  <si>
    <t xml:space="preserve">marieange.castillon@free.fr</t>
  </si>
  <si>
    <t xml:space="preserve">Lucie</t>
  </si>
  <si>
    <t xml:space="preserve">GUITERAS</t>
  </si>
  <si>
    <t xml:space="preserve">lucie.guiteras@laposte.net</t>
  </si>
  <si>
    <t xml:space="preserve">Fabien</t>
  </si>
  <si>
    <t xml:space="preserve">MORALES</t>
  </si>
  <si>
    <t xml:space="preserve">fmtlse31@gmail.com</t>
  </si>
  <si>
    <t xml:space="preserve">Cédric</t>
  </si>
  <si>
    <t xml:space="preserve">DUTOUR</t>
  </si>
  <si>
    <t xml:space="preserve">cedric.dutour@yahoo.fr</t>
  </si>
  <si>
    <t xml:space="preserve">Yannick</t>
  </si>
  <si>
    <t xml:space="preserve">GUILLET</t>
  </si>
  <si>
    <t xml:space="preserve">madame.guillet@orange.fr</t>
  </si>
  <si>
    <t xml:space="preserve">Florian</t>
  </si>
  <si>
    <t xml:space="preserve">GALINIER</t>
  </si>
  <si>
    <t xml:space="preserve">galinierflo@gmail.com</t>
  </si>
  <si>
    <t xml:space="preserve">Ronan</t>
  </si>
  <si>
    <t xml:space="preserve">BADUEL</t>
  </si>
  <si>
    <t xml:space="preserve">Ronan.Baduel@irit.fr</t>
  </si>
  <si>
    <t xml:space="preserve">Jérôme </t>
  </si>
  <si>
    <t xml:space="preserve">DJEBARI</t>
  </si>
  <si>
    <t xml:space="preserve">jerome.djebari@gmail.com</t>
  </si>
  <si>
    <t xml:space="preserve">Aniéla</t>
  </si>
  <si>
    <t xml:space="preserve">BASTIDE</t>
  </si>
  <si>
    <t xml:space="preserve">aniela.bastide@gmail.com</t>
  </si>
  <si>
    <t xml:space="preserve">GARCIA</t>
  </si>
  <si>
    <t xml:space="preserve">garciap@icloud.com</t>
  </si>
  <si>
    <t xml:space="preserve">Mathieu</t>
  </si>
  <si>
    <t xml:space="preserve">DARTIGUES</t>
  </si>
  <si>
    <t xml:space="preserve">mathieu@dartic.fr</t>
  </si>
  <si>
    <t xml:space="preserve">Evelyne</t>
  </si>
  <si>
    <t xml:space="preserve">ARMSTRONG</t>
  </si>
  <si>
    <t xml:space="preserve">evelyne.armstrong@univ-perp.fr</t>
  </si>
  <si>
    <t xml:space="preserve">Louis</t>
  </si>
  <si>
    <t xml:space="preserve">CHANOUHA</t>
  </si>
  <si>
    <t xml:space="preserve">louis.chanouha+iut@univ-toulouse.fr</t>
  </si>
  <si>
    <t xml:space="preserve">Paul Renaud</t>
  </si>
  <si>
    <t xml:space="preserve">GOUD</t>
  </si>
  <si>
    <t xml:space="preserve">paul.renaud.goud.work@gmail.com</t>
  </si>
  <si>
    <t xml:space="preserve">Pablo.Seban@ac-toulouse.fr</t>
  </si>
  <si>
    <t xml:space="preserve">Adrien</t>
  </si>
  <si>
    <t xml:space="preserve">VAN DEN BOSSCHE</t>
  </si>
  <si>
    <t xml:space="preserve">vandenbo@univ-tlse2.fr</t>
  </si>
  <si>
    <t xml:space="preserve">responsable</t>
  </si>
  <si>
    <t xml:space="preserve">Julie</t>
  </si>
  <si>
    <t xml:space="preserve">DESBOUVRIES AUBERT</t>
  </si>
  <si>
    <t xml:space="preserve">jdesbouvries@gmail.com</t>
  </si>
  <si>
    <t xml:space="preserve">DESCAMPS</t>
  </si>
  <si>
    <t xml:space="preserve">cdescamps@x2i.fr</t>
  </si>
  <si>
    <t xml:space="preserve">RP</t>
  </si>
  <si>
    <t xml:space="preserve">PARLOUAR  </t>
  </si>
  <si>
    <t xml:space="preserve">remi.parlouar@novalynx.fr</t>
  </si>
  <si>
    <t xml:space="preserve">Benoït</t>
  </si>
  <si>
    <t xml:space="preserve">GAILLAC</t>
  </si>
  <si>
    <t xml:space="preserve">ben.gaillac@gmail.com</t>
  </si>
  <si>
    <t xml:space="preserve">Thomas</t>
  </si>
  <si>
    <t xml:space="preserve">CORREGE</t>
  </si>
  <si>
    <t xml:space="preserve">thomas.correge@ac-toulouse.fr</t>
  </si>
  <si>
    <t xml:space="preserve">GACONNET</t>
  </si>
  <si>
    <t xml:space="preserve">philippe.gaconnet@airbus.com</t>
  </si>
  <si>
    <t xml:space="preserve">Sebastien</t>
  </si>
  <si>
    <t xml:space="preserve"> FORT</t>
  </si>
  <si>
    <t xml:space="preserve">sfort@x2i.fr</t>
  </si>
  <si>
    <t xml:space="preserve">Nicolas</t>
  </si>
  <si>
    <t xml:space="preserve">AGUIRRE</t>
  </si>
  <si>
    <t xml:space="preserve">nicolas.aguirre@openwide.fr</t>
  </si>
  <si>
    <t xml:space="preserve">Frédéric</t>
  </si>
  <si>
    <t xml:space="preserve">VELLA</t>
  </si>
  <si>
    <t xml:space="preserve">vella@irit.fr</t>
  </si>
  <si>
    <t xml:space="preserve">Rago</t>
  </si>
  <si>
    <t xml:space="preserve">jm.rago@clareo.org</t>
  </si>
  <si>
    <t xml:space="preserve">CRS</t>
  </si>
  <si>
    <t xml:space="preserve">Caroline</t>
  </si>
  <si>
    <t xml:space="preserve">Rago-salvignol</t>
  </si>
  <si>
    <t xml:space="preserve">c.ragosalvignol@clareo.org</t>
  </si>
  <si>
    <t xml:space="preserve">Johan</t>
  </si>
  <si>
    <t xml:space="preserve">COQUILLAUD</t>
  </si>
  <si>
    <t xml:space="preserve">johancoquillaud@gmail.com</t>
  </si>
  <si>
    <t xml:space="preserve">Louis </t>
  </si>
  <si>
    <t xml:space="preserve">Amir</t>
  </si>
  <si>
    <t xml:space="preserve">LAADHAR</t>
  </si>
  <si>
    <t xml:space="preserve">Amir.Laadhar@irit.fr</t>
  </si>
  <si>
    <t xml:space="preserve">Hamdi</t>
  </si>
  <si>
    <t xml:space="preserve">BEN HAMADOU</t>
  </si>
  <si>
    <t xml:space="preserve">hamdi.ben-hamadou@irit.fr</t>
  </si>
  <si>
    <t xml:space="preserve">Vanessa</t>
  </si>
  <si>
    <t xml:space="preserve">GILBERT</t>
  </si>
  <si>
    <t xml:space="preserve">thegilberts@free.fr</t>
  </si>
  <si>
    <t xml:space="preserve">CRASNIER</t>
  </si>
  <si>
    <t xml:space="preserve">fabrice.crasnier@gendarmerie.interieur.gouv.fr</t>
  </si>
  <si>
    <t xml:space="preserve">Sébastien</t>
  </si>
  <si>
    <t xml:space="preserve">BORDES</t>
  </si>
  <si>
    <t xml:space="preserve">sebastien.bordes@gmail.com</t>
  </si>
  <si>
    <t xml:space="preserve">Jean-paul</t>
  </si>
  <si>
    <t xml:space="preserve">CARRARA</t>
  </si>
  <si>
    <t xml:space="preserve">jean-paul.carrara@iut-tlse3.fr</t>
  </si>
  <si>
    <t xml:space="preserve">BONHOMME</t>
  </si>
  <si>
    <t xml:space="preserve">obonhomme@nerim.net</t>
  </si>
  <si>
    <t xml:space="preserve">SMEJKAL-TREZEGUET</t>
  </si>
  <si>
    <t xml:space="preserve">muriel.trezeguet@orange.fr</t>
  </si>
  <si>
    <t xml:space="preserve">Michel</t>
  </si>
  <si>
    <t xml:space="preserve">ESCUDIE</t>
  </si>
  <si>
    <t xml:space="preserve">michel.escudie@lycee-ozenne.fr</t>
  </si>
  <si>
    <t xml:space="preserve">GONZALES</t>
  </si>
  <si>
    <t xml:space="preserve">ngonzalez@snootlab.com</t>
  </si>
  <si>
    <t xml:space="preserve">mail</t>
  </si>
  <si>
    <t xml:space="preserve">ID EDT</t>
  </si>
  <si>
    <t xml:space="preserve">Statut</t>
  </si>
  <si>
    <t xml:space="preserve">Manzoor.Ahmad@irit.fr</t>
  </si>
  <si>
    <t xml:space="preserve">MA</t>
  </si>
  <si>
    <t xml:space="preserve">Manzoor</t>
  </si>
  <si>
    <t xml:space="preserve">AHMAD</t>
  </si>
  <si>
    <t xml:space="preserve">baquejm@yahoo.fr</t>
  </si>
  <si>
    <t xml:space="preserve">JMBA</t>
  </si>
  <si>
    <t xml:space="preserve">BAQUE</t>
  </si>
  <si>
    <t xml:space="preserve">Aniela</t>
  </si>
  <si>
    <t xml:space="preserve">asma.belhaj@gmail.com</t>
  </si>
  <si>
    <t xml:space="preserve">AM</t>
  </si>
  <si>
    <t xml:space="preserve">Asma</t>
  </si>
  <si>
    <t xml:space="preserve">BEN HADJ MOHAMED</t>
  </si>
  <si>
    <t xml:space="preserve">sylvain.bilange@gmail.com</t>
  </si>
  <si>
    <t xml:space="preserve">Sylvain</t>
  </si>
  <si>
    <t xml:space="preserve">Bilange</t>
  </si>
  <si>
    <t xml:space="preserve">karine.boileau@gmail.com</t>
  </si>
  <si>
    <t xml:space="preserve">Karine</t>
  </si>
  <si>
    <t xml:space="preserve">BOILEAU</t>
  </si>
  <si>
    <t xml:space="preserve">M. françoise</t>
  </si>
  <si>
    <t xml:space="preserve">laurent.carrera@gmail.com</t>
  </si>
  <si>
    <t xml:space="preserve">LCA</t>
  </si>
  <si>
    <t xml:space="preserve">CARRERA</t>
  </si>
  <si>
    <t xml:space="preserve">martine.cazanobes@univ-tlse2.fr</t>
  </si>
  <si>
    <t xml:space="preserve">MC</t>
  </si>
  <si>
    <t xml:space="preserve">Martine</t>
  </si>
  <si>
    <t xml:space="preserve">CAZANOBES</t>
  </si>
  <si>
    <t xml:space="preserve">laurent.chancogne@univ-tlse2.fr</t>
  </si>
  <si>
    <t xml:space="preserve">CHANCOGNE</t>
  </si>
  <si>
    <t xml:space="preserve">cc.charron@wanadoo.fr</t>
  </si>
  <si>
    <t xml:space="preserve">CC</t>
  </si>
  <si>
    <t xml:space="preserve">Cyril</t>
  </si>
  <si>
    <t xml:space="preserve">CHARRON</t>
  </si>
  <si>
    <t xml:space="preserve">chauveau@irit.fr</t>
  </si>
  <si>
    <t xml:space="preserve">LCH</t>
  </si>
  <si>
    <t xml:space="preserve">CHAUVEAU</t>
  </si>
  <si>
    <t xml:space="preserve">celine.classe@aeroconseil.com</t>
  </si>
  <si>
    <t xml:space="preserve">marc.dasilva@outlook.fr</t>
  </si>
  <si>
    <t xml:space="preserve">MDS</t>
  </si>
  <si>
    <t xml:space="preserve">MARC</t>
  </si>
  <si>
    <t xml:space="preserve">DA SILVA</t>
  </si>
  <si>
    <t xml:space="preserve">rejane86@gmail.com</t>
  </si>
  <si>
    <t xml:space="preserve">RD</t>
  </si>
  <si>
    <t xml:space="preserve">Réjane</t>
  </si>
  <si>
    <t xml:space="preserve">DALCE</t>
  </si>
  <si>
    <t xml:space="preserve">xavier.daran@univ-tlse2.fr</t>
  </si>
  <si>
    <t xml:space="preserve">XD</t>
  </si>
  <si>
    <t xml:space="preserve">Xavier</t>
  </si>
  <si>
    <t xml:space="preserve">DARAN</t>
  </si>
  <si>
    <t xml:space="preserve">martial.dega@gmail.com</t>
  </si>
  <si>
    <t xml:space="preserve">Martial</t>
  </si>
  <si>
    <t xml:space="preserve">DEGA</t>
  </si>
  <si>
    <t xml:space="preserve">gérard.delavalle@yahoo.fr</t>
  </si>
  <si>
    <t xml:space="preserve">GD</t>
  </si>
  <si>
    <t xml:space="preserve">Gérard</t>
  </si>
  <si>
    <t xml:space="preserve">DELAVALLE</t>
  </si>
  <si>
    <t xml:space="preserve">laurent.demay@univ-lr.fr</t>
  </si>
  <si>
    <t xml:space="preserve">anna.dennis236@hotmail.com</t>
  </si>
  <si>
    <t xml:space="preserve">AD</t>
  </si>
  <si>
    <t xml:space="preserve">Anna</t>
  </si>
  <si>
    <t xml:space="preserve">DENNIS</t>
  </si>
  <si>
    <t xml:space="preserve">Desbouvrie Aubet</t>
  </si>
  <si>
    <t xml:space="preserve">deymier@univ-tlse2.fr</t>
  </si>
  <si>
    <t xml:space="preserve">DD</t>
  </si>
  <si>
    <t xml:space="preserve">Danièle</t>
  </si>
  <si>
    <t xml:space="preserve">DEYMIER</t>
  </si>
  <si>
    <t xml:space="preserve">guillaume.didier@ac-creteil.fr</t>
  </si>
  <si>
    <t xml:space="preserve">GDI</t>
  </si>
  <si>
    <t xml:space="preserve">Guillaume</t>
  </si>
  <si>
    <t xml:space="preserve">DIDIER</t>
  </si>
  <si>
    <t xml:space="preserve">Andrew.Donnellan@ittdublin.ie</t>
  </si>
  <si>
    <t xml:space="preserve">Andrew</t>
  </si>
  <si>
    <t xml:space="preserve">DONNELLAN</t>
  </si>
  <si>
    <t xml:space="preserve">dragomir@irit.fr</t>
  </si>
  <si>
    <t xml:space="preserve">ID</t>
  </si>
  <si>
    <t xml:space="preserve">Iulia</t>
  </si>
  <si>
    <t xml:space="preserve">DRAGOMIR</t>
  </si>
  <si>
    <t xml:space="preserve">DUC</t>
  </si>
  <si>
    <t xml:space="preserve">freyermuth84@hotmail.com</t>
  </si>
  <si>
    <t xml:space="preserve">RF</t>
  </si>
  <si>
    <t xml:space="preserve">FREYERMUTH</t>
  </si>
  <si>
    <t xml:space="preserve">francoise.grandvaux@yahoo.fr</t>
  </si>
  <si>
    <t xml:space="preserve">Françoise</t>
  </si>
  <si>
    <t xml:space="preserve">GRANDVAUX</t>
  </si>
  <si>
    <t xml:space="preserve">hamid@univ-tlse2.fr</t>
  </si>
  <si>
    <t xml:space="preserve">BH</t>
  </si>
  <si>
    <t xml:space="preserve">Brahim</t>
  </si>
  <si>
    <t xml:space="preserve">HAMID</t>
  </si>
  <si>
    <t xml:space="preserve">phantzbe@gmail.com</t>
  </si>
  <si>
    <t xml:space="preserve">PH</t>
  </si>
  <si>
    <t xml:space="preserve">Patrice</t>
  </si>
  <si>
    <t xml:space="preserve">HANTZBERG</t>
  </si>
  <si>
    <t xml:space="preserve">xina.herzog@gmail.com</t>
  </si>
  <si>
    <t xml:space="preserve">CH</t>
  </si>
  <si>
    <t xml:space="preserve">Christina</t>
  </si>
  <si>
    <t xml:space="preserve">Herzog</t>
  </si>
  <si>
    <t xml:space="preserve">jean-michel.inglebert@univ-tlse2.fr</t>
  </si>
  <si>
    <t xml:space="preserve">JMI</t>
  </si>
  <si>
    <t xml:space="preserve">INGLEBERT</t>
  </si>
  <si>
    <t xml:space="preserve">stephane.isnard@univ-tlse2.fr</t>
  </si>
  <si>
    <t xml:space="preserve">SIS</t>
  </si>
  <si>
    <t xml:space="preserve">Stéphane</t>
  </si>
  <si>
    <t xml:space="preserve">ISNARD</t>
  </si>
  <si>
    <t xml:space="preserve">sophie.isoux@orange.fr</t>
  </si>
  <si>
    <t xml:space="preserve">SI</t>
  </si>
  <si>
    <t xml:space="preserve">Sophie</t>
  </si>
  <si>
    <t xml:space="preserve">ISOUX</t>
  </si>
  <si>
    <t xml:space="preserve">jacoboni@univ-tlse2.fr</t>
  </si>
  <si>
    <t xml:space="preserve">EJ</t>
  </si>
  <si>
    <t xml:space="preserve">Eric</t>
  </si>
  <si>
    <t xml:space="preserve">JACOBONI</t>
  </si>
  <si>
    <t xml:space="preserve">elsa.lardos@hotmail.fr</t>
  </si>
  <si>
    <t xml:space="preserve">EL</t>
  </si>
  <si>
    <t xml:space="preserve">Elsa</t>
  </si>
  <si>
    <t xml:space="preserve">LARDOS</t>
  </si>
  <si>
    <t xml:space="preserve">alouvel@aol.com</t>
  </si>
  <si>
    <t xml:space="preserve">Alain</t>
  </si>
  <si>
    <t xml:space="preserve">LOUVEL</t>
  </si>
  <si>
    <t xml:space="preserve">ihab.mallak@gmail.com</t>
  </si>
  <si>
    <t xml:space="preserve">IM</t>
  </si>
  <si>
    <t xml:space="preserve">Ihab</t>
  </si>
  <si>
    <t xml:space="preserve">MALLAK</t>
  </si>
  <si>
    <t xml:space="preserve">laetitia.marti@free.fr</t>
  </si>
  <si>
    <t xml:space="preserve">LM</t>
  </si>
  <si>
    <t xml:space="preserve">Laetitia</t>
  </si>
  <si>
    <t xml:space="preserve">MARTI</t>
  </si>
  <si>
    <t xml:space="preserve">b_martinez31@yahoo.fr</t>
  </si>
  <si>
    <t xml:space="preserve">BM</t>
  </si>
  <si>
    <t xml:space="preserve">Benoit</t>
  </si>
  <si>
    <t xml:space="preserve">MARTINEZ</t>
  </si>
  <si>
    <t xml:space="preserve">frederic.mayart@gmail.com</t>
  </si>
  <si>
    <t xml:space="preserve">FM</t>
  </si>
  <si>
    <t xml:space="preserve">MAYART</t>
  </si>
  <si>
    <t xml:space="preserve">mezghani.manel@gmail.com</t>
  </si>
  <si>
    <t xml:space="preserve">Manel</t>
  </si>
  <si>
    <t xml:space="preserve">MEZGHANI</t>
  </si>
  <si>
    <t xml:space="preserve">Doctorant</t>
  </si>
  <si>
    <t xml:space="preserve">guillaume.millet@gmail.com</t>
  </si>
  <si>
    <t xml:space="preserve">GM</t>
  </si>
  <si>
    <t xml:space="preserve">MILLET</t>
  </si>
  <si>
    <t xml:space="preserve">Moralès</t>
  </si>
  <si>
    <t xml:space="preserve">Josiane.Mothe@irit.fr</t>
  </si>
  <si>
    <t xml:space="preserve">JM</t>
  </si>
  <si>
    <t xml:space="preserve">Josiane</t>
  </si>
  <si>
    <t xml:space="preserve">MOTHE</t>
  </si>
  <si>
    <t xml:space="preserve">vincent.mussot@irit.fr</t>
  </si>
  <si>
    <t xml:space="preserve">VM</t>
  </si>
  <si>
    <t xml:space="preserve">Vincent</t>
  </si>
  <si>
    <t xml:space="preserve">MUSSOT</t>
  </si>
  <si>
    <t xml:space="preserve">eric.nguyen.fr@gmail.com</t>
  </si>
  <si>
    <t xml:space="preserve">EN</t>
  </si>
  <si>
    <t xml:space="preserve">Nguyen</t>
  </si>
  <si>
    <t xml:space="preserve">nongdo@gmail.com</t>
  </si>
  <si>
    <t xml:space="preserve">DN</t>
  </si>
  <si>
    <t xml:space="preserve">Désiré</t>
  </si>
  <si>
    <t xml:space="preserve">NONGDO</t>
  </si>
  <si>
    <t xml:space="preserve">olivier.roques@atos.net</t>
  </si>
  <si>
    <t xml:space="preserve">OR</t>
  </si>
  <si>
    <t xml:space="preserve">ROQUES</t>
  </si>
  <si>
    <t xml:space="preserve">herve.rous@sfr.fr</t>
  </si>
  <si>
    <t xml:space="preserve">HR</t>
  </si>
  <si>
    <t xml:space="preserve">Hervé</t>
  </si>
  <si>
    <t xml:space="preserve">ROUS</t>
  </si>
  <si>
    <t xml:space="preserve">lsegui@u-paris10.fr</t>
  </si>
  <si>
    <t xml:space="preserve">LS</t>
  </si>
  <si>
    <t xml:space="preserve">Lionel</t>
  </si>
  <si>
    <t xml:space="preserve">SEGUI</t>
  </si>
  <si>
    <t xml:space="preserve">n.serres@axxium.fr</t>
  </si>
  <si>
    <t xml:space="preserve">NS</t>
  </si>
  <si>
    <t xml:space="preserve">Noël</t>
  </si>
  <si>
    <t xml:space="preserve">SERRES</t>
  </si>
  <si>
    <t xml:space="preserve">jerome.sieurac@univ-tlse2.fr</t>
  </si>
  <si>
    <t xml:space="preserve">SIEURAC</t>
  </si>
  <si>
    <t xml:space="preserve">jean-francois.signolle@univ-nantes.fr</t>
  </si>
  <si>
    <t xml:space="preserve">JFS</t>
  </si>
  <si>
    <t xml:space="preserve">Jean-françois</t>
  </si>
  <si>
    <t xml:space="preserve">SIGNOLLE</t>
  </si>
  <si>
    <t xml:space="preserve">fr.spring@hotmail.fr</t>
  </si>
  <si>
    <t xml:space="preserve">SPRINGINSFELD</t>
  </si>
  <si>
    <t xml:space="preserve">thomas.tetart@univ-tlse2.fr</t>
  </si>
  <si>
    <t xml:space="preserve">TT</t>
  </si>
  <si>
    <t xml:space="preserve">TETART</t>
  </si>
  <si>
    <t xml:space="preserve">maxime.thirouin@gmail.com</t>
  </si>
  <si>
    <t xml:space="preserve">MTH</t>
  </si>
  <si>
    <t xml:space="preserve">Maxime</t>
  </si>
  <si>
    <t xml:space="preserve">THIROUIN</t>
  </si>
  <si>
    <t xml:space="preserve">ctrojahn@univ-tlse2.fr</t>
  </si>
  <si>
    <t xml:space="preserve">CT</t>
  </si>
  <si>
    <t xml:space="preserve">Cassia</t>
  </si>
  <si>
    <t xml:space="preserve">Trojahn</t>
  </si>
  <si>
    <t xml:space="preserve">michel.tuffery@univ-tlse2.fr</t>
  </si>
  <si>
    <t xml:space="preserve">MT</t>
  </si>
  <si>
    <t xml:space="preserve">TUFFERY</t>
  </si>
  <si>
    <t xml:space="preserve">michele.verdier@univ-tlse2.fr</t>
  </si>
  <si>
    <t xml:space="preserve">MV</t>
  </si>
  <si>
    <t xml:space="preserve">Michèle</t>
  </si>
  <si>
    <t xml:space="preserve">VERDIER</t>
  </si>
  <si>
    <t xml:space="preserve">vielle@iut-blagnac.fr</t>
  </si>
  <si>
    <t xml:space="preserve">DV</t>
  </si>
  <si>
    <t xml:space="preserve">Daniel</t>
  </si>
  <si>
    <t xml:space="preserve">VIELLE</t>
  </si>
  <si>
    <t xml:space="preserve">hueywyble@gmail.com</t>
  </si>
  <si>
    <t xml:space="preserve">HW</t>
  </si>
  <si>
    <t xml:space="preserve">Huey</t>
  </si>
  <si>
    <t xml:space="preserve">WYBLE</t>
  </si>
  <si>
    <t xml:space="preserve">Yahya</t>
  </si>
  <si>
    <t xml:space="preserve">AZZOUZ</t>
  </si>
  <si>
    <t xml:space="preserve">lschneider@cm-toulouse.fr</t>
  </si>
  <si>
    <t xml:space="preserve">SCHNEIDER</t>
  </si>
  <si>
    <t xml:space="preserve">M4201C    S4</t>
  </si>
  <si>
    <t xml:space="preserve">fdevineaux@free.fr</t>
  </si>
  <si>
    <t xml:space="preserve">FD</t>
  </si>
  <si>
    <t xml:space="preserve">Florence</t>
  </si>
  <si>
    <t xml:space="preserve">DEVINEAUX</t>
  </si>
  <si>
    <t xml:space="preserve">Vacataire enseignant</t>
  </si>
  <si>
    <t xml:space="preserve">vincent.ferries@gmail.com</t>
  </si>
  <si>
    <t xml:space="preserve">VF</t>
  </si>
  <si>
    <t xml:space="preserve">FERRIES</t>
  </si>
  <si>
    <t xml:space="preserve">delpech.estelle@gmail.com</t>
  </si>
  <si>
    <t xml:space="preserve">ED</t>
  </si>
  <si>
    <t xml:space="preserve">Estelle</t>
  </si>
  <si>
    <t xml:space="preserve">DELPECH</t>
  </si>
  <si>
    <t xml:space="preserve">gaelleterreyge@hotmail.com</t>
  </si>
  <si>
    <t xml:space="preserve">Gaëlle</t>
  </si>
  <si>
    <t xml:space="preserve">PODBURY</t>
  </si>
  <si>
    <t xml:space="preserve">pgaines@westmill.net</t>
  </si>
  <si>
    <t xml:space="preserve">Peter</t>
  </si>
  <si>
    <t xml:space="preserve">GAINES</t>
  </si>
  <si>
    <t xml:space="preserve">serge.mendesluiz@free.fr</t>
  </si>
  <si>
    <t xml:space="preserve">SM</t>
  </si>
  <si>
    <t xml:space="preserve">Serge</t>
  </si>
  <si>
    <t xml:space="preserve">MENDES</t>
  </si>
  <si>
    <t xml:space="preserve">Benoît</t>
  </si>
  <si>
    <t xml:space="preserve">TROJAHN</t>
  </si>
  <si>
    <t xml:space="preserve">znaidi@irit.fr</t>
  </si>
  <si>
    <t xml:space="preserve">EZ</t>
  </si>
  <si>
    <t xml:space="preserve">Eya</t>
  </si>
  <si>
    <t xml:space="preserve">ZNAID</t>
  </si>
  <si>
    <t xml:space="preserve">B / 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</si>
</sst>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"/>
    <numFmt numFmtId="167" formatCode="0.0000"/>
    <numFmt numFmtId="168" formatCode="0.000"/>
    <numFmt numFmtId="169" formatCode="0"/>
  </numFmts>
  <fonts count="6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9900"/>
      <name val="Arial"/>
      <family val="2"/>
      <charset val="1"/>
    </font>
    <font>
      <sz val="11"/>
      <name val="Cambria"/>
      <family val="1"/>
      <charset val="1"/>
    </font>
    <font>
      <sz val="10"/>
      <color rgb="FFF4CCCC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2"/>
      <color rgb="FF80000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6"/>
      <name val="Arial"/>
      <family val="2"/>
      <charset val="1"/>
    </font>
    <font>
      <sz val="10"/>
      <color rgb="FF0B5394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1"/>
      <color rgb="FFFF0000"/>
      <name val="Cambria"/>
      <family val="1"/>
      <charset val="1"/>
    </font>
    <font>
      <i val="true"/>
      <sz val="11"/>
      <color rgb="FF000000"/>
      <name val="Cambria"/>
      <family val="1"/>
      <charset val="1"/>
    </font>
    <font>
      <i val="true"/>
      <sz val="10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b val="true"/>
      <sz val="11"/>
      <name val="Cambria"/>
      <family val="1"/>
      <charset val="1"/>
    </font>
    <font>
      <b val="true"/>
      <i val="true"/>
      <sz val="11"/>
      <color rgb="FFFF0000"/>
      <name val="Cambria"/>
      <family val="1"/>
      <charset val="1"/>
    </font>
    <font>
      <b val="true"/>
      <i val="true"/>
      <sz val="11"/>
      <color rgb="FF000000"/>
      <name val="Cambria"/>
      <family val="1"/>
      <charset val="1"/>
    </font>
    <font>
      <i val="true"/>
      <sz val="11"/>
      <color rgb="FFFF0000"/>
      <name val="Cambria"/>
      <family val="1"/>
      <charset val="1"/>
    </font>
    <font>
      <b val="true"/>
      <i val="true"/>
      <sz val="10"/>
      <color rgb="FFFF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i val="true"/>
      <sz val="10"/>
      <color rgb="FFFF0000"/>
      <name val="Arial"/>
      <family val="2"/>
      <charset val="1"/>
    </font>
    <font>
      <b val="true"/>
      <sz val="11"/>
      <color rgb="FF000000"/>
      <name val="Cambria"/>
      <family val="1"/>
      <charset val="1"/>
    </font>
    <font>
      <b val="true"/>
      <i val="true"/>
      <sz val="7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b val="true"/>
      <sz val="10"/>
      <color rgb="FF434343"/>
      <name val="Arial"/>
      <family val="2"/>
      <charset val="1"/>
    </font>
    <font>
      <b val="true"/>
      <i val="true"/>
      <sz val="10"/>
      <color rgb="FF434343"/>
      <name val="Arial"/>
      <family val="2"/>
      <charset val="1"/>
    </font>
    <font>
      <sz val="11"/>
      <color rgb="FFFF0000"/>
      <name val="Arial"/>
      <family val="2"/>
      <charset val="1"/>
    </font>
    <font>
      <sz val="11"/>
      <color rgb="FF434343"/>
      <name val="Cambria"/>
      <family val="1"/>
      <charset val="1"/>
    </font>
    <font>
      <i val="true"/>
      <sz val="11"/>
      <color rgb="FF434343"/>
      <name val="Cambria"/>
      <family val="1"/>
      <charset val="1"/>
    </font>
    <font>
      <i val="true"/>
      <sz val="10"/>
      <color rgb="FF434343"/>
      <name val="Arial"/>
      <family val="2"/>
      <charset val="1"/>
    </font>
    <font>
      <b val="true"/>
      <sz val="11"/>
      <color rgb="FF434343"/>
      <name val="Cambria"/>
      <family val="1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8"/>
      <color rgb="FFFF0000"/>
      <name val="Arial"/>
      <family val="2"/>
      <charset val="1"/>
    </font>
    <font>
      <i val="true"/>
      <sz val="8"/>
      <color rgb="FFFF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i val="true"/>
      <sz val="11"/>
      <color rgb="FFFF0000"/>
      <name val="Arial"/>
      <family val="2"/>
      <charset val="1"/>
    </font>
    <font>
      <i val="true"/>
      <sz val="11"/>
      <name val="Cambria"/>
      <family val="1"/>
      <charset val="1"/>
    </font>
    <font>
      <i val="true"/>
      <sz val="8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i val="true"/>
      <sz val="10"/>
      <color rgb="FFFFFFFF"/>
      <name val="Arial"/>
      <family val="2"/>
      <charset val="1"/>
    </font>
    <font>
      <b val="true"/>
      <sz val="8"/>
      <color rgb="FFFFFFFF"/>
      <name val="Arial"/>
      <family val="2"/>
      <charset val="1"/>
    </font>
    <font>
      <i val="true"/>
      <sz val="8"/>
      <color rgb="FFFFFFFF"/>
      <name val="Arial"/>
      <family val="2"/>
      <charset val="1"/>
    </font>
    <font>
      <sz val="10"/>
      <color rgb="FFFFFF00"/>
      <name val="Arial"/>
      <family val="2"/>
      <charset val="1"/>
    </font>
    <font>
      <i val="true"/>
      <sz val="10"/>
      <color rgb="FFFFFF00"/>
      <name val="Arial"/>
      <family val="2"/>
      <charset val="1"/>
    </font>
    <font>
      <b val="true"/>
      <sz val="10"/>
      <color rgb="FFFFFF00"/>
      <name val="Arial"/>
      <family val="2"/>
      <charset val="1"/>
    </font>
    <font>
      <b val="true"/>
      <sz val="10"/>
      <color rgb="FFCC0000"/>
      <name val="Arial"/>
      <family val="2"/>
      <charset val="1"/>
    </font>
    <font>
      <i val="true"/>
      <sz val="10"/>
      <color rgb="FFCC0000"/>
      <name val="Arial"/>
      <family val="2"/>
      <charset val="1"/>
    </font>
    <font>
      <b val="true"/>
      <sz val="11"/>
      <color rgb="FFFFFFFF"/>
      <name val="Cambria"/>
      <family val="1"/>
      <charset val="1"/>
    </font>
    <font>
      <b val="true"/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sz val="11"/>
      <name val="Cambria"/>
      <family val="1"/>
    </font>
    <font>
      <sz val="11"/>
      <color rgb="FFFFFFFF"/>
      <name val="Cambria"/>
      <family val="1"/>
      <charset val="1"/>
    </font>
    <font>
      <sz val="10"/>
      <color rgb="FFFFFFFF"/>
      <name val="Cambria"/>
      <family val="1"/>
      <charset val="1"/>
    </font>
    <font>
      <sz val="9"/>
      <name val="Cambria"/>
      <family val="1"/>
      <charset val="1"/>
    </font>
  </fonts>
  <fills count="4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FF00"/>
        <bgColor rgb="FFF1C232"/>
      </patternFill>
    </fill>
    <fill>
      <patternFill patternType="solid">
        <fgColor rgb="FFFF9900"/>
        <bgColor rgb="FFF1C232"/>
      </patternFill>
    </fill>
    <fill>
      <patternFill patternType="solid">
        <fgColor rgb="FFB6D7A8"/>
        <bgColor rgb="FFCCCCCC"/>
      </patternFill>
    </fill>
    <fill>
      <patternFill patternType="solid">
        <fgColor rgb="FF000000"/>
        <bgColor rgb="FF003300"/>
      </patternFill>
    </fill>
    <fill>
      <patternFill patternType="solid">
        <fgColor rgb="FFF4CCCC"/>
        <bgColor rgb="FFEAD1DC"/>
      </patternFill>
    </fill>
    <fill>
      <patternFill patternType="solid">
        <fgColor rgb="FFEFEFEF"/>
        <bgColor rgb="FFF2F2F2"/>
      </patternFill>
    </fill>
    <fill>
      <patternFill patternType="solid">
        <fgColor rgb="FF9FC5E8"/>
        <bgColor rgb="FFA2C4C9"/>
      </patternFill>
    </fill>
    <fill>
      <patternFill patternType="solid">
        <fgColor rgb="FFB7B7B7"/>
        <bgColor rgb="FFC0C0C0"/>
      </patternFill>
    </fill>
    <fill>
      <patternFill patternType="solid">
        <fgColor rgb="FFC0C0C0"/>
        <bgColor rgb="FFB7B7B7"/>
      </patternFill>
    </fill>
    <fill>
      <patternFill patternType="solid">
        <fgColor rgb="FFFFF2CC"/>
        <bgColor rgb="FFEEECE1"/>
      </patternFill>
    </fill>
    <fill>
      <patternFill patternType="solid">
        <fgColor rgb="FF38761D"/>
        <bgColor rgb="FF274E13"/>
      </patternFill>
    </fill>
    <fill>
      <patternFill patternType="solid">
        <fgColor rgb="FF274E13"/>
        <bgColor rgb="FF434343"/>
      </patternFill>
    </fill>
    <fill>
      <patternFill patternType="solid">
        <fgColor rgb="FF990000"/>
        <bgColor rgb="FF800000"/>
      </patternFill>
    </fill>
    <fill>
      <patternFill patternType="solid">
        <fgColor rgb="FF999999"/>
        <bgColor rgb="FFB7B7B7"/>
      </patternFill>
    </fill>
    <fill>
      <patternFill patternType="solid">
        <fgColor rgb="FF33CC66"/>
        <bgColor rgb="FF6AA84F"/>
      </patternFill>
    </fill>
    <fill>
      <patternFill patternType="solid">
        <fgColor rgb="FFEA9999"/>
        <bgColor rgb="FFC27BA0"/>
      </patternFill>
    </fill>
    <fill>
      <patternFill patternType="solid">
        <fgColor rgb="FFD9D9D9"/>
        <bgColor rgb="FFDDDDDD"/>
      </patternFill>
    </fill>
    <fill>
      <patternFill patternType="solid">
        <fgColor rgb="FFA2C4C9"/>
        <bgColor rgb="FF9FC5E8"/>
      </patternFill>
    </fill>
    <fill>
      <patternFill patternType="solid">
        <fgColor rgb="FFB1FFB1"/>
        <bgColor rgb="FFB6D7A8"/>
      </patternFill>
    </fill>
    <fill>
      <patternFill patternType="solid">
        <fgColor rgb="FFF1C232"/>
        <bgColor rgb="FFFF9900"/>
      </patternFill>
    </fill>
    <fill>
      <patternFill patternType="solid">
        <fgColor rgb="FF6AA84F"/>
        <bgColor rgb="FF999999"/>
      </patternFill>
    </fill>
    <fill>
      <patternFill patternType="solid">
        <fgColor rgb="FF6D9EEB"/>
        <bgColor rgb="FF6FA8DC"/>
      </patternFill>
    </fill>
    <fill>
      <patternFill patternType="solid">
        <fgColor rgb="FFFFE599"/>
        <bgColor rgb="FFFFF2CC"/>
      </patternFill>
    </fill>
    <fill>
      <patternFill patternType="solid">
        <fgColor rgb="FFFF3366"/>
        <bgColor rgb="FFFF0000"/>
      </patternFill>
    </fill>
    <fill>
      <patternFill patternType="solid">
        <fgColor rgb="FFDDDDDD"/>
        <bgColor rgb="FFD9D9D9"/>
      </patternFill>
    </fill>
    <fill>
      <patternFill patternType="solid">
        <fgColor rgb="FF6FA8DC"/>
        <bgColor rgb="FF6D9EEB"/>
      </patternFill>
    </fill>
    <fill>
      <patternFill patternType="solid">
        <fgColor rgb="FF0B5394"/>
        <bgColor rgb="FF073763"/>
      </patternFill>
    </fill>
    <fill>
      <patternFill patternType="solid">
        <fgColor rgb="FF073763"/>
        <bgColor rgb="FF0B5394"/>
      </patternFill>
    </fill>
    <fill>
      <patternFill patternType="solid">
        <fgColor rgb="FFC9DAF8"/>
        <bgColor rgb="FFCFE2F3"/>
      </patternFill>
    </fill>
    <fill>
      <patternFill patternType="solid">
        <fgColor rgb="FF4A86E8"/>
        <bgColor rgb="FF6D9EEB"/>
      </patternFill>
    </fill>
    <fill>
      <patternFill patternType="solid">
        <fgColor rgb="FFCFE2F3"/>
        <bgColor rgb="FFC9DAF8"/>
      </patternFill>
    </fill>
    <fill>
      <patternFill patternType="solid">
        <fgColor rgb="FF6666FF"/>
        <bgColor rgb="FF4A86E8"/>
      </patternFill>
    </fill>
    <fill>
      <patternFill patternType="solid">
        <fgColor rgb="FF00FFFF"/>
        <bgColor rgb="FF33CC66"/>
      </patternFill>
    </fill>
    <fill>
      <patternFill patternType="solid">
        <fgColor rgb="FF741B47"/>
        <bgColor rgb="FF800080"/>
      </patternFill>
    </fill>
    <fill>
      <patternFill patternType="solid">
        <fgColor rgb="FFC27BA0"/>
        <bgColor rgb="FFEA9999"/>
      </patternFill>
    </fill>
    <fill>
      <patternFill patternType="solid">
        <fgColor rgb="FFCCCCCC"/>
        <bgColor rgb="FFC0C0C0"/>
      </patternFill>
    </fill>
    <fill>
      <patternFill patternType="solid">
        <fgColor rgb="FFEAD1DC"/>
        <bgColor rgb="FFF4CCCC"/>
      </patternFill>
    </fill>
    <fill>
      <patternFill patternType="solid">
        <fgColor rgb="FF00FF00"/>
        <bgColor rgb="FF33CC66"/>
      </patternFill>
    </fill>
    <fill>
      <patternFill patternType="solid">
        <fgColor rgb="FFEEECE1"/>
        <bgColor rgb="FFEAF1DD"/>
      </patternFill>
    </fill>
    <fill>
      <patternFill patternType="solid">
        <fgColor rgb="FFF2F2F2"/>
        <bgColor rgb="FFEFEFEF"/>
      </patternFill>
    </fill>
    <fill>
      <patternFill patternType="solid">
        <fgColor rgb="FFEAF1DD"/>
        <bgColor rgb="FFEEECE1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9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7" fillId="1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3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6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1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4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14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1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6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1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4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1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1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16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1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7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17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6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1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1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1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1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1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1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6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1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16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1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1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1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1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1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2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2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2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2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7" fillId="2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2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3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13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2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28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1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1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1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2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8" fillId="1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2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28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8" fillId="1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16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8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2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2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7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7" fillId="1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28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4" fillId="1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2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28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7" fillId="28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13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9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6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3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3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3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21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3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2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3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21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3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6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21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3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9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1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9" fillId="3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3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6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6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19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3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1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2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3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4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6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4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2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7" fillId="2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8" fillId="3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1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2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9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9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9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9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3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3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3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3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1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5" fillId="4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5" fillId="4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5" fillId="4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FF0000"/>
      </font>
      <fill>
        <patternFill>
          <bgColor rgb="FFFFFF00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A2C4C9"/>
      <rgbColor rgb="FF800080"/>
      <rgbColor rgb="FFEFEFEF"/>
      <rgbColor rgb="FFC0C0C0"/>
      <rgbColor rgb="FF6FA8DC"/>
      <rgbColor rgb="FF6D9EEB"/>
      <rgbColor rgb="FFEAD1DC"/>
      <rgbColor rgb="FFFFF2CC"/>
      <rgbColor rgb="FFEAF1DD"/>
      <rgbColor rgb="FF741B47"/>
      <rgbColor rgb="FFC27BA0"/>
      <rgbColor rgb="FF0B5394"/>
      <rgbColor rgb="FFC9DAF8"/>
      <rgbColor rgb="FF000080"/>
      <rgbColor rgb="FFFF00FF"/>
      <rgbColor rgb="FFEEECE1"/>
      <rgbColor rgb="FFD9D9D9"/>
      <rgbColor rgb="FF800080"/>
      <rgbColor rgb="FF990000"/>
      <rgbColor rgb="FFF2F2F2"/>
      <rgbColor rgb="FF0000FF"/>
      <rgbColor rgb="FFCCCCCC"/>
      <rgbColor rgb="FFCFE2F3"/>
      <rgbColor rgb="FFB1FFB1"/>
      <rgbColor rgb="FFFFE599"/>
      <rgbColor rgb="FF9FC5E8"/>
      <rgbColor rgb="FFEA9999"/>
      <rgbColor rgb="FFB7B7B7"/>
      <rgbColor rgb="FFF4CCCC"/>
      <rgbColor rgb="FF6666FF"/>
      <rgbColor rgb="FF33CC66"/>
      <rgbColor rgb="FFB6D7A8"/>
      <rgbColor rgb="FFF1C232"/>
      <rgbColor rgb="FFFF9900"/>
      <rgbColor rgb="FFFF3366"/>
      <rgbColor rgb="FF4A86E8"/>
      <rgbColor rgb="FF999999"/>
      <rgbColor rgb="FF073763"/>
      <rgbColor rgb="FF6AA84F"/>
      <rgbColor rgb="FF003300"/>
      <rgbColor rgb="FF274E13"/>
      <rgbColor rgb="FFCC0000"/>
      <rgbColor rgb="FFDDDDDD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2" min="1" style="0" width="11.8775510204082"/>
    <col collapsed="false" hidden="false" max="3" min="3" style="0" width="15.7959183673469"/>
    <col collapsed="false" hidden="false" max="4" min="4" style="0" width="11.8775510204082"/>
    <col collapsed="false" hidden="false" max="25" min="5" style="0" width="5.12755102040816"/>
    <col collapsed="false" hidden="false" max="26" min="26" style="0" width="11.8775510204082"/>
    <col collapsed="false" hidden="false" max="28" min="27" style="0" width="12.1479591836735"/>
  </cols>
  <sheetData>
    <row r="1" customFormat="false" ht="12.75" hidden="false" customHeight="tru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3.5" hidden="false" customHeight="true" outlineLevel="0" collapsed="false">
      <c r="A2" s="2"/>
      <c r="B2" s="3"/>
      <c r="C2" s="4"/>
      <c r="D2" s="5" t="s">
        <v>0</v>
      </c>
      <c r="E2" s="6" t="s">
        <v>1</v>
      </c>
      <c r="F2" s="7" t="s">
        <v>2</v>
      </c>
      <c r="G2" s="8" t="n">
        <v>38</v>
      </c>
      <c r="H2" s="8" t="n">
        <v>39</v>
      </c>
      <c r="I2" s="8" t="n">
        <v>40</v>
      </c>
      <c r="J2" s="8" t="n">
        <v>41</v>
      </c>
      <c r="K2" s="8" t="n">
        <v>42</v>
      </c>
      <c r="L2" s="9" t="n">
        <v>43</v>
      </c>
      <c r="M2" s="10" t="n">
        <v>44</v>
      </c>
      <c r="N2" s="11" t="n">
        <v>45</v>
      </c>
      <c r="O2" s="8" t="n">
        <v>46</v>
      </c>
      <c r="P2" s="8" t="n">
        <v>47</v>
      </c>
      <c r="Q2" s="8" t="n">
        <v>48</v>
      </c>
      <c r="R2" s="8" t="n">
        <v>49</v>
      </c>
      <c r="S2" s="8" t="n">
        <v>50</v>
      </c>
      <c r="T2" s="10" t="n">
        <v>51</v>
      </c>
      <c r="U2" s="10" t="n">
        <v>52</v>
      </c>
      <c r="V2" s="11" t="n">
        <v>1</v>
      </c>
      <c r="W2" s="8" t="n">
        <v>2</v>
      </c>
      <c r="X2" s="8" t="n">
        <v>3</v>
      </c>
      <c r="Y2" s="12" t="n">
        <v>4</v>
      </c>
      <c r="Z2" s="2"/>
    </row>
    <row r="3" customFormat="false" ht="13.5" hidden="false" customHeight="true" outlineLevel="0" collapsed="false">
      <c r="A3" s="2"/>
      <c r="B3" s="13"/>
      <c r="C3" s="14" t="s">
        <v>3</v>
      </c>
      <c r="D3" s="14" t="n">
        <f aca="false">SUM(F3:Y3)</f>
        <v>34</v>
      </c>
      <c r="E3" s="15" t="n">
        <f aca="false">'1A S1'!G318</f>
        <v>0</v>
      </c>
      <c r="F3" s="15" t="n">
        <f aca="false">'1A S1'!H318</f>
        <v>0</v>
      </c>
      <c r="G3" s="15" t="n">
        <f aca="false">'1A S1'!I318</f>
        <v>2</v>
      </c>
      <c r="H3" s="15" t="n">
        <f aca="false">'1A S1'!J318</f>
        <v>2</v>
      </c>
      <c r="I3" s="15" t="n">
        <f aca="false">'1A S1'!K318</f>
        <v>2</v>
      </c>
      <c r="J3" s="15" t="n">
        <f aca="false">'1A S1'!L318</f>
        <v>4</v>
      </c>
      <c r="K3" s="15" t="n">
        <f aca="false">'1A S1'!M318</f>
        <v>2</v>
      </c>
      <c r="L3" s="16" t="n">
        <f aca="false">'1A S1'!N318</f>
        <v>0</v>
      </c>
      <c r="M3" s="16" t="n">
        <f aca="false">'1A S1'!O318</f>
        <v>0</v>
      </c>
      <c r="N3" s="15" t="n">
        <f aca="false">'1A S1'!P318</f>
        <v>2</v>
      </c>
      <c r="O3" s="15" t="n">
        <f aca="false">'1A S1'!Q318</f>
        <v>2</v>
      </c>
      <c r="P3" s="15" t="n">
        <f aca="false">'1A S1'!R318</f>
        <v>2</v>
      </c>
      <c r="Q3" s="15" t="n">
        <f aca="false">'1A S1'!S318</f>
        <v>2</v>
      </c>
      <c r="R3" s="15" t="n">
        <f aca="false">'1A S1'!T318</f>
        <v>2</v>
      </c>
      <c r="S3" s="15" t="n">
        <f aca="false">'1A S1'!U318</f>
        <v>4</v>
      </c>
      <c r="T3" s="15" t="n">
        <f aca="false">'1A S1'!V318</f>
        <v>0</v>
      </c>
      <c r="U3" s="15" t="n">
        <f aca="false">'1A S1'!W318</f>
        <v>0</v>
      </c>
      <c r="V3" s="15" t="n">
        <f aca="false">'1A S1'!X318</f>
        <v>4</v>
      </c>
      <c r="W3" s="15" t="n">
        <f aca="false">'1A S1'!Y318</f>
        <v>4</v>
      </c>
      <c r="X3" s="15" t="n">
        <f aca="false">'1A S1'!Z318</f>
        <v>0</v>
      </c>
      <c r="Y3" s="15" t="n">
        <f aca="false">'1A S1'!AA318+'1A S2'!G344</f>
        <v>0</v>
      </c>
      <c r="Z3" s="2"/>
    </row>
    <row r="4" customFormat="false" ht="13.5" hidden="false" customHeight="true" outlineLevel="0" collapsed="false">
      <c r="A4" s="2"/>
      <c r="B4" s="13"/>
      <c r="C4" s="14" t="s">
        <v>4</v>
      </c>
      <c r="D4" s="14" t="n">
        <f aca="false">SUM(F4:Y4)</f>
        <v>2</v>
      </c>
      <c r="E4" s="15" t="n">
        <f aca="false">'2A S3'!G281</f>
        <v>0</v>
      </c>
      <c r="F4" s="15" t="n">
        <f aca="false">'2A S3'!H281</f>
        <v>0</v>
      </c>
      <c r="G4" s="15" t="n">
        <f aca="false">'2A S3'!I281</f>
        <v>0</v>
      </c>
      <c r="H4" s="15" t="n">
        <f aca="false">'2A S3'!J281</f>
        <v>0</v>
      </c>
      <c r="I4" s="15" t="n">
        <f aca="false">'2A S3'!K281</f>
        <v>0</v>
      </c>
      <c r="J4" s="15" t="n">
        <f aca="false">'2A S3'!L281</f>
        <v>0</v>
      </c>
      <c r="K4" s="15" t="n">
        <f aca="false">'2A S3'!M281</f>
        <v>0</v>
      </c>
      <c r="L4" s="16" t="n">
        <f aca="false">'2A S3'!N281</f>
        <v>0</v>
      </c>
      <c r="M4" s="16" t="n">
        <f aca="false">'2A S3'!O281</f>
        <v>0</v>
      </c>
      <c r="N4" s="15" t="n">
        <f aca="false">'2A S3'!P281</f>
        <v>0</v>
      </c>
      <c r="O4" s="15" t="n">
        <f aca="false">'2A S3'!Q281</f>
        <v>0</v>
      </c>
      <c r="P4" s="15" t="n">
        <f aca="false">'2A S3'!R281</f>
        <v>0</v>
      </c>
      <c r="Q4" s="15" t="n">
        <f aca="false">'2A S3'!S281</f>
        <v>0</v>
      </c>
      <c r="R4" s="15" t="n">
        <f aca="false">'2A S3'!T281</f>
        <v>0</v>
      </c>
      <c r="S4" s="15" t="n">
        <f aca="false">'2A S3'!U281</f>
        <v>0</v>
      </c>
      <c r="T4" s="15" t="n">
        <f aca="false">'2A S3'!V281</f>
        <v>0</v>
      </c>
      <c r="U4" s="15" t="n">
        <f aca="false">'2A S3'!W281</f>
        <v>0</v>
      </c>
      <c r="V4" s="15" t="n">
        <f aca="false">'2A S3'!X281</f>
        <v>0</v>
      </c>
      <c r="W4" s="15" t="n">
        <f aca="false">'2A S3'!Y281</f>
        <v>0</v>
      </c>
      <c r="X4" s="15" t="n">
        <f aca="false">'2A S3'!Z281</f>
        <v>0</v>
      </c>
      <c r="Y4" s="15" t="n">
        <f aca="false">'2A S3'!AA281+'2A S4-Pac1'!G174+'2A S4-Pac1 Alt'!G174+'2A S4-Pac2'!G179</f>
        <v>2</v>
      </c>
      <c r="Z4" s="2"/>
    </row>
    <row r="5" customFormat="false" ht="13.5" hidden="false" customHeight="true" outlineLevel="0" collapsed="false">
      <c r="A5" s="2"/>
      <c r="B5" s="13"/>
      <c r="C5" s="17" t="s">
        <v>5</v>
      </c>
      <c r="D5" s="17" t="n">
        <f aca="false">SUM(D3:D4)</f>
        <v>36</v>
      </c>
      <c r="E5" s="17" t="n">
        <f aca="false">E4</f>
        <v>0</v>
      </c>
      <c r="F5" s="17" t="n">
        <f aca="false">SUM(F3:F4)</f>
        <v>0</v>
      </c>
      <c r="G5" s="17" t="n">
        <f aca="false">SUM(G3:G4)</f>
        <v>2</v>
      </c>
      <c r="H5" s="17" t="n">
        <f aca="false">SUM(H3:H4)</f>
        <v>2</v>
      </c>
      <c r="I5" s="17" t="n">
        <f aca="false">SUM(I3:I4)</f>
        <v>2</v>
      </c>
      <c r="J5" s="17" t="n">
        <f aca="false">SUM(J3:J4)</f>
        <v>4</v>
      </c>
      <c r="K5" s="17" t="n">
        <f aca="false">SUM(K3:K4)</f>
        <v>2</v>
      </c>
      <c r="L5" s="17" t="n">
        <f aca="false">SUM(L3:L4)</f>
        <v>0</v>
      </c>
      <c r="M5" s="17" t="n">
        <f aca="false">SUM(M3:M4)</f>
        <v>0</v>
      </c>
      <c r="N5" s="17" t="n">
        <f aca="false">SUM(N3:N4)</f>
        <v>2</v>
      </c>
      <c r="O5" s="17" t="n">
        <f aca="false">SUM(O3:O4)</f>
        <v>2</v>
      </c>
      <c r="P5" s="17" t="n">
        <f aca="false">SUM(P3:P4)</f>
        <v>2</v>
      </c>
      <c r="Q5" s="17" t="n">
        <f aca="false">SUM(Q3:Q4)</f>
        <v>2</v>
      </c>
      <c r="R5" s="17" t="n">
        <f aca="false">SUM(R3:R4)</f>
        <v>2</v>
      </c>
      <c r="S5" s="17" t="n">
        <f aca="false">SUM(S3:S4)</f>
        <v>4</v>
      </c>
      <c r="T5" s="17" t="n">
        <f aca="false">SUM(T3:T4)</f>
        <v>0</v>
      </c>
      <c r="U5" s="17" t="n">
        <f aca="false">SUM(U3:U4)</f>
        <v>0</v>
      </c>
      <c r="V5" s="17" t="n">
        <f aca="false">SUM(V3:V4)</f>
        <v>4</v>
      </c>
      <c r="W5" s="17" t="n">
        <f aca="false">SUM(W3:W4)</f>
        <v>4</v>
      </c>
      <c r="X5" s="17" t="n">
        <f aca="false">SUM(X3:X4)</f>
        <v>0</v>
      </c>
      <c r="Y5" s="17" t="n">
        <f aca="false">SUM(Y3:Y4)</f>
        <v>2</v>
      </c>
      <c r="Z5" s="2"/>
    </row>
    <row r="6" customFormat="false" ht="13.5" hidden="false" customHeight="true" outlineLevel="0" collapsed="false">
      <c r="A6" s="2"/>
      <c r="B6" s="3"/>
      <c r="C6" s="18"/>
      <c r="D6" s="5" t="s">
        <v>6</v>
      </c>
      <c r="E6" s="19" t="n">
        <v>5</v>
      </c>
      <c r="F6" s="20" t="n">
        <v>6</v>
      </c>
      <c r="G6" s="10" t="n">
        <v>7</v>
      </c>
      <c r="H6" s="8" t="n">
        <v>8</v>
      </c>
      <c r="I6" s="8" t="n">
        <v>9</v>
      </c>
      <c r="J6" s="8" t="n">
        <v>10</v>
      </c>
      <c r="K6" s="8" t="n">
        <v>11</v>
      </c>
      <c r="L6" s="8" t="n">
        <v>12</v>
      </c>
      <c r="M6" s="8" t="n">
        <v>13</v>
      </c>
      <c r="N6" s="10" t="n">
        <v>14</v>
      </c>
      <c r="O6" s="10" t="n">
        <v>15</v>
      </c>
      <c r="P6" s="11" t="n">
        <v>16</v>
      </c>
      <c r="Q6" s="8" t="n">
        <v>17</v>
      </c>
      <c r="R6" s="11" t="n">
        <v>18</v>
      </c>
      <c r="S6" s="11" t="n">
        <v>19</v>
      </c>
      <c r="T6" s="8" t="n">
        <v>20</v>
      </c>
      <c r="U6" s="21" t="n">
        <v>21</v>
      </c>
      <c r="V6" s="8" t="n">
        <v>22</v>
      </c>
      <c r="W6" s="8" t="n">
        <v>23</v>
      </c>
      <c r="X6" s="8" t="n">
        <v>24</v>
      </c>
      <c r="Y6" s="8" t="n">
        <v>25</v>
      </c>
      <c r="Z6" s="2"/>
    </row>
    <row r="7" customFormat="false" ht="14.25" hidden="false" customHeight="true" outlineLevel="0" collapsed="false">
      <c r="A7" s="2"/>
      <c r="B7" s="13"/>
      <c r="C7" s="14" t="s">
        <v>7</v>
      </c>
      <c r="D7" s="14" t="n">
        <f aca="false">SUM(E7:X7)</f>
        <v>11</v>
      </c>
      <c r="E7" s="15" t="n">
        <f aca="false">'1A S2'!H344</f>
        <v>0</v>
      </c>
      <c r="F7" s="15" t="n">
        <f aca="false">'1A S2'!I344</f>
        <v>0</v>
      </c>
      <c r="G7" s="15" t="n">
        <f aca="false">'1A S2'!J344</f>
        <v>0</v>
      </c>
      <c r="H7" s="15" t="n">
        <f aca="false">'1A S2'!K344</f>
        <v>0</v>
      </c>
      <c r="I7" s="15" t="n">
        <f aca="false">'1A S2'!L344</f>
        <v>0</v>
      </c>
      <c r="J7" s="15" t="n">
        <f aca="false">'1A S2'!M344</f>
        <v>0</v>
      </c>
      <c r="K7" s="15" t="n">
        <f aca="false">'1A S2'!N344</f>
        <v>0</v>
      </c>
      <c r="L7" s="15" t="n">
        <f aca="false">'1A S2'!O344</f>
        <v>0</v>
      </c>
      <c r="M7" s="15" t="n">
        <f aca="false">'1A S2'!P344</f>
        <v>0</v>
      </c>
      <c r="N7" s="15" t="n">
        <f aca="false">'1A S2'!Q344</f>
        <v>0</v>
      </c>
      <c r="O7" s="15" t="n">
        <f aca="false">'1A S2'!R344</f>
        <v>0</v>
      </c>
      <c r="P7" s="15" t="n">
        <f aca="false">'1A S2'!S344</f>
        <v>0</v>
      </c>
      <c r="Q7" s="15" t="n">
        <f aca="false">'1A S2'!T344</f>
        <v>0</v>
      </c>
      <c r="R7" s="15" t="n">
        <f aca="false">'1A S2'!U344</f>
        <v>2</v>
      </c>
      <c r="S7" s="15" t="n">
        <f aca="false">'1A S2'!V344</f>
        <v>1</v>
      </c>
      <c r="T7" s="15" t="n">
        <f aca="false">'1A S2'!W344</f>
        <v>2</v>
      </c>
      <c r="U7" s="15" t="n">
        <f aca="false">'1A S2'!X344</f>
        <v>0</v>
      </c>
      <c r="V7" s="15" t="n">
        <f aca="false">'1A S2'!Y344</f>
        <v>2</v>
      </c>
      <c r="W7" s="15" t="n">
        <f aca="false">'1A S2'!Z344</f>
        <v>2</v>
      </c>
      <c r="X7" s="15" t="n">
        <f aca="false">'1A S2'!AA344</f>
        <v>2</v>
      </c>
      <c r="Y7" s="15" t="n">
        <f aca="false">'1A S2'!AB344</f>
        <v>2</v>
      </c>
      <c r="Z7" s="2"/>
    </row>
    <row r="8" customFormat="false" ht="13.5" hidden="false" customHeight="true" outlineLevel="0" collapsed="false">
      <c r="A8" s="2"/>
      <c r="B8" s="13"/>
      <c r="C8" s="14" t="s">
        <v>8</v>
      </c>
      <c r="D8" s="14" t="n">
        <f aca="false">SUM(E8:X8)</f>
        <v>14</v>
      </c>
      <c r="E8" s="15" t="n">
        <f aca="false">'2A S4-Pac1'!H174+'2A S4-Pac1 Alt'!H174+'2A S4-Pac2'!H179</f>
        <v>2</v>
      </c>
      <c r="F8" s="15" t="n">
        <f aca="false">'2A S4-Pac1'!I174+'2A S4-Pac1 Alt'!I174+'2A S4-Pac2'!I179</f>
        <v>2</v>
      </c>
      <c r="G8" s="15" t="n">
        <f aca="false">'2A S4-Pac1'!J174+'2A S4-Pac1 Alt'!J174+'2A S4-Pac2'!J179</f>
        <v>0</v>
      </c>
      <c r="H8" s="15" t="n">
        <f aca="false">'2A S4-Pac1'!K174+'2A S4-Pac1 Alt'!K174+'2A S4-Pac2'!K179</f>
        <v>2</v>
      </c>
      <c r="I8" s="15" t="n">
        <f aca="false">'2A S4-Pac1'!L174+'2A S4-Pac1 Alt'!L174+'2A S4-Pac2'!L179</f>
        <v>2</v>
      </c>
      <c r="J8" s="15" t="n">
        <f aca="false">'2A S4-Pac1'!M174+'2A S4-Pac1 Alt'!M174+'2A S4-Pac2'!M179</f>
        <v>2</v>
      </c>
      <c r="K8" s="15" t="n">
        <f aca="false">'2A S4-Pac1'!N174+'2A S4-Pac1 Alt'!N174+'2A S4-Pac2'!N179</f>
        <v>2</v>
      </c>
      <c r="L8" s="15" t="n">
        <f aca="false">'2A S4-Pac1'!O174+'2A S4-Pac1 Alt'!O174+'2A S4-Pac2'!O179</f>
        <v>2</v>
      </c>
      <c r="M8" s="15" t="n">
        <f aca="false">'2A S4-Pac1'!P174+'2A S4-Pac1 Alt'!P174+'2A S4-Pac2'!P179</f>
        <v>0</v>
      </c>
      <c r="N8" s="15" t="n">
        <f aca="false">'2A S4-Pac1'!Q174+'2A S4-Pac1 Alt'!Q174+'2A S4-Pac2'!Q179</f>
        <v>0</v>
      </c>
      <c r="O8" s="15" t="n">
        <f aca="false">'2A S4-Pac1'!R174+'2A S4-Pac1 Alt'!R174+'2A S4-Pac2'!R179</f>
        <v>0</v>
      </c>
      <c r="P8" s="15" t="n">
        <f aca="false">'2A S4-Pac1'!S174+'2A S4-Pac1 Alt'!S174+'2A S4-Pac2'!S179</f>
        <v>0</v>
      </c>
      <c r="Q8" s="15" t="n">
        <f aca="false">'2A S4-Pac1'!T174+'2A S4-Pac1 Alt'!T174+'2A S4-Pac2'!T179</f>
        <v>0</v>
      </c>
      <c r="R8" s="15" t="n">
        <f aca="false">'2A S4-Pac1'!U174+'2A S4-Pac1 Alt'!U174+'2A S4-Pac2'!U179</f>
        <v>0</v>
      </c>
      <c r="S8" s="15" t="n">
        <f aca="false">'2A S4-Pac1'!V174+'2A S4-Pac1 Alt'!V174+'2A S4-Pac2'!V179</f>
        <v>0</v>
      </c>
      <c r="T8" s="15" t="n">
        <f aca="false">'2A S4-Pac1'!W174+'2A S4-Pac1 Alt'!W174+'2A S4-Pac2'!W179</f>
        <v>0</v>
      </c>
      <c r="U8" s="15" t="n">
        <f aca="false">'2A S4-Pac1'!X174+'2A S4-Pac1 Alt'!X174+'2A S4-Pac2'!X179</f>
        <v>0</v>
      </c>
      <c r="V8" s="15" t="n">
        <f aca="false">'2A S4-Pac1'!Y174+'2A S4-Pac1 Alt'!Y174+'2A S4-Pac2'!Y179</f>
        <v>0</v>
      </c>
      <c r="W8" s="15" t="n">
        <f aca="false">'2A S4-Pac1'!Z174+'2A S4-Pac1 Alt'!Z174+'2A S4-Pac2'!Z179</f>
        <v>0</v>
      </c>
      <c r="X8" s="15" t="n">
        <f aca="false">'2A S4-Pac1'!AA174+'2A S4-Pac1 Alt'!AA174+'2A S4-Pac2'!AA179</f>
        <v>0</v>
      </c>
      <c r="Y8" s="15" t="n">
        <f aca="false">'2A S4-Pac1'!AB174+'2A S4-Pac1 Alt'!AB174+'2A S4-Pac2'!AB179</f>
        <v>0</v>
      </c>
      <c r="Z8" s="2"/>
    </row>
    <row r="9" customFormat="false" ht="13.5" hidden="false" customHeight="true" outlineLevel="0" collapsed="false">
      <c r="A9" s="2"/>
      <c r="B9" s="13"/>
      <c r="C9" s="17" t="s">
        <v>9</v>
      </c>
      <c r="D9" s="17" t="n">
        <f aca="false">SUM(D7:D8)</f>
        <v>25</v>
      </c>
      <c r="E9" s="17" t="n">
        <f aca="false">SUM(E7:E8)</f>
        <v>2</v>
      </c>
      <c r="F9" s="17" t="n">
        <f aca="false">SUM(F7:F8)</f>
        <v>2</v>
      </c>
      <c r="G9" s="17" t="n">
        <f aca="false">SUM(G7:G8)</f>
        <v>0</v>
      </c>
      <c r="H9" s="17" t="n">
        <f aca="false">SUM(H7:H8)</f>
        <v>2</v>
      </c>
      <c r="I9" s="17" t="n">
        <f aca="false">SUM(I7:I8)</f>
        <v>2</v>
      </c>
      <c r="J9" s="17" t="n">
        <f aca="false">SUM(J7:J8)</f>
        <v>2</v>
      </c>
      <c r="K9" s="17" t="n">
        <f aca="false">SUM(K7:K8)</f>
        <v>2</v>
      </c>
      <c r="L9" s="17" t="n">
        <f aca="false">SUM(L7:L8)</f>
        <v>2</v>
      </c>
      <c r="M9" s="17" t="n">
        <f aca="false">SUM(M7:M8)</f>
        <v>0</v>
      </c>
      <c r="N9" s="17" t="n">
        <f aca="false">SUM(N7:N8)</f>
        <v>0</v>
      </c>
      <c r="O9" s="17" t="n">
        <f aca="false">SUM(O7:O8)</f>
        <v>0</v>
      </c>
      <c r="P9" s="17" t="n">
        <f aca="false">SUM(P7:P8)</f>
        <v>0</v>
      </c>
      <c r="Q9" s="17" t="n">
        <f aca="false">SUM(Q7:Q8)</f>
        <v>0</v>
      </c>
      <c r="R9" s="17" t="n">
        <f aca="false">SUM(R7:R8)</f>
        <v>2</v>
      </c>
      <c r="S9" s="17" t="n">
        <f aca="false">SUM(S7:S8)</f>
        <v>1</v>
      </c>
      <c r="T9" s="17" t="n">
        <f aca="false">SUM(T7:T8)</f>
        <v>2</v>
      </c>
      <c r="U9" s="17" t="n">
        <f aca="false">SUM(U7:U8)</f>
        <v>0</v>
      </c>
      <c r="V9" s="17" t="n">
        <f aca="false">SUM(V7:V8)</f>
        <v>2</v>
      </c>
      <c r="W9" s="17" t="n">
        <f aca="false">SUM(W7:W8)</f>
        <v>2</v>
      </c>
      <c r="X9" s="17" t="n">
        <f aca="false">SUM(X7:X8)</f>
        <v>2</v>
      </c>
      <c r="Y9" s="17" t="n">
        <f aca="false">SUM(Y7:Y8)</f>
        <v>2</v>
      </c>
      <c r="Z9" s="2"/>
    </row>
    <row r="10" customFormat="false" ht="12.75" hidden="false" customHeight="tru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4.25" hidden="false" customHeight="true" outlineLevel="0" collapsed="false">
      <c r="A11" s="2"/>
      <c r="B11" s="22" t="s">
        <v>10</v>
      </c>
      <c r="C11" s="14" t="s">
        <v>11</v>
      </c>
      <c r="D11" s="23" t="n">
        <f aca="false">SUM(J14:J17)*1.5+J14*1.5*0.5</f>
        <v>94.5</v>
      </c>
      <c r="E11" s="24" t="s">
        <v>12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5"/>
      <c r="R11" s="1" t="s">
        <v>13</v>
      </c>
      <c r="S11" s="2"/>
      <c r="T11" s="2"/>
      <c r="U11" s="2"/>
      <c r="V11" s="2"/>
      <c r="W11" s="2"/>
      <c r="X11" s="2"/>
      <c r="Y11" s="2"/>
      <c r="Z11" s="2"/>
    </row>
    <row r="12" customFormat="false" ht="12.75" hidden="false" customHeight="true" outlineLevel="0" collapsed="false">
      <c r="A12" s="2"/>
      <c r="B12" s="26" t="s">
        <v>14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7"/>
      <c r="R12" s="1" t="s">
        <v>15</v>
      </c>
      <c r="S12" s="2"/>
      <c r="T12" s="2"/>
      <c r="U12" s="2"/>
      <c r="V12" s="2"/>
      <c r="W12" s="2"/>
      <c r="X12" s="2"/>
      <c r="Y12" s="2"/>
      <c r="Z12" s="2"/>
    </row>
    <row r="13" customFormat="false" ht="12" hidden="false" customHeight="true" outlineLevel="0" collapsed="false">
      <c r="A13" s="2"/>
      <c r="B13" s="2"/>
      <c r="C13" s="2"/>
      <c r="D13" s="2"/>
      <c r="E13" s="28" t="s">
        <v>16</v>
      </c>
      <c r="F13" s="28" t="s">
        <v>17</v>
      </c>
      <c r="G13" s="28" t="s">
        <v>18</v>
      </c>
      <c r="H13" s="28" t="s">
        <v>19</v>
      </c>
      <c r="I13" s="28" t="s">
        <v>20</v>
      </c>
      <c r="J13" s="29" t="s">
        <v>21</v>
      </c>
      <c r="K13" s="2"/>
      <c r="L13" s="2"/>
      <c r="M13" s="2"/>
      <c r="N13" s="2"/>
      <c r="O13" s="2"/>
      <c r="P13" s="2"/>
      <c r="Q13" s="30"/>
      <c r="R13" s="1" t="s">
        <v>22</v>
      </c>
      <c r="S13" s="2"/>
      <c r="T13" s="2"/>
      <c r="U13" s="2"/>
      <c r="V13" s="2"/>
      <c r="W13" s="2"/>
      <c r="X13" s="2"/>
      <c r="Y13" s="2"/>
      <c r="Z13" s="2"/>
    </row>
    <row r="14" customFormat="false" ht="12.75" hidden="false" customHeight="true" outlineLevel="0" collapsed="false">
      <c r="A14" s="2"/>
      <c r="B14" s="2"/>
      <c r="C14" s="2"/>
      <c r="D14" s="29" t="s">
        <v>23</v>
      </c>
      <c r="E14" s="28" t="n">
        <f aca="false">'1A S1'!F319</f>
        <v>0</v>
      </c>
      <c r="F14" s="28" t="n">
        <f aca="false">'1A S2'!F345</f>
        <v>0</v>
      </c>
      <c r="G14" s="28" t="n">
        <f aca="false">'2A S3'!F282</f>
        <v>0</v>
      </c>
      <c r="H14" s="28" t="n">
        <f aca="false">'2A S4-Pac1'!F175</f>
        <v>0</v>
      </c>
      <c r="I14" s="28" t="n">
        <f aca="false">'2A S4-Pac2'!F180</f>
        <v>0</v>
      </c>
      <c r="J14" s="29" t="n">
        <f aca="false">SUM(E14:I14)</f>
        <v>0</v>
      </c>
      <c r="K14" s="2"/>
      <c r="L14" s="2" t="n">
        <f aca="false">(J14*1.5+J15+J16+J17)*1.5</f>
        <v>94.5</v>
      </c>
      <c r="M14" s="2"/>
      <c r="N14" s="2"/>
      <c r="O14" s="2"/>
      <c r="P14" s="2"/>
      <c r="Q14" s="31"/>
      <c r="R14" s="1" t="s">
        <v>24</v>
      </c>
      <c r="S14" s="2"/>
      <c r="T14" s="2"/>
      <c r="U14" s="2"/>
      <c r="V14" s="2"/>
      <c r="W14" s="2"/>
      <c r="X14" s="2"/>
      <c r="Y14" s="2"/>
      <c r="Z14" s="2"/>
    </row>
    <row r="15" customFormat="false" ht="12" hidden="false" customHeight="true" outlineLevel="0" collapsed="false">
      <c r="A15" s="2"/>
      <c r="B15" s="2"/>
      <c r="C15" s="2"/>
      <c r="D15" s="29" t="s">
        <v>25</v>
      </c>
      <c r="E15" s="28" t="n">
        <f aca="false">'1A S1'!F320</f>
        <v>0</v>
      </c>
      <c r="F15" s="28" t="n">
        <f aca="false">'1A S2'!F346</f>
        <v>0</v>
      </c>
      <c r="G15" s="28" t="n">
        <f aca="false">'2A S3'!F283</f>
        <v>0</v>
      </c>
      <c r="H15" s="28" t="n">
        <f aca="false">'2A S4-Pac1'!F176</f>
        <v>0</v>
      </c>
      <c r="I15" s="28" t="n">
        <f aca="false">'2A S4-Pac2'!F181</f>
        <v>8</v>
      </c>
      <c r="J15" s="29" t="n">
        <f aca="false">SUM(E15:I15)</f>
        <v>8</v>
      </c>
      <c r="K15" s="2"/>
      <c r="L15" s="2" t="n">
        <f aca="false">J15*1.5+J16+J14*1.5*1.5+J17*1.5</f>
        <v>67</v>
      </c>
      <c r="M15" s="2"/>
      <c r="N15" s="2"/>
      <c r="O15" s="2"/>
      <c r="P15" s="2"/>
      <c r="Q15" s="32"/>
      <c r="R15" s="1" t="s">
        <v>26</v>
      </c>
      <c r="S15" s="2"/>
      <c r="T15" s="2"/>
      <c r="U15" s="2"/>
      <c r="V15" s="2"/>
      <c r="W15" s="2"/>
      <c r="X15" s="2"/>
      <c r="Y15" s="2"/>
      <c r="Z15" s="2"/>
    </row>
    <row r="16" customFormat="false" ht="12" hidden="false" customHeight="true" outlineLevel="0" collapsed="false">
      <c r="A16" s="2"/>
      <c r="B16" s="2"/>
      <c r="C16" s="2"/>
      <c r="D16" s="29" t="s">
        <v>27</v>
      </c>
      <c r="E16" s="28" t="n">
        <f aca="false">'1A S1'!F321</f>
        <v>34</v>
      </c>
      <c r="F16" s="28" t="n">
        <f aca="false">'1A S2'!F347</f>
        <v>13</v>
      </c>
      <c r="G16" s="28" t="n">
        <f aca="false">'2A S3'!F284</f>
        <v>0</v>
      </c>
      <c r="H16" s="28" t="n">
        <f aca="false">'2A S4-Pac1'!F177</f>
        <v>0</v>
      </c>
      <c r="I16" s="28" t="n">
        <f aca="false">'2A S4-Pac2'!F182</f>
        <v>8</v>
      </c>
      <c r="J16" s="29" t="n">
        <f aca="false">SUM(E16:I16)</f>
        <v>55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2" hidden="false" customHeight="true" outlineLevel="0" collapsed="false">
      <c r="A17" s="2"/>
      <c r="B17" s="2"/>
      <c r="C17" s="2"/>
      <c r="D17" s="29" t="s">
        <v>28</v>
      </c>
      <c r="E17" s="28" t="n">
        <f aca="false">'1A S1'!F322</f>
        <v>0</v>
      </c>
      <c r="F17" s="28" t="n">
        <f aca="false">'1A S2'!F348</f>
        <v>0</v>
      </c>
      <c r="G17" s="28" t="n">
        <f aca="false">'2A S3'!F285</f>
        <v>0</v>
      </c>
      <c r="H17" s="28" t="n">
        <f aca="false">'2A S4-Pac1'!F178</f>
        <v>0</v>
      </c>
      <c r="I17" s="28" t="n">
        <f aca="false">'2A S4-Pac2'!F183</f>
        <v>0</v>
      </c>
      <c r="J17" s="29" t="n">
        <f aca="false">SUM(E17:I17)</f>
        <v>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2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4.25" hidden="false" customHeight="true" outlineLevel="0" collapsed="false">
      <c r="A19" s="2"/>
      <c r="B19" s="33" t="s">
        <v>29</v>
      </c>
      <c r="C19" s="34"/>
      <c r="D19" s="34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2"/>
      <c r="T19" s="2"/>
      <c r="U19" s="2"/>
      <c r="V19" s="2"/>
      <c r="W19" s="2"/>
      <c r="X19" s="2"/>
      <c r="Y19" s="2"/>
      <c r="Z19" s="2"/>
    </row>
    <row r="20" customFormat="false" ht="14.25" hidden="false" customHeight="true" outlineLevel="0" collapsed="false">
      <c r="A20" s="2"/>
      <c r="B20" s="36"/>
      <c r="C20" s="37" t="s">
        <v>30</v>
      </c>
      <c r="D20" s="38" t="s">
        <v>31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4.25" hidden="false" customHeight="true" outlineLevel="0" collapsed="false">
      <c r="A21" s="2"/>
      <c r="B21" s="36"/>
      <c r="C21" s="37" t="s">
        <v>32</v>
      </c>
      <c r="D21" s="38" t="s">
        <v>33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4.25" hidden="false" customHeight="true" outlineLevel="0" collapsed="false">
      <c r="A22" s="2"/>
      <c r="B22" s="36"/>
      <c r="C22" s="37" t="s">
        <v>34</v>
      </c>
      <c r="D22" s="38" t="s">
        <v>35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4.25" hidden="false" customHeight="true" outlineLevel="0" collapsed="false">
      <c r="A23" s="2"/>
      <c r="B23" s="36"/>
      <c r="C23" s="37" t="s">
        <v>36</v>
      </c>
      <c r="D23" s="38" t="s">
        <v>37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4.25" hidden="false" customHeight="true" outlineLevel="0" collapsed="false">
      <c r="A24" s="2"/>
      <c r="B24" s="36"/>
      <c r="C24" s="37" t="s">
        <v>38</v>
      </c>
      <c r="D24" s="38" t="s">
        <v>39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4.25" hidden="false" customHeight="true" outlineLevel="0" collapsed="false">
      <c r="A25" s="2"/>
      <c r="B25" s="36"/>
      <c r="C25" s="37" t="s">
        <v>40</v>
      </c>
      <c r="D25" s="38" t="s">
        <v>41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4.25" hidden="false" customHeight="true" outlineLevel="0" collapsed="false">
      <c r="A26" s="2"/>
      <c r="B26" s="36"/>
      <c r="C26" s="37" t="s">
        <v>28</v>
      </c>
      <c r="D26" s="38" t="s">
        <v>42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2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" hidden="false" customHeight="true" outlineLevel="0" collapsed="false">
      <c r="A28" s="2"/>
      <c r="B28" s="33" t="s">
        <v>43</v>
      </c>
      <c r="C28" s="34"/>
      <c r="D28" s="34"/>
      <c r="E28" s="34"/>
      <c r="F28" s="34"/>
      <c r="G28" s="34"/>
      <c r="H28" s="34"/>
      <c r="I28" s="34"/>
      <c r="J28" s="34"/>
      <c r="K28" s="34"/>
      <c r="L28" s="35"/>
      <c r="M28" s="35"/>
      <c r="N28" s="35"/>
      <c r="O28" s="35"/>
      <c r="P28" s="35"/>
      <c r="Q28" s="35"/>
      <c r="R28" s="35"/>
      <c r="S28" s="2"/>
      <c r="T28" s="2"/>
      <c r="U28" s="2"/>
      <c r="V28" s="2"/>
      <c r="W28" s="2"/>
      <c r="X28" s="2"/>
      <c r="Y28" s="2"/>
      <c r="Z28" s="2"/>
    </row>
    <row r="29" customFormat="false" ht="14.25" hidden="false" customHeight="true" outlineLevel="0" collapsed="false">
      <c r="A29" s="2"/>
      <c r="B29" s="39" t="s">
        <v>44</v>
      </c>
      <c r="C29" s="38" t="s">
        <v>45</v>
      </c>
      <c r="D29" s="36"/>
      <c r="E29" s="36"/>
      <c r="F29" s="36"/>
      <c r="G29" s="36"/>
      <c r="H29" s="36"/>
      <c r="I29" s="36"/>
      <c r="J29" s="36"/>
      <c r="K29" s="36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" hidden="false" customHeight="true" outlineLevel="0" collapsed="false">
      <c r="A30" s="2"/>
      <c r="B30" s="39" t="s">
        <v>44</v>
      </c>
      <c r="C30" s="40" t="s">
        <v>46</v>
      </c>
      <c r="D30" s="36"/>
      <c r="E30" s="36"/>
      <c r="F30" s="36"/>
      <c r="G30" s="36"/>
      <c r="H30" s="36"/>
      <c r="I30" s="36"/>
      <c r="J30" s="36"/>
      <c r="K30" s="36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" hidden="false" customHeight="true" outlineLevel="0" collapsed="false">
      <c r="A31" s="2"/>
      <c r="B31" s="36"/>
      <c r="C31" s="38"/>
      <c r="D31" s="38" t="s">
        <v>47</v>
      </c>
      <c r="E31" s="36"/>
      <c r="F31" s="36"/>
      <c r="G31" s="36"/>
      <c r="H31" s="36"/>
      <c r="I31" s="36"/>
      <c r="J31" s="36"/>
      <c r="K31" s="36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4.25" hidden="false" customHeight="true" outlineLevel="0" collapsed="false">
      <c r="A32" s="2"/>
      <c r="B32" s="39" t="s">
        <v>44</v>
      </c>
      <c r="C32" s="38" t="s">
        <v>48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4.25" hidden="false" customHeight="true" outlineLevel="0" collapsed="false">
      <c r="A33" s="2"/>
      <c r="B33" s="2"/>
      <c r="C33" s="39" t="s">
        <v>49</v>
      </c>
      <c r="D33" s="38" t="s">
        <v>50</v>
      </c>
      <c r="E33" s="36"/>
      <c r="F33" s="36"/>
      <c r="G33" s="36"/>
      <c r="H33" s="36"/>
      <c r="I33" s="36"/>
      <c r="J33" s="36"/>
      <c r="K33" s="3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4.25" hidden="false" customHeight="true" outlineLevel="0" collapsed="false">
      <c r="A34" s="2"/>
      <c r="B34" s="2"/>
      <c r="C34" s="39" t="s">
        <v>49</v>
      </c>
      <c r="D34" s="41" t="s">
        <v>51</v>
      </c>
      <c r="E34" s="36"/>
      <c r="F34" s="36"/>
      <c r="G34" s="36"/>
      <c r="H34" s="36"/>
      <c r="I34" s="36"/>
      <c r="J34" s="36"/>
      <c r="K34" s="36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" hidden="false" customHeight="true" outlineLevel="0" collapsed="false">
      <c r="A35" s="2"/>
      <c r="B35" s="39" t="s">
        <v>44</v>
      </c>
      <c r="C35" s="38" t="s">
        <v>52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" hidden="false" customHeight="true" outlineLevel="0" collapsed="false">
      <c r="A36" s="2"/>
      <c r="B36" s="39" t="s">
        <v>44</v>
      </c>
      <c r="C36" s="38" t="s">
        <v>53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" hidden="false" customHeight="true" outlineLevel="0" collapsed="false">
      <c r="A37" s="2"/>
      <c r="B37" s="36"/>
      <c r="C37" s="38"/>
      <c r="D37" s="36"/>
      <c r="E37" s="36"/>
      <c r="F37" s="36"/>
      <c r="G37" s="36"/>
      <c r="H37" s="36"/>
      <c r="I37" s="36"/>
      <c r="J37" s="36"/>
      <c r="K37" s="36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2.75" hidden="false" customHeight="true" outlineLevel="0" collapsed="false">
      <c r="A38" s="2"/>
      <c r="B38" s="42" t="s">
        <v>54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2"/>
      <c r="T38" s="2"/>
      <c r="U38" s="2"/>
      <c r="V38" s="2"/>
      <c r="W38" s="2"/>
      <c r="X38" s="2"/>
      <c r="Y38" s="2"/>
      <c r="Z38" s="2"/>
    </row>
    <row r="39" customFormat="false" ht="12" hidden="false" customHeight="true" outlineLevel="0" collapsed="false">
      <c r="A39" s="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2"/>
      <c r="T39" s="2"/>
      <c r="U39" s="2"/>
      <c r="V39" s="2"/>
      <c r="W39" s="2"/>
      <c r="X39" s="2"/>
      <c r="Y39" s="2"/>
      <c r="Z39" s="2"/>
    </row>
    <row r="40" customFormat="false" ht="12" hidden="false" customHeight="true" outlineLevel="0" collapsed="false">
      <c r="A40" s="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2"/>
      <c r="T40" s="2"/>
      <c r="U40" s="2"/>
      <c r="V40" s="2"/>
      <c r="W40" s="2"/>
      <c r="X40" s="2"/>
      <c r="Y40" s="2"/>
      <c r="Z40" s="2"/>
    </row>
    <row r="41" customFormat="false" ht="12" hidden="false" customHeight="true" outlineLevel="0" collapsed="false">
      <c r="A41" s="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2"/>
      <c r="T41" s="2"/>
      <c r="U41" s="2"/>
      <c r="V41" s="2"/>
      <c r="W41" s="2"/>
      <c r="X41" s="2"/>
      <c r="Y41" s="2"/>
      <c r="Z41" s="2"/>
    </row>
    <row r="42" customFormat="false" ht="12" hidden="false" customHeight="true" outlineLevel="0" collapsed="false">
      <c r="A42" s="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2"/>
      <c r="T42" s="2"/>
      <c r="U42" s="2"/>
      <c r="V42" s="2"/>
      <c r="W42" s="2"/>
      <c r="X42" s="2"/>
      <c r="Y42" s="2"/>
      <c r="Z42" s="2"/>
    </row>
    <row r="43" customFormat="false" ht="12" hidden="false" customHeight="true" outlineLevel="0" collapsed="false">
      <c r="A43" s="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2"/>
      <c r="T43" s="2"/>
      <c r="U43" s="2"/>
      <c r="V43" s="2"/>
      <c r="W43" s="2"/>
      <c r="X43" s="2"/>
      <c r="Y43" s="2"/>
      <c r="Z43" s="2"/>
    </row>
    <row r="44" customFormat="false" ht="12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2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2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2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2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2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2" hidden="false" customHeight="tru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2" hidden="false" customHeight="tru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2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2" hidden="false" customHeight="tru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2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1">
    <mergeCell ref="B38:R4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9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7.02040816326531"/>
    <col collapsed="false" hidden="false" max="2" min="2" style="0" width="17.4132653061224"/>
    <col collapsed="false" hidden="false" max="3" min="3" style="0" width="21.4642857142857"/>
    <col collapsed="false" hidden="false" max="4" min="4" style="0" width="15.3877551020408"/>
    <col collapsed="false" hidden="false" max="5" min="5" style="0" width="34.8265306122449"/>
    <col collapsed="false" hidden="false" max="6" min="6" style="0" width="12.5561224489796"/>
    <col collapsed="false" hidden="false" max="16" min="7" style="0" width="4.18367346938776"/>
    <col collapsed="false" hidden="false" max="67" min="17" style="0" width="68.9795918367347"/>
  </cols>
  <sheetData>
    <row r="1" customFormat="false" ht="14.25" hidden="false" customHeight="true" outlineLevel="0" collapsed="false">
      <c r="A1" s="374" t="str">
        <f aca="false">IFERROR(__xludf.dummyfunction("importrange(""1pURq1Tp6d5mFu9--OC4NE2HFFjjKZgJqhKB6JtuHP3A"",""Id Intervenants!A1:F100"")"),"Id")</f>
        <v>Id</v>
      </c>
      <c r="B1" s="375" t="s">
        <v>307</v>
      </c>
      <c r="C1" s="375" t="s">
        <v>308</v>
      </c>
      <c r="D1" s="374" t="s">
        <v>309</v>
      </c>
      <c r="E1" s="376" t="s">
        <v>310</v>
      </c>
      <c r="F1" s="385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  <c r="V1" s="378"/>
      <c r="W1" s="378"/>
      <c r="X1" s="378"/>
      <c r="Y1" s="378"/>
      <c r="Z1" s="378"/>
      <c r="AA1" s="378"/>
      <c r="AB1" s="378"/>
      <c r="AC1" s="378"/>
      <c r="AD1" s="378"/>
      <c r="AE1" s="378"/>
      <c r="AF1" s="378"/>
      <c r="AG1" s="378"/>
      <c r="AH1" s="378"/>
      <c r="AI1" s="378"/>
      <c r="AJ1" s="378"/>
      <c r="AK1" s="378"/>
      <c r="AL1" s="378"/>
      <c r="AM1" s="378"/>
      <c r="AN1" s="378"/>
      <c r="AO1" s="378"/>
      <c r="AP1" s="378"/>
      <c r="AQ1" s="378"/>
      <c r="AR1" s="378"/>
      <c r="AS1" s="378"/>
      <c r="AT1" s="378"/>
      <c r="AU1" s="378"/>
      <c r="AV1" s="378"/>
      <c r="AW1" s="378"/>
      <c r="AX1" s="378"/>
      <c r="AY1" s="378"/>
      <c r="AZ1" s="378"/>
      <c r="BA1" s="378"/>
      <c r="BB1" s="378"/>
      <c r="BC1" s="378"/>
      <c r="BD1" s="378"/>
      <c r="BE1" s="378"/>
      <c r="BF1" s="378"/>
      <c r="BG1" s="378"/>
      <c r="BH1" s="378"/>
      <c r="BI1" s="378"/>
      <c r="BJ1" s="378"/>
      <c r="BK1" s="378"/>
      <c r="BL1" s="378"/>
      <c r="BM1" s="378"/>
      <c r="BN1" s="378"/>
      <c r="BO1" s="378"/>
    </row>
    <row r="2" customFormat="false" ht="14.25" hidden="false" customHeight="true" outlineLevel="0" collapsed="false">
      <c r="A2" s="379" t="s">
        <v>122</v>
      </c>
      <c r="B2" s="26" t="s">
        <v>311</v>
      </c>
      <c r="C2" s="26" t="s">
        <v>312</v>
      </c>
      <c r="D2" s="379" t="s">
        <v>313</v>
      </c>
      <c r="E2" s="380" t="s">
        <v>314</v>
      </c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  <c r="R2" s="378"/>
      <c r="S2" s="378"/>
      <c r="T2" s="378"/>
      <c r="U2" s="378"/>
      <c r="V2" s="378"/>
      <c r="W2" s="378"/>
      <c r="X2" s="378"/>
      <c r="Y2" s="378"/>
      <c r="Z2" s="378"/>
      <c r="AA2" s="378"/>
      <c r="AB2" s="378"/>
      <c r="AC2" s="378"/>
      <c r="AD2" s="378"/>
      <c r="AE2" s="378"/>
      <c r="AF2" s="378"/>
      <c r="AG2" s="378"/>
      <c r="AH2" s="378"/>
      <c r="AI2" s="378"/>
      <c r="AJ2" s="378"/>
      <c r="AK2" s="378"/>
      <c r="AL2" s="378"/>
      <c r="AM2" s="378"/>
      <c r="AN2" s="378"/>
      <c r="AO2" s="378"/>
      <c r="AP2" s="378"/>
      <c r="AQ2" s="378"/>
      <c r="AR2" s="378"/>
      <c r="AS2" s="378"/>
      <c r="AT2" s="378"/>
      <c r="AU2" s="378"/>
      <c r="AV2" s="378"/>
      <c r="AW2" s="378"/>
      <c r="AX2" s="378"/>
      <c r="AY2" s="378"/>
      <c r="AZ2" s="378"/>
      <c r="BA2" s="378"/>
      <c r="BB2" s="378"/>
      <c r="BC2" s="378"/>
      <c r="BD2" s="378"/>
      <c r="BE2" s="378"/>
      <c r="BF2" s="378"/>
      <c r="BG2" s="378"/>
      <c r="BH2" s="378"/>
      <c r="BI2" s="378"/>
      <c r="BJ2" s="378"/>
      <c r="BK2" s="378"/>
      <c r="BL2" s="378"/>
      <c r="BM2" s="378"/>
      <c r="BN2" s="378"/>
      <c r="BO2" s="378"/>
    </row>
    <row r="3" customFormat="false" ht="14.25" hidden="false" customHeight="true" outlineLevel="0" collapsed="false">
      <c r="A3" s="379" t="s">
        <v>87</v>
      </c>
      <c r="B3" s="26" t="s">
        <v>315</v>
      </c>
      <c r="C3" s="26" t="s">
        <v>316</v>
      </c>
      <c r="D3" s="379" t="s">
        <v>313</v>
      </c>
      <c r="E3" s="380" t="s">
        <v>317</v>
      </c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  <c r="R3" s="378"/>
      <c r="S3" s="378"/>
      <c r="T3" s="378"/>
      <c r="U3" s="378"/>
      <c r="V3" s="378"/>
      <c r="W3" s="378"/>
      <c r="X3" s="378"/>
      <c r="Y3" s="378"/>
      <c r="Z3" s="378"/>
      <c r="AA3" s="378"/>
      <c r="AB3" s="378"/>
      <c r="AC3" s="378"/>
      <c r="AD3" s="378"/>
      <c r="AE3" s="378"/>
      <c r="AF3" s="378"/>
      <c r="AG3" s="378"/>
      <c r="AH3" s="378"/>
      <c r="AI3" s="378"/>
      <c r="AJ3" s="378"/>
      <c r="AK3" s="378"/>
      <c r="AL3" s="378"/>
      <c r="AM3" s="378"/>
      <c r="AN3" s="378"/>
      <c r="AO3" s="378"/>
      <c r="AP3" s="378"/>
      <c r="AQ3" s="378"/>
      <c r="AR3" s="378"/>
      <c r="AS3" s="378"/>
      <c r="AT3" s="378"/>
      <c r="AU3" s="378"/>
      <c r="AV3" s="378"/>
      <c r="AW3" s="378"/>
      <c r="AX3" s="378"/>
      <c r="AY3" s="378"/>
      <c r="AZ3" s="378"/>
      <c r="BA3" s="378"/>
      <c r="BB3" s="378"/>
      <c r="BC3" s="378"/>
      <c r="BD3" s="378"/>
      <c r="BE3" s="378"/>
      <c r="BF3" s="378"/>
      <c r="BG3" s="378"/>
      <c r="BH3" s="378"/>
      <c r="BI3" s="378"/>
      <c r="BJ3" s="378"/>
      <c r="BK3" s="378"/>
      <c r="BL3" s="378"/>
      <c r="BM3" s="378"/>
      <c r="BN3" s="378"/>
      <c r="BO3" s="378"/>
    </row>
    <row r="4" customFormat="false" ht="14.25" hidden="false" customHeight="true" outlineLevel="0" collapsed="false">
      <c r="A4" s="379" t="s">
        <v>114</v>
      </c>
      <c r="B4" s="26" t="s">
        <v>318</v>
      </c>
      <c r="C4" s="26" t="s">
        <v>319</v>
      </c>
      <c r="D4" s="379" t="s">
        <v>313</v>
      </c>
      <c r="E4" s="380" t="s">
        <v>320</v>
      </c>
      <c r="F4" s="378"/>
      <c r="G4" s="378"/>
      <c r="H4" s="378"/>
      <c r="I4" s="378"/>
      <c r="J4" s="378"/>
      <c r="K4" s="378"/>
      <c r="L4" s="378"/>
      <c r="M4" s="378"/>
      <c r="N4" s="378"/>
      <c r="O4" s="378"/>
      <c r="P4" s="378"/>
      <c r="Q4" s="378"/>
      <c r="R4" s="378"/>
      <c r="S4" s="378"/>
      <c r="T4" s="378"/>
      <c r="U4" s="378"/>
      <c r="V4" s="378"/>
      <c r="W4" s="378"/>
      <c r="X4" s="378"/>
      <c r="Y4" s="378"/>
      <c r="Z4" s="378"/>
      <c r="AA4" s="378"/>
      <c r="AB4" s="378"/>
      <c r="AC4" s="378"/>
      <c r="AD4" s="378"/>
      <c r="AE4" s="378"/>
      <c r="AF4" s="378"/>
      <c r="AG4" s="378"/>
      <c r="AH4" s="378"/>
      <c r="AI4" s="378"/>
      <c r="AJ4" s="378"/>
      <c r="AK4" s="378"/>
      <c r="AL4" s="378"/>
      <c r="AM4" s="378"/>
      <c r="AN4" s="378"/>
      <c r="AO4" s="378"/>
      <c r="AP4" s="378"/>
      <c r="AQ4" s="378"/>
      <c r="AR4" s="378"/>
      <c r="AS4" s="378"/>
      <c r="AT4" s="378"/>
      <c r="AU4" s="378"/>
      <c r="AV4" s="378"/>
      <c r="AW4" s="378"/>
      <c r="AX4" s="378"/>
      <c r="AY4" s="378"/>
      <c r="AZ4" s="378"/>
      <c r="BA4" s="378"/>
      <c r="BB4" s="378"/>
      <c r="BC4" s="378"/>
      <c r="BD4" s="378"/>
      <c r="BE4" s="378"/>
      <c r="BF4" s="378"/>
      <c r="BG4" s="378"/>
      <c r="BH4" s="378"/>
      <c r="BI4" s="378"/>
      <c r="BJ4" s="378"/>
      <c r="BK4" s="378"/>
      <c r="BL4" s="378"/>
      <c r="BM4" s="378"/>
      <c r="BN4" s="378"/>
      <c r="BO4" s="378"/>
    </row>
    <row r="5" customFormat="false" ht="14.25" hidden="false" customHeight="true" outlineLevel="0" collapsed="false">
      <c r="A5" s="379" t="s">
        <v>135</v>
      </c>
      <c r="B5" s="26" t="s">
        <v>321</v>
      </c>
      <c r="C5" s="26" t="s">
        <v>322</v>
      </c>
      <c r="D5" s="379" t="s">
        <v>313</v>
      </c>
      <c r="E5" s="380" t="s">
        <v>323</v>
      </c>
      <c r="F5" s="378"/>
      <c r="G5" s="378"/>
      <c r="H5" s="378"/>
      <c r="I5" s="378"/>
      <c r="J5" s="378"/>
      <c r="K5" s="378"/>
      <c r="L5" s="378"/>
      <c r="M5" s="378"/>
      <c r="N5" s="378"/>
      <c r="O5" s="378"/>
      <c r="P5" s="378"/>
      <c r="Q5" s="378"/>
      <c r="R5" s="378"/>
      <c r="S5" s="378"/>
      <c r="T5" s="378"/>
      <c r="U5" s="378"/>
      <c r="V5" s="378"/>
      <c r="W5" s="378"/>
      <c r="X5" s="378"/>
      <c r="Y5" s="378"/>
      <c r="Z5" s="378"/>
      <c r="AA5" s="378"/>
      <c r="AB5" s="378"/>
      <c r="AC5" s="378"/>
      <c r="AD5" s="378"/>
      <c r="AE5" s="378"/>
      <c r="AF5" s="378"/>
      <c r="AG5" s="378"/>
      <c r="AH5" s="378"/>
      <c r="AI5" s="378"/>
      <c r="AJ5" s="378"/>
      <c r="AK5" s="378"/>
      <c r="AL5" s="378"/>
      <c r="AM5" s="378"/>
      <c r="AN5" s="378"/>
      <c r="AO5" s="378"/>
      <c r="AP5" s="378"/>
      <c r="AQ5" s="378"/>
      <c r="AR5" s="378"/>
      <c r="AS5" s="378"/>
      <c r="AT5" s="378"/>
      <c r="AU5" s="378"/>
      <c r="AV5" s="378"/>
      <c r="AW5" s="378"/>
      <c r="AX5" s="378"/>
      <c r="AY5" s="378"/>
      <c r="AZ5" s="378"/>
      <c r="BA5" s="378"/>
      <c r="BB5" s="378"/>
      <c r="BC5" s="378"/>
      <c r="BD5" s="378"/>
      <c r="BE5" s="378"/>
      <c r="BF5" s="378"/>
      <c r="BG5" s="378"/>
      <c r="BH5" s="378"/>
      <c r="BI5" s="378"/>
      <c r="BJ5" s="378"/>
      <c r="BK5" s="378"/>
      <c r="BL5" s="378"/>
      <c r="BM5" s="378"/>
      <c r="BN5" s="378"/>
      <c r="BO5" s="378"/>
    </row>
    <row r="6" customFormat="false" ht="14.25" hidden="false" customHeight="true" outlineLevel="0" collapsed="false">
      <c r="A6" s="379" t="s">
        <v>131</v>
      </c>
      <c r="B6" s="26" t="s">
        <v>324</v>
      </c>
      <c r="C6" s="26" t="s">
        <v>325</v>
      </c>
      <c r="D6" s="379" t="s">
        <v>313</v>
      </c>
      <c r="E6" s="380" t="s">
        <v>326</v>
      </c>
      <c r="F6" s="378"/>
      <c r="G6" s="378"/>
      <c r="H6" s="378"/>
      <c r="I6" s="378"/>
      <c r="J6" s="378"/>
      <c r="K6" s="378"/>
      <c r="L6" s="378"/>
      <c r="M6" s="378"/>
      <c r="N6" s="378"/>
      <c r="O6" s="378"/>
      <c r="P6" s="378"/>
      <c r="Q6" s="378"/>
      <c r="R6" s="378"/>
      <c r="S6" s="378"/>
      <c r="T6" s="378"/>
      <c r="U6" s="378"/>
      <c r="V6" s="378"/>
      <c r="W6" s="378"/>
      <c r="X6" s="378"/>
      <c r="Y6" s="378"/>
      <c r="Z6" s="378"/>
      <c r="AA6" s="378"/>
      <c r="AB6" s="378"/>
      <c r="AC6" s="378"/>
      <c r="AD6" s="378"/>
      <c r="AE6" s="378"/>
      <c r="AF6" s="378"/>
      <c r="AG6" s="378"/>
      <c r="AH6" s="378"/>
      <c r="AI6" s="378"/>
      <c r="AJ6" s="378"/>
      <c r="AK6" s="378"/>
      <c r="AL6" s="378"/>
      <c r="AM6" s="378"/>
      <c r="AN6" s="378"/>
      <c r="AO6" s="378"/>
      <c r="AP6" s="378"/>
      <c r="AQ6" s="378"/>
      <c r="AR6" s="378"/>
      <c r="AS6" s="378"/>
      <c r="AT6" s="378"/>
      <c r="AU6" s="378"/>
      <c r="AV6" s="378"/>
      <c r="AW6" s="378"/>
      <c r="AX6" s="378"/>
      <c r="AY6" s="378"/>
      <c r="AZ6" s="378"/>
      <c r="BA6" s="378"/>
      <c r="BB6" s="378"/>
      <c r="BC6" s="378"/>
      <c r="BD6" s="378"/>
      <c r="BE6" s="378"/>
      <c r="BF6" s="378"/>
      <c r="BG6" s="378"/>
      <c r="BH6" s="378"/>
      <c r="BI6" s="378"/>
      <c r="BJ6" s="378"/>
      <c r="BK6" s="378"/>
      <c r="BL6" s="378"/>
      <c r="BM6" s="378"/>
      <c r="BN6" s="378"/>
      <c r="BO6" s="378"/>
    </row>
    <row r="7" customFormat="false" ht="14.25" hidden="false" customHeight="true" outlineLevel="0" collapsed="false">
      <c r="A7" s="379" t="s">
        <v>163</v>
      </c>
      <c r="B7" s="26" t="s">
        <v>327</v>
      </c>
      <c r="C7" s="26" t="s">
        <v>328</v>
      </c>
      <c r="D7" s="379" t="s">
        <v>313</v>
      </c>
      <c r="E7" s="380" t="s">
        <v>329</v>
      </c>
      <c r="F7" s="378"/>
      <c r="G7" s="378"/>
      <c r="H7" s="378"/>
      <c r="I7" s="378"/>
      <c r="J7" s="378"/>
      <c r="K7" s="378"/>
      <c r="L7" s="378"/>
      <c r="M7" s="378"/>
      <c r="N7" s="378"/>
      <c r="O7" s="378"/>
      <c r="P7" s="378"/>
      <c r="Q7" s="378"/>
      <c r="R7" s="378"/>
      <c r="S7" s="378"/>
      <c r="T7" s="378"/>
      <c r="U7" s="378"/>
      <c r="V7" s="378"/>
      <c r="W7" s="378"/>
      <c r="X7" s="378"/>
      <c r="Y7" s="378"/>
      <c r="Z7" s="378"/>
      <c r="AA7" s="378"/>
      <c r="AB7" s="378"/>
      <c r="AC7" s="378"/>
      <c r="AD7" s="378"/>
      <c r="AE7" s="378"/>
      <c r="AF7" s="378"/>
      <c r="AG7" s="378"/>
      <c r="AH7" s="378"/>
      <c r="AI7" s="378"/>
      <c r="AJ7" s="378"/>
      <c r="AK7" s="378"/>
      <c r="AL7" s="378"/>
      <c r="AM7" s="378"/>
      <c r="AN7" s="378"/>
      <c r="AO7" s="378"/>
      <c r="AP7" s="378"/>
      <c r="AQ7" s="378"/>
      <c r="AR7" s="378"/>
      <c r="AS7" s="378"/>
      <c r="AT7" s="378"/>
      <c r="AU7" s="378"/>
      <c r="AV7" s="378"/>
      <c r="AW7" s="378"/>
      <c r="AX7" s="378"/>
      <c r="AY7" s="378"/>
      <c r="AZ7" s="378"/>
      <c r="BA7" s="378"/>
      <c r="BB7" s="378"/>
      <c r="BC7" s="378"/>
      <c r="BD7" s="378"/>
      <c r="BE7" s="378"/>
      <c r="BF7" s="378"/>
      <c r="BG7" s="378"/>
      <c r="BH7" s="378"/>
      <c r="BI7" s="378"/>
      <c r="BJ7" s="378"/>
      <c r="BK7" s="378"/>
      <c r="BL7" s="378"/>
      <c r="BM7" s="378"/>
      <c r="BN7" s="378"/>
      <c r="BO7" s="378"/>
    </row>
    <row r="8" customFormat="false" ht="14.25" hidden="false" customHeight="true" outlineLevel="0" collapsed="false">
      <c r="A8" s="379" t="s">
        <v>158</v>
      </c>
      <c r="B8" s="26" t="s">
        <v>330</v>
      </c>
      <c r="C8" s="26" t="s">
        <v>331</v>
      </c>
      <c r="D8" s="379" t="s">
        <v>313</v>
      </c>
      <c r="E8" s="380" t="s">
        <v>332</v>
      </c>
      <c r="F8" s="378"/>
      <c r="G8" s="378"/>
      <c r="H8" s="378"/>
      <c r="I8" s="378"/>
      <c r="J8" s="378"/>
      <c r="K8" s="378"/>
      <c r="L8" s="378"/>
      <c r="M8" s="378"/>
      <c r="N8" s="378"/>
      <c r="O8" s="378"/>
      <c r="P8" s="378"/>
      <c r="Q8" s="378"/>
      <c r="R8" s="378"/>
      <c r="S8" s="378"/>
      <c r="T8" s="378"/>
      <c r="U8" s="378"/>
      <c r="V8" s="378"/>
      <c r="W8" s="378"/>
      <c r="X8" s="378"/>
      <c r="Y8" s="378"/>
      <c r="Z8" s="378"/>
      <c r="AA8" s="378"/>
      <c r="AB8" s="378"/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8"/>
      <c r="AP8" s="378"/>
      <c r="AQ8" s="378"/>
      <c r="AR8" s="378"/>
      <c r="AS8" s="378"/>
      <c r="AT8" s="378"/>
      <c r="AU8" s="378"/>
      <c r="AV8" s="378"/>
      <c r="AW8" s="378"/>
      <c r="AX8" s="378"/>
      <c r="AY8" s="378"/>
      <c r="AZ8" s="378"/>
      <c r="BA8" s="378"/>
      <c r="BB8" s="378"/>
      <c r="BC8" s="378"/>
      <c r="BD8" s="378"/>
      <c r="BE8" s="378"/>
      <c r="BF8" s="378"/>
      <c r="BG8" s="378"/>
      <c r="BH8" s="378"/>
      <c r="BI8" s="378"/>
      <c r="BJ8" s="378"/>
      <c r="BK8" s="378"/>
      <c r="BL8" s="378"/>
      <c r="BM8" s="378"/>
      <c r="BN8" s="378"/>
      <c r="BO8" s="378"/>
    </row>
    <row r="9" customFormat="false" ht="14.25" hidden="false" customHeight="true" outlineLevel="0" collapsed="false">
      <c r="A9" s="379" t="s">
        <v>95</v>
      </c>
      <c r="B9" s="26" t="s">
        <v>333</v>
      </c>
      <c r="C9" s="26" t="s">
        <v>334</v>
      </c>
      <c r="D9" s="379" t="s">
        <v>313</v>
      </c>
      <c r="E9" s="380" t="s">
        <v>335</v>
      </c>
      <c r="F9" s="378"/>
      <c r="G9" s="378"/>
      <c r="H9" s="378"/>
      <c r="I9" s="378"/>
      <c r="J9" s="378"/>
      <c r="K9" s="378"/>
      <c r="L9" s="378"/>
      <c r="M9" s="378"/>
      <c r="N9" s="378"/>
      <c r="O9" s="378"/>
      <c r="P9" s="378"/>
      <c r="Q9" s="378"/>
      <c r="R9" s="378"/>
      <c r="S9" s="378"/>
      <c r="T9" s="378"/>
      <c r="U9" s="378"/>
      <c r="V9" s="378"/>
      <c r="W9" s="378"/>
      <c r="X9" s="378"/>
      <c r="Y9" s="378"/>
      <c r="Z9" s="378"/>
      <c r="AA9" s="378"/>
      <c r="AB9" s="378"/>
      <c r="AC9" s="378"/>
      <c r="AD9" s="378"/>
      <c r="AE9" s="378"/>
      <c r="AF9" s="378"/>
      <c r="AG9" s="378"/>
      <c r="AH9" s="378"/>
      <c r="AI9" s="378"/>
      <c r="AJ9" s="378"/>
      <c r="AK9" s="378"/>
      <c r="AL9" s="378"/>
      <c r="AM9" s="378"/>
      <c r="AN9" s="378"/>
      <c r="AO9" s="378"/>
      <c r="AP9" s="378"/>
      <c r="AQ9" s="378"/>
      <c r="AR9" s="378"/>
      <c r="AS9" s="378"/>
      <c r="AT9" s="378"/>
      <c r="AU9" s="378"/>
      <c r="AV9" s="378"/>
      <c r="AW9" s="378"/>
      <c r="AX9" s="378"/>
      <c r="AY9" s="378"/>
      <c r="AZ9" s="378"/>
      <c r="BA9" s="378"/>
      <c r="BB9" s="378"/>
      <c r="BC9" s="378"/>
      <c r="BD9" s="378"/>
      <c r="BE9" s="378"/>
      <c r="BF9" s="378"/>
      <c r="BG9" s="378"/>
      <c r="BH9" s="378"/>
      <c r="BI9" s="378"/>
      <c r="BJ9" s="378"/>
      <c r="BK9" s="378"/>
      <c r="BL9" s="378"/>
      <c r="BM9" s="378"/>
      <c r="BN9" s="378"/>
      <c r="BO9" s="378"/>
    </row>
    <row r="10" customFormat="false" ht="14.25" hidden="false" customHeight="true" outlineLevel="0" collapsed="false">
      <c r="A10" s="379" t="s">
        <v>96</v>
      </c>
      <c r="B10" s="26" t="s">
        <v>333</v>
      </c>
      <c r="C10" s="26" t="s">
        <v>336</v>
      </c>
      <c r="D10" s="381" t="s">
        <v>313</v>
      </c>
      <c r="E10" s="382" t="s">
        <v>337</v>
      </c>
      <c r="F10" s="378"/>
      <c r="G10" s="378"/>
      <c r="H10" s="378"/>
      <c r="I10" s="378"/>
      <c r="J10" s="378"/>
      <c r="K10" s="378"/>
      <c r="L10" s="378"/>
      <c r="M10" s="378"/>
      <c r="N10" s="378"/>
      <c r="O10" s="378"/>
      <c r="P10" s="378"/>
      <c r="Q10" s="378"/>
      <c r="R10" s="378"/>
      <c r="S10" s="378"/>
      <c r="T10" s="378"/>
      <c r="U10" s="378"/>
      <c r="V10" s="378"/>
      <c r="W10" s="378"/>
      <c r="X10" s="378"/>
      <c r="Y10" s="378"/>
      <c r="Z10" s="378"/>
      <c r="AA10" s="378"/>
      <c r="AB10" s="378"/>
      <c r="AC10" s="378"/>
      <c r="AD10" s="378"/>
      <c r="AE10" s="378"/>
      <c r="AF10" s="378"/>
      <c r="AG10" s="378"/>
      <c r="AH10" s="378"/>
      <c r="AI10" s="378"/>
      <c r="AJ10" s="378"/>
      <c r="AK10" s="378"/>
      <c r="AL10" s="378"/>
      <c r="AM10" s="378"/>
      <c r="AN10" s="378"/>
      <c r="AO10" s="378"/>
      <c r="AP10" s="378"/>
      <c r="AQ10" s="378"/>
      <c r="AR10" s="378"/>
      <c r="AS10" s="378"/>
      <c r="AT10" s="378"/>
      <c r="AU10" s="378"/>
      <c r="AV10" s="378"/>
      <c r="AW10" s="378"/>
      <c r="AX10" s="378"/>
      <c r="AY10" s="378"/>
      <c r="AZ10" s="378"/>
      <c r="BA10" s="378"/>
      <c r="BB10" s="378"/>
      <c r="BC10" s="378"/>
      <c r="BD10" s="378"/>
      <c r="BE10" s="378"/>
      <c r="BF10" s="378"/>
      <c r="BG10" s="378"/>
      <c r="BH10" s="378"/>
      <c r="BI10" s="378"/>
      <c r="BJ10" s="378"/>
      <c r="BK10" s="378"/>
      <c r="BL10" s="378"/>
      <c r="BM10" s="378"/>
      <c r="BN10" s="378"/>
      <c r="BO10" s="378"/>
    </row>
    <row r="11" customFormat="false" ht="14.25" hidden="false" customHeight="true" outlineLevel="0" collapsed="false">
      <c r="A11" s="379" t="s">
        <v>76</v>
      </c>
      <c r="B11" s="26" t="s">
        <v>338</v>
      </c>
      <c r="C11" s="26" t="s">
        <v>339</v>
      </c>
      <c r="D11" s="379" t="s">
        <v>313</v>
      </c>
      <c r="E11" s="380" t="s">
        <v>340</v>
      </c>
      <c r="F11" s="378"/>
      <c r="G11" s="378"/>
      <c r="H11" s="378"/>
      <c r="I11" s="378"/>
      <c r="J11" s="378"/>
      <c r="K11" s="378"/>
      <c r="L11" s="378"/>
      <c r="M11" s="378"/>
      <c r="N11" s="378"/>
      <c r="O11" s="378"/>
      <c r="P11" s="378"/>
      <c r="Q11" s="378"/>
      <c r="R11" s="378"/>
      <c r="S11" s="378"/>
      <c r="T11" s="378"/>
      <c r="U11" s="378"/>
      <c r="V11" s="378"/>
      <c r="W11" s="378"/>
      <c r="X11" s="378"/>
      <c r="Y11" s="378"/>
      <c r="Z11" s="378"/>
      <c r="AA11" s="378"/>
      <c r="AB11" s="378"/>
      <c r="AC11" s="378"/>
      <c r="AD11" s="378"/>
      <c r="AE11" s="378"/>
      <c r="AF11" s="378"/>
      <c r="AG11" s="378"/>
      <c r="AH11" s="378"/>
      <c r="AI11" s="378"/>
      <c r="AJ11" s="378"/>
      <c r="AK11" s="378"/>
      <c r="AL11" s="378"/>
      <c r="AM11" s="378"/>
      <c r="AN11" s="378"/>
      <c r="AO11" s="378"/>
      <c r="AP11" s="378"/>
      <c r="AQ11" s="378"/>
      <c r="AR11" s="378"/>
      <c r="AS11" s="378"/>
      <c r="AT11" s="378"/>
      <c r="AU11" s="378"/>
      <c r="AV11" s="378"/>
      <c r="AW11" s="378"/>
      <c r="AX11" s="378"/>
      <c r="AY11" s="378"/>
      <c r="AZ11" s="378"/>
      <c r="BA11" s="378"/>
      <c r="BB11" s="378"/>
      <c r="BC11" s="378"/>
      <c r="BD11" s="378"/>
      <c r="BE11" s="378"/>
      <c r="BF11" s="378"/>
      <c r="BG11" s="378"/>
      <c r="BH11" s="378"/>
      <c r="BI11" s="378"/>
      <c r="BJ11" s="378"/>
      <c r="BK11" s="378"/>
      <c r="BL11" s="378"/>
      <c r="BM11" s="378"/>
      <c r="BN11" s="378"/>
      <c r="BO11" s="378"/>
    </row>
    <row r="12" customFormat="false" ht="14.25" hidden="false" customHeight="true" outlineLevel="0" collapsed="false">
      <c r="A12" s="379" t="s">
        <v>77</v>
      </c>
      <c r="B12" s="26" t="s">
        <v>341</v>
      </c>
      <c r="C12" s="26" t="s">
        <v>342</v>
      </c>
      <c r="D12" s="379" t="s">
        <v>313</v>
      </c>
      <c r="E12" s="380" t="s">
        <v>343</v>
      </c>
      <c r="F12" s="378"/>
      <c r="G12" s="378"/>
      <c r="H12" s="378"/>
      <c r="I12" s="378"/>
      <c r="J12" s="378"/>
      <c r="K12" s="378"/>
      <c r="L12" s="378"/>
      <c r="M12" s="378"/>
      <c r="N12" s="378"/>
      <c r="O12" s="378"/>
      <c r="P12" s="378"/>
      <c r="Q12" s="378"/>
      <c r="R12" s="378"/>
      <c r="S12" s="378"/>
      <c r="T12" s="378"/>
      <c r="U12" s="378"/>
      <c r="V12" s="378"/>
      <c r="W12" s="378"/>
      <c r="X12" s="378"/>
      <c r="Y12" s="378"/>
      <c r="Z12" s="378"/>
      <c r="AA12" s="378"/>
      <c r="AB12" s="378"/>
      <c r="AC12" s="378"/>
      <c r="AD12" s="378"/>
      <c r="AE12" s="378"/>
      <c r="AF12" s="378"/>
      <c r="AG12" s="378"/>
      <c r="AH12" s="378"/>
      <c r="AI12" s="378"/>
      <c r="AJ12" s="378"/>
      <c r="AK12" s="378"/>
      <c r="AL12" s="378"/>
      <c r="AM12" s="378"/>
      <c r="AN12" s="378"/>
      <c r="AO12" s="378"/>
      <c r="AP12" s="378"/>
      <c r="AQ12" s="378"/>
      <c r="AR12" s="378"/>
      <c r="AS12" s="378"/>
      <c r="AT12" s="378"/>
      <c r="AU12" s="378"/>
      <c r="AV12" s="378"/>
      <c r="AW12" s="378"/>
      <c r="AX12" s="378"/>
      <c r="AY12" s="378"/>
      <c r="AZ12" s="378"/>
      <c r="BA12" s="378"/>
      <c r="BB12" s="378"/>
      <c r="BC12" s="378"/>
      <c r="BD12" s="378"/>
      <c r="BE12" s="378"/>
      <c r="BF12" s="378"/>
      <c r="BG12" s="378"/>
      <c r="BH12" s="378"/>
      <c r="BI12" s="378"/>
      <c r="BJ12" s="378"/>
      <c r="BK12" s="378"/>
      <c r="BL12" s="378"/>
      <c r="BM12" s="378"/>
      <c r="BN12" s="378"/>
      <c r="BO12" s="378"/>
    </row>
    <row r="13" customFormat="false" ht="14.25" hidden="false" customHeight="true" outlineLevel="0" collapsed="false">
      <c r="A13" s="379" t="s">
        <v>83</v>
      </c>
      <c r="B13" s="26" t="s">
        <v>344</v>
      </c>
      <c r="C13" s="26" t="s">
        <v>345</v>
      </c>
      <c r="D13" s="379" t="s">
        <v>313</v>
      </c>
      <c r="E13" s="380" t="s">
        <v>346</v>
      </c>
      <c r="F13" s="378"/>
      <c r="G13" s="378"/>
      <c r="H13" s="378"/>
      <c r="I13" s="378"/>
      <c r="J13" s="378"/>
      <c r="K13" s="378"/>
      <c r="L13" s="378"/>
      <c r="M13" s="378"/>
      <c r="N13" s="378"/>
      <c r="O13" s="378"/>
      <c r="P13" s="378"/>
      <c r="Q13" s="378"/>
      <c r="R13" s="378"/>
      <c r="S13" s="378"/>
      <c r="T13" s="378"/>
      <c r="U13" s="378"/>
      <c r="V13" s="378"/>
      <c r="W13" s="378"/>
      <c r="X13" s="378"/>
      <c r="Y13" s="378"/>
      <c r="Z13" s="378"/>
      <c r="AA13" s="378"/>
      <c r="AB13" s="378"/>
      <c r="AC13" s="378"/>
      <c r="AD13" s="378"/>
      <c r="AE13" s="378"/>
      <c r="AF13" s="378"/>
      <c r="AG13" s="378"/>
      <c r="AH13" s="378"/>
      <c r="AI13" s="378"/>
      <c r="AJ13" s="378"/>
      <c r="AK13" s="378"/>
      <c r="AL13" s="378"/>
      <c r="AM13" s="378"/>
      <c r="AN13" s="378"/>
      <c r="AO13" s="378"/>
      <c r="AP13" s="378"/>
      <c r="AQ13" s="378"/>
      <c r="AR13" s="378"/>
      <c r="AS13" s="378"/>
      <c r="AT13" s="378"/>
      <c r="AU13" s="378"/>
      <c r="AV13" s="378"/>
      <c r="AW13" s="378"/>
      <c r="AX13" s="378"/>
      <c r="AY13" s="378"/>
      <c r="AZ13" s="378"/>
      <c r="BA13" s="378"/>
      <c r="BB13" s="378"/>
      <c r="BC13" s="378"/>
      <c r="BD13" s="378"/>
      <c r="BE13" s="378"/>
      <c r="BF13" s="378"/>
      <c r="BG13" s="378"/>
      <c r="BH13" s="378"/>
      <c r="BI13" s="378"/>
      <c r="BJ13" s="378"/>
      <c r="BK13" s="378"/>
      <c r="BL13" s="378"/>
      <c r="BM13" s="378"/>
      <c r="BN13" s="378"/>
      <c r="BO13" s="378"/>
    </row>
    <row r="14" customFormat="false" ht="14.25" hidden="false" customHeight="true" outlineLevel="0" collapsed="false">
      <c r="A14" s="379" t="s">
        <v>93</v>
      </c>
      <c r="B14" s="26" t="s">
        <v>347</v>
      </c>
      <c r="C14" s="26" t="s">
        <v>348</v>
      </c>
      <c r="D14" s="379" t="s">
        <v>313</v>
      </c>
      <c r="E14" s="380" t="s">
        <v>349</v>
      </c>
      <c r="F14" s="378"/>
      <c r="G14" s="378"/>
      <c r="H14" s="378"/>
      <c r="I14" s="378"/>
      <c r="J14" s="378"/>
      <c r="K14" s="378"/>
      <c r="L14" s="378"/>
      <c r="M14" s="378"/>
      <c r="N14" s="378"/>
      <c r="O14" s="378"/>
      <c r="P14" s="378"/>
      <c r="Q14" s="378"/>
      <c r="R14" s="378"/>
      <c r="S14" s="378"/>
      <c r="T14" s="378"/>
      <c r="U14" s="378"/>
      <c r="V14" s="378"/>
      <c r="W14" s="378"/>
      <c r="X14" s="378"/>
      <c r="Y14" s="378"/>
      <c r="Z14" s="378"/>
      <c r="AA14" s="378"/>
      <c r="AB14" s="378"/>
      <c r="AC14" s="378"/>
      <c r="AD14" s="378"/>
      <c r="AE14" s="378"/>
      <c r="AF14" s="378"/>
      <c r="AG14" s="378"/>
      <c r="AH14" s="378"/>
      <c r="AI14" s="378"/>
      <c r="AJ14" s="378"/>
      <c r="AK14" s="378"/>
      <c r="AL14" s="378"/>
      <c r="AM14" s="378"/>
      <c r="AN14" s="378"/>
      <c r="AO14" s="378"/>
      <c r="AP14" s="378"/>
      <c r="AQ14" s="378"/>
      <c r="AR14" s="378"/>
      <c r="AS14" s="378"/>
      <c r="AT14" s="378"/>
      <c r="AU14" s="378"/>
      <c r="AV14" s="378"/>
      <c r="AW14" s="378"/>
      <c r="AX14" s="378"/>
      <c r="AY14" s="378"/>
      <c r="AZ14" s="378"/>
      <c r="BA14" s="378"/>
      <c r="BB14" s="378"/>
      <c r="BC14" s="378"/>
      <c r="BD14" s="378"/>
      <c r="BE14" s="378"/>
      <c r="BF14" s="378"/>
      <c r="BG14" s="378"/>
      <c r="BH14" s="378"/>
      <c r="BI14" s="378"/>
      <c r="BJ14" s="378"/>
      <c r="BK14" s="378"/>
      <c r="BL14" s="378"/>
      <c r="BM14" s="378"/>
      <c r="BN14" s="378"/>
      <c r="BO14" s="378"/>
    </row>
    <row r="15" customFormat="false" ht="14.25" hidden="false" customHeight="true" outlineLevel="0" collapsed="false">
      <c r="A15" s="379" t="s">
        <v>85</v>
      </c>
      <c r="B15" s="26" t="s">
        <v>458</v>
      </c>
      <c r="C15" s="26" t="s">
        <v>459</v>
      </c>
      <c r="D15" s="379" t="s">
        <v>313</v>
      </c>
      <c r="E15" s="380" t="s">
        <v>460</v>
      </c>
      <c r="F15" s="378"/>
      <c r="G15" s="378"/>
      <c r="H15" s="378"/>
      <c r="I15" s="378"/>
      <c r="J15" s="378"/>
      <c r="K15" s="378"/>
      <c r="L15" s="378"/>
      <c r="M15" s="378"/>
      <c r="N15" s="378"/>
      <c r="O15" s="378"/>
      <c r="P15" s="378"/>
      <c r="Q15" s="378"/>
      <c r="R15" s="378"/>
      <c r="S15" s="378"/>
      <c r="T15" s="378"/>
      <c r="U15" s="378"/>
      <c r="V15" s="378"/>
      <c r="W15" s="378"/>
      <c r="X15" s="378"/>
      <c r="Y15" s="378"/>
      <c r="Z15" s="378"/>
      <c r="AA15" s="378"/>
      <c r="AB15" s="378"/>
      <c r="AC15" s="378"/>
      <c r="AD15" s="378"/>
      <c r="AE15" s="378"/>
      <c r="AF15" s="378"/>
      <c r="AG15" s="378"/>
      <c r="AH15" s="378"/>
      <c r="AI15" s="378"/>
      <c r="AJ15" s="378"/>
      <c r="AK15" s="378"/>
      <c r="AL15" s="378"/>
      <c r="AM15" s="378"/>
      <c r="AN15" s="378"/>
      <c r="AO15" s="378"/>
      <c r="AP15" s="378"/>
      <c r="AQ15" s="378"/>
      <c r="AR15" s="378"/>
      <c r="AS15" s="378"/>
      <c r="AT15" s="378"/>
      <c r="AU15" s="378"/>
      <c r="AV15" s="378"/>
      <c r="AW15" s="378"/>
      <c r="AX15" s="378"/>
      <c r="AY15" s="378"/>
      <c r="AZ15" s="378"/>
      <c r="BA15" s="378"/>
      <c r="BB15" s="378"/>
      <c r="BC15" s="378"/>
      <c r="BD15" s="378"/>
      <c r="BE15" s="378"/>
      <c r="BF15" s="378"/>
      <c r="BG15" s="378"/>
      <c r="BH15" s="378"/>
      <c r="BI15" s="378"/>
      <c r="BJ15" s="378"/>
      <c r="BK15" s="378"/>
      <c r="BL15" s="378"/>
      <c r="BM15" s="378"/>
      <c r="BN15" s="378"/>
      <c r="BO15" s="378"/>
    </row>
    <row r="16" customFormat="false" ht="14.25" hidden="false" customHeight="true" outlineLevel="0" collapsed="false">
      <c r="A16" s="379" t="s">
        <v>10</v>
      </c>
      <c r="B16" s="26" t="s">
        <v>353</v>
      </c>
      <c r="C16" s="26" t="s">
        <v>354</v>
      </c>
      <c r="D16" s="379" t="s">
        <v>313</v>
      </c>
      <c r="E16" s="380" t="s">
        <v>355</v>
      </c>
      <c r="F16" s="378"/>
      <c r="G16" s="378"/>
      <c r="H16" s="378"/>
      <c r="I16" s="378"/>
      <c r="J16" s="378"/>
      <c r="K16" s="378"/>
      <c r="L16" s="378"/>
      <c r="M16" s="378"/>
      <c r="N16" s="378"/>
      <c r="O16" s="378"/>
      <c r="P16" s="378"/>
      <c r="Q16" s="378"/>
      <c r="R16" s="378"/>
      <c r="S16" s="378"/>
      <c r="T16" s="378"/>
      <c r="U16" s="378"/>
      <c r="V16" s="378"/>
      <c r="W16" s="378"/>
      <c r="X16" s="378"/>
      <c r="Y16" s="378"/>
      <c r="Z16" s="378"/>
      <c r="AA16" s="378"/>
      <c r="AB16" s="378"/>
      <c r="AC16" s="378"/>
      <c r="AD16" s="378"/>
      <c r="AE16" s="378"/>
      <c r="AF16" s="378"/>
      <c r="AG16" s="378"/>
      <c r="AH16" s="378"/>
      <c r="AI16" s="378"/>
      <c r="AJ16" s="378"/>
      <c r="AK16" s="378"/>
      <c r="AL16" s="378"/>
      <c r="AM16" s="378"/>
      <c r="AN16" s="378"/>
      <c r="AO16" s="378"/>
      <c r="AP16" s="378"/>
      <c r="AQ16" s="378"/>
      <c r="AR16" s="378"/>
      <c r="AS16" s="378"/>
      <c r="AT16" s="378"/>
      <c r="AU16" s="378"/>
      <c r="AV16" s="378"/>
      <c r="AW16" s="378"/>
      <c r="AX16" s="378"/>
      <c r="AY16" s="378"/>
      <c r="AZ16" s="378"/>
      <c r="BA16" s="378"/>
      <c r="BB16" s="378"/>
      <c r="BC16" s="378"/>
      <c r="BD16" s="378"/>
      <c r="BE16" s="378"/>
      <c r="BF16" s="378"/>
      <c r="BG16" s="378"/>
      <c r="BH16" s="378"/>
      <c r="BI16" s="378"/>
      <c r="BJ16" s="378"/>
      <c r="BK16" s="378"/>
      <c r="BL16" s="378"/>
      <c r="BM16" s="378"/>
      <c r="BN16" s="378"/>
      <c r="BO16" s="378"/>
    </row>
    <row r="17" customFormat="false" ht="14.25" hidden="false" customHeight="true" outlineLevel="0" collapsed="false">
      <c r="A17" s="379" t="s">
        <v>109</v>
      </c>
      <c r="B17" s="26" t="s">
        <v>356</v>
      </c>
      <c r="C17" s="26" t="s">
        <v>357</v>
      </c>
      <c r="D17" s="379" t="s">
        <v>313</v>
      </c>
      <c r="E17" s="380" t="s">
        <v>461</v>
      </c>
      <c r="F17" s="378"/>
      <c r="G17" s="378"/>
      <c r="H17" s="378"/>
      <c r="I17" s="378"/>
      <c r="J17" s="378"/>
      <c r="K17" s="378"/>
      <c r="L17" s="378"/>
      <c r="M17" s="378"/>
      <c r="N17" s="378"/>
      <c r="O17" s="378"/>
      <c r="P17" s="378"/>
      <c r="Q17" s="378"/>
      <c r="R17" s="378"/>
      <c r="S17" s="378"/>
      <c r="T17" s="378"/>
      <c r="U17" s="378"/>
      <c r="V17" s="378"/>
      <c r="W17" s="378"/>
      <c r="X17" s="378"/>
      <c r="Y17" s="378"/>
      <c r="Z17" s="378"/>
      <c r="AA17" s="378"/>
      <c r="AB17" s="378"/>
      <c r="AC17" s="378"/>
      <c r="AD17" s="378"/>
      <c r="AE17" s="378"/>
      <c r="AF17" s="378"/>
      <c r="AG17" s="378"/>
      <c r="AH17" s="378"/>
      <c r="AI17" s="378"/>
      <c r="AJ17" s="378"/>
      <c r="AK17" s="378"/>
      <c r="AL17" s="378"/>
      <c r="AM17" s="378"/>
      <c r="AN17" s="378"/>
      <c r="AO17" s="378"/>
      <c r="AP17" s="378"/>
      <c r="AQ17" s="378"/>
      <c r="AR17" s="378"/>
      <c r="AS17" s="378"/>
      <c r="AT17" s="378"/>
      <c r="AU17" s="378"/>
      <c r="AV17" s="378"/>
      <c r="AW17" s="378"/>
      <c r="AX17" s="378"/>
      <c r="AY17" s="378"/>
      <c r="AZ17" s="378"/>
      <c r="BA17" s="378"/>
      <c r="BB17" s="378"/>
      <c r="BC17" s="378"/>
      <c r="BD17" s="378"/>
      <c r="BE17" s="378"/>
      <c r="BF17" s="378"/>
      <c r="BG17" s="378"/>
      <c r="BH17" s="378"/>
      <c r="BI17" s="378"/>
      <c r="BJ17" s="378"/>
      <c r="BK17" s="378"/>
      <c r="BL17" s="378"/>
      <c r="BM17" s="378"/>
      <c r="BN17" s="378"/>
      <c r="BO17" s="378"/>
    </row>
    <row r="18" customFormat="false" ht="14.25" hidden="false" customHeight="true" outlineLevel="0" collapsed="false">
      <c r="A18" s="379" t="s">
        <v>78</v>
      </c>
      <c r="B18" s="26" t="s">
        <v>359</v>
      </c>
      <c r="C18" s="26" t="s">
        <v>360</v>
      </c>
      <c r="D18" s="379" t="s">
        <v>313</v>
      </c>
      <c r="E18" s="380" t="s">
        <v>361</v>
      </c>
      <c r="F18" s="378"/>
      <c r="G18" s="378"/>
      <c r="H18" s="378"/>
      <c r="I18" s="378"/>
      <c r="J18" s="378"/>
      <c r="K18" s="378"/>
      <c r="L18" s="378"/>
      <c r="M18" s="378"/>
      <c r="N18" s="378"/>
      <c r="O18" s="378"/>
      <c r="P18" s="378"/>
      <c r="Q18" s="378"/>
      <c r="R18" s="378"/>
      <c r="S18" s="378"/>
      <c r="T18" s="378"/>
      <c r="U18" s="378"/>
      <c r="V18" s="378"/>
      <c r="W18" s="378"/>
      <c r="X18" s="378"/>
      <c r="Y18" s="378"/>
      <c r="Z18" s="378"/>
      <c r="AA18" s="378"/>
      <c r="AB18" s="378"/>
      <c r="AC18" s="378"/>
      <c r="AD18" s="378"/>
      <c r="AE18" s="378"/>
      <c r="AF18" s="378"/>
      <c r="AG18" s="378"/>
      <c r="AH18" s="378"/>
      <c r="AI18" s="378"/>
      <c r="AJ18" s="378"/>
      <c r="AK18" s="378"/>
      <c r="AL18" s="378"/>
      <c r="AM18" s="378"/>
      <c r="AN18" s="378"/>
      <c r="AO18" s="378"/>
      <c r="AP18" s="378"/>
      <c r="AQ18" s="378"/>
      <c r="AR18" s="378"/>
      <c r="AS18" s="378"/>
      <c r="AT18" s="378"/>
      <c r="AU18" s="378"/>
      <c r="AV18" s="378"/>
      <c r="AW18" s="378"/>
      <c r="AX18" s="378"/>
      <c r="AY18" s="378"/>
      <c r="AZ18" s="378"/>
      <c r="BA18" s="378"/>
      <c r="BB18" s="378"/>
      <c r="BC18" s="378"/>
      <c r="BD18" s="378"/>
      <c r="BE18" s="378"/>
      <c r="BF18" s="378"/>
      <c r="BG18" s="378"/>
      <c r="BH18" s="378"/>
      <c r="BI18" s="378"/>
      <c r="BJ18" s="378"/>
      <c r="BK18" s="378"/>
      <c r="BL18" s="378"/>
      <c r="BM18" s="378"/>
      <c r="BN18" s="378"/>
      <c r="BO18" s="378"/>
    </row>
    <row r="19" customFormat="false" ht="14.25" hidden="false" customHeight="true" outlineLevel="0" collapsed="false">
      <c r="A19" s="379" t="s">
        <v>79</v>
      </c>
      <c r="B19" s="26" t="s">
        <v>362</v>
      </c>
      <c r="C19" s="26" t="s">
        <v>363</v>
      </c>
      <c r="D19" s="379" t="s">
        <v>313</v>
      </c>
      <c r="E19" s="380" t="s">
        <v>364</v>
      </c>
      <c r="F19" s="378" t="s">
        <v>365</v>
      </c>
      <c r="G19" s="378"/>
      <c r="H19" s="378"/>
      <c r="I19" s="378"/>
      <c r="J19" s="378"/>
      <c r="K19" s="378"/>
      <c r="L19" s="378"/>
      <c r="M19" s="378"/>
      <c r="N19" s="378"/>
      <c r="O19" s="378"/>
      <c r="P19" s="378"/>
      <c r="Q19" s="378"/>
      <c r="R19" s="378"/>
      <c r="S19" s="378"/>
      <c r="T19" s="378"/>
      <c r="U19" s="378"/>
      <c r="V19" s="378"/>
      <c r="W19" s="378"/>
      <c r="X19" s="378"/>
      <c r="Y19" s="378"/>
      <c r="Z19" s="378"/>
      <c r="AA19" s="378"/>
      <c r="AB19" s="378"/>
      <c r="AC19" s="378"/>
      <c r="AD19" s="378"/>
      <c r="AE19" s="378"/>
      <c r="AF19" s="378"/>
      <c r="AG19" s="378"/>
      <c r="AH19" s="378"/>
      <c r="AI19" s="378"/>
      <c r="AJ19" s="378"/>
      <c r="AK19" s="378"/>
      <c r="AL19" s="378"/>
      <c r="AM19" s="378"/>
      <c r="AN19" s="378"/>
      <c r="AO19" s="378"/>
      <c r="AP19" s="378"/>
      <c r="AQ19" s="378"/>
      <c r="AR19" s="378"/>
      <c r="AS19" s="378"/>
      <c r="AT19" s="378"/>
      <c r="AU19" s="378"/>
      <c r="AV19" s="378"/>
      <c r="AW19" s="378"/>
      <c r="AX19" s="378"/>
      <c r="AY19" s="378"/>
      <c r="AZ19" s="378"/>
      <c r="BA19" s="378"/>
      <c r="BB19" s="378"/>
      <c r="BC19" s="378"/>
      <c r="BD19" s="378"/>
      <c r="BE19" s="378"/>
      <c r="BF19" s="378"/>
      <c r="BG19" s="378"/>
      <c r="BH19" s="378"/>
      <c r="BI19" s="378"/>
      <c r="BJ19" s="378"/>
      <c r="BK19" s="378"/>
      <c r="BL19" s="378"/>
      <c r="BM19" s="378"/>
      <c r="BN19" s="378"/>
      <c r="BO19" s="378"/>
    </row>
    <row r="20" customFormat="false" ht="14.25" hidden="false" customHeight="true" outlineLevel="0" collapsed="false">
      <c r="A20" s="379" t="s">
        <v>293</v>
      </c>
      <c r="B20" s="26" t="s">
        <v>462</v>
      </c>
      <c r="C20" s="26" t="s">
        <v>463</v>
      </c>
      <c r="D20" s="379" t="s">
        <v>372</v>
      </c>
      <c r="E20" s="380" t="s">
        <v>464</v>
      </c>
      <c r="F20" s="377" t="s">
        <v>465</v>
      </c>
      <c r="G20" s="378"/>
      <c r="H20" s="378"/>
      <c r="I20" s="378"/>
      <c r="J20" s="378"/>
      <c r="K20" s="378"/>
      <c r="L20" s="378"/>
      <c r="M20" s="378"/>
      <c r="N20" s="378"/>
      <c r="O20" s="378"/>
      <c r="P20" s="378"/>
      <c r="Q20" s="378"/>
      <c r="R20" s="378"/>
      <c r="S20" s="378"/>
      <c r="T20" s="378"/>
      <c r="U20" s="378"/>
      <c r="V20" s="378"/>
      <c r="W20" s="378"/>
      <c r="X20" s="378"/>
      <c r="Y20" s="378"/>
      <c r="Z20" s="378"/>
      <c r="AA20" s="378"/>
      <c r="AB20" s="378"/>
      <c r="AC20" s="378"/>
      <c r="AD20" s="378"/>
      <c r="AE20" s="378"/>
      <c r="AF20" s="378"/>
      <c r="AG20" s="378"/>
      <c r="AH20" s="378"/>
      <c r="AI20" s="378"/>
      <c r="AJ20" s="378"/>
      <c r="AK20" s="378"/>
      <c r="AL20" s="378"/>
      <c r="AM20" s="378"/>
      <c r="AN20" s="378"/>
      <c r="AO20" s="378"/>
      <c r="AP20" s="378"/>
      <c r="AQ20" s="378"/>
      <c r="AR20" s="378"/>
      <c r="AS20" s="378"/>
      <c r="AT20" s="378"/>
      <c r="AU20" s="378"/>
      <c r="AV20" s="378"/>
      <c r="AW20" s="378"/>
      <c r="AX20" s="378"/>
      <c r="AY20" s="378"/>
      <c r="AZ20" s="378"/>
      <c r="BA20" s="378"/>
      <c r="BB20" s="378"/>
      <c r="BC20" s="378"/>
      <c r="BD20" s="378"/>
      <c r="BE20" s="378"/>
      <c r="BF20" s="378"/>
      <c r="BG20" s="378"/>
      <c r="BH20" s="378"/>
      <c r="BI20" s="378"/>
      <c r="BJ20" s="378"/>
      <c r="BK20" s="378"/>
      <c r="BL20" s="378"/>
      <c r="BM20" s="378"/>
      <c r="BN20" s="378"/>
      <c r="BO20" s="378"/>
    </row>
    <row r="21" customFormat="false" ht="14.25" hidden="false" customHeight="true" outlineLevel="0" collapsed="false">
      <c r="A21" s="379" t="s">
        <v>299</v>
      </c>
      <c r="B21" s="26" t="s">
        <v>466</v>
      </c>
      <c r="C21" s="26" t="s">
        <v>467</v>
      </c>
      <c r="D21" s="379" t="s">
        <v>372</v>
      </c>
      <c r="E21" s="380" t="s">
        <v>468</v>
      </c>
      <c r="F21" s="377" t="s">
        <v>10</v>
      </c>
      <c r="G21" s="378"/>
      <c r="H21" s="378"/>
      <c r="I21" s="378"/>
      <c r="J21" s="378"/>
      <c r="K21" s="378"/>
      <c r="L21" s="378"/>
      <c r="M21" s="378"/>
      <c r="N21" s="378"/>
      <c r="O21" s="378"/>
      <c r="P21" s="378"/>
      <c r="Q21" s="378"/>
      <c r="R21" s="378"/>
      <c r="S21" s="378"/>
      <c r="T21" s="378"/>
      <c r="U21" s="378"/>
      <c r="V21" s="378"/>
      <c r="W21" s="378"/>
      <c r="X21" s="378"/>
      <c r="Y21" s="378"/>
      <c r="Z21" s="378"/>
      <c r="AA21" s="378"/>
      <c r="AB21" s="378"/>
      <c r="AC21" s="378"/>
      <c r="AD21" s="378"/>
      <c r="AE21" s="378"/>
      <c r="AF21" s="378"/>
      <c r="AG21" s="378"/>
      <c r="AH21" s="378"/>
      <c r="AI21" s="378"/>
      <c r="AJ21" s="378"/>
      <c r="AK21" s="378"/>
      <c r="AL21" s="378"/>
      <c r="AM21" s="378"/>
      <c r="AN21" s="378"/>
      <c r="AO21" s="378"/>
      <c r="AP21" s="378"/>
      <c r="AQ21" s="378"/>
      <c r="AR21" s="378"/>
      <c r="AS21" s="378"/>
      <c r="AT21" s="378"/>
      <c r="AU21" s="378"/>
      <c r="AV21" s="378"/>
      <c r="AW21" s="378"/>
      <c r="AX21" s="378"/>
      <c r="AY21" s="378"/>
      <c r="AZ21" s="378"/>
      <c r="BA21" s="378"/>
      <c r="BB21" s="378"/>
      <c r="BC21" s="378"/>
      <c r="BD21" s="378"/>
      <c r="BE21" s="378"/>
      <c r="BF21" s="378"/>
      <c r="BG21" s="378"/>
      <c r="BH21" s="378"/>
      <c r="BI21" s="378"/>
      <c r="BJ21" s="378"/>
      <c r="BK21" s="378"/>
      <c r="BL21" s="378"/>
      <c r="BM21" s="378"/>
      <c r="BN21" s="378"/>
      <c r="BO21" s="378"/>
    </row>
    <row r="22" customFormat="false" ht="14.25" hidden="false" customHeight="true" outlineLevel="0" collapsed="false">
      <c r="A22" s="379" t="s">
        <v>301</v>
      </c>
      <c r="B22" s="26" t="s">
        <v>429</v>
      </c>
      <c r="C22" s="26" t="s">
        <v>469</v>
      </c>
      <c r="D22" s="379" t="s">
        <v>372</v>
      </c>
      <c r="E22" s="380" t="s">
        <v>470</v>
      </c>
      <c r="F22" s="26" t="s">
        <v>10</v>
      </c>
      <c r="G22" s="378"/>
      <c r="H22" s="378"/>
      <c r="I22" s="378"/>
      <c r="J22" s="378"/>
      <c r="K22" s="378"/>
      <c r="L22" s="378"/>
      <c r="M22" s="378"/>
      <c r="N22" s="378"/>
      <c r="O22" s="378"/>
      <c r="P22" s="378"/>
      <c r="Q22" s="378"/>
      <c r="R22" s="378"/>
      <c r="S22" s="378"/>
      <c r="T22" s="378"/>
      <c r="U22" s="378"/>
      <c r="V22" s="378"/>
      <c r="W22" s="378"/>
      <c r="X22" s="378"/>
      <c r="Y22" s="378"/>
      <c r="Z22" s="378"/>
      <c r="AA22" s="378"/>
      <c r="AB22" s="378"/>
      <c r="AC22" s="378"/>
      <c r="AD22" s="378"/>
      <c r="AE22" s="378"/>
      <c r="AF22" s="378"/>
      <c r="AG22" s="378"/>
      <c r="AH22" s="378"/>
      <c r="AI22" s="378"/>
      <c r="AJ22" s="378"/>
      <c r="AK22" s="378"/>
      <c r="AL22" s="378"/>
      <c r="AM22" s="378"/>
      <c r="AN22" s="378"/>
      <c r="AO22" s="378"/>
      <c r="AP22" s="378"/>
      <c r="AQ22" s="378"/>
      <c r="AR22" s="378"/>
      <c r="AS22" s="378"/>
      <c r="AT22" s="378"/>
      <c r="AU22" s="378"/>
      <c r="AV22" s="378"/>
      <c r="AW22" s="378"/>
      <c r="AX22" s="378"/>
      <c r="AY22" s="378"/>
      <c r="AZ22" s="378"/>
      <c r="BA22" s="378"/>
      <c r="BB22" s="378"/>
      <c r="BC22" s="378"/>
      <c r="BD22" s="378"/>
      <c r="BE22" s="378"/>
      <c r="BF22" s="378"/>
      <c r="BG22" s="378"/>
      <c r="BH22" s="378"/>
      <c r="BI22" s="378"/>
      <c r="BJ22" s="378"/>
      <c r="BK22" s="378"/>
      <c r="BL22" s="378"/>
      <c r="BM22" s="378"/>
      <c r="BN22" s="378"/>
      <c r="BO22" s="378"/>
    </row>
    <row r="23" customFormat="false" ht="14.25" hidden="false" customHeight="true" outlineLevel="0" collapsed="false">
      <c r="A23" s="379" t="s">
        <v>237</v>
      </c>
      <c r="B23" s="26" t="s">
        <v>435</v>
      </c>
      <c r="C23" s="26" t="s">
        <v>436</v>
      </c>
      <c r="D23" s="379" t="s">
        <v>372</v>
      </c>
      <c r="E23" s="380" t="s">
        <v>437</v>
      </c>
      <c r="F23" s="378" t="s">
        <v>158</v>
      </c>
      <c r="G23" s="378"/>
      <c r="H23" s="378"/>
      <c r="I23" s="378"/>
      <c r="J23" s="378"/>
      <c r="K23" s="378"/>
      <c r="L23" s="378"/>
      <c r="M23" s="378"/>
      <c r="N23" s="378"/>
      <c r="O23" s="378"/>
      <c r="P23" s="378"/>
      <c r="Q23" s="378"/>
      <c r="R23" s="378"/>
      <c r="S23" s="378"/>
      <c r="T23" s="378"/>
      <c r="U23" s="378"/>
      <c r="V23" s="378"/>
      <c r="W23" s="378"/>
      <c r="X23" s="378"/>
      <c r="Y23" s="378"/>
      <c r="Z23" s="378"/>
      <c r="AA23" s="378"/>
      <c r="AB23" s="378"/>
      <c r="AC23" s="378"/>
      <c r="AD23" s="378"/>
      <c r="AE23" s="378"/>
      <c r="AF23" s="378"/>
      <c r="AG23" s="378"/>
      <c r="AH23" s="378"/>
      <c r="AI23" s="378"/>
      <c r="AJ23" s="378"/>
      <c r="AK23" s="378"/>
      <c r="AL23" s="378"/>
      <c r="AM23" s="378"/>
      <c r="AN23" s="378"/>
      <c r="AO23" s="378"/>
      <c r="AP23" s="378"/>
      <c r="AQ23" s="378"/>
      <c r="AR23" s="378"/>
      <c r="AS23" s="378"/>
      <c r="AT23" s="378"/>
      <c r="AU23" s="378"/>
      <c r="AV23" s="378"/>
      <c r="AW23" s="378"/>
      <c r="AX23" s="378"/>
      <c r="AY23" s="378"/>
      <c r="AZ23" s="378"/>
      <c r="BA23" s="378"/>
      <c r="BB23" s="378"/>
      <c r="BC23" s="378"/>
      <c r="BD23" s="378"/>
      <c r="BE23" s="378"/>
      <c r="BF23" s="378"/>
      <c r="BG23" s="378"/>
      <c r="BH23" s="378"/>
      <c r="BI23" s="378"/>
      <c r="BJ23" s="378"/>
      <c r="BK23" s="378"/>
      <c r="BL23" s="378"/>
      <c r="BM23" s="378"/>
      <c r="BN23" s="378"/>
      <c r="BO23" s="378"/>
    </row>
    <row r="24" customFormat="false" ht="14.25" hidden="false" customHeight="true" outlineLevel="0" collapsed="false">
      <c r="A24" s="379" t="s">
        <v>132</v>
      </c>
      <c r="B24" s="26" t="s">
        <v>420</v>
      </c>
      <c r="C24" s="26" t="s">
        <v>421</v>
      </c>
      <c r="D24" s="379" t="s">
        <v>372</v>
      </c>
      <c r="E24" s="380" t="s">
        <v>422</v>
      </c>
      <c r="F24" s="378" t="s">
        <v>131</v>
      </c>
      <c r="G24" s="378"/>
      <c r="H24" s="378"/>
      <c r="I24" s="378"/>
      <c r="J24" s="378"/>
      <c r="K24" s="378"/>
      <c r="L24" s="378"/>
      <c r="M24" s="378"/>
      <c r="N24" s="378"/>
      <c r="O24" s="378"/>
      <c r="P24" s="378"/>
      <c r="Q24" s="378"/>
      <c r="R24" s="378"/>
      <c r="S24" s="378"/>
      <c r="T24" s="378"/>
      <c r="U24" s="378"/>
      <c r="V24" s="378"/>
      <c r="W24" s="378"/>
      <c r="X24" s="378"/>
      <c r="Y24" s="378"/>
      <c r="Z24" s="378"/>
      <c r="AA24" s="378"/>
      <c r="AB24" s="378"/>
      <c r="AC24" s="378"/>
      <c r="AD24" s="378"/>
      <c r="AE24" s="378"/>
      <c r="AF24" s="378"/>
      <c r="AG24" s="378"/>
      <c r="AH24" s="378"/>
      <c r="AI24" s="378"/>
      <c r="AJ24" s="378"/>
      <c r="AK24" s="378"/>
      <c r="AL24" s="378"/>
      <c r="AM24" s="378"/>
      <c r="AN24" s="378"/>
      <c r="AO24" s="378"/>
      <c r="AP24" s="378"/>
      <c r="AQ24" s="378"/>
      <c r="AR24" s="378"/>
      <c r="AS24" s="378"/>
      <c r="AT24" s="378"/>
      <c r="AU24" s="378"/>
      <c r="AV24" s="378"/>
      <c r="AW24" s="378"/>
      <c r="AX24" s="378"/>
      <c r="AY24" s="378"/>
      <c r="AZ24" s="378"/>
      <c r="BA24" s="378"/>
      <c r="BB24" s="378"/>
      <c r="BC24" s="378"/>
      <c r="BD24" s="378"/>
      <c r="BE24" s="378"/>
      <c r="BF24" s="378"/>
      <c r="BG24" s="378"/>
      <c r="BH24" s="378"/>
      <c r="BI24" s="378"/>
      <c r="BJ24" s="378"/>
      <c r="BK24" s="378"/>
      <c r="BL24" s="378"/>
      <c r="BM24" s="378"/>
      <c r="BN24" s="378"/>
      <c r="BO24" s="378"/>
    </row>
    <row r="25" customFormat="false" ht="14.25" hidden="false" customHeight="true" outlineLevel="0" collapsed="false">
      <c r="A25" s="379" t="s">
        <v>212</v>
      </c>
      <c r="B25" s="26" t="s">
        <v>438</v>
      </c>
      <c r="C25" s="26" t="s">
        <v>439</v>
      </c>
      <c r="D25" s="379" t="s">
        <v>372</v>
      </c>
      <c r="E25" s="380" t="s">
        <v>440</v>
      </c>
      <c r="F25" s="378" t="s">
        <v>158</v>
      </c>
      <c r="G25" s="378"/>
      <c r="H25" s="378"/>
      <c r="I25" s="378"/>
      <c r="J25" s="378"/>
      <c r="K25" s="378"/>
      <c r="L25" s="378"/>
      <c r="M25" s="378"/>
      <c r="N25" s="378"/>
      <c r="O25" s="378"/>
      <c r="P25" s="378"/>
      <c r="Q25" s="378"/>
      <c r="R25" s="378"/>
      <c r="S25" s="378"/>
      <c r="T25" s="378"/>
      <c r="U25" s="378"/>
      <c r="V25" s="378"/>
      <c r="W25" s="378"/>
      <c r="X25" s="378"/>
      <c r="Y25" s="378"/>
      <c r="Z25" s="378"/>
      <c r="AA25" s="378"/>
      <c r="AB25" s="378"/>
      <c r="AC25" s="378"/>
      <c r="AD25" s="378"/>
      <c r="AE25" s="378"/>
      <c r="AF25" s="378"/>
      <c r="AG25" s="378"/>
      <c r="AH25" s="378"/>
      <c r="AI25" s="378"/>
      <c r="AJ25" s="378"/>
      <c r="AK25" s="378"/>
      <c r="AL25" s="378"/>
      <c r="AM25" s="378"/>
      <c r="AN25" s="378"/>
      <c r="AO25" s="378"/>
      <c r="AP25" s="378"/>
      <c r="AQ25" s="378"/>
      <c r="AR25" s="378"/>
      <c r="AS25" s="378"/>
      <c r="AT25" s="378"/>
      <c r="AU25" s="378"/>
      <c r="AV25" s="378"/>
      <c r="AW25" s="378"/>
      <c r="AX25" s="378"/>
      <c r="AY25" s="378"/>
      <c r="AZ25" s="378"/>
      <c r="BA25" s="378"/>
      <c r="BB25" s="378"/>
      <c r="BC25" s="378"/>
      <c r="BD25" s="378"/>
      <c r="BE25" s="378"/>
      <c r="BF25" s="378"/>
      <c r="BG25" s="378"/>
      <c r="BH25" s="378"/>
      <c r="BI25" s="378"/>
      <c r="BJ25" s="378"/>
      <c r="BK25" s="378"/>
      <c r="BL25" s="378"/>
      <c r="BM25" s="378"/>
      <c r="BN25" s="378"/>
      <c r="BO25" s="378"/>
    </row>
    <row r="26" customFormat="false" ht="14.25" hidden="false" customHeight="true" outlineLevel="0" collapsed="false">
      <c r="A26" s="379" t="s">
        <v>97</v>
      </c>
      <c r="B26" s="26" t="s">
        <v>404</v>
      </c>
      <c r="C26" s="26" t="s">
        <v>405</v>
      </c>
      <c r="D26" s="379" t="s">
        <v>372</v>
      </c>
      <c r="E26" s="380" t="s">
        <v>406</v>
      </c>
      <c r="F26" s="378" t="s">
        <v>96</v>
      </c>
      <c r="G26" s="378"/>
      <c r="H26" s="378"/>
      <c r="I26" s="378"/>
      <c r="J26" s="378"/>
      <c r="K26" s="378"/>
      <c r="L26" s="378"/>
      <c r="M26" s="378"/>
      <c r="N26" s="378"/>
      <c r="O26" s="378"/>
      <c r="P26" s="378"/>
      <c r="Q26" s="378"/>
      <c r="R26" s="378"/>
      <c r="S26" s="378"/>
      <c r="T26" s="378"/>
      <c r="U26" s="378"/>
      <c r="V26" s="378"/>
      <c r="W26" s="378"/>
      <c r="X26" s="378"/>
      <c r="Y26" s="378"/>
      <c r="Z26" s="378"/>
      <c r="AA26" s="378"/>
      <c r="AB26" s="378"/>
      <c r="AC26" s="378"/>
      <c r="AD26" s="378"/>
      <c r="AE26" s="378"/>
      <c r="AF26" s="378"/>
      <c r="AG26" s="378"/>
      <c r="AH26" s="378"/>
      <c r="AI26" s="378"/>
      <c r="AJ26" s="378"/>
      <c r="AK26" s="378"/>
      <c r="AL26" s="378"/>
      <c r="AM26" s="378"/>
      <c r="AN26" s="378"/>
      <c r="AO26" s="378"/>
      <c r="AP26" s="378"/>
      <c r="AQ26" s="378"/>
      <c r="AR26" s="378"/>
      <c r="AS26" s="378"/>
      <c r="AT26" s="378"/>
      <c r="AU26" s="378"/>
      <c r="AV26" s="378"/>
      <c r="AW26" s="378"/>
      <c r="AX26" s="378"/>
      <c r="AY26" s="378"/>
      <c r="AZ26" s="378"/>
      <c r="BA26" s="378"/>
      <c r="BB26" s="378"/>
      <c r="BC26" s="378"/>
      <c r="BD26" s="378"/>
      <c r="BE26" s="378"/>
      <c r="BF26" s="378"/>
      <c r="BG26" s="378"/>
      <c r="BH26" s="378"/>
      <c r="BI26" s="378"/>
      <c r="BJ26" s="378"/>
      <c r="BK26" s="378"/>
      <c r="BL26" s="378"/>
      <c r="BM26" s="378"/>
      <c r="BN26" s="378"/>
      <c r="BO26" s="378"/>
    </row>
    <row r="27" customFormat="false" ht="14.25" hidden="false" customHeight="true" outlineLevel="0" collapsed="false">
      <c r="A27" s="379" t="s">
        <v>471</v>
      </c>
      <c r="B27" s="26" t="s">
        <v>362</v>
      </c>
      <c r="C27" s="26" t="s">
        <v>472</v>
      </c>
      <c r="D27" s="379" t="s">
        <v>372</v>
      </c>
      <c r="E27" s="380" t="s">
        <v>473</v>
      </c>
      <c r="F27" s="378" t="s">
        <v>77</v>
      </c>
      <c r="G27" s="378"/>
      <c r="H27" s="378"/>
      <c r="I27" s="378"/>
      <c r="J27" s="378"/>
      <c r="K27" s="378"/>
      <c r="L27" s="378"/>
      <c r="M27" s="378"/>
      <c r="N27" s="378"/>
      <c r="O27" s="378"/>
      <c r="P27" s="378"/>
      <c r="Q27" s="378"/>
      <c r="R27" s="378"/>
      <c r="S27" s="378"/>
      <c r="T27" s="378"/>
      <c r="U27" s="378"/>
      <c r="V27" s="378"/>
      <c r="W27" s="378"/>
      <c r="X27" s="378"/>
      <c r="Y27" s="378"/>
      <c r="Z27" s="378"/>
      <c r="AA27" s="378"/>
      <c r="AB27" s="378"/>
      <c r="AC27" s="378"/>
      <c r="AD27" s="378"/>
      <c r="AE27" s="378"/>
      <c r="AF27" s="378"/>
      <c r="AG27" s="378"/>
      <c r="AH27" s="378"/>
      <c r="AI27" s="378"/>
      <c r="AJ27" s="378"/>
      <c r="AK27" s="378"/>
      <c r="AL27" s="378"/>
      <c r="AM27" s="378"/>
      <c r="AN27" s="378"/>
      <c r="AO27" s="378"/>
      <c r="AP27" s="378"/>
      <c r="AQ27" s="378"/>
      <c r="AR27" s="378"/>
      <c r="AS27" s="378"/>
      <c r="AT27" s="378"/>
      <c r="AU27" s="378"/>
      <c r="AV27" s="378"/>
      <c r="AW27" s="378"/>
      <c r="AX27" s="378"/>
      <c r="AY27" s="378"/>
      <c r="AZ27" s="378"/>
      <c r="BA27" s="378"/>
      <c r="BB27" s="378"/>
      <c r="BC27" s="378"/>
      <c r="BD27" s="378"/>
      <c r="BE27" s="378"/>
      <c r="BF27" s="378"/>
      <c r="BG27" s="378"/>
      <c r="BH27" s="378"/>
      <c r="BI27" s="378"/>
      <c r="BJ27" s="378"/>
      <c r="BK27" s="378"/>
      <c r="BL27" s="378"/>
      <c r="BM27" s="378"/>
      <c r="BN27" s="378"/>
      <c r="BO27" s="378"/>
    </row>
    <row r="28" customFormat="false" ht="16.5" hidden="false" customHeight="true" outlineLevel="0" collapsed="false">
      <c r="A28" s="379" t="s">
        <v>148</v>
      </c>
      <c r="B28" s="26" t="s">
        <v>474</v>
      </c>
      <c r="C28" s="26" t="s">
        <v>475</v>
      </c>
      <c r="D28" s="379" t="s">
        <v>372</v>
      </c>
      <c r="E28" s="380" t="s">
        <v>476</v>
      </c>
      <c r="F28" s="378" t="s">
        <v>77</v>
      </c>
      <c r="G28" s="378"/>
      <c r="H28" s="378"/>
      <c r="I28" s="378"/>
      <c r="J28" s="378"/>
      <c r="K28" s="378"/>
      <c r="L28" s="378"/>
      <c r="M28" s="378"/>
      <c r="N28" s="378"/>
      <c r="O28" s="378"/>
      <c r="P28" s="378"/>
      <c r="Q28" s="378"/>
      <c r="R28" s="378"/>
      <c r="S28" s="378"/>
      <c r="T28" s="378"/>
      <c r="U28" s="378"/>
      <c r="V28" s="378"/>
      <c r="W28" s="378"/>
      <c r="X28" s="378"/>
      <c r="Y28" s="378"/>
      <c r="Z28" s="378"/>
      <c r="AA28" s="378"/>
      <c r="AB28" s="378"/>
      <c r="AC28" s="378"/>
      <c r="AD28" s="378"/>
      <c r="AE28" s="378"/>
      <c r="AF28" s="378"/>
      <c r="AG28" s="378"/>
      <c r="AH28" s="378"/>
      <c r="AI28" s="378"/>
      <c r="AJ28" s="378"/>
      <c r="AK28" s="378"/>
      <c r="AL28" s="378"/>
      <c r="AM28" s="378"/>
      <c r="AN28" s="378"/>
      <c r="AO28" s="378"/>
      <c r="AP28" s="378"/>
      <c r="AQ28" s="378"/>
      <c r="AR28" s="378"/>
      <c r="AS28" s="378"/>
      <c r="AT28" s="378"/>
      <c r="AU28" s="378"/>
      <c r="AV28" s="378"/>
      <c r="AW28" s="378"/>
      <c r="AX28" s="378"/>
      <c r="AY28" s="378"/>
      <c r="AZ28" s="378"/>
      <c r="BA28" s="378"/>
      <c r="BB28" s="378"/>
      <c r="BC28" s="378"/>
      <c r="BD28" s="378"/>
      <c r="BE28" s="378"/>
      <c r="BF28" s="378"/>
      <c r="BG28" s="378"/>
      <c r="BH28" s="378"/>
      <c r="BI28" s="378"/>
      <c r="BJ28" s="378"/>
      <c r="BK28" s="378"/>
      <c r="BL28" s="378"/>
      <c r="BM28" s="378"/>
      <c r="BN28" s="378"/>
      <c r="BO28" s="378"/>
    </row>
    <row r="29" customFormat="false" ht="16.5" hidden="false" customHeight="true" outlineLevel="0" collapsed="false">
      <c r="A29" s="379" t="s">
        <v>180</v>
      </c>
      <c r="B29" s="26" t="s">
        <v>477</v>
      </c>
      <c r="C29" s="26" t="s">
        <v>478</v>
      </c>
      <c r="D29" s="379" t="s">
        <v>372</v>
      </c>
      <c r="E29" s="380" t="s">
        <v>479</v>
      </c>
      <c r="F29" s="378" t="s">
        <v>114</v>
      </c>
      <c r="G29" s="378"/>
      <c r="H29" s="378"/>
      <c r="I29" s="378"/>
      <c r="J29" s="378"/>
      <c r="K29" s="378"/>
      <c r="L29" s="378"/>
      <c r="M29" s="378"/>
      <c r="N29" s="378"/>
      <c r="O29" s="378"/>
      <c r="P29" s="378"/>
      <c r="Q29" s="378"/>
      <c r="R29" s="378"/>
      <c r="S29" s="378"/>
      <c r="T29" s="378"/>
      <c r="U29" s="378"/>
      <c r="V29" s="378"/>
      <c r="W29" s="378"/>
      <c r="X29" s="378"/>
      <c r="Y29" s="378"/>
      <c r="Z29" s="378"/>
      <c r="AA29" s="378"/>
      <c r="AB29" s="378"/>
      <c r="AC29" s="378"/>
      <c r="AD29" s="378"/>
      <c r="AE29" s="378"/>
      <c r="AF29" s="378"/>
      <c r="AG29" s="378"/>
      <c r="AH29" s="378"/>
      <c r="AI29" s="378"/>
      <c r="AJ29" s="378"/>
      <c r="AK29" s="378"/>
      <c r="AL29" s="378"/>
      <c r="AM29" s="378"/>
      <c r="AN29" s="378"/>
      <c r="AO29" s="378"/>
      <c r="AP29" s="378"/>
      <c r="AQ29" s="378"/>
      <c r="AR29" s="378"/>
      <c r="AS29" s="378"/>
      <c r="AT29" s="378"/>
      <c r="AU29" s="378"/>
      <c r="AV29" s="378"/>
      <c r="AW29" s="378"/>
      <c r="AX29" s="378"/>
      <c r="AY29" s="378"/>
      <c r="AZ29" s="378"/>
      <c r="BA29" s="378"/>
      <c r="BB29" s="378"/>
      <c r="BC29" s="378"/>
      <c r="BD29" s="378"/>
      <c r="BE29" s="378"/>
      <c r="BF29" s="378"/>
      <c r="BG29" s="378"/>
      <c r="BH29" s="378"/>
      <c r="BI29" s="378"/>
      <c r="BJ29" s="378"/>
      <c r="BK29" s="378"/>
      <c r="BL29" s="378"/>
      <c r="BM29" s="378"/>
      <c r="BN29" s="378"/>
      <c r="BO29" s="378"/>
    </row>
    <row r="30" customFormat="false" ht="16.5" hidden="false" customHeight="true" outlineLevel="0" collapsed="false">
      <c r="A30" s="379" t="s">
        <v>183</v>
      </c>
      <c r="B30" s="26" t="s">
        <v>413</v>
      </c>
      <c r="C30" s="26" t="s">
        <v>480</v>
      </c>
      <c r="D30" s="379" t="s">
        <v>372</v>
      </c>
      <c r="E30" s="380" t="s">
        <v>481</v>
      </c>
      <c r="F30" s="378" t="s">
        <v>114</v>
      </c>
      <c r="G30" s="378"/>
      <c r="H30" s="378"/>
      <c r="I30" s="378"/>
      <c r="J30" s="378"/>
      <c r="K30" s="378"/>
      <c r="L30" s="378"/>
      <c r="M30" s="378"/>
      <c r="N30" s="378"/>
      <c r="O30" s="378"/>
      <c r="P30" s="378"/>
      <c r="Q30" s="378"/>
      <c r="R30" s="378"/>
      <c r="S30" s="378"/>
      <c r="T30" s="378"/>
      <c r="U30" s="378"/>
      <c r="V30" s="378"/>
      <c r="W30" s="378"/>
      <c r="X30" s="378"/>
      <c r="Y30" s="378"/>
      <c r="Z30" s="378"/>
      <c r="AA30" s="378"/>
      <c r="AB30" s="378"/>
      <c r="AC30" s="378"/>
      <c r="AD30" s="378"/>
      <c r="AE30" s="378"/>
      <c r="AF30" s="378"/>
      <c r="AG30" s="378"/>
      <c r="AH30" s="378"/>
      <c r="AI30" s="378"/>
      <c r="AJ30" s="378"/>
      <c r="AK30" s="378"/>
      <c r="AL30" s="378"/>
      <c r="AM30" s="378"/>
      <c r="AN30" s="378"/>
      <c r="AO30" s="378"/>
      <c r="AP30" s="378"/>
      <c r="AQ30" s="378"/>
      <c r="AR30" s="378"/>
      <c r="AS30" s="378"/>
      <c r="AT30" s="378"/>
      <c r="AU30" s="378"/>
      <c r="AV30" s="378"/>
      <c r="AW30" s="378"/>
      <c r="AX30" s="378"/>
      <c r="AY30" s="378"/>
      <c r="AZ30" s="378"/>
      <c r="BA30" s="378"/>
      <c r="BB30" s="378"/>
      <c r="BC30" s="378"/>
      <c r="BD30" s="378"/>
      <c r="BE30" s="378"/>
      <c r="BF30" s="378"/>
      <c r="BG30" s="378"/>
      <c r="BH30" s="378"/>
      <c r="BI30" s="378"/>
      <c r="BJ30" s="378"/>
      <c r="BK30" s="378"/>
      <c r="BL30" s="378"/>
      <c r="BM30" s="378"/>
      <c r="BN30" s="378"/>
      <c r="BO30" s="378"/>
    </row>
    <row r="31" customFormat="false" ht="16.5" hidden="false" customHeight="true" outlineLevel="0" collapsed="false">
      <c r="A31" s="379" t="s">
        <v>107</v>
      </c>
      <c r="B31" s="26" t="s">
        <v>413</v>
      </c>
      <c r="C31" s="26" t="s">
        <v>414</v>
      </c>
      <c r="D31" s="379" t="s">
        <v>372</v>
      </c>
      <c r="E31" s="380" t="s">
        <v>415</v>
      </c>
      <c r="F31" s="26" t="s">
        <v>79</v>
      </c>
      <c r="G31" s="378"/>
      <c r="H31" s="378"/>
      <c r="I31" s="378"/>
      <c r="J31" s="378"/>
      <c r="K31" s="378"/>
      <c r="L31" s="378"/>
      <c r="M31" s="378"/>
      <c r="N31" s="378"/>
      <c r="O31" s="378"/>
      <c r="P31" s="378"/>
      <c r="Q31" s="378"/>
      <c r="R31" s="378"/>
      <c r="S31" s="378"/>
      <c r="T31" s="378"/>
      <c r="U31" s="378"/>
      <c r="V31" s="378"/>
      <c r="W31" s="378"/>
      <c r="X31" s="378"/>
      <c r="Y31" s="378"/>
      <c r="Z31" s="378"/>
      <c r="AA31" s="378"/>
      <c r="AB31" s="378"/>
      <c r="AC31" s="378"/>
      <c r="AD31" s="378"/>
      <c r="AE31" s="378"/>
      <c r="AF31" s="378"/>
      <c r="AG31" s="378"/>
      <c r="AH31" s="378"/>
      <c r="AI31" s="378"/>
      <c r="AJ31" s="378"/>
      <c r="AK31" s="378"/>
      <c r="AL31" s="378"/>
      <c r="AM31" s="378"/>
      <c r="AN31" s="378"/>
      <c r="AO31" s="378"/>
      <c r="AP31" s="378"/>
      <c r="AQ31" s="378"/>
      <c r="AR31" s="378"/>
      <c r="AS31" s="378"/>
      <c r="AT31" s="378"/>
      <c r="AU31" s="378"/>
      <c r="AV31" s="378"/>
      <c r="AW31" s="378"/>
      <c r="AX31" s="378"/>
      <c r="AY31" s="378"/>
      <c r="AZ31" s="378"/>
      <c r="BA31" s="378"/>
      <c r="BB31" s="378"/>
      <c r="BC31" s="378"/>
      <c r="BD31" s="378"/>
      <c r="BE31" s="378"/>
      <c r="BF31" s="378"/>
      <c r="BG31" s="378"/>
      <c r="BH31" s="378"/>
      <c r="BI31" s="378"/>
      <c r="BJ31" s="378"/>
      <c r="BK31" s="378"/>
      <c r="BL31" s="378"/>
      <c r="BM31" s="378"/>
      <c r="BN31" s="378"/>
      <c r="BO31" s="378"/>
    </row>
    <row r="32" customFormat="false" ht="16.5" hidden="false" customHeight="true" outlineLevel="0" collapsed="false">
      <c r="A32" s="379" t="s">
        <v>108</v>
      </c>
      <c r="B32" s="26" t="s">
        <v>347</v>
      </c>
      <c r="C32" s="26" t="s">
        <v>416</v>
      </c>
      <c r="D32" s="379" t="s">
        <v>372</v>
      </c>
      <c r="E32" s="380" t="s">
        <v>417</v>
      </c>
      <c r="F32" s="378" t="s">
        <v>79</v>
      </c>
      <c r="G32" s="378"/>
      <c r="H32" s="378"/>
      <c r="I32" s="378"/>
      <c r="J32" s="378"/>
      <c r="K32" s="378"/>
      <c r="L32" s="378"/>
      <c r="M32" s="378"/>
      <c r="N32" s="378"/>
      <c r="O32" s="378"/>
      <c r="P32" s="378"/>
      <c r="Q32" s="378"/>
      <c r="R32" s="378"/>
      <c r="S32" s="378"/>
      <c r="T32" s="378"/>
      <c r="U32" s="378"/>
      <c r="V32" s="378"/>
      <c r="W32" s="378"/>
      <c r="X32" s="378"/>
      <c r="Y32" s="378"/>
      <c r="Z32" s="378"/>
      <c r="AA32" s="378"/>
      <c r="AB32" s="378"/>
      <c r="AC32" s="378"/>
      <c r="AD32" s="378"/>
      <c r="AE32" s="378"/>
      <c r="AF32" s="378"/>
      <c r="AG32" s="378"/>
      <c r="AH32" s="378"/>
      <c r="AI32" s="378"/>
      <c r="AJ32" s="378"/>
      <c r="AK32" s="378"/>
      <c r="AL32" s="378"/>
      <c r="AM32" s="378"/>
      <c r="AN32" s="378"/>
      <c r="AO32" s="378"/>
      <c r="AP32" s="378"/>
      <c r="AQ32" s="378"/>
      <c r="AR32" s="378"/>
      <c r="AS32" s="378"/>
      <c r="AT32" s="378"/>
      <c r="AU32" s="378"/>
      <c r="AV32" s="378"/>
      <c r="AW32" s="378"/>
      <c r="AX32" s="378"/>
      <c r="AY32" s="378"/>
      <c r="AZ32" s="378"/>
      <c r="BA32" s="378"/>
      <c r="BB32" s="378"/>
      <c r="BC32" s="378"/>
      <c r="BD32" s="378"/>
      <c r="BE32" s="378"/>
      <c r="BF32" s="378"/>
      <c r="BG32" s="378"/>
      <c r="BH32" s="378"/>
      <c r="BI32" s="378"/>
      <c r="BJ32" s="378"/>
      <c r="BK32" s="378"/>
      <c r="BL32" s="378"/>
      <c r="BM32" s="378"/>
      <c r="BN32" s="378"/>
      <c r="BO32" s="378"/>
    </row>
    <row r="33" customFormat="false" ht="16.5" hidden="false" customHeight="true" outlineLevel="0" collapsed="false">
      <c r="A33" s="379" t="s">
        <v>300</v>
      </c>
      <c r="B33" s="26" t="s">
        <v>482</v>
      </c>
      <c r="C33" s="26" t="s">
        <v>483</v>
      </c>
      <c r="D33" s="379" t="s">
        <v>372</v>
      </c>
      <c r="E33" s="380" t="s">
        <v>484</v>
      </c>
      <c r="F33" s="378" t="s">
        <v>10</v>
      </c>
      <c r="G33" s="378"/>
      <c r="H33" s="378"/>
      <c r="I33" s="378"/>
      <c r="J33" s="378"/>
      <c r="K33" s="378"/>
      <c r="L33" s="378"/>
      <c r="M33" s="378"/>
      <c r="N33" s="378"/>
      <c r="O33" s="378"/>
      <c r="P33" s="378"/>
      <c r="Q33" s="378"/>
      <c r="R33" s="378"/>
      <c r="S33" s="378"/>
      <c r="T33" s="378"/>
      <c r="U33" s="378"/>
      <c r="V33" s="378"/>
      <c r="W33" s="378"/>
      <c r="X33" s="378"/>
      <c r="Y33" s="378"/>
      <c r="Z33" s="378"/>
      <c r="AA33" s="378"/>
      <c r="AB33" s="378"/>
      <c r="AC33" s="378"/>
      <c r="AD33" s="378"/>
      <c r="AE33" s="378"/>
      <c r="AF33" s="378"/>
      <c r="AG33" s="378"/>
      <c r="AH33" s="378"/>
      <c r="AI33" s="378"/>
      <c r="AJ33" s="378"/>
      <c r="AK33" s="378"/>
      <c r="AL33" s="378"/>
      <c r="AM33" s="378"/>
      <c r="AN33" s="378"/>
      <c r="AO33" s="378"/>
      <c r="AP33" s="378"/>
      <c r="AQ33" s="378"/>
      <c r="AR33" s="378"/>
      <c r="AS33" s="378"/>
      <c r="AT33" s="378"/>
      <c r="AU33" s="378"/>
      <c r="AV33" s="378"/>
      <c r="AW33" s="378"/>
      <c r="AX33" s="378"/>
      <c r="AY33" s="378"/>
      <c r="AZ33" s="378"/>
      <c r="BA33" s="378"/>
      <c r="BB33" s="378"/>
      <c r="BC33" s="378"/>
      <c r="BD33" s="378"/>
      <c r="BE33" s="378"/>
      <c r="BF33" s="378"/>
      <c r="BG33" s="378"/>
      <c r="BH33" s="378"/>
      <c r="BI33" s="378"/>
      <c r="BJ33" s="378"/>
      <c r="BK33" s="378"/>
      <c r="BL33" s="378"/>
      <c r="BM33" s="378"/>
      <c r="BN33" s="378"/>
      <c r="BO33" s="378"/>
    </row>
    <row r="34" customFormat="false" ht="16.5" hidden="false" customHeight="true" outlineLevel="0" collapsed="false">
      <c r="A34" s="379" t="s">
        <v>294</v>
      </c>
      <c r="B34" s="26" t="s">
        <v>485</v>
      </c>
      <c r="C34" s="26" t="s">
        <v>486</v>
      </c>
      <c r="D34" s="379" t="s">
        <v>372</v>
      </c>
      <c r="E34" s="380" t="s">
        <v>487</v>
      </c>
      <c r="F34" s="378" t="s">
        <v>79</v>
      </c>
      <c r="G34" s="378"/>
      <c r="H34" s="378"/>
      <c r="I34" s="378"/>
      <c r="J34" s="378"/>
      <c r="K34" s="378"/>
      <c r="L34" s="378"/>
      <c r="M34" s="378"/>
      <c r="N34" s="378"/>
      <c r="O34" s="378"/>
      <c r="P34" s="378"/>
      <c r="Q34" s="378"/>
      <c r="R34" s="378"/>
      <c r="S34" s="378"/>
      <c r="T34" s="378"/>
      <c r="U34" s="378"/>
      <c r="V34" s="378"/>
      <c r="W34" s="378"/>
      <c r="X34" s="378"/>
      <c r="Y34" s="378"/>
      <c r="Z34" s="378"/>
      <c r="AA34" s="378"/>
      <c r="AB34" s="378"/>
      <c r="AC34" s="378"/>
      <c r="AD34" s="378"/>
      <c r="AE34" s="378"/>
      <c r="AF34" s="378"/>
      <c r="AG34" s="378"/>
      <c r="AH34" s="378"/>
      <c r="AI34" s="378"/>
      <c r="AJ34" s="378"/>
      <c r="AK34" s="378"/>
      <c r="AL34" s="378"/>
      <c r="AM34" s="378"/>
      <c r="AN34" s="378"/>
      <c r="AO34" s="378"/>
      <c r="AP34" s="378"/>
      <c r="AQ34" s="378"/>
      <c r="AR34" s="378"/>
      <c r="AS34" s="378"/>
      <c r="AT34" s="378"/>
      <c r="AU34" s="378"/>
      <c r="AV34" s="378"/>
      <c r="AW34" s="378"/>
      <c r="AX34" s="378"/>
      <c r="AY34" s="378"/>
      <c r="AZ34" s="378"/>
      <c r="BA34" s="378"/>
      <c r="BB34" s="378"/>
      <c r="BC34" s="378"/>
      <c r="BD34" s="378"/>
      <c r="BE34" s="378"/>
      <c r="BF34" s="378"/>
      <c r="BG34" s="378"/>
      <c r="BH34" s="378"/>
      <c r="BI34" s="378"/>
      <c r="BJ34" s="378"/>
      <c r="BK34" s="378"/>
      <c r="BL34" s="378"/>
      <c r="BM34" s="378"/>
      <c r="BN34" s="378"/>
      <c r="BO34" s="378"/>
    </row>
    <row r="35" customFormat="false" ht="16.5" hidden="false" customHeight="true" outlineLevel="0" collapsed="false">
      <c r="A35" s="379" t="s">
        <v>295</v>
      </c>
      <c r="B35" s="26" t="s">
        <v>488</v>
      </c>
      <c r="C35" s="26" t="s">
        <v>489</v>
      </c>
      <c r="D35" s="379" t="s">
        <v>372</v>
      </c>
      <c r="E35" s="380" t="s">
        <v>490</v>
      </c>
      <c r="F35" s="378" t="s">
        <v>79</v>
      </c>
      <c r="G35" s="378"/>
      <c r="H35" s="378"/>
      <c r="I35" s="378"/>
      <c r="J35" s="378"/>
      <c r="K35" s="378"/>
      <c r="L35" s="378"/>
      <c r="M35" s="378"/>
      <c r="N35" s="378"/>
      <c r="O35" s="378"/>
      <c r="P35" s="378"/>
      <c r="Q35" s="378"/>
      <c r="R35" s="378"/>
      <c r="S35" s="378"/>
      <c r="T35" s="378"/>
      <c r="U35" s="378"/>
      <c r="V35" s="378"/>
      <c r="W35" s="378"/>
      <c r="X35" s="378"/>
      <c r="Y35" s="378"/>
      <c r="Z35" s="378"/>
      <c r="AA35" s="378"/>
      <c r="AB35" s="378"/>
      <c r="AC35" s="378"/>
      <c r="AD35" s="378"/>
      <c r="AE35" s="378"/>
      <c r="AF35" s="378"/>
      <c r="AG35" s="378"/>
      <c r="AH35" s="378"/>
      <c r="AI35" s="378"/>
      <c r="AJ35" s="378"/>
      <c r="AK35" s="378"/>
      <c r="AL35" s="378"/>
      <c r="AM35" s="378"/>
      <c r="AN35" s="378"/>
      <c r="AO35" s="378"/>
      <c r="AP35" s="378"/>
      <c r="AQ35" s="378"/>
      <c r="AR35" s="378"/>
      <c r="AS35" s="378"/>
      <c r="AT35" s="378"/>
      <c r="AU35" s="378"/>
      <c r="AV35" s="378"/>
      <c r="AW35" s="378"/>
      <c r="AX35" s="378"/>
      <c r="AY35" s="378"/>
      <c r="AZ35" s="378"/>
      <c r="BA35" s="378"/>
      <c r="BB35" s="378"/>
      <c r="BC35" s="378"/>
      <c r="BD35" s="378"/>
      <c r="BE35" s="378"/>
      <c r="BF35" s="378"/>
      <c r="BG35" s="378"/>
      <c r="BH35" s="378"/>
      <c r="BI35" s="378"/>
      <c r="BJ35" s="378"/>
      <c r="BK35" s="378"/>
      <c r="BL35" s="378"/>
      <c r="BM35" s="378"/>
      <c r="BN35" s="378"/>
      <c r="BO35" s="378"/>
    </row>
    <row r="36" customFormat="false" ht="16.5" hidden="false" customHeight="true" outlineLevel="0" collapsed="false">
      <c r="A36" s="379" t="s">
        <v>279</v>
      </c>
      <c r="B36" s="26" t="s">
        <v>330</v>
      </c>
      <c r="C36" s="26" t="s">
        <v>491</v>
      </c>
      <c r="D36" s="379" t="s">
        <v>372</v>
      </c>
      <c r="E36" s="380" t="s">
        <v>492</v>
      </c>
      <c r="F36" s="378" t="s">
        <v>114</v>
      </c>
      <c r="G36" s="378"/>
      <c r="H36" s="378"/>
      <c r="I36" s="378"/>
      <c r="J36" s="378"/>
      <c r="K36" s="378"/>
      <c r="L36" s="378"/>
      <c r="M36" s="378"/>
      <c r="N36" s="378"/>
      <c r="O36" s="378"/>
      <c r="P36" s="378"/>
      <c r="Q36" s="378"/>
      <c r="R36" s="378"/>
      <c r="S36" s="378"/>
      <c r="T36" s="378"/>
      <c r="U36" s="378"/>
      <c r="V36" s="378"/>
      <c r="W36" s="378"/>
      <c r="X36" s="378"/>
      <c r="Y36" s="378"/>
      <c r="Z36" s="378"/>
      <c r="AA36" s="378"/>
      <c r="AB36" s="378"/>
      <c r="AC36" s="378"/>
      <c r="AD36" s="378"/>
      <c r="AE36" s="378"/>
      <c r="AF36" s="378"/>
      <c r="AG36" s="378"/>
      <c r="AH36" s="378"/>
      <c r="AI36" s="378"/>
      <c r="AJ36" s="378"/>
      <c r="AK36" s="378"/>
      <c r="AL36" s="378"/>
      <c r="AM36" s="378"/>
      <c r="AN36" s="378"/>
      <c r="AO36" s="378"/>
      <c r="AP36" s="378"/>
      <c r="AQ36" s="378"/>
      <c r="AR36" s="378"/>
      <c r="AS36" s="378"/>
      <c r="AT36" s="378"/>
      <c r="AU36" s="378"/>
      <c r="AV36" s="378"/>
      <c r="AW36" s="378"/>
      <c r="AX36" s="378"/>
      <c r="AY36" s="378"/>
      <c r="AZ36" s="378"/>
      <c r="BA36" s="378"/>
      <c r="BB36" s="378"/>
      <c r="BC36" s="378"/>
      <c r="BD36" s="378"/>
      <c r="BE36" s="378"/>
      <c r="BF36" s="378"/>
      <c r="BG36" s="378"/>
      <c r="BH36" s="378"/>
      <c r="BI36" s="378"/>
      <c r="BJ36" s="378"/>
      <c r="BK36" s="378"/>
      <c r="BL36" s="378"/>
      <c r="BM36" s="378"/>
      <c r="BN36" s="378"/>
      <c r="BO36" s="378"/>
    </row>
    <row r="37" customFormat="false" ht="16.5" hidden="false" customHeight="true" outlineLevel="0" collapsed="false">
      <c r="A37" s="379" t="s">
        <v>493</v>
      </c>
      <c r="B37" s="26" t="s">
        <v>494</v>
      </c>
      <c r="C37" s="26" t="s">
        <v>495</v>
      </c>
      <c r="D37" s="379" t="s">
        <v>372</v>
      </c>
      <c r="E37" s="380" t="s">
        <v>496</v>
      </c>
      <c r="F37" s="378" t="s">
        <v>114</v>
      </c>
      <c r="G37" s="378"/>
      <c r="H37" s="378"/>
      <c r="I37" s="378"/>
      <c r="J37" s="378"/>
      <c r="K37" s="378"/>
      <c r="L37" s="378"/>
      <c r="M37" s="378"/>
      <c r="N37" s="378"/>
      <c r="O37" s="378"/>
      <c r="P37" s="378"/>
      <c r="Q37" s="378"/>
      <c r="R37" s="378"/>
      <c r="S37" s="378"/>
      <c r="T37" s="378"/>
      <c r="U37" s="378"/>
      <c r="V37" s="378"/>
      <c r="W37" s="378"/>
      <c r="X37" s="378"/>
      <c r="Y37" s="378"/>
      <c r="Z37" s="378"/>
      <c r="AA37" s="378"/>
      <c r="AB37" s="378"/>
      <c r="AC37" s="378"/>
      <c r="AD37" s="378"/>
      <c r="AE37" s="378"/>
      <c r="AF37" s="378"/>
      <c r="AG37" s="378"/>
      <c r="AH37" s="378"/>
      <c r="AI37" s="378"/>
      <c r="AJ37" s="378"/>
      <c r="AK37" s="378"/>
      <c r="AL37" s="378"/>
      <c r="AM37" s="378"/>
      <c r="AN37" s="378"/>
      <c r="AO37" s="378"/>
      <c r="AP37" s="378"/>
      <c r="AQ37" s="378"/>
      <c r="AR37" s="378"/>
      <c r="AS37" s="378"/>
      <c r="AT37" s="378"/>
      <c r="AU37" s="378"/>
      <c r="AV37" s="378"/>
      <c r="AW37" s="378"/>
      <c r="AX37" s="378"/>
      <c r="AY37" s="378"/>
      <c r="AZ37" s="378"/>
      <c r="BA37" s="378"/>
      <c r="BB37" s="378"/>
      <c r="BC37" s="378"/>
      <c r="BD37" s="378"/>
      <c r="BE37" s="378"/>
      <c r="BF37" s="378"/>
      <c r="BG37" s="378"/>
      <c r="BH37" s="378"/>
      <c r="BI37" s="378"/>
      <c r="BJ37" s="378"/>
      <c r="BK37" s="378"/>
      <c r="BL37" s="378"/>
      <c r="BM37" s="378"/>
      <c r="BN37" s="378"/>
      <c r="BO37" s="378"/>
    </row>
    <row r="38" customFormat="false" ht="16.5" hidden="false" customHeight="true" outlineLevel="0" collapsed="false">
      <c r="A38" s="379" t="s">
        <v>161</v>
      </c>
      <c r="B38" s="26" t="s">
        <v>497</v>
      </c>
      <c r="C38" s="26" t="s">
        <v>498</v>
      </c>
      <c r="D38" s="379" t="s">
        <v>372</v>
      </c>
      <c r="E38" s="380" t="s">
        <v>499</v>
      </c>
      <c r="F38" s="378" t="s">
        <v>158</v>
      </c>
      <c r="G38" s="378"/>
      <c r="H38" s="378"/>
      <c r="I38" s="378"/>
      <c r="J38" s="378"/>
      <c r="K38" s="378"/>
      <c r="L38" s="378"/>
      <c r="M38" s="378"/>
      <c r="N38" s="378"/>
      <c r="O38" s="378"/>
      <c r="P38" s="378"/>
      <c r="Q38" s="378"/>
      <c r="R38" s="378"/>
      <c r="S38" s="378"/>
      <c r="T38" s="378"/>
      <c r="U38" s="378"/>
      <c r="V38" s="378"/>
      <c r="W38" s="378"/>
      <c r="X38" s="378"/>
      <c r="Y38" s="378"/>
      <c r="Z38" s="378"/>
      <c r="AA38" s="378"/>
      <c r="AB38" s="378"/>
      <c r="AC38" s="378"/>
      <c r="AD38" s="378"/>
      <c r="AE38" s="378"/>
      <c r="AF38" s="378"/>
      <c r="AG38" s="378"/>
      <c r="AH38" s="378"/>
      <c r="AI38" s="378"/>
      <c r="AJ38" s="378"/>
      <c r="AK38" s="378"/>
      <c r="AL38" s="378"/>
      <c r="AM38" s="378"/>
      <c r="AN38" s="378"/>
      <c r="AO38" s="378"/>
      <c r="AP38" s="378"/>
      <c r="AQ38" s="378"/>
      <c r="AR38" s="378"/>
      <c r="AS38" s="378"/>
      <c r="AT38" s="378"/>
      <c r="AU38" s="378"/>
      <c r="AV38" s="378"/>
      <c r="AW38" s="378"/>
      <c r="AX38" s="378"/>
      <c r="AY38" s="378"/>
      <c r="AZ38" s="378"/>
      <c r="BA38" s="378"/>
      <c r="BB38" s="378"/>
      <c r="BC38" s="378"/>
      <c r="BD38" s="378"/>
      <c r="BE38" s="378"/>
      <c r="BF38" s="378"/>
      <c r="BG38" s="378"/>
      <c r="BH38" s="378"/>
      <c r="BI38" s="378"/>
      <c r="BJ38" s="378"/>
      <c r="BK38" s="378"/>
      <c r="BL38" s="378"/>
      <c r="BM38" s="378"/>
      <c r="BN38" s="378"/>
      <c r="BO38" s="378"/>
    </row>
    <row r="39" customFormat="false" ht="16.5" hidden="false" customHeight="true" outlineLevel="0" collapsed="false">
      <c r="A39" s="379" t="s">
        <v>106</v>
      </c>
      <c r="B39" s="26" t="s">
        <v>449</v>
      </c>
      <c r="C39" s="26" t="s">
        <v>450</v>
      </c>
      <c r="D39" s="379" t="s">
        <v>372</v>
      </c>
      <c r="E39" s="380" t="s">
        <v>451</v>
      </c>
      <c r="F39" s="378" t="s">
        <v>158</v>
      </c>
      <c r="G39" s="378"/>
      <c r="H39" s="378"/>
      <c r="I39" s="378"/>
      <c r="J39" s="378"/>
      <c r="K39" s="378"/>
      <c r="L39" s="378"/>
      <c r="M39" s="378"/>
      <c r="N39" s="378"/>
      <c r="O39" s="378"/>
      <c r="P39" s="378"/>
      <c r="Q39" s="378"/>
      <c r="R39" s="378"/>
      <c r="S39" s="378"/>
      <c r="T39" s="378"/>
      <c r="U39" s="378"/>
      <c r="V39" s="378"/>
      <c r="W39" s="378"/>
      <c r="X39" s="378"/>
      <c r="Y39" s="378"/>
      <c r="Z39" s="378"/>
      <c r="AA39" s="378"/>
      <c r="AB39" s="378"/>
      <c r="AC39" s="378"/>
      <c r="AD39" s="378"/>
      <c r="AE39" s="378"/>
      <c r="AF39" s="378"/>
      <c r="AG39" s="378"/>
      <c r="AH39" s="378"/>
      <c r="AI39" s="378"/>
      <c r="AJ39" s="378"/>
      <c r="AK39" s="378"/>
      <c r="AL39" s="378"/>
      <c r="AM39" s="378"/>
      <c r="AN39" s="378"/>
      <c r="AO39" s="378"/>
      <c r="AP39" s="378"/>
      <c r="AQ39" s="378"/>
      <c r="AR39" s="378"/>
      <c r="AS39" s="378"/>
      <c r="AT39" s="378"/>
      <c r="AU39" s="378"/>
      <c r="AV39" s="378"/>
      <c r="AW39" s="378"/>
      <c r="AX39" s="378"/>
      <c r="AY39" s="378"/>
      <c r="AZ39" s="378"/>
      <c r="BA39" s="378"/>
      <c r="BB39" s="378"/>
      <c r="BC39" s="378"/>
      <c r="BD39" s="378"/>
      <c r="BE39" s="378"/>
      <c r="BF39" s="378"/>
      <c r="BG39" s="378"/>
      <c r="BH39" s="378"/>
      <c r="BI39" s="378"/>
      <c r="BJ39" s="378"/>
      <c r="BK39" s="378"/>
      <c r="BL39" s="378"/>
      <c r="BM39" s="378"/>
      <c r="BN39" s="378"/>
      <c r="BO39" s="378"/>
    </row>
    <row r="40" customFormat="false" ht="16.5" hidden="false" customHeight="true" outlineLevel="0" collapsed="false">
      <c r="A40" s="379" t="s">
        <v>160</v>
      </c>
      <c r="B40" s="26" t="s">
        <v>500</v>
      </c>
      <c r="C40" s="26" t="s">
        <v>456</v>
      </c>
      <c r="D40" s="379" t="s">
        <v>372</v>
      </c>
      <c r="E40" s="380" t="s">
        <v>457</v>
      </c>
      <c r="F40" s="378" t="s">
        <v>158</v>
      </c>
      <c r="G40" s="378"/>
      <c r="H40" s="378"/>
      <c r="I40" s="378"/>
      <c r="J40" s="378"/>
      <c r="K40" s="378"/>
      <c r="L40" s="378"/>
      <c r="M40" s="378"/>
      <c r="N40" s="378"/>
      <c r="O40" s="378"/>
      <c r="P40" s="378"/>
      <c r="Q40" s="378"/>
      <c r="R40" s="378"/>
      <c r="S40" s="378"/>
      <c r="T40" s="378"/>
      <c r="U40" s="378"/>
      <c r="V40" s="378"/>
      <c r="W40" s="378"/>
      <c r="X40" s="378"/>
      <c r="Y40" s="378"/>
      <c r="Z40" s="378"/>
      <c r="AA40" s="378"/>
      <c r="AB40" s="378"/>
      <c r="AC40" s="378"/>
      <c r="AD40" s="378"/>
      <c r="AE40" s="378"/>
      <c r="AF40" s="378"/>
      <c r="AG40" s="378"/>
      <c r="AH40" s="378"/>
      <c r="AI40" s="378"/>
      <c r="AJ40" s="378"/>
      <c r="AK40" s="378"/>
      <c r="AL40" s="378"/>
      <c r="AM40" s="378"/>
      <c r="AN40" s="378"/>
      <c r="AO40" s="378"/>
      <c r="AP40" s="378"/>
      <c r="AQ40" s="378"/>
      <c r="AR40" s="378"/>
      <c r="AS40" s="378"/>
      <c r="AT40" s="378"/>
      <c r="AU40" s="378"/>
      <c r="AV40" s="378"/>
      <c r="AW40" s="378"/>
      <c r="AX40" s="378"/>
      <c r="AY40" s="378"/>
      <c r="AZ40" s="378"/>
      <c r="BA40" s="378"/>
      <c r="BB40" s="378"/>
      <c r="BC40" s="378"/>
      <c r="BD40" s="378"/>
      <c r="BE40" s="378"/>
      <c r="BF40" s="378"/>
      <c r="BG40" s="378"/>
      <c r="BH40" s="378"/>
      <c r="BI40" s="378"/>
      <c r="BJ40" s="378"/>
      <c r="BK40" s="378"/>
      <c r="BL40" s="378"/>
      <c r="BM40" s="378"/>
      <c r="BN40" s="378"/>
      <c r="BO40" s="378"/>
    </row>
    <row r="41" customFormat="false" ht="16.5" hidden="false" customHeight="true" outlineLevel="0" collapsed="false">
      <c r="A41" s="379" t="s">
        <v>162</v>
      </c>
      <c r="B41" s="26" t="s">
        <v>501</v>
      </c>
      <c r="C41" s="26" t="s">
        <v>502</v>
      </c>
      <c r="D41" s="379" t="s">
        <v>372</v>
      </c>
      <c r="E41" s="380" t="s">
        <v>503</v>
      </c>
      <c r="F41" s="378" t="s">
        <v>158</v>
      </c>
      <c r="G41" s="378"/>
      <c r="H41" s="378"/>
      <c r="I41" s="378"/>
      <c r="J41" s="378"/>
      <c r="K41" s="378"/>
      <c r="L41" s="378"/>
      <c r="M41" s="378"/>
      <c r="N41" s="378"/>
      <c r="O41" s="378"/>
      <c r="P41" s="378"/>
      <c r="Q41" s="378"/>
      <c r="R41" s="378"/>
      <c r="S41" s="378"/>
      <c r="T41" s="378"/>
      <c r="U41" s="378"/>
      <c r="V41" s="378"/>
      <c r="W41" s="378"/>
      <c r="X41" s="378"/>
      <c r="Y41" s="378"/>
      <c r="Z41" s="378"/>
      <c r="AA41" s="378"/>
      <c r="AB41" s="378"/>
      <c r="AC41" s="378"/>
      <c r="AD41" s="378"/>
      <c r="AE41" s="378"/>
      <c r="AF41" s="378"/>
      <c r="AG41" s="378"/>
      <c r="AH41" s="378"/>
      <c r="AI41" s="378"/>
      <c r="AJ41" s="378"/>
      <c r="AK41" s="378"/>
      <c r="AL41" s="378"/>
      <c r="AM41" s="378"/>
      <c r="AN41" s="378"/>
      <c r="AO41" s="378"/>
      <c r="AP41" s="378"/>
      <c r="AQ41" s="378"/>
      <c r="AR41" s="378"/>
      <c r="AS41" s="378"/>
      <c r="AT41" s="378"/>
      <c r="AU41" s="378"/>
      <c r="AV41" s="378"/>
      <c r="AW41" s="378"/>
      <c r="AX41" s="378"/>
      <c r="AY41" s="378"/>
      <c r="AZ41" s="378"/>
      <c r="BA41" s="378"/>
      <c r="BB41" s="378"/>
      <c r="BC41" s="378"/>
      <c r="BD41" s="378"/>
      <c r="BE41" s="378"/>
      <c r="BF41" s="378"/>
      <c r="BG41" s="378"/>
      <c r="BH41" s="378"/>
      <c r="BI41" s="378"/>
      <c r="BJ41" s="378"/>
      <c r="BK41" s="378"/>
      <c r="BL41" s="378"/>
      <c r="BM41" s="378"/>
      <c r="BN41" s="378"/>
      <c r="BO41" s="378"/>
    </row>
    <row r="42" customFormat="false" ht="16.5" hidden="false" customHeight="true" outlineLevel="0" collapsed="false">
      <c r="A42" s="379" t="s">
        <v>155</v>
      </c>
      <c r="B42" s="26" t="s">
        <v>504</v>
      </c>
      <c r="C42" s="26" t="s">
        <v>505</v>
      </c>
      <c r="D42" s="379" t="s">
        <v>372</v>
      </c>
      <c r="E42" s="380" t="s">
        <v>506</v>
      </c>
      <c r="F42" s="378" t="s">
        <v>87</v>
      </c>
      <c r="G42" s="378"/>
      <c r="H42" s="378"/>
      <c r="I42" s="378"/>
      <c r="J42" s="378"/>
      <c r="K42" s="378"/>
      <c r="L42" s="378"/>
      <c r="M42" s="378"/>
      <c r="N42" s="378"/>
      <c r="O42" s="378"/>
      <c r="P42" s="378"/>
      <c r="Q42" s="378"/>
      <c r="R42" s="378"/>
      <c r="S42" s="378"/>
      <c r="T42" s="378"/>
      <c r="U42" s="378"/>
      <c r="V42" s="378"/>
      <c r="W42" s="378"/>
      <c r="X42" s="378"/>
      <c r="Y42" s="378"/>
      <c r="Z42" s="378"/>
      <c r="AA42" s="378"/>
      <c r="AB42" s="378"/>
      <c r="AC42" s="378"/>
      <c r="AD42" s="378"/>
      <c r="AE42" s="378"/>
      <c r="AF42" s="378"/>
      <c r="AG42" s="378"/>
      <c r="AH42" s="378"/>
      <c r="AI42" s="378"/>
      <c r="AJ42" s="378"/>
      <c r="AK42" s="378"/>
      <c r="AL42" s="378"/>
      <c r="AM42" s="378"/>
      <c r="AN42" s="378"/>
      <c r="AO42" s="378"/>
      <c r="AP42" s="378"/>
      <c r="AQ42" s="378"/>
      <c r="AR42" s="378"/>
      <c r="AS42" s="378"/>
      <c r="AT42" s="378"/>
      <c r="AU42" s="378"/>
      <c r="AV42" s="378"/>
      <c r="AW42" s="378"/>
      <c r="AX42" s="378"/>
      <c r="AY42" s="378"/>
      <c r="AZ42" s="378"/>
      <c r="BA42" s="378"/>
      <c r="BB42" s="378"/>
      <c r="BC42" s="378"/>
      <c r="BD42" s="378"/>
      <c r="BE42" s="378"/>
      <c r="BF42" s="378"/>
      <c r="BG42" s="378"/>
      <c r="BH42" s="378"/>
      <c r="BI42" s="378"/>
      <c r="BJ42" s="378"/>
      <c r="BK42" s="378"/>
      <c r="BL42" s="378"/>
      <c r="BM42" s="378"/>
      <c r="BN42" s="378"/>
      <c r="BO42" s="378"/>
    </row>
    <row r="43" customFormat="false" ht="16.5" hidden="false" customHeight="true" outlineLevel="0" collapsed="false">
      <c r="A43" s="379" t="s">
        <v>188</v>
      </c>
      <c r="B43" s="26" t="s">
        <v>507</v>
      </c>
      <c r="C43" s="26" t="s">
        <v>508</v>
      </c>
      <c r="D43" s="379" t="s">
        <v>372</v>
      </c>
      <c r="E43" s="380" t="s">
        <v>509</v>
      </c>
      <c r="F43" s="378" t="s">
        <v>131</v>
      </c>
      <c r="G43" s="378"/>
      <c r="H43" s="378"/>
      <c r="I43" s="378"/>
      <c r="J43" s="378"/>
      <c r="K43" s="378"/>
      <c r="L43" s="378"/>
      <c r="M43" s="378"/>
      <c r="N43" s="378"/>
      <c r="O43" s="378"/>
      <c r="P43" s="378"/>
      <c r="Q43" s="378"/>
      <c r="R43" s="378"/>
      <c r="S43" s="378"/>
      <c r="T43" s="378"/>
      <c r="U43" s="378"/>
      <c r="V43" s="378"/>
      <c r="W43" s="378"/>
      <c r="X43" s="378"/>
      <c r="Y43" s="378"/>
      <c r="Z43" s="378"/>
      <c r="AA43" s="378"/>
      <c r="AB43" s="378"/>
      <c r="AC43" s="378"/>
      <c r="AD43" s="378"/>
      <c r="AE43" s="378"/>
      <c r="AF43" s="378"/>
      <c r="AG43" s="378"/>
      <c r="AH43" s="378"/>
      <c r="AI43" s="378"/>
      <c r="AJ43" s="378"/>
      <c r="AK43" s="378"/>
      <c r="AL43" s="378"/>
      <c r="AM43" s="378"/>
      <c r="AN43" s="378"/>
      <c r="AO43" s="378"/>
      <c r="AP43" s="378"/>
      <c r="AQ43" s="378"/>
      <c r="AR43" s="378"/>
      <c r="AS43" s="378"/>
      <c r="AT43" s="378"/>
      <c r="AU43" s="378"/>
      <c r="AV43" s="378"/>
      <c r="AW43" s="378"/>
      <c r="AX43" s="378"/>
      <c r="AY43" s="378"/>
      <c r="AZ43" s="378"/>
      <c r="BA43" s="378"/>
      <c r="BB43" s="378"/>
      <c r="BC43" s="378"/>
      <c r="BD43" s="378"/>
      <c r="BE43" s="378"/>
      <c r="BF43" s="378"/>
      <c r="BG43" s="378"/>
      <c r="BH43" s="378"/>
      <c r="BI43" s="378"/>
      <c r="BJ43" s="378"/>
      <c r="BK43" s="378"/>
      <c r="BL43" s="378"/>
      <c r="BM43" s="378"/>
      <c r="BN43" s="378"/>
      <c r="BO43" s="378"/>
    </row>
    <row r="44" customFormat="false" ht="16.5" hidden="false" customHeight="true" outlineLevel="0" collapsed="false">
      <c r="A44" s="379" t="s">
        <v>123</v>
      </c>
      <c r="B44" s="26" t="s">
        <v>321</v>
      </c>
      <c r="C44" s="26" t="s">
        <v>510</v>
      </c>
      <c r="D44" s="379" t="s">
        <v>372</v>
      </c>
      <c r="E44" s="380" t="s">
        <v>511</v>
      </c>
      <c r="F44" s="378" t="s">
        <v>122</v>
      </c>
      <c r="G44" s="378"/>
      <c r="H44" s="378"/>
      <c r="I44" s="378"/>
      <c r="J44" s="378"/>
      <c r="K44" s="378"/>
      <c r="L44" s="378"/>
      <c r="M44" s="378"/>
      <c r="N44" s="378"/>
      <c r="O44" s="378"/>
      <c r="P44" s="378"/>
      <c r="Q44" s="378"/>
      <c r="R44" s="378"/>
      <c r="S44" s="378"/>
      <c r="T44" s="378"/>
      <c r="U44" s="378"/>
      <c r="V44" s="378"/>
      <c r="W44" s="378"/>
      <c r="X44" s="378"/>
      <c r="Y44" s="378"/>
      <c r="Z44" s="378"/>
      <c r="AA44" s="378"/>
      <c r="AB44" s="378"/>
      <c r="AC44" s="378"/>
      <c r="AD44" s="378"/>
      <c r="AE44" s="378"/>
      <c r="AF44" s="378"/>
      <c r="AG44" s="378"/>
      <c r="AH44" s="378"/>
      <c r="AI44" s="378"/>
      <c r="AJ44" s="378"/>
      <c r="AK44" s="378"/>
      <c r="AL44" s="378"/>
      <c r="AM44" s="378"/>
      <c r="AN44" s="378"/>
      <c r="AO44" s="378"/>
      <c r="AP44" s="378"/>
      <c r="AQ44" s="378"/>
      <c r="AR44" s="378"/>
      <c r="AS44" s="378"/>
      <c r="AT44" s="378"/>
      <c r="AU44" s="378"/>
      <c r="AV44" s="378"/>
      <c r="AW44" s="378"/>
      <c r="AX44" s="378"/>
      <c r="AY44" s="378"/>
      <c r="AZ44" s="378"/>
      <c r="BA44" s="378"/>
      <c r="BB44" s="378"/>
      <c r="BC44" s="378"/>
      <c r="BD44" s="378"/>
      <c r="BE44" s="378"/>
      <c r="BF44" s="378"/>
      <c r="BG44" s="378"/>
      <c r="BH44" s="378"/>
      <c r="BI44" s="378"/>
      <c r="BJ44" s="378"/>
      <c r="BK44" s="378"/>
      <c r="BL44" s="378"/>
      <c r="BM44" s="378"/>
      <c r="BN44" s="378"/>
      <c r="BO44" s="378"/>
    </row>
    <row r="45" customFormat="false" ht="16.5" hidden="false" customHeight="true" outlineLevel="0" collapsed="false">
      <c r="A45" s="379" t="s">
        <v>55</v>
      </c>
      <c r="B45" s="26" t="s">
        <v>441</v>
      </c>
      <c r="C45" s="26" t="s">
        <v>442</v>
      </c>
      <c r="D45" s="379" t="s">
        <v>372</v>
      </c>
      <c r="E45" s="380" t="s">
        <v>443</v>
      </c>
      <c r="F45" s="378" t="s">
        <v>87</v>
      </c>
      <c r="G45" s="378"/>
      <c r="H45" s="378"/>
      <c r="I45" s="378"/>
      <c r="J45" s="378"/>
      <c r="K45" s="378"/>
      <c r="L45" s="378"/>
      <c r="M45" s="378"/>
      <c r="N45" s="378"/>
      <c r="O45" s="378"/>
      <c r="P45" s="378"/>
      <c r="Q45" s="378"/>
      <c r="R45" s="378"/>
      <c r="S45" s="378"/>
      <c r="T45" s="378"/>
      <c r="U45" s="378"/>
      <c r="V45" s="378"/>
      <c r="W45" s="378"/>
      <c r="X45" s="378"/>
      <c r="Y45" s="378"/>
      <c r="Z45" s="378"/>
      <c r="AA45" s="378"/>
      <c r="AB45" s="378"/>
      <c r="AC45" s="378"/>
      <c r="AD45" s="378"/>
      <c r="AE45" s="378"/>
      <c r="AF45" s="378"/>
      <c r="AG45" s="378"/>
      <c r="AH45" s="378"/>
      <c r="AI45" s="378"/>
      <c r="AJ45" s="378"/>
      <c r="AK45" s="378"/>
      <c r="AL45" s="378"/>
      <c r="AM45" s="378"/>
      <c r="AN45" s="378"/>
      <c r="AO45" s="378"/>
      <c r="AP45" s="378"/>
      <c r="AQ45" s="378"/>
      <c r="AR45" s="378"/>
      <c r="AS45" s="378"/>
      <c r="AT45" s="378"/>
      <c r="AU45" s="378"/>
      <c r="AV45" s="378"/>
      <c r="AW45" s="378"/>
      <c r="AX45" s="378"/>
      <c r="AY45" s="378"/>
      <c r="AZ45" s="378"/>
      <c r="BA45" s="378"/>
      <c r="BB45" s="378"/>
      <c r="BC45" s="378"/>
      <c r="BD45" s="378"/>
      <c r="BE45" s="378"/>
      <c r="BF45" s="378"/>
      <c r="BG45" s="378"/>
      <c r="BH45" s="378"/>
      <c r="BI45" s="378"/>
      <c r="BJ45" s="378"/>
      <c r="BK45" s="378"/>
      <c r="BL45" s="378"/>
      <c r="BM45" s="378"/>
      <c r="BN45" s="378"/>
      <c r="BO45" s="378"/>
    </row>
    <row r="46" customFormat="false" ht="16.5" hidden="false" customHeight="true" outlineLevel="0" collapsed="false">
      <c r="A46" s="379" t="s">
        <v>101</v>
      </c>
      <c r="B46" s="26" t="s">
        <v>383</v>
      </c>
      <c r="C46" s="26" t="s">
        <v>384</v>
      </c>
      <c r="D46" s="379" t="s">
        <v>372</v>
      </c>
      <c r="E46" s="380" t="s">
        <v>385</v>
      </c>
      <c r="F46" s="378" t="s">
        <v>78</v>
      </c>
      <c r="G46" s="378"/>
      <c r="H46" s="378"/>
      <c r="I46" s="378"/>
      <c r="J46" s="378"/>
      <c r="K46" s="378"/>
      <c r="L46" s="378"/>
      <c r="M46" s="378"/>
      <c r="N46" s="378"/>
      <c r="O46" s="378"/>
      <c r="P46" s="378"/>
      <c r="Q46" s="378"/>
      <c r="R46" s="378"/>
      <c r="S46" s="378"/>
      <c r="T46" s="378"/>
      <c r="U46" s="378"/>
      <c r="V46" s="378"/>
      <c r="W46" s="378"/>
      <c r="X46" s="378"/>
      <c r="Y46" s="378"/>
      <c r="Z46" s="378"/>
      <c r="AA46" s="378"/>
      <c r="AB46" s="378"/>
      <c r="AC46" s="378"/>
      <c r="AD46" s="378"/>
      <c r="AE46" s="378"/>
      <c r="AF46" s="378"/>
      <c r="AG46" s="378"/>
      <c r="AH46" s="378"/>
      <c r="AI46" s="378"/>
      <c r="AJ46" s="378"/>
      <c r="AK46" s="378"/>
      <c r="AL46" s="378"/>
      <c r="AM46" s="378"/>
      <c r="AN46" s="378"/>
      <c r="AO46" s="378"/>
      <c r="AP46" s="378"/>
      <c r="AQ46" s="378"/>
      <c r="AR46" s="378"/>
      <c r="AS46" s="378"/>
      <c r="AT46" s="378"/>
      <c r="AU46" s="378"/>
      <c r="AV46" s="378"/>
      <c r="AW46" s="378"/>
      <c r="AX46" s="378"/>
      <c r="AY46" s="378"/>
      <c r="AZ46" s="378"/>
      <c r="BA46" s="378"/>
      <c r="BB46" s="378"/>
      <c r="BC46" s="378"/>
      <c r="BD46" s="378"/>
      <c r="BE46" s="378"/>
      <c r="BF46" s="378"/>
      <c r="BG46" s="378"/>
      <c r="BH46" s="378"/>
      <c r="BI46" s="378"/>
      <c r="BJ46" s="378"/>
      <c r="BK46" s="378"/>
      <c r="BL46" s="378"/>
      <c r="BM46" s="378"/>
      <c r="BN46" s="378"/>
      <c r="BO46" s="378"/>
    </row>
    <row r="47" customFormat="false" ht="16.5" hidden="false" customHeight="true" outlineLevel="0" collapsed="false">
      <c r="A47" s="379" t="s">
        <v>91</v>
      </c>
      <c r="B47" s="26" t="s">
        <v>377</v>
      </c>
      <c r="C47" s="26" t="s">
        <v>378</v>
      </c>
      <c r="D47" s="379" t="s">
        <v>372</v>
      </c>
      <c r="E47" s="380" t="s">
        <v>379</v>
      </c>
      <c r="F47" s="378" t="s">
        <v>87</v>
      </c>
      <c r="G47" s="378"/>
      <c r="H47" s="378"/>
      <c r="I47" s="378"/>
      <c r="J47" s="378"/>
      <c r="K47" s="378"/>
      <c r="L47" s="378"/>
      <c r="M47" s="378"/>
      <c r="N47" s="378"/>
      <c r="O47" s="378"/>
      <c r="P47" s="378"/>
      <c r="Q47" s="378"/>
      <c r="R47" s="378"/>
      <c r="S47" s="378"/>
      <c r="T47" s="378"/>
      <c r="U47" s="378"/>
      <c r="V47" s="378"/>
      <c r="W47" s="378"/>
      <c r="X47" s="378"/>
      <c r="Y47" s="378"/>
      <c r="Z47" s="378"/>
      <c r="AA47" s="378"/>
      <c r="AB47" s="378"/>
      <c r="AC47" s="378"/>
      <c r="AD47" s="378"/>
      <c r="AE47" s="378"/>
      <c r="AF47" s="378"/>
      <c r="AG47" s="378"/>
      <c r="AH47" s="378"/>
      <c r="AI47" s="378"/>
      <c r="AJ47" s="378"/>
      <c r="AK47" s="378"/>
      <c r="AL47" s="378"/>
      <c r="AM47" s="378"/>
      <c r="AN47" s="378"/>
      <c r="AO47" s="378"/>
      <c r="AP47" s="378"/>
      <c r="AQ47" s="378"/>
      <c r="AR47" s="378"/>
      <c r="AS47" s="378"/>
      <c r="AT47" s="378"/>
      <c r="AU47" s="378"/>
      <c r="AV47" s="378"/>
      <c r="AW47" s="378"/>
      <c r="AX47" s="378"/>
      <c r="AY47" s="378"/>
      <c r="AZ47" s="378"/>
      <c r="BA47" s="378"/>
      <c r="BB47" s="378"/>
      <c r="BC47" s="378"/>
      <c r="BD47" s="378"/>
      <c r="BE47" s="378"/>
      <c r="BF47" s="378"/>
      <c r="BG47" s="378"/>
      <c r="BH47" s="378"/>
      <c r="BI47" s="378"/>
      <c r="BJ47" s="378"/>
      <c r="BK47" s="378"/>
      <c r="BL47" s="378"/>
      <c r="BM47" s="378"/>
      <c r="BN47" s="378"/>
      <c r="BO47" s="378"/>
    </row>
    <row r="48" customFormat="false" ht="16.5" hidden="false" customHeight="true" outlineLevel="0" collapsed="false">
      <c r="A48" s="379" t="s">
        <v>86</v>
      </c>
      <c r="B48" s="26" t="s">
        <v>374</v>
      </c>
      <c r="C48" s="26" t="s">
        <v>375</v>
      </c>
      <c r="D48" s="379" t="s">
        <v>372</v>
      </c>
      <c r="E48" s="380" t="s">
        <v>376</v>
      </c>
      <c r="F48" s="378" t="s">
        <v>87</v>
      </c>
      <c r="G48" s="378"/>
      <c r="H48" s="378"/>
      <c r="I48" s="378"/>
      <c r="J48" s="378"/>
      <c r="K48" s="378"/>
      <c r="L48" s="378"/>
      <c r="M48" s="378"/>
      <c r="N48" s="378"/>
      <c r="O48" s="378"/>
      <c r="P48" s="378"/>
      <c r="Q48" s="378"/>
      <c r="R48" s="378"/>
      <c r="S48" s="378"/>
      <c r="T48" s="378"/>
      <c r="U48" s="378"/>
      <c r="V48" s="378"/>
      <c r="W48" s="378"/>
      <c r="X48" s="378"/>
      <c r="Y48" s="378"/>
      <c r="Z48" s="378"/>
      <c r="AA48" s="378"/>
      <c r="AB48" s="378"/>
      <c r="AC48" s="378"/>
      <c r="AD48" s="378"/>
      <c r="AE48" s="378"/>
      <c r="AF48" s="378"/>
      <c r="AG48" s="378"/>
      <c r="AH48" s="378"/>
      <c r="AI48" s="378"/>
      <c r="AJ48" s="378"/>
      <c r="AK48" s="378"/>
      <c r="AL48" s="378"/>
      <c r="AM48" s="378"/>
      <c r="AN48" s="378"/>
      <c r="AO48" s="378"/>
      <c r="AP48" s="378"/>
      <c r="AQ48" s="378"/>
      <c r="AR48" s="378"/>
      <c r="AS48" s="378"/>
      <c r="AT48" s="378"/>
      <c r="AU48" s="378"/>
      <c r="AV48" s="378"/>
      <c r="AW48" s="378"/>
      <c r="AX48" s="378"/>
      <c r="AY48" s="378"/>
      <c r="AZ48" s="378"/>
      <c r="BA48" s="378"/>
      <c r="BB48" s="378"/>
      <c r="BC48" s="378"/>
      <c r="BD48" s="378"/>
      <c r="BE48" s="378"/>
      <c r="BF48" s="378"/>
      <c r="BG48" s="378"/>
      <c r="BH48" s="378"/>
      <c r="BI48" s="378"/>
      <c r="BJ48" s="378"/>
      <c r="BK48" s="378"/>
      <c r="BL48" s="378"/>
      <c r="BM48" s="378"/>
      <c r="BN48" s="378"/>
      <c r="BO48" s="378"/>
    </row>
    <row r="49" customFormat="false" ht="16.5" hidden="false" customHeight="true" outlineLevel="0" collapsed="false">
      <c r="A49" s="379" t="s">
        <v>100</v>
      </c>
      <c r="B49" s="26" t="s">
        <v>407</v>
      </c>
      <c r="C49" s="26" t="s">
        <v>408</v>
      </c>
      <c r="D49" s="379" t="s">
        <v>372</v>
      </c>
      <c r="E49" s="380" t="s">
        <v>409</v>
      </c>
      <c r="F49" s="26" t="s">
        <v>135</v>
      </c>
      <c r="G49" s="378"/>
      <c r="H49" s="378"/>
      <c r="I49" s="378"/>
      <c r="J49" s="378"/>
      <c r="K49" s="378"/>
      <c r="L49" s="378"/>
      <c r="M49" s="378"/>
      <c r="N49" s="378"/>
      <c r="O49" s="378"/>
      <c r="P49" s="378"/>
      <c r="Q49" s="378"/>
      <c r="R49" s="378"/>
      <c r="S49" s="378"/>
      <c r="T49" s="378"/>
      <c r="U49" s="378"/>
      <c r="V49" s="378"/>
      <c r="W49" s="378"/>
      <c r="X49" s="378"/>
      <c r="Y49" s="378"/>
      <c r="Z49" s="378"/>
      <c r="AA49" s="378"/>
      <c r="AB49" s="378"/>
      <c r="AC49" s="378"/>
      <c r="AD49" s="378"/>
      <c r="AE49" s="378"/>
      <c r="AF49" s="378"/>
      <c r="AG49" s="378"/>
      <c r="AH49" s="378"/>
      <c r="AI49" s="378"/>
      <c r="AJ49" s="378"/>
      <c r="AK49" s="378"/>
      <c r="AL49" s="378"/>
      <c r="AM49" s="378"/>
      <c r="AN49" s="378"/>
      <c r="AO49" s="378"/>
      <c r="AP49" s="378"/>
      <c r="AQ49" s="378"/>
      <c r="AR49" s="378"/>
      <c r="AS49" s="378"/>
      <c r="AT49" s="378"/>
      <c r="AU49" s="378"/>
      <c r="AV49" s="378"/>
      <c r="AW49" s="378"/>
      <c r="AX49" s="378"/>
      <c r="AY49" s="378"/>
      <c r="AZ49" s="378"/>
      <c r="BA49" s="378"/>
      <c r="BB49" s="378"/>
      <c r="BC49" s="378"/>
      <c r="BD49" s="378"/>
      <c r="BE49" s="378"/>
      <c r="BF49" s="378"/>
      <c r="BG49" s="378"/>
      <c r="BH49" s="378"/>
      <c r="BI49" s="378"/>
      <c r="BJ49" s="378"/>
      <c r="BK49" s="378"/>
      <c r="BL49" s="378"/>
      <c r="BM49" s="378"/>
      <c r="BN49" s="378"/>
      <c r="BO49" s="378"/>
    </row>
    <row r="50" customFormat="false" ht="16.5" hidden="false" customHeight="true" outlineLevel="0" collapsed="false">
      <c r="A50" s="379" t="s">
        <v>104</v>
      </c>
      <c r="B50" s="26" t="s">
        <v>410</v>
      </c>
      <c r="C50" s="26" t="s">
        <v>411</v>
      </c>
      <c r="D50" s="379" t="s">
        <v>372</v>
      </c>
      <c r="E50" s="380" t="s">
        <v>412</v>
      </c>
      <c r="F50" s="378" t="s">
        <v>135</v>
      </c>
      <c r="G50" s="378"/>
      <c r="H50" s="378"/>
      <c r="I50" s="378"/>
      <c r="J50" s="378"/>
      <c r="K50" s="378"/>
      <c r="L50" s="378"/>
      <c r="M50" s="378"/>
      <c r="N50" s="378"/>
      <c r="O50" s="378"/>
      <c r="P50" s="378"/>
      <c r="Q50" s="378"/>
      <c r="R50" s="378"/>
      <c r="S50" s="378"/>
      <c r="T50" s="378"/>
      <c r="U50" s="378"/>
      <c r="V50" s="378"/>
      <c r="W50" s="378"/>
      <c r="X50" s="378"/>
      <c r="Y50" s="378"/>
      <c r="Z50" s="378"/>
      <c r="AA50" s="378"/>
      <c r="AB50" s="378"/>
      <c r="AC50" s="378"/>
      <c r="AD50" s="378"/>
      <c r="AE50" s="378"/>
      <c r="AF50" s="378"/>
      <c r="AG50" s="378"/>
      <c r="AH50" s="378"/>
      <c r="AI50" s="378"/>
      <c r="AJ50" s="378"/>
      <c r="AK50" s="378"/>
      <c r="AL50" s="378"/>
      <c r="AM50" s="378"/>
      <c r="AN50" s="378"/>
      <c r="AO50" s="378"/>
      <c r="AP50" s="378"/>
      <c r="AQ50" s="378"/>
      <c r="AR50" s="378"/>
      <c r="AS50" s="378"/>
      <c r="AT50" s="378"/>
      <c r="AU50" s="378"/>
      <c r="AV50" s="378"/>
      <c r="AW50" s="378"/>
      <c r="AX50" s="378"/>
      <c r="AY50" s="378"/>
      <c r="AZ50" s="378"/>
      <c r="BA50" s="378"/>
      <c r="BB50" s="378"/>
      <c r="BC50" s="378"/>
      <c r="BD50" s="378"/>
      <c r="BE50" s="378"/>
      <c r="BF50" s="378"/>
      <c r="BG50" s="378"/>
      <c r="BH50" s="378"/>
      <c r="BI50" s="378"/>
      <c r="BJ50" s="378"/>
      <c r="BK50" s="378"/>
      <c r="BL50" s="378"/>
      <c r="BM50" s="378"/>
      <c r="BN50" s="378"/>
      <c r="BO50" s="378"/>
    </row>
    <row r="51" customFormat="false" ht="16.5" hidden="false" customHeight="true" outlineLevel="0" collapsed="false">
      <c r="A51" s="379" t="s">
        <v>120</v>
      </c>
      <c r="B51" s="26" t="s">
        <v>383</v>
      </c>
      <c r="C51" s="26" t="s">
        <v>418</v>
      </c>
      <c r="D51" s="379" t="s">
        <v>372</v>
      </c>
      <c r="E51" s="380" t="s">
        <v>419</v>
      </c>
      <c r="F51" s="378" t="s">
        <v>114</v>
      </c>
      <c r="G51" s="378"/>
      <c r="H51" s="378"/>
      <c r="I51" s="378"/>
      <c r="J51" s="378"/>
      <c r="K51" s="378"/>
      <c r="L51" s="378"/>
      <c r="M51" s="378"/>
      <c r="N51" s="378"/>
      <c r="O51" s="378"/>
      <c r="P51" s="378"/>
      <c r="Q51" s="378"/>
      <c r="R51" s="378"/>
      <c r="S51" s="378"/>
      <c r="T51" s="378"/>
      <c r="U51" s="378"/>
      <c r="V51" s="378"/>
      <c r="W51" s="378"/>
      <c r="X51" s="378"/>
      <c r="Y51" s="378"/>
      <c r="Z51" s="378"/>
      <c r="AA51" s="378"/>
      <c r="AB51" s="378"/>
      <c r="AC51" s="378"/>
      <c r="AD51" s="378"/>
      <c r="AE51" s="378"/>
      <c r="AF51" s="378"/>
      <c r="AG51" s="378"/>
      <c r="AH51" s="378"/>
      <c r="AI51" s="378"/>
      <c r="AJ51" s="378"/>
      <c r="AK51" s="378"/>
      <c r="AL51" s="378"/>
      <c r="AM51" s="378"/>
      <c r="AN51" s="378"/>
      <c r="AO51" s="378"/>
      <c r="AP51" s="378"/>
      <c r="AQ51" s="378"/>
      <c r="AR51" s="378"/>
      <c r="AS51" s="378"/>
      <c r="AT51" s="378"/>
      <c r="AU51" s="378"/>
      <c r="AV51" s="378"/>
      <c r="AW51" s="378"/>
      <c r="AX51" s="378"/>
      <c r="AY51" s="378"/>
      <c r="AZ51" s="378"/>
      <c r="BA51" s="378"/>
      <c r="BB51" s="378"/>
      <c r="BC51" s="378"/>
      <c r="BD51" s="378"/>
      <c r="BE51" s="378"/>
      <c r="BF51" s="378"/>
      <c r="BG51" s="378"/>
      <c r="BH51" s="378"/>
      <c r="BI51" s="378"/>
      <c r="BJ51" s="378"/>
      <c r="BK51" s="378"/>
      <c r="BL51" s="378"/>
      <c r="BM51" s="378"/>
      <c r="BN51" s="378"/>
      <c r="BO51" s="378"/>
    </row>
    <row r="52" customFormat="false" ht="16.5" hidden="false" customHeight="true" outlineLevel="0" collapsed="false">
      <c r="A52" s="379" t="s">
        <v>126</v>
      </c>
      <c r="B52" s="26" t="s">
        <v>395</v>
      </c>
      <c r="C52" s="26" t="s">
        <v>396</v>
      </c>
      <c r="D52" s="379" t="s">
        <v>372</v>
      </c>
      <c r="E52" s="380" t="s">
        <v>397</v>
      </c>
      <c r="F52" s="378" t="s">
        <v>122</v>
      </c>
      <c r="G52" s="378"/>
      <c r="H52" s="378"/>
      <c r="I52" s="378"/>
      <c r="J52" s="378"/>
      <c r="K52" s="378"/>
      <c r="L52" s="378"/>
      <c r="M52" s="378"/>
      <c r="N52" s="378"/>
      <c r="O52" s="378"/>
      <c r="P52" s="378"/>
      <c r="Q52" s="378"/>
      <c r="R52" s="378"/>
      <c r="S52" s="378"/>
      <c r="T52" s="378"/>
      <c r="U52" s="378"/>
      <c r="V52" s="378"/>
      <c r="W52" s="378"/>
      <c r="X52" s="378"/>
      <c r="Y52" s="378"/>
      <c r="Z52" s="378"/>
      <c r="AA52" s="378"/>
      <c r="AB52" s="378"/>
      <c r="AC52" s="378"/>
      <c r="AD52" s="378"/>
      <c r="AE52" s="378"/>
      <c r="AF52" s="378"/>
      <c r="AG52" s="378"/>
      <c r="AH52" s="378"/>
      <c r="AI52" s="378"/>
      <c r="AJ52" s="378"/>
      <c r="AK52" s="378"/>
      <c r="AL52" s="378"/>
      <c r="AM52" s="378"/>
      <c r="AN52" s="378"/>
      <c r="AO52" s="378"/>
      <c r="AP52" s="378"/>
      <c r="AQ52" s="378"/>
      <c r="AR52" s="378"/>
      <c r="AS52" s="378"/>
      <c r="AT52" s="378"/>
      <c r="AU52" s="378"/>
      <c r="AV52" s="378"/>
      <c r="AW52" s="378"/>
      <c r="AX52" s="378"/>
      <c r="AY52" s="378"/>
      <c r="AZ52" s="378"/>
      <c r="BA52" s="378"/>
      <c r="BB52" s="378"/>
      <c r="BC52" s="378"/>
      <c r="BD52" s="378"/>
      <c r="BE52" s="378"/>
      <c r="BF52" s="378"/>
      <c r="BG52" s="378"/>
      <c r="BH52" s="378"/>
      <c r="BI52" s="378"/>
      <c r="BJ52" s="378"/>
      <c r="BK52" s="378"/>
      <c r="BL52" s="378"/>
      <c r="BM52" s="378"/>
      <c r="BN52" s="378"/>
      <c r="BO52" s="378"/>
    </row>
    <row r="53" customFormat="false" ht="16.5" hidden="false" customHeight="true" outlineLevel="0" collapsed="false">
      <c r="A53" s="379" t="s">
        <v>127</v>
      </c>
      <c r="B53" s="26" t="s">
        <v>398</v>
      </c>
      <c r="C53" s="26" t="s">
        <v>399</v>
      </c>
      <c r="D53" s="379" t="s">
        <v>372</v>
      </c>
      <c r="E53" s="380" t="s">
        <v>400</v>
      </c>
      <c r="F53" s="378" t="s">
        <v>122</v>
      </c>
      <c r="G53" s="378"/>
      <c r="H53" s="378"/>
      <c r="I53" s="378"/>
      <c r="J53" s="378"/>
      <c r="K53" s="378"/>
      <c r="L53" s="378"/>
      <c r="M53" s="378"/>
      <c r="N53" s="378"/>
      <c r="O53" s="378"/>
      <c r="P53" s="378"/>
      <c r="Q53" s="378"/>
      <c r="R53" s="378"/>
      <c r="S53" s="378"/>
      <c r="T53" s="378"/>
      <c r="U53" s="378"/>
      <c r="V53" s="378"/>
      <c r="W53" s="378"/>
      <c r="X53" s="378"/>
      <c r="Y53" s="378"/>
      <c r="Z53" s="378"/>
      <c r="AA53" s="378"/>
      <c r="AB53" s="378"/>
      <c r="AC53" s="378"/>
      <c r="AD53" s="378"/>
      <c r="AE53" s="378"/>
      <c r="AF53" s="378"/>
      <c r="AG53" s="378"/>
      <c r="AH53" s="378"/>
      <c r="AI53" s="378"/>
      <c r="AJ53" s="378"/>
      <c r="AK53" s="378"/>
      <c r="AL53" s="378"/>
      <c r="AM53" s="378"/>
      <c r="AN53" s="378"/>
      <c r="AO53" s="378"/>
      <c r="AP53" s="378"/>
      <c r="AQ53" s="378"/>
      <c r="AR53" s="378"/>
      <c r="AS53" s="378"/>
      <c r="AT53" s="378"/>
      <c r="AU53" s="378"/>
      <c r="AV53" s="378"/>
      <c r="AW53" s="378"/>
      <c r="AX53" s="378"/>
      <c r="AY53" s="378"/>
      <c r="AZ53" s="378"/>
      <c r="BA53" s="378"/>
      <c r="BB53" s="378"/>
      <c r="BC53" s="378"/>
      <c r="BD53" s="378"/>
      <c r="BE53" s="378"/>
      <c r="BF53" s="378"/>
      <c r="BG53" s="378"/>
      <c r="BH53" s="378"/>
      <c r="BI53" s="378"/>
      <c r="BJ53" s="378"/>
      <c r="BK53" s="378"/>
      <c r="BL53" s="378"/>
      <c r="BM53" s="378"/>
      <c r="BN53" s="378"/>
      <c r="BO53" s="378"/>
    </row>
    <row r="54" customFormat="false" ht="16.5" hidden="false" customHeight="true" outlineLevel="0" collapsed="false">
      <c r="A54" s="379" t="s">
        <v>124</v>
      </c>
      <c r="B54" s="26" t="s">
        <v>444</v>
      </c>
      <c r="C54" s="26" t="s">
        <v>445</v>
      </c>
      <c r="D54" s="379" t="s">
        <v>372</v>
      </c>
      <c r="E54" s="380" t="s">
        <v>446</v>
      </c>
      <c r="F54" s="378" t="s">
        <v>122</v>
      </c>
      <c r="G54" s="378"/>
      <c r="H54" s="378"/>
      <c r="I54" s="378"/>
      <c r="J54" s="378"/>
      <c r="K54" s="378"/>
      <c r="L54" s="378"/>
      <c r="M54" s="378"/>
      <c r="N54" s="378"/>
      <c r="O54" s="378"/>
      <c r="P54" s="378"/>
      <c r="Q54" s="378"/>
      <c r="R54" s="378"/>
      <c r="S54" s="378"/>
      <c r="T54" s="378"/>
      <c r="U54" s="378"/>
      <c r="V54" s="378"/>
      <c r="W54" s="378"/>
      <c r="X54" s="378"/>
      <c r="Y54" s="378"/>
      <c r="Z54" s="378"/>
      <c r="AA54" s="378"/>
      <c r="AB54" s="378"/>
      <c r="AC54" s="378"/>
      <c r="AD54" s="378"/>
      <c r="AE54" s="378"/>
      <c r="AF54" s="378"/>
      <c r="AG54" s="378"/>
      <c r="AH54" s="378"/>
      <c r="AI54" s="378"/>
      <c r="AJ54" s="378"/>
      <c r="AK54" s="378"/>
      <c r="AL54" s="378"/>
      <c r="AM54" s="378"/>
      <c r="AN54" s="378"/>
      <c r="AO54" s="378"/>
      <c r="AP54" s="378"/>
      <c r="AQ54" s="378"/>
      <c r="AR54" s="378"/>
      <c r="AS54" s="378"/>
      <c r="AT54" s="378"/>
      <c r="AU54" s="378"/>
      <c r="AV54" s="378"/>
      <c r="AW54" s="378"/>
      <c r="AX54" s="378"/>
      <c r="AY54" s="378"/>
      <c r="AZ54" s="378"/>
      <c r="BA54" s="378"/>
      <c r="BB54" s="378"/>
      <c r="BC54" s="378"/>
      <c r="BD54" s="378"/>
      <c r="BE54" s="378"/>
      <c r="BF54" s="378"/>
      <c r="BG54" s="378"/>
      <c r="BH54" s="378"/>
      <c r="BI54" s="378"/>
      <c r="BJ54" s="378"/>
      <c r="BK54" s="378"/>
      <c r="BL54" s="378"/>
      <c r="BM54" s="378"/>
      <c r="BN54" s="378"/>
      <c r="BO54" s="378"/>
    </row>
    <row r="55" customFormat="false" ht="16.5" hidden="false" customHeight="true" outlineLevel="0" collapsed="false">
      <c r="A55" s="379" t="s">
        <v>167</v>
      </c>
      <c r="B55" s="26" t="s">
        <v>512</v>
      </c>
      <c r="C55" s="26" t="s">
        <v>513</v>
      </c>
      <c r="D55" s="379" t="s">
        <v>372</v>
      </c>
      <c r="E55" s="380" t="s">
        <v>514</v>
      </c>
      <c r="F55" s="378" t="s">
        <v>135</v>
      </c>
      <c r="G55" s="378"/>
      <c r="H55" s="378"/>
      <c r="I55" s="378"/>
      <c r="J55" s="378"/>
      <c r="K55" s="378"/>
      <c r="L55" s="378"/>
      <c r="M55" s="378"/>
      <c r="N55" s="378"/>
      <c r="O55" s="378"/>
      <c r="P55" s="378"/>
      <c r="Q55" s="378"/>
      <c r="R55" s="378"/>
      <c r="S55" s="378"/>
      <c r="T55" s="378"/>
      <c r="U55" s="378"/>
      <c r="V55" s="378"/>
      <c r="W55" s="378"/>
      <c r="X55" s="378"/>
      <c r="Y55" s="378"/>
      <c r="Z55" s="378"/>
      <c r="AA55" s="378"/>
      <c r="AB55" s="378"/>
      <c r="AC55" s="378"/>
      <c r="AD55" s="378"/>
      <c r="AE55" s="378"/>
      <c r="AF55" s="378"/>
      <c r="AG55" s="378"/>
      <c r="AH55" s="378"/>
      <c r="AI55" s="378"/>
      <c r="AJ55" s="378"/>
      <c r="AK55" s="378"/>
      <c r="AL55" s="378"/>
      <c r="AM55" s="378"/>
      <c r="AN55" s="378"/>
      <c r="AO55" s="378"/>
      <c r="AP55" s="378"/>
      <c r="AQ55" s="378"/>
      <c r="AR55" s="378"/>
      <c r="AS55" s="378"/>
      <c r="AT55" s="378"/>
      <c r="AU55" s="378"/>
      <c r="AV55" s="378"/>
      <c r="AW55" s="378"/>
      <c r="AX55" s="378"/>
      <c r="AY55" s="378"/>
      <c r="AZ55" s="378"/>
      <c r="BA55" s="378"/>
      <c r="BB55" s="378"/>
      <c r="BC55" s="378"/>
      <c r="BD55" s="378"/>
      <c r="BE55" s="378"/>
      <c r="BF55" s="378"/>
      <c r="BG55" s="378"/>
      <c r="BH55" s="378"/>
      <c r="BI55" s="378"/>
      <c r="BJ55" s="378"/>
      <c r="BK55" s="378"/>
      <c r="BL55" s="378"/>
      <c r="BM55" s="378"/>
      <c r="BN55" s="378"/>
      <c r="BO55" s="378"/>
    </row>
    <row r="56" customFormat="false" ht="16.5" hidden="false" customHeight="true" outlineLevel="0" collapsed="false">
      <c r="A56" s="379" t="s">
        <v>267</v>
      </c>
      <c r="B56" s="26" t="s">
        <v>515</v>
      </c>
      <c r="C56" s="26" t="s">
        <v>516</v>
      </c>
      <c r="D56" s="379" t="s">
        <v>372</v>
      </c>
      <c r="E56" s="380" t="s">
        <v>517</v>
      </c>
      <c r="F56" s="378" t="s">
        <v>79</v>
      </c>
      <c r="G56" s="378"/>
      <c r="H56" s="378"/>
      <c r="I56" s="378"/>
      <c r="J56" s="378"/>
      <c r="K56" s="378"/>
      <c r="L56" s="378"/>
      <c r="M56" s="378"/>
      <c r="N56" s="378"/>
      <c r="O56" s="378"/>
      <c r="P56" s="378"/>
      <c r="Q56" s="378"/>
      <c r="R56" s="378"/>
      <c r="S56" s="378"/>
      <c r="T56" s="378"/>
      <c r="U56" s="378"/>
      <c r="V56" s="378"/>
      <c r="W56" s="378"/>
      <c r="X56" s="378"/>
      <c r="Y56" s="378"/>
      <c r="Z56" s="378"/>
      <c r="AA56" s="378"/>
      <c r="AB56" s="378"/>
      <c r="AC56" s="378"/>
      <c r="AD56" s="378"/>
      <c r="AE56" s="378"/>
      <c r="AF56" s="378"/>
      <c r="AG56" s="378"/>
      <c r="AH56" s="378"/>
      <c r="AI56" s="378"/>
      <c r="AJ56" s="378"/>
      <c r="AK56" s="378"/>
      <c r="AL56" s="378"/>
      <c r="AM56" s="378"/>
      <c r="AN56" s="378"/>
      <c r="AO56" s="378"/>
      <c r="AP56" s="378"/>
      <c r="AQ56" s="378"/>
      <c r="AR56" s="378"/>
      <c r="AS56" s="378"/>
      <c r="AT56" s="378"/>
      <c r="AU56" s="378"/>
      <c r="AV56" s="378"/>
      <c r="AW56" s="378"/>
      <c r="AX56" s="378"/>
      <c r="AY56" s="378"/>
      <c r="AZ56" s="378"/>
      <c r="BA56" s="378"/>
      <c r="BB56" s="378"/>
      <c r="BC56" s="378"/>
      <c r="BD56" s="378"/>
      <c r="BE56" s="378"/>
      <c r="BF56" s="378"/>
      <c r="BG56" s="378"/>
      <c r="BH56" s="378"/>
      <c r="BI56" s="378"/>
      <c r="BJ56" s="378"/>
      <c r="BK56" s="378"/>
      <c r="BL56" s="378"/>
      <c r="BM56" s="378"/>
      <c r="BN56" s="378"/>
      <c r="BO56" s="378"/>
    </row>
    <row r="57" customFormat="false" ht="16.5" hidden="false" customHeight="true" outlineLevel="0" collapsed="false">
      <c r="A57" s="379" t="s">
        <v>251</v>
      </c>
      <c r="B57" s="26" t="s">
        <v>347</v>
      </c>
      <c r="C57" s="26" t="s">
        <v>518</v>
      </c>
      <c r="D57" s="379" t="s">
        <v>372</v>
      </c>
      <c r="E57" s="380" t="s">
        <v>519</v>
      </c>
      <c r="F57" s="378" t="s">
        <v>78</v>
      </c>
      <c r="G57" s="378"/>
      <c r="H57" s="378"/>
      <c r="I57" s="378"/>
      <c r="J57" s="378"/>
      <c r="K57" s="378"/>
      <c r="L57" s="378"/>
      <c r="M57" s="378"/>
      <c r="N57" s="378"/>
      <c r="O57" s="378"/>
      <c r="P57" s="378"/>
      <c r="Q57" s="378"/>
      <c r="R57" s="378"/>
      <c r="S57" s="378"/>
      <c r="T57" s="378"/>
      <c r="U57" s="378"/>
      <c r="V57" s="378"/>
      <c r="W57" s="378"/>
      <c r="X57" s="378"/>
      <c r="Y57" s="378"/>
      <c r="Z57" s="378"/>
      <c r="AA57" s="378"/>
      <c r="AB57" s="378"/>
      <c r="AC57" s="378"/>
      <c r="AD57" s="378"/>
      <c r="AE57" s="378"/>
      <c r="AF57" s="378"/>
      <c r="AG57" s="378"/>
      <c r="AH57" s="378"/>
      <c r="AI57" s="378"/>
      <c r="AJ57" s="378"/>
      <c r="AK57" s="378"/>
      <c r="AL57" s="378"/>
      <c r="AM57" s="378"/>
      <c r="AN57" s="378"/>
      <c r="AO57" s="378"/>
      <c r="AP57" s="378"/>
      <c r="AQ57" s="378"/>
      <c r="AR57" s="378"/>
      <c r="AS57" s="378"/>
      <c r="AT57" s="378"/>
      <c r="AU57" s="378"/>
      <c r="AV57" s="378"/>
      <c r="AW57" s="378"/>
      <c r="AX57" s="378"/>
      <c r="AY57" s="378"/>
      <c r="AZ57" s="378"/>
      <c r="BA57" s="378"/>
      <c r="BB57" s="378"/>
      <c r="BC57" s="378"/>
      <c r="BD57" s="378"/>
      <c r="BE57" s="378"/>
      <c r="BF57" s="378"/>
      <c r="BG57" s="378"/>
      <c r="BH57" s="378"/>
      <c r="BI57" s="378"/>
      <c r="BJ57" s="378"/>
      <c r="BK57" s="378"/>
      <c r="BL57" s="378"/>
      <c r="BM57" s="378"/>
      <c r="BN57" s="378"/>
      <c r="BO57" s="378"/>
    </row>
    <row r="58" customFormat="false" ht="16.5" hidden="false" customHeight="true" outlineLevel="0" collapsed="false">
      <c r="A58" s="379" t="s">
        <v>304</v>
      </c>
      <c r="B58" s="26" t="s">
        <v>398</v>
      </c>
      <c r="C58" s="26" t="s">
        <v>520</v>
      </c>
      <c r="D58" s="379" t="s">
        <v>372</v>
      </c>
      <c r="E58" s="380" t="s">
        <v>521</v>
      </c>
      <c r="F58" s="378" t="s">
        <v>122</v>
      </c>
      <c r="G58" s="378"/>
      <c r="H58" s="378"/>
      <c r="I58" s="378"/>
      <c r="J58" s="378"/>
      <c r="K58" s="378"/>
      <c r="L58" s="378"/>
      <c r="M58" s="378"/>
      <c r="N58" s="378"/>
      <c r="O58" s="378"/>
      <c r="P58" s="378"/>
      <c r="Q58" s="378"/>
      <c r="R58" s="378"/>
      <c r="S58" s="378"/>
      <c r="T58" s="378"/>
      <c r="U58" s="378"/>
      <c r="V58" s="378"/>
      <c r="W58" s="378"/>
      <c r="X58" s="378"/>
      <c r="Y58" s="378"/>
      <c r="Z58" s="378"/>
      <c r="AA58" s="378"/>
      <c r="AB58" s="378"/>
      <c r="AC58" s="378"/>
      <c r="AD58" s="378"/>
      <c r="AE58" s="378"/>
      <c r="AF58" s="378"/>
      <c r="AG58" s="378"/>
      <c r="AH58" s="378"/>
      <c r="AI58" s="378"/>
      <c r="AJ58" s="378"/>
      <c r="AK58" s="378"/>
      <c r="AL58" s="378"/>
      <c r="AM58" s="378"/>
      <c r="AN58" s="378"/>
      <c r="AO58" s="378"/>
      <c r="AP58" s="378"/>
      <c r="AQ58" s="378"/>
      <c r="AR58" s="378"/>
      <c r="AS58" s="378"/>
      <c r="AT58" s="378"/>
      <c r="AU58" s="378"/>
      <c r="AV58" s="378"/>
      <c r="AW58" s="378"/>
      <c r="AX58" s="378"/>
      <c r="AY58" s="378"/>
      <c r="AZ58" s="378"/>
      <c r="BA58" s="378"/>
      <c r="BB58" s="378"/>
      <c r="BC58" s="378"/>
      <c r="BD58" s="378"/>
      <c r="BE58" s="378"/>
      <c r="BF58" s="378"/>
      <c r="BG58" s="378"/>
      <c r="BH58" s="378"/>
      <c r="BI58" s="378"/>
      <c r="BJ58" s="378"/>
      <c r="BK58" s="378"/>
      <c r="BL58" s="378"/>
      <c r="BM58" s="378"/>
      <c r="BN58" s="378"/>
      <c r="BO58" s="378"/>
    </row>
    <row r="59" customFormat="false" ht="16.5" hidden="false" customHeight="true" outlineLevel="0" collapsed="false">
      <c r="A59" s="379" t="s">
        <v>152</v>
      </c>
      <c r="B59" s="26" t="s">
        <v>522</v>
      </c>
      <c r="C59" s="26" t="s">
        <v>523</v>
      </c>
      <c r="D59" s="379" t="s">
        <v>372</v>
      </c>
      <c r="E59" s="380" t="s">
        <v>524</v>
      </c>
      <c r="F59" s="378" t="s">
        <v>78</v>
      </c>
      <c r="G59" s="378"/>
      <c r="H59" s="378"/>
      <c r="I59" s="378"/>
      <c r="J59" s="378"/>
      <c r="K59" s="378"/>
      <c r="L59" s="378"/>
      <c r="M59" s="378"/>
      <c r="N59" s="378"/>
      <c r="O59" s="378"/>
      <c r="P59" s="378"/>
      <c r="Q59" s="378"/>
      <c r="R59" s="378"/>
      <c r="S59" s="378"/>
      <c r="T59" s="378"/>
      <c r="U59" s="378"/>
      <c r="V59" s="378"/>
      <c r="W59" s="378"/>
      <c r="X59" s="378"/>
      <c r="Y59" s="378"/>
      <c r="Z59" s="378"/>
      <c r="AA59" s="378"/>
      <c r="AB59" s="378"/>
      <c r="AC59" s="378"/>
      <c r="AD59" s="378"/>
      <c r="AE59" s="378"/>
      <c r="AF59" s="378"/>
      <c r="AG59" s="378"/>
      <c r="AH59" s="378"/>
      <c r="AI59" s="378"/>
      <c r="AJ59" s="378"/>
      <c r="AK59" s="378"/>
      <c r="AL59" s="378"/>
      <c r="AM59" s="378"/>
      <c r="AN59" s="378"/>
      <c r="AO59" s="378"/>
      <c r="AP59" s="378"/>
      <c r="AQ59" s="378"/>
      <c r="AR59" s="378"/>
      <c r="AS59" s="378"/>
      <c r="AT59" s="378"/>
      <c r="AU59" s="378"/>
      <c r="AV59" s="378"/>
      <c r="AW59" s="378"/>
      <c r="AX59" s="378"/>
      <c r="AY59" s="378"/>
      <c r="AZ59" s="378"/>
      <c r="BA59" s="378"/>
      <c r="BB59" s="378"/>
      <c r="BC59" s="378"/>
      <c r="BD59" s="378"/>
      <c r="BE59" s="378"/>
      <c r="BF59" s="378"/>
      <c r="BG59" s="378"/>
      <c r="BH59" s="378"/>
      <c r="BI59" s="378"/>
      <c r="BJ59" s="378"/>
      <c r="BK59" s="378"/>
      <c r="BL59" s="378"/>
      <c r="BM59" s="378"/>
      <c r="BN59" s="378"/>
      <c r="BO59" s="378"/>
    </row>
    <row r="60" customFormat="false" ht="16.5" hidden="false" customHeight="true" outlineLevel="0" collapsed="false">
      <c r="A60" s="379" t="s">
        <v>296</v>
      </c>
      <c r="B60" s="26" t="s">
        <v>485</v>
      </c>
      <c r="C60" s="26" t="s">
        <v>525</v>
      </c>
      <c r="D60" s="379" t="s">
        <v>372</v>
      </c>
      <c r="E60" s="380" t="s">
        <v>526</v>
      </c>
      <c r="F60" s="378" t="s">
        <v>79</v>
      </c>
      <c r="G60" s="378"/>
      <c r="H60" s="378"/>
      <c r="I60" s="378"/>
      <c r="J60" s="378"/>
      <c r="K60" s="378"/>
      <c r="L60" s="378"/>
      <c r="M60" s="378"/>
      <c r="N60" s="378"/>
      <c r="O60" s="378"/>
      <c r="P60" s="378"/>
      <c r="Q60" s="378"/>
      <c r="R60" s="378"/>
      <c r="S60" s="378"/>
      <c r="T60" s="378"/>
      <c r="U60" s="378"/>
      <c r="V60" s="378"/>
      <c r="W60" s="378"/>
      <c r="X60" s="378"/>
      <c r="Y60" s="378"/>
      <c r="Z60" s="378"/>
      <c r="AA60" s="378"/>
      <c r="AB60" s="378"/>
      <c r="AC60" s="378"/>
      <c r="AD60" s="378"/>
      <c r="AE60" s="378"/>
      <c r="AF60" s="378"/>
      <c r="AG60" s="378"/>
      <c r="AH60" s="378"/>
      <c r="AI60" s="378"/>
      <c r="AJ60" s="378"/>
      <c r="AK60" s="378"/>
      <c r="AL60" s="378"/>
      <c r="AM60" s="378"/>
      <c r="AN60" s="378"/>
      <c r="AO60" s="378"/>
      <c r="AP60" s="378"/>
      <c r="AQ60" s="378"/>
      <c r="AR60" s="378"/>
      <c r="AS60" s="378"/>
      <c r="AT60" s="378"/>
      <c r="AU60" s="378"/>
      <c r="AV60" s="378"/>
      <c r="AW60" s="378"/>
      <c r="AX60" s="378"/>
      <c r="AY60" s="378"/>
      <c r="AZ60" s="378"/>
      <c r="BA60" s="378"/>
      <c r="BB60" s="378"/>
      <c r="BC60" s="378"/>
      <c r="BD60" s="378"/>
      <c r="BE60" s="378"/>
      <c r="BF60" s="378"/>
      <c r="BG60" s="378"/>
      <c r="BH60" s="378"/>
      <c r="BI60" s="378"/>
      <c r="BJ60" s="378"/>
      <c r="BK60" s="378"/>
      <c r="BL60" s="378"/>
      <c r="BM60" s="378"/>
      <c r="BN60" s="378"/>
      <c r="BO60" s="378"/>
    </row>
    <row r="61" customFormat="false" ht="16.5" hidden="false" customHeight="true" outlineLevel="0" collapsed="false">
      <c r="A61" s="379" t="s">
        <v>125</v>
      </c>
      <c r="B61" s="26" t="s">
        <v>392</v>
      </c>
      <c r="C61" s="26" t="s">
        <v>393</v>
      </c>
      <c r="D61" s="379" t="s">
        <v>372</v>
      </c>
      <c r="E61" s="380" t="s">
        <v>394</v>
      </c>
      <c r="F61" s="378" t="s">
        <v>122</v>
      </c>
      <c r="G61" s="378"/>
      <c r="H61" s="378"/>
      <c r="I61" s="378"/>
      <c r="J61" s="378"/>
      <c r="K61" s="378"/>
      <c r="L61" s="378"/>
      <c r="M61" s="378"/>
      <c r="N61" s="378"/>
      <c r="O61" s="378"/>
      <c r="P61" s="378"/>
      <c r="Q61" s="378"/>
      <c r="R61" s="378"/>
      <c r="S61" s="378"/>
      <c r="T61" s="378"/>
      <c r="U61" s="378"/>
      <c r="V61" s="378"/>
      <c r="W61" s="378"/>
      <c r="X61" s="378"/>
      <c r="Y61" s="378"/>
      <c r="Z61" s="378"/>
      <c r="AA61" s="378"/>
      <c r="AB61" s="378"/>
      <c r="AC61" s="378"/>
      <c r="AD61" s="378"/>
      <c r="AE61" s="378"/>
      <c r="AF61" s="378"/>
      <c r="AG61" s="378"/>
      <c r="AH61" s="378"/>
      <c r="AI61" s="378"/>
      <c r="AJ61" s="378"/>
      <c r="AK61" s="378"/>
      <c r="AL61" s="378"/>
      <c r="AM61" s="378"/>
      <c r="AN61" s="378"/>
      <c r="AO61" s="378"/>
      <c r="AP61" s="378"/>
      <c r="AQ61" s="378"/>
      <c r="AR61" s="378"/>
      <c r="AS61" s="378"/>
      <c r="AT61" s="378"/>
      <c r="AU61" s="378"/>
      <c r="AV61" s="378"/>
      <c r="AW61" s="378"/>
      <c r="AX61" s="378"/>
      <c r="AY61" s="378"/>
      <c r="AZ61" s="378"/>
      <c r="BA61" s="378"/>
      <c r="BB61" s="378"/>
      <c r="BC61" s="378"/>
      <c r="BD61" s="378"/>
      <c r="BE61" s="378"/>
      <c r="BF61" s="378"/>
      <c r="BG61" s="378"/>
      <c r="BH61" s="378"/>
      <c r="BI61" s="378"/>
      <c r="BJ61" s="378"/>
      <c r="BK61" s="378"/>
      <c r="BL61" s="378"/>
      <c r="BM61" s="378"/>
      <c r="BN61" s="378"/>
      <c r="BO61" s="378"/>
    </row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4.4234693877551"/>
    <col collapsed="false" hidden="false" max="7" min="2" style="0" width="11.8775510204082"/>
    <col collapsed="false" hidden="false" max="26" min="8" style="0" width="12.1479591836735"/>
  </cols>
  <sheetData>
    <row r="1" customFormat="false" ht="14.25" hidden="false" customHeight="true" outlineLevel="0" collapsed="false">
      <c r="A1" s="386" t="s">
        <v>527</v>
      </c>
      <c r="B1" s="387" t="s">
        <v>528</v>
      </c>
      <c r="C1" s="388" t="s">
        <v>307</v>
      </c>
      <c r="D1" s="389" t="s">
        <v>308</v>
      </c>
      <c r="E1" s="390" t="s">
        <v>529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customFormat="false" ht="14.25" hidden="false" customHeight="true" outlineLevel="0" collapsed="false">
      <c r="A2" s="380" t="s">
        <v>530</v>
      </c>
      <c r="B2" s="379" t="s">
        <v>531</v>
      </c>
      <c r="C2" s="380" t="s">
        <v>532</v>
      </c>
      <c r="D2" s="379" t="s">
        <v>533</v>
      </c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customFormat="false" ht="14.25" hidden="false" customHeight="true" outlineLevel="0" collapsed="false">
      <c r="A3" s="380" t="s">
        <v>368</v>
      </c>
      <c r="B3" s="379" t="s">
        <v>218</v>
      </c>
      <c r="C3" s="380" t="s">
        <v>366</v>
      </c>
      <c r="D3" s="379" t="s">
        <v>367</v>
      </c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</row>
    <row r="4" customFormat="false" ht="14.25" hidden="false" customHeight="true" outlineLevel="0" collapsed="false">
      <c r="A4" s="380" t="s">
        <v>534</v>
      </c>
      <c r="B4" s="379" t="s">
        <v>535</v>
      </c>
      <c r="C4" s="380" t="s">
        <v>330</v>
      </c>
      <c r="D4" s="379" t="s">
        <v>536</v>
      </c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</row>
    <row r="5" customFormat="false" ht="14.25" hidden="false" customHeight="true" outlineLevel="0" collapsed="false">
      <c r="A5" s="380" t="s">
        <v>446</v>
      </c>
      <c r="B5" s="379" t="s">
        <v>124</v>
      </c>
      <c r="C5" s="380" t="s">
        <v>537</v>
      </c>
      <c r="D5" s="379" t="s">
        <v>445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</row>
    <row r="6" customFormat="false" ht="14.25" hidden="false" customHeight="true" outlineLevel="0" collapsed="false">
      <c r="A6" s="380" t="s">
        <v>538</v>
      </c>
      <c r="B6" s="379" t="s">
        <v>539</v>
      </c>
      <c r="C6" s="380" t="s">
        <v>540</v>
      </c>
      <c r="D6" s="379" t="s">
        <v>541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customFormat="false" ht="14.25" hidden="false" customHeight="true" outlineLevel="0" collapsed="false">
      <c r="A7" s="380" t="s">
        <v>542</v>
      </c>
      <c r="B7" s="379" t="s">
        <v>167</v>
      </c>
      <c r="C7" s="380" t="s">
        <v>543</v>
      </c>
      <c r="D7" s="379" t="s">
        <v>544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customFormat="false" ht="14.25" hidden="false" customHeight="true" outlineLevel="0" collapsed="false">
      <c r="A8" s="380" t="s">
        <v>545</v>
      </c>
      <c r="B8" s="379" t="s">
        <v>270</v>
      </c>
      <c r="C8" s="380" t="s">
        <v>546</v>
      </c>
      <c r="D8" s="379" t="s">
        <v>547</v>
      </c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customFormat="false" ht="14.25" hidden="false" customHeight="true" outlineLevel="0" collapsed="false">
      <c r="A9" s="380" t="s">
        <v>519</v>
      </c>
      <c r="B9" s="379" t="s">
        <v>251</v>
      </c>
      <c r="C9" s="380" t="s">
        <v>347</v>
      </c>
      <c r="D9" s="379" t="s">
        <v>518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customFormat="false" ht="14.25" hidden="false" customHeight="true" outlineLevel="0" collapsed="false">
      <c r="A10" s="380" t="s">
        <v>364</v>
      </c>
      <c r="B10" s="379" t="s">
        <v>79</v>
      </c>
      <c r="C10" s="380" t="s">
        <v>362</v>
      </c>
      <c r="D10" s="379" t="s">
        <v>363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customFormat="false" ht="14.25" hidden="false" customHeight="true" outlineLevel="0" collapsed="false">
      <c r="A11" s="380" t="s">
        <v>332</v>
      </c>
      <c r="B11" s="379" t="s">
        <v>158</v>
      </c>
      <c r="C11" s="380" t="s">
        <v>330</v>
      </c>
      <c r="D11" s="379" t="s">
        <v>331</v>
      </c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customFormat="false" ht="14.25" hidden="false" customHeight="true" outlineLevel="0" collapsed="false">
      <c r="A12" s="380" t="s">
        <v>346</v>
      </c>
      <c r="B12" s="379" t="s">
        <v>83</v>
      </c>
      <c r="C12" s="380" t="s">
        <v>548</v>
      </c>
      <c r="D12" s="379" t="s">
        <v>345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customFormat="false" ht="14.25" hidden="false" customHeight="true" outlineLevel="0" collapsed="false">
      <c r="A13" s="380" t="s">
        <v>517</v>
      </c>
      <c r="B13" s="379" t="s">
        <v>267</v>
      </c>
      <c r="C13" s="380" t="s">
        <v>515</v>
      </c>
      <c r="D13" s="379" t="s">
        <v>516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customFormat="false" ht="14.25" hidden="false" customHeight="true" outlineLevel="0" collapsed="false">
      <c r="A14" s="380" t="s">
        <v>549</v>
      </c>
      <c r="B14" s="379" t="s">
        <v>550</v>
      </c>
      <c r="C14" s="380" t="s">
        <v>333</v>
      </c>
      <c r="D14" s="379" t="s">
        <v>551</v>
      </c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customFormat="false" ht="14.25" hidden="false" customHeight="true" outlineLevel="0" collapsed="false">
      <c r="A15" s="380" t="s">
        <v>415</v>
      </c>
      <c r="B15" s="379" t="s">
        <v>107</v>
      </c>
      <c r="C15" s="380" t="s">
        <v>413</v>
      </c>
      <c r="D15" s="379" t="s">
        <v>414</v>
      </c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customFormat="false" ht="14.25" hidden="false" customHeight="true" outlineLevel="0" collapsed="false">
      <c r="A16" s="380" t="s">
        <v>552</v>
      </c>
      <c r="B16" s="379" t="s">
        <v>553</v>
      </c>
      <c r="C16" s="380" t="s">
        <v>554</v>
      </c>
      <c r="D16" s="379" t="s">
        <v>555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customFormat="false" ht="14.25" hidden="false" customHeight="true" outlineLevel="0" collapsed="false">
      <c r="A17" s="380" t="s">
        <v>556</v>
      </c>
      <c r="B17" s="379" t="s">
        <v>160</v>
      </c>
      <c r="C17" s="380" t="s">
        <v>333</v>
      </c>
      <c r="D17" s="379" t="s">
        <v>557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customFormat="false" ht="14.25" hidden="false" customHeight="true" outlineLevel="0" collapsed="false">
      <c r="A18" s="380" t="s">
        <v>558</v>
      </c>
      <c r="B18" s="379" t="s">
        <v>559</v>
      </c>
      <c r="C18" s="380" t="s">
        <v>560</v>
      </c>
      <c r="D18" s="379" t="s">
        <v>561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customFormat="false" ht="14.25" hidden="false" customHeight="true" outlineLevel="0" collapsed="false">
      <c r="A19" s="380" t="s">
        <v>562</v>
      </c>
      <c r="B19" s="379" t="s">
        <v>563</v>
      </c>
      <c r="C19" s="380" t="s">
        <v>333</v>
      </c>
      <c r="D19" s="379" t="s">
        <v>564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customFormat="false" ht="14.25" hidden="false" customHeight="true" outlineLevel="0" collapsed="false">
      <c r="A20" s="380" t="s">
        <v>565</v>
      </c>
      <c r="B20" s="379" t="s">
        <v>104</v>
      </c>
      <c r="C20" s="380" t="s">
        <v>410</v>
      </c>
      <c r="D20" s="379" t="s">
        <v>411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customFormat="false" ht="14.25" hidden="false" customHeight="true" outlineLevel="0" collapsed="false">
      <c r="A21" s="380" t="s">
        <v>566</v>
      </c>
      <c r="B21" s="379" t="s">
        <v>567</v>
      </c>
      <c r="C21" s="380" t="s">
        <v>568</v>
      </c>
      <c r="D21" s="379" t="s">
        <v>569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customFormat="false" ht="14.25" hidden="false" customHeight="true" outlineLevel="0" collapsed="false">
      <c r="A22" s="380" t="s">
        <v>570</v>
      </c>
      <c r="B22" s="379" t="s">
        <v>571</v>
      </c>
      <c r="C22" s="380" t="s">
        <v>572</v>
      </c>
      <c r="D22" s="379" t="s">
        <v>573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customFormat="false" ht="14.25" hidden="false" customHeight="true" outlineLevel="0" collapsed="false">
      <c r="A23" s="380" t="s">
        <v>574</v>
      </c>
      <c r="B23" s="379" t="s">
        <v>575</v>
      </c>
      <c r="C23" s="380" t="s">
        <v>576</v>
      </c>
      <c r="D23" s="379" t="s">
        <v>577</v>
      </c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customFormat="false" ht="14.25" hidden="false" customHeight="true" outlineLevel="0" collapsed="false">
      <c r="A24" s="380" t="s">
        <v>343</v>
      </c>
      <c r="B24" s="379" t="s">
        <v>77</v>
      </c>
      <c r="C24" s="380" t="s">
        <v>341</v>
      </c>
      <c r="D24" s="379" t="s">
        <v>342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customFormat="false" ht="14.25" hidden="false" customHeight="true" outlineLevel="0" collapsed="false">
      <c r="A25" s="380" t="s">
        <v>578</v>
      </c>
      <c r="B25" s="379" t="s">
        <v>106</v>
      </c>
      <c r="C25" s="380" t="s">
        <v>579</v>
      </c>
      <c r="D25" s="379" t="s">
        <v>580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customFormat="false" ht="14.25" hidden="false" customHeight="true" outlineLevel="0" collapsed="false">
      <c r="A26" s="380" t="s">
        <v>581</v>
      </c>
      <c r="B26" s="379" t="s">
        <v>582</v>
      </c>
      <c r="C26" s="380" t="s">
        <v>583</v>
      </c>
      <c r="D26" s="379" t="s">
        <v>584</v>
      </c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customFormat="false" ht="14.25" hidden="false" customHeight="true" outlineLevel="0" collapsed="false">
      <c r="A27" s="380" t="s">
        <v>585</v>
      </c>
      <c r="B27" s="379" t="s">
        <v>95</v>
      </c>
      <c r="C27" s="380" t="s">
        <v>333</v>
      </c>
      <c r="D27" s="379" t="s">
        <v>334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customFormat="false" ht="14.25" hidden="false" customHeight="true" outlineLevel="0" collapsed="false">
      <c r="A28" s="380" t="s">
        <v>586</v>
      </c>
      <c r="B28" s="379" t="s">
        <v>587</v>
      </c>
      <c r="C28" s="380" t="s">
        <v>588</v>
      </c>
      <c r="D28" s="379" t="s">
        <v>589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customFormat="false" ht="14.25" hidden="false" customHeight="true" outlineLevel="0" collapsed="false">
      <c r="A29" s="380" t="s">
        <v>468</v>
      </c>
      <c r="B29" s="379" t="s">
        <v>299</v>
      </c>
      <c r="C29" s="26" t="s">
        <v>466</v>
      </c>
      <c r="D29" s="379" t="s">
        <v>590</v>
      </c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customFormat="false" ht="14.25" hidden="false" customHeight="true" outlineLevel="0" collapsed="false">
      <c r="A30" s="380" t="s">
        <v>591</v>
      </c>
      <c r="B30" s="379" t="s">
        <v>592</v>
      </c>
      <c r="C30" s="380" t="s">
        <v>593</v>
      </c>
      <c r="D30" s="379" t="s">
        <v>594</v>
      </c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customFormat="false" ht="14.25" hidden="false" customHeight="true" outlineLevel="0" collapsed="false">
      <c r="A31" s="380" t="s">
        <v>595</v>
      </c>
      <c r="B31" s="379" t="s">
        <v>596</v>
      </c>
      <c r="C31" s="380" t="s">
        <v>597</v>
      </c>
      <c r="D31" s="379" t="s">
        <v>598</v>
      </c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customFormat="false" ht="14.25" hidden="false" customHeight="true" outlineLevel="0" collapsed="false">
      <c r="A32" s="380" t="s">
        <v>599</v>
      </c>
      <c r="B32" s="379" t="s">
        <v>210</v>
      </c>
      <c r="C32" s="380" t="s">
        <v>600</v>
      </c>
      <c r="D32" s="379" t="s">
        <v>601</v>
      </c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customFormat="false" ht="14.25" hidden="false" customHeight="true" outlineLevel="0" collapsed="false">
      <c r="A33" s="380" t="s">
        <v>602</v>
      </c>
      <c r="B33" s="379" t="s">
        <v>603</v>
      </c>
      <c r="C33" s="380" t="s">
        <v>604</v>
      </c>
      <c r="D33" s="379" t="s">
        <v>605</v>
      </c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customFormat="false" ht="14.25" hidden="false" customHeight="true" outlineLevel="0" collapsed="false">
      <c r="A34" s="380" t="s">
        <v>376</v>
      </c>
      <c r="B34" s="379" t="s">
        <v>86</v>
      </c>
      <c r="C34" s="380" t="s">
        <v>374</v>
      </c>
      <c r="D34" s="379" t="s">
        <v>606</v>
      </c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customFormat="false" ht="14.25" hidden="false" customHeight="true" outlineLevel="0" collapsed="false">
      <c r="A35" s="380" t="s">
        <v>431</v>
      </c>
      <c r="B35" s="379" t="s">
        <v>301</v>
      </c>
      <c r="C35" s="380" t="s">
        <v>429</v>
      </c>
      <c r="D35" s="379" t="s">
        <v>430</v>
      </c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customFormat="false" ht="14.25" hidden="false" customHeight="true" outlineLevel="0" collapsed="false">
      <c r="A36" s="380" t="s">
        <v>379</v>
      </c>
      <c r="B36" s="379" t="s">
        <v>91</v>
      </c>
      <c r="C36" s="380" t="s">
        <v>377</v>
      </c>
      <c r="D36" s="379" t="s">
        <v>378</v>
      </c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 customFormat="false" ht="14.25" hidden="false" customHeight="true" outlineLevel="0" collapsed="false">
      <c r="A37" s="380" t="s">
        <v>607</v>
      </c>
      <c r="B37" s="379" t="s">
        <v>608</v>
      </c>
      <c r="C37" s="380" t="s">
        <v>362</v>
      </c>
      <c r="D37" s="379" t="s">
        <v>609</v>
      </c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</row>
    <row r="38" customFormat="false" ht="14.25" hidden="false" customHeight="true" outlineLevel="0" collapsed="false">
      <c r="A38" s="380" t="s">
        <v>448</v>
      </c>
      <c r="B38" s="379" t="s">
        <v>136</v>
      </c>
      <c r="C38" s="380" t="s">
        <v>359</v>
      </c>
      <c r="D38" s="379" t="s">
        <v>447</v>
      </c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 customFormat="false" ht="14.25" hidden="false" customHeight="true" outlineLevel="0" collapsed="false">
      <c r="A39" s="380" t="s">
        <v>610</v>
      </c>
      <c r="B39" s="379" t="s">
        <v>237</v>
      </c>
      <c r="C39" s="380" t="s">
        <v>611</v>
      </c>
      <c r="D39" s="379" t="s">
        <v>612</v>
      </c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 customFormat="false" ht="14.25" hidden="false" customHeight="true" outlineLevel="0" collapsed="false">
      <c r="A40" s="380" t="s">
        <v>425</v>
      </c>
      <c r="B40" s="379" t="s">
        <v>116</v>
      </c>
      <c r="C40" s="380" t="s">
        <v>423</v>
      </c>
      <c r="D40" s="379" t="s">
        <v>424</v>
      </c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 customFormat="false" ht="14.25" hidden="false" customHeight="true" outlineLevel="0" collapsed="false">
      <c r="A41" s="380" t="s">
        <v>613</v>
      </c>
      <c r="B41" s="379" t="s">
        <v>614</v>
      </c>
      <c r="C41" s="380" t="s">
        <v>615</v>
      </c>
      <c r="D41" s="379" t="s">
        <v>616</v>
      </c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 customFormat="false" ht="14.25" hidden="false" customHeight="true" outlineLevel="0" collapsed="false">
      <c r="A42" s="380" t="s">
        <v>406</v>
      </c>
      <c r="B42" s="379" t="s">
        <v>97</v>
      </c>
      <c r="C42" s="380" t="s">
        <v>404</v>
      </c>
      <c r="D42" s="379" t="s">
        <v>405</v>
      </c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  <row r="43" customFormat="false" ht="14.25" hidden="false" customHeight="true" outlineLevel="0" collapsed="false">
      <c r="A43" s="380" t="s">
        <v>617</v>
      </c>
      <c r="B43" s="379" t="s">
        <v>618</v>
      </c>
      <c r="C43" s="380" t="s">
        <v>619</v>
      </c>
      <c r="D43" s="379" t="s">
        <v>620</v>
      </c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</row>
    <row r="44" customFormat="false" ht="14.25" hidden="false" customHeight="true" outlineLevel="0" collapsed="false">
      <c r="A44" s="380" t="s">
        <v>621</v>
      </c>
      <c r="B44" s="379" t="s">
        <v>622</v>
      </c>
      <c r="C44" s="26" t="s">
        <v>623</v>
      </c>
      <c r="D44" s="379" t="s">
        <v>624</v>
      </c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</row>
    <row r="45" customFormat="false" ht="14.25" hidden="false" customHeight="true" outlineLevel="0" collapsed="false">
      <c r="A45" s="380" t="s">
        <v>625</v>
      </c>
      <c r="B45" s="379" t="s">
        <v>626</v>
      </c>
      <c r="C45" s="380" t="s">
        <v>330</v>
      </c>
      <c r="D45" s="379" t="s">
        <v>627</v>
      </c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</row>
    <row r="46" customFormat="false" ht="14.25" hidden="false" customHeight="true" outlineLevel="0" collapsed="false">
      <c r="A46" s="380" t="s">
        <v>628</v>
      </c>
      <c r="B46" s="379" t="s">
        <v>629</v>
      </c>
      <c r="C46" s="380" t="s">
        <v>630</v>
      </c>
      <c r="D46" s="379" t="s">
        <v>631</v>
      </c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</row>
    <row r="47" customFormat="false" ht="14.25" hidden="false" customHeight="true" outlineLevel="0" collapsed="false">
      <c r="A47" s="380" t="s">
        <v>632</v>
      </c>
      <c r="B47" s="379" t="s">
        <v>633</v>
      </c>
      <c r="C47" s="380" t="s">
        <v>634</v>
      </c>
      <c r="D47" s="379" t="s">
        <v>635</v>
      </c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</row>
    <row r="48" customFormat="false" ht="14.25" hidden="false" customHeight="true" outlineLevel="0" collapsed="false">
      <c r="A48" s="380" t="s">
        <v>636</v>
      </c>
      <c r="B48" s="379" t="s">
        <v>637</v>
      </c>
      <c r="C48" s="380" t="s">
        <v>638</v>
      </c>
      <c r="D48" s="379" t="s">
        <v>639</v>
      </c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</row>
    <row r="49" customFormat="false" ht="14.25" hidden="false" customHeight="true" outlineLevel="0" collapsed="false">
      <c r="A49" s="380" t="s">
        <v>391</v>
      </c>
      <c r="B49" s="379" t="s">
        <v>88</v>
      </c>
      <c r="C49" s="380" t="s">
        <v>389</v>
      </c>
      <c r="D49" s="379" t="s">
        <v>390</v>
      </c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</row>
    <row r="50" customFormat="false" ht="14.25" hidden="false" customHeight="true" outlineLevel="0" collapsed="false">
      <c r="A50" s="380" t="s">
        <v>394</v>
      </c>
      <c r="B50" s="379" t="s">
        <v>125</v>
      </c>
      <c r="C50" s="380" t="s">
        <v>392</v>
      </c>
      <c r="D50" s="379" t="s">
        <v>393</v>
      </c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</row>
    <row r="51" customFormat="false" ht="14.25" hidden="false" customHeight="true" outlineLevel="0" collapsed="false">
      <c r="A51" s="380" t="s">
        <v>640</v>
      </c>
      <c r="B51" s="379" t="s">
        <v>641</v>
      </c>
      <c r="C51" s="380" t="s">
        <v>642</v>
      </c>
      <c r="D51" s="379" t="s">
        <v>643</v>
      </c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</row>
    <row r="52" customFormat="false" ht="14.25" hidden="false" customHeight="true" outlineLevel="0" collapsed="false">
      <c r="A52" s="380" t="s">
        <v>314</v>
      </c>
      <c r="B52" s="379" t="s">
        <v>122</v>
      </c>
      <c r="C52" s="380" t="s">
        <v>311</v>
      </c>
      <c r="D52" s="379" t="s">
        <v>312</v>
      </c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</row>
    <row r="53" customFormat="false" ht="14.25" hidden="false" customHeight="true" outlineLevel="0" collapsed="false">
      <c r="A53" s="380" t="s">
        <v>644</v>
      </c>
      <c r="B53" s="379" t="s">
        <v>112</v>
      </c>
      <c r="C53" s="380" t="s">
        <v>645</v>
      </c>
      <c r="D53" s="379" t="s">
        <v>646</v>
      </c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</row>
    <row r="54" customFormat="false" ht="14.25" hidden="false" customHeight="true" outlineLevel="0" collapsed="false">
      <c r="A54" s="380" t="s">
        <v>647</v>
      </c>
      <c r="B54" s="379" t="s">
        <v>648</v>
      </c>
      <c r="C54" s="26" t="s">
        <v>649</v>
      </c>
      <c r="D54" s="379" t="s">
        <v>650</v>
      </c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</row>
    <row r="55" customFormat="false" ht="14.25" hidden="false" customHeight="true" outlineLevel="0" collapsed="false">
      <c r="A55" s="380" t="s">
        <v>651</v>
      </c>
      <c r="B55" s="379" t="s">
        <v>652</v>
      </c>
      <c r="C55" s="380" t="s">
        <v>653</v>
      </c>
      <c r="D55" s="379" t="s">
        <v>654</v>
      </c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</row>
    <row r="56" customFormat="false" ht="14.25" hidden="false" customHeight="true" outlineLevel="0" collapsed="false">
      <c r="A56" s="380" t="s">
        <v>417</v>
      </c>
      <c r="B56" s="379" t="s">
        <v>108</v>
      </c>
      <c r="C56" s="380" t="s">
        <v>347</v>
      </c>
      <c r="D56" s="379" t="s">
        <v>416</v>
      </c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</row>
    <row r="57" customFormat="false" ht="14.25" hidden="false" customHeight="true" outlineLevel="0" collapsed="false">
      <c r="A57" s="380" t="s">
        <v>655</v>
      </c>
      <c r="B57" s="379" t="s">
        <v>656</v>
      </c>
      <c r="C57" s="380" t="s">
        <v>657</v>
      </c>
      <c r="D57" s="379" t="s">
        <v>658</v>
      </c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</row>
    <row r="58" customFormat="false" ht="14.25" hidden="false" customHeight="true" outlineLevel="0" collapsed="false">
      <c r="A58" s="380" t="s">
        <v>659</v>
      </c>
      <c r="B58" s="379" t="s">
        <v>660</v>
      </c>
      <c r="C58" s="380" t="s">
        <v>488</v>
      </c>
      <c r="D58" s="379" t="s">
        <v>661</v>
      </c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</row>
    <row r="59" customFormat="false" ht="36" hidden="false" customHeight="true" outlineLevel="0" collapsed="false">
      <c r="A59" s="391" t="s">
        <v>662</v>
      </c>
      <c r="B59" s="379" t="s">
        <v>38</v>
      </c>
      <c r="C59" s="380" t="s">
        <v>663</v>
      </c>
      <c r="D59" s="379" t="s">
        <v>664</v>
      </c>
      <c r="E59" s="26" t="s">
        <v>665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</row>
    <row r="60" customFormat="false" ht="14.25" hidden="false" customHeight="true" outlineLevel="0" collapsed="false">
      <c r="A60" s="380" t="s">
        <v>666</v>
      </c>
      <c r="B60" s="379" t="s">
        <v>667</v>
      </c>
      <c r="C60" s="380" t="s">
        <v>597</v>
      </c>
      <c r="D60" s="379" t="s">
        <v>668</v>
      </c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</row>
    <row r="61" customFormat="false" ht="14.25" hidden="false" customHeight="true" outlineLevel="0" collapsed="false">
      <c r="A61" s="380" t="s">
        <v>428</v>
      </c>
      <c r="B61" s="379" t="s">
        <v>222</v>
      </c>
      <c r="C61" s="26" t="s">
        <v>426</v>
      </c>
      <c r="D61" s="379" t="s">
        <v>669</v>
      </c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</row>
    <row r="62" customFormat="false" ht="14.25" hidden="false" customHeight="true" outlineLevel="0" collapsed="false">
      <c r="A62" s="380" t="s">
        <v>409</v>
      </c>
      <c r="B62" s="379" t="s">
        <v>100</v>
      </c>
      <c r="C62" s="380" t="s">
        <v>407</v>
      </c>
      <c r="D62" s="379" t="s">
        <v>408</v>
      </c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</row>
    <row r="63" customFormat="false" ht="14.25" hidden="false" customHeight="true" outlineLevel="0" collapsed="false">
      <c r="A63" s="380" t="s">
        <v>670</v>
      </c>
      <c r="B63" s="379" t="s">
        <v>671</v>
      </c>
      <c r="C63" s="380" t="s">
        <v>672</v>
      </c>
      <c r="D63" s="379" t="s">
        <v>673</v>
      </c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</row>
    <row r="64" customFormat="false" ht="24.75" hidden="false" customHeight="true" outlineLevel="0" collapsed="false">
      <c r="A64" s="391" t="s">
        <v>674</v>
      </c>
      <c r="B64" s="392" t="s">
        <v>675</v>
      </c>
      <c r="C64" s="391" t="s">
        <v>676</v>
      </c>
      <c r="D64" s="392" t="s">
        <v>677</v>
      </c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</row>
    <row r="65" customFormat="false" ht="14.25" hidden="false" customHeight="true" outlineLevel="0" collapsed="false">
      <c r="A65" s="380" t="s">
        <v>678</v>
      </c>
      <c r="B65" s="379" t="s">
        <v>679</v>
      </c>
      <c r="C65" s="380" t="s">
        <v>638</v>
      </c>
      <c r="D65" s="379" t="s">
        <v>680</v>
      </c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</row>
    <row r="66" customFormat="false" ht="14.25" hidden="false" customHeight="true" outlineLevel="0" collapsed="false">
      <c r="A66" s="380" t="s">
        <v>681</v>
      </c>
      <c r="B66" s="379" t="s">
        <v>682</v>
      </c>
      <c r="C66" s="380" t="s">
        <v>683</v>
      </c>
      <c r="D66" s="379" t="s">
        <v>684</v>
      </c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</row>
    <row r="67" customFormat="false" ht="14.25" hidden="false" customHeight="true" outlineLevel="0" collapsed="false">
      <c r="A67" s="380" t="s">
        <v>337</v>
      </c>
      <c r="B67" s="379" t="s">
        <v>96</v>
      </c>
      <c r="C67" s="380" t="s">
        <v>333</v>
      </c>
      <c r="D67" s="379" t="s">
        <v>336</v>
      </c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</row>
    <row r="68" customFormat="false" ht="14.25" hidden="false" customHeight="true" outlineLevel="0" collapsed="false">
      <c r="A68" s="380" t="s">
        <v>400</v>
      </c>
      <c r="B68" s="379" t="s">
        <v>127</v>
      </c>
      <c r="C68" s="380" t="s">
        <v>398</v>
      </c>
      <c r="D68" s="379" t="s">
        <v>399</v>
      </c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</row>
    <row r="69" customFormat="false" ht="14.25" hidden="false" customHeight="true" outlineLevel="0" collapsed="false">
      <c r="A69" s="380" t="s">
        <v>329</v>
      </c>
      <c r="B69" s="379" t="s">
        <v>163</v>
      </c>
      <c r="C69" s="380" t="s">
        <v>327</v>
      </c>
      <c r="D69" s="379" t="s">
        <v>328</v>
      </c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</row>
    <row r="70" customFormat="false" ht="14.25" hidden="false" customHeight="true" outlineLevel="0" collapsed="false">
      <c r="A70" s="380" t="s">
        <v>323</v>
      </c>
      <c r="B70" s="379" t="s">
        <v>135</v>
      </c>
      <c r="C70" s="380" t="s">
        <v>321</v>
      </c>
      <c r="D70" s="379" t="s">
        <v>322</v>
      </c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</row>
    <row r="71" customFormat="false" ht="14.25" hidden="false" customHeight="true" outlineLevel="0" collapsed="false">
      <c r="A71" s="380" t="s">
        <v>317</v>
      </c>
      <c r="B71" s="379" t="s">
        <v>87</v>
      </c>
      <c r="C71" s="380" t="s">
        <v>315</v>
      </c>
      <c r="D71" s="379" t="s">
        <v>316</v>
      </c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</row>
    <row r="72" customFormat="false" ht="14.25" hidden="false" customHeight="true" outlineLevel="0" collapsed="false">
      <c r="A72" s="380" t="s">
        <v>340</v>
      </c>
      <c r="B72" s="379" t="s">
        <v>76</v>
      </c>
      <c r="C72" s="380" t="s">
        <v>338</v>
      </c>
      <c r="D72" s="379" t="s">
        <v>339</v>
      </c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</row>
    <row r="73" customFormat="false" ht="14.25" hidden="false" customHeight="true" outlineLevel="0" collapsed="false">
      <c r="A73" s="380" t="s">
        <v>685</v>
      </c>
      <c r="B73" s="379" t="s">
        <v>686</v>
      </c>
      <c r="C73" s="380" t="s">
        <v>347</v>
      </c>
      <c r="D73" s="379" t="s">
        <v>687</v>
      </c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</row>
    <row r="74" customFormat="false" ht="14.25" hidden="false" customHeight="true" outlineLevel="0" collapsed="false">
      <c r="A74" s="380" t="s">
        <v>688</v>
      </c>
      <c r="B74" s="379" t="s">
        <v>689</v>
      </c>
      <c r="C74" s="380" t="s">
        <v>690</v>
      </c>
      <c r="D74" s="379" t="s">
        <v>691</v>
      </c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</row>
    <row r="75" customFormat="false" ht="14.25" hidden="false" customHeight="true" outlineLevel="0" collapsed="false">
      <c r="A75" s="380" t="s">
        <v>692</v>
      </c>
      <c r="B75" s="379" t="s">
        <v>693</v>
      </c>
      <c r="C75" s="380" t="s">
        <v>694</v>
      </c>
      <c r="D75" s="379" t="s">
        <v>695</v>
      </c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</row>
    <row r="76" customFormat="false" ht="14.25" hidden="false" customHeight="true" outlineLevel="0" collapsed="false">
      <c r="A76" s="380" t="s">
        <v>696</v>
      </c>
      <c r="B76" s="379" t="s">
        <v>697</v>
      </c>
      <c r="C76" s="380" t="s">
        <v>698</v>
      </c>
      <c r="D76" s="379" t="s">
        <v>699</v>
      </c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</row>
    <row r="77" customFormat="false" ht="14.25" hidden="false" customHeight="true" outlineLevel="0" collapsed="false">
      <c r="A77" s="380" t="s">
        <v>700</v>
      </c>
      <c r="B77" s="379" t="s">
        <v>140</v>
      </c>
      <c r="C77" s="380" t="s">
        <v>383</v>
      </c>
      <c r="D77" s="379" t="s">
        <v>701</v>
      </c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</row>
    <row r="78" customFormat="false" ht="14.25" hidden="false" customHeight="true" outlineLevel="0" collapsed="false">
      <c r="A78" s="380" t="s">
        <v>702</v>
      </c>
      <c r="B78" s="379" t="s">
        <v>703</v>
      </c>
      <c r="C78" s="380" t="s">
        <v>704</v>
      </c>
      <c r="D78" s="379" t="s">
        <v>705</v>
      </c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</row>
    <row r="79" customFormat="false" ht="14.25" hidden="false" customHeight="true" outlineLevel="0" collapsed="false">
      <c r="A79" s="380" t="s">
        <v>521</v>
      </c>
      <c r="B79" s="379" t="s">
        <v>304</v>
      </c>
      <c r="C79" s="380" t="s">
        <v>398</v>
      </c>
      <c r="D79" s="379" t="s">
        <v>520</v>
      </c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</row>
    <row r="80" customFormat="false" ht="14.25" hidden="false" customHeight="true" outlineLevel="0" collapsed="false">
      <c r="A80" s="380" t="s">
        <v>361</v>
      </c>
      <c r="B80" s="379" t="s">
        <v>78</v>
      </c>
      <c r="C80" s="380" t="s">
        <v>359</v>
      </c>
      <c r="D80" s="379" t="s">
        <v>360</v>
      </c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</row>
    <row r="81" customFormat="false" ht="14.25" hidden="false" customHeight="true" outlineLevel="0" collapsed="false">
      <c r="A81" s="380" t="s">
        <v>706</v>
      </c>
      <c r="B81" s="379" t="s">
        <v>129</v>
      </c>
      <c r="C81" s="380" t="s">
        <v>611</v>
      </c>
      <c r="D81" s="379" t="s">
        <v>707</v>
      </c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</row>
    <row r="82" customFormat="false" ht="14.25" hidden="false" customHeight="true" outlineLevel="0" collapsed="false">
      <c r="A82" s="380" t="s">
        <v>355</v>
      </c>
      <c r="B82" s="379" t="s">
        <v>10</v>
      </c>
      <c r="C82" s="380" t="s">
        <v>353</v>
      </c>
      <c r="D82" s="379" t="s">
        <v>354</v>
      </c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</row>
    <row r="83" customFormat="false" ht="14.25" hidden="false" customHeight="true" outlineLevel="0" collapsed="false">
      <c r="A83" s="380" t="s">
        <v>349</v>
      </c>
      <c r="B83" s="379" t="s">
        <v>93</v>
      </c>
      <c r="C83" s="380" t="s">
        <v>347</v>
      </c>
      <c r="D83" s="379" t="s">
        <v>348</v>
      </c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</row>
    <row r="84" customFormat="false" ht="14.25" hidden="false" customHeight="true" outlineLevel="0" collapsed="false">
      <c r="A84" s="380" t="s">
        <v>708</v>
      </c>
      <c r="B84" s="379" t="s">
        <v>709</v>
      </c>
      <c r="C84" s="380" t="s">
        <v>477</v>
      </c>
      <c r="D84" s="379" t="s">
        <v>710</v>
      </c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</row>
    <row r="85" customFormat="false" ht="14.25" hidden="false" customHeight="true" outlineLevel="0" collapsed="false">
      <c r="A85" s="380" t="s">
        <v>711</v>
      </c>
      <c r="B85" s="379" t="s">
        <v>712</v>
      </c>
      <c r="C85" s="380" t="s">
        <v>713</v>
      </c>
      <c r="D85" s="379" t="s">
        <v>714</v>
      </c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</row>
    <row r="86" customFormat="false" ht="14.25" hidden="false" customHeight="true" outlineLevel="0" collapsed="false">
      <c r="A86" s="380" t="s">
        <v>397</v>
      </c>
      <c r="B86" s="379" t="s">
        <v>126</v>
      </c>
      <c r="C86" s="380" t="s">
        <v>395</v>
      </c>
      <c r="D86" s="379" t="s">
        <v>396</v>
      </c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</row>
    <row r="87" customFormat="false" ht="14.25" hidden="false" customHeight="true" outlineLevel="0" collapsed="false">
      <c r="A87" s="380" t="s">
        <v>715</v>
      </c>
      <c r="B87" s="379" t="s">
        <v>716</v>
      </c>
      <c r="C87" s="380" t="s">
        <v>717</v>
      </c>
      <c r="D87" s="379" t="s">
        <v>718</v>
      </c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</row>
    <row r="88" customFormat="false" ht="14.25" hidden="false" customHeight="true" outlineLevel="0" collapsed="false">
      <c r="A88" s="380" t="s">
        <v>719</v>
      </c>
      <c r="B88" s="379" t="s">
        <v>720</v>
      </c>
      <c r="C88" s="380" t="s">
        <v>522</v>
      </c>
      <c r="D88" s="379" t="s">
        <v>721</v>
      </c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</row>
    <row r="89" customFormat="false" ht="14.25" hidden="false" customHeight="true" outlineLevel="0" collapsed="false">
      <c r="A89" s="380" t="s">
        <v>464</v>
      </c>
      <c r="B89" s="379" t="s">
        <v>293</v>
      </c>
      <c r="C89" s="380" t="s">
        <v>462</v>
      </c>
      <c r="D89" s="379" t="s">
        <v>463</v>
      </c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</row>
    <row r="90" customFormat="false" ht="14.25" hidden="false" customHeight="true" outlineLevel="0" collapsed="false">
      <c r="A90" s="380" t="s">
        <v>722</v>
      </c>
      <c r="B90" s="379" t="s">
        <v>723</v>
      </c>
      <c r="C90" s="380" t="s">
        <v>724</v>
      </c>
      <c r="D90" s="379" t="s">
        <v>725</v>
      </c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</row>
    <row r="91" customFormat="false" ht="14.25" hidden="false" customHeight="true" outlineLevel="0" collapsed="false">
      <c r="A91" s="380" t="s">
        <v>726</v>
      </c>
      <c r="B91" s="379" t="s">
        <v>727</v>
      </c>
      <c r="C91" s="380" t="s">
        <v>728</v>
      </c>
      <c r="D91" s="379" t="s">
        <v>729</v>
      </c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</row>
    <row r="92" customFormat="false" ht="14.25" hidden="false" customHeight="true" outlineLevel="0" collapsed="false">
      <c r="A92" s="380" t="s">
        <v>730</v>
      </c>
      <c r="B92" s="379" t="s">
        <v>731</v>
      </c>
      <c r="C92" s="380" t="s">
        <v>732</v>
      </c>
      <c r="D92" s="379" t="s">
        <v>733</v>
      </c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</row>
    <row r="93" customFormat="false" ht="14.25" hidden="false" customHeight="true" outlineLevel="0" collapsed="false">
      <c r="A93" s="380" t="s">
        <v>373</v>
      </c>
      <c r="B93" s="379" t="s">
        <v>103</v>
      </c>
      <c r="C93" s="380" t="s">
        <v>734</v>
      </c>
      <c r="D93" s="379" t="s">
        <v>735</v>
      </c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</row>
    <row r="94" customFormat="false" ht="24.75" hidden="false" customHeight="true" outlineLevel="0" collapsed="false">
      <c r="A94" s="380" t="s">
        <v>736</v>
      </c>
      <c r="B94" s="379" t="s">
        <v>264</v>
      </c>
      <c r="C94" s="380" t="s">
        <v>653</v>
      </c>
      <c r="D94" s="379" t="s">
        <v>737</v>
      </c>
      <c r="E94" s="26"/>
      <c r="F94" s="393" t="s">
        <v>738</v>
      </c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</row>
    <row r="95" customFormat="false" ht="14.25" hidden="false" customHeight="true" outlineLevel="0" collapsed="false">
      <c r="A95" s="380" t="s">
        <v>739</v>
      </c>
      <c r="B95" s="379" t="s">
        <v>740</v>
      </c>
      <c r="C95" s="380" t="s">
        <v>741</v>
      </c>
      <c r="D95" s="379" t="s">
        <v>742</v>
      </c>
      <c r="E95" s="26" t="s">
        <v>743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</row>
    <row r="96" customFormat="false" ht="14.25" hidden="false" customHeight="true" outlineLevel="0" collapsed="false">
      <c r="A96" s="380" t="s">
        <v>419</v>
      </c>
      <c r="B96" s="379" t="s">
        <v>120</v>
      </c>
      <c r="C96" s="380" t="s">
        <v>383</v>
      </c>
      <c r="D96" s="379" t="s">
        <v>418</v>
      </c>
      <c r="E96" s="26" t="s">
        <v>743</v>
      </c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</row>
    <row r="97" customFormat="false" ht="14.25" hidden="false" customHeight="true" outlineLevel="0" collapsed="false">
      <c r="A97" s="380" t="s">
        <v>744</v>
      </c>
      <c r="B97" s="379" t="s">
        <v>745</v>
      </c>
      <c r="C97" s="380" t="s">
        <v>676</v>
      </c>
      <c r="D97" s="379" t="s">
        <v>746</v>
      </c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</row>
    <row r="98" customFormat="false" ht="14.25" hidden="false" customHeight="true" outlineLevel="0" collapsed="false">
      <c r="A98" s="380" t="s">
        <v>747</v>
      </c>
      <c r="B98" s="379" t="s">
        <v>748</v>
      </c>
      <c r="C98" s="380" t="s">
        <v>749</v>
      </c>
      <c r="D98" s="379" t="s">
        <v>750</v>
      </c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</row>
    <row r="99" customFormat="false" ht="14.25" hidden="false" customHeight="true" outlineLevel="0" collapsed="false">
      <c r="A99" s="380" t="s">
        <v>751</v>
      </c>
      <c r="B99" s="379" t="s">
        <v>182</v>
      </c>
      <c r="C99" s="380" t="s">
        <v>752</v>
      </c>
      <c r="D99" s="379" t="s">
        <v>753</v>
      </c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</row>
    <row r="100" customFormat="false" ht="14.25" hidden="false" customHeight="true" outlineLevel="0" collapsed="false">
      <c r="A100" s="380" t="s">
        <v>754</v>
      </c>
      <c r="B100" s="379" t="s">
        <v>183</v>
      </c>
      <c r="C100" s="380" t="s">
        <v>755</v>
      </c>
      <c r="D100" s="379" t="s">
        <v>756</v>
      </c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</row>
    <row r="101" customFormat="false" ht="14.25" hidden="false" customHeight="true" outlineLevel="0" collapsed="false">
      <c r="A101" s="380" t="s">
        <v>479</v>
      </c>
      <c r="B101" s="379" t="s">
        <v>180</v>
      </c>
      <c r="C101" s="380" t="s">
        <v>477</v>
      </c>
      <c r="D101" s="379" t="s">
        <v>478</v>
      </c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</row>
    <row r="102" customFormat="false" ht="14.25" hidden="false" customHeight="true" outlineLevel="0" collapsed="false">
      <c r="A102" s="380" t="s">
        <v>757</v>
      </c>
      <c r="B102" s="379" t="s">
        <v>758</v>
      </c>
      <c r="C102" s="380" t="s">
        <v>759</v>
      </c>
      <c r="D102" s="379" t="s">
        <v>760</v>
      </c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</row>
    <row r="103" customFormat="false" ht="15" hidden="false" customHeight="false" outlineLevel="0" collapsed="false">
      <c r="A103" s="380" t="s">
        <v>644</v>
      </c>
      <c r="B103" s="379" t="s">
        <v>112</v>
      </c>
      <c r="C103" s="26" t="s">
        <v>645</v>
      </c>
      <c r="D103" s="26" t="s">
        <v>646</v>
      </c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</row>
    <row r="104" customFormat="false" ht="15" hidden="false" customHeight="false" outlineLevel="0" collapsed="false">
      <c r="A104" s="380" t="s">
        <v>538</v>
      </c>
      <c r="B104" s="379" t="s">
        <v>539</v>
      </c>
      <c r="C104" s="26" t="s">
        <v>540</v>
      </c>
      <c r="D104" s="26" t="s">
        <v>541</v>
      </c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</row>
    <row r="105" customFormat="false" ht="15" hidden="false" customHeight="false" outlineLevel="0" collapsed="false">
      <c r="A105" s="380" t="s">
        <v>613</v>
      </c>
      <c r="B105" s="379" t="s">
        <v>614</v>
      </c>
      <c r="C105" s="26" t="s">
        <v>615</v>
      </c>
      <c r="D105" s="26" t="s">
        <v>616</v>
      </c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</row>
    <row r="106" customFormat="false" ht="15" hidden="false" customHeight="false" outlineLevel="0" collapsed="false">
      <c r="A106" s="380" t="s">
        <v>655</v>
      </c>
      <c r="B106" s="379" t="s">
        <v>656</v>
      </c>
      <c r="C106" s="26" t="s">
        <v>761</v>
      </c>
      <c r="D106" s="26" t="s">
        <v>658</v>
      </c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</row>
    <row r="107" customFormat="false" ht="15" hidden="false" customHeight="false" outlineLevel="0" collapsed="false">
      <c r="A107" s="380" t="s">
        <v>715</v>
      </c>
      <c r="B107" s="379" t="s">
        <v>716</v>
      </c>
      <c r="C107" s="26" t="s">
        <v>717</v>
      </c>
      <c r="D107" s="26" t="s">
        <v>762</v>
      </c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</row>
    <row r="108" customFormat="false" ht="15" hidden="false" customHeight="false" outlineLevel="0" collapsed="false">
      <c r="A108" s="380" t="s">
        <v>763</v>
      </c>
      <c r="B108" s="379" t="s">
        <v>764</v>
      </c>
      <c r="C108" s="26" t="s">
        <v>765</v>
      </c>
      <c r="D108" s="26" t="s">
        <v>766</v>
      </c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</row>
    <row r="109" customFormat="false" ht="15" hidden="false" customHeight="false" outlineLevel="0" collapsed="false">
      <c r="A109" s="380" t="s">
        <v>739</v>
      </c>
      <c r="B109" s="379" t="s">
        <v>740</v>
      </c>
      <c r="C109" s="26" t="s">
        <v>741</v>
      </c>
      <c r="D109" s="26" t="s">
        <v>742</v>
      </c>
      <c r="E109" s="26" t="s">
        <v>743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</row>
    <row r="110" customFormat="false" ht="15" hidden="false" customHeight="false" outlineLevel="0" collapsed="false">
      <c r="A110" s="380" t="s">
        <v>323</v>
      </c>
      <c r="B110" s="379" t="s">
        <v>135</v>
      </c>
      <c r="C110" s="26" t="s">
        <v>321</v>
      </c>
      <c r="D110" s="26" t="s">
        <v>322</v>
      </c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</row>
    <row r="111" customFormat="false" ht="15" hidden="false" customHeight="false" outlineLevel="0" collapsed="false">
      <c r="A111" s="380" t="s">
        <v>688</v>
      </c>
      <c r="B111" s="379" t="s">
        <v>689</v>
      </c>
      <c r="C111" s="26" t="s">
        <v>690</v>
      </c>
      <c r="D111" s="26" t="s">
        <v>691</v>
      </c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</row>
    <row r="112" customFormat="false" ht="15" hidden="false" customHeight="false" outlineLevel="0" collapsed="false">
      <c r="A112" s="380" t="s">
        <v>647</v>
      </c>
      <c r="B112" s="379" t="s">
        <v>648</v>
      </c>
      <c r="C112" s="26" t="s">
        <v>649</v>
      </c>
      <c r="D112" s="26" t="s">
        <v>650</v>
      </c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</row>
    <row r="113" customFormat="false" ht="15" hidden="false" customHeight="false" outlineLevel="0" collapsed="false">
      <c r="A113" s="380" t="s">
        <v>556</v>
      </c>
      <c r="B113" s="379" t="s">
        <v>160</v>
      </c>
      <c r="C113" s="26" t="s">
        <v>333</v>
      </c>
      <c r="D113" s="26" t="s">
        <v>557</v>
      </c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</row>
    <row r="114" customFormat="false" ht="15" hidden="false" customHeight="false" outlineLevel="0" collapsed="false">
      <c r="A114" s="380" t="s">
        <v>562</v>
      </c>
      <c r="B114" s="379" t="s">
        <v>563</v>
      </c>
      <c r="C114" s="26" t="s">
        <v>333</v>
      </c>
      <c r="D114" s="26" t="s">
        <v>564</v>
      </c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</row>
    <row r="115" customFormat="false" ht="15" hidden="false" customHeight="false" outlineLevel="0" collapsed="false">
      <c r="A115" s="380" t="s">
        <v>552</v>
      </c>
      <c r="B115" s="379" t="s">
        <v>553</v>
      </c>
      <c r="C115" s="26" t="s">
        <v>554</v>
      </c>
      <c r="D115" s="26" t="s">
        <v>555</v>
      </c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</row>
    <row r="116" customFormat="false" ht="15" hidden="false" customHeight="false" outlineLevel="0" collapsed="false">
      <c r="A116" s="380" t="s">
        <v>662</v>
      </c>
      <c r="B116" s="379" t="s">
        <v>38</v>
      </c>
      <c r="C116" s="26" t="s">
        <v>663</v>
      </c>
      <c r="D116" s="26" t="s">
        <v>664</v>
      </c>
      <c r="E116" s="26" t="s">
        <v>665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</row>
    <row r="117" customFormat="false" ht="15" hidden="false" customHeight="false" outlineLevel="0" collapsed="false">
      <c r="A117" s="380" t="s">
        <v>722</v>
      </c>
      <c r="B117" s="379" t="s">
        <v>723</v>
      </c>
      <c r="C117" s="26" t="s">
        <v>724</v>
      </c>
      <c r="D117" s="26" t="s">
        <v>725</v>
      </c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57" min="1" style="0" width="5.53571428571429"/>
  </cols>
  <sheetData>
    <row r="1" customFormat="false" ht="12.75" hidden="true" customHeight="true" outlineLevel="0" collapsed="false">
      <c r="A1" s="379"/>
      <c r="B1" s="394"/>
      <c r="C1" s="394"/>
      <c r="D1" s="394"/>
      <c r="E1" s="394"/>
      <c r="F1" s="394"/>
      <c r="G1" s="394"/>
      <c r="H1" s="394"/>
      <c r="I1" s="394"/>
      <c r="J1" s="394"/>
      <c r="K1" s="394"/>
      <c r="L1" s="394"/>
      <c r="M1" s="394"/>
      <c r="N1" s="394"/>
      <c r="O1" s="394"/>
      <c r="P1" s="394"/>
      <c r="Q1" s="394"/>
      <c r="R1" s="394"/>
      <c r="S1" s="394"/>
      <c r="T1" s="394"/>
      <c r="U1" s="394"/>
      <c r="V1" s="394"/>
      <c r="W1" s="394"/>
      <c r="X1" s="394"/>
      <c r="Y1" s="394"/>
      <c r="Z1" s="394"/>
      <c r="AA1" s="394"/>
      <c r="AB1" s="394"/>
      <c r="AC1" s="379"/>
      <c r="AD1" s="379"/>
      <c r="AE1" s="379"/>
      <c r="AF1" s="379"/>
      <c r="AG1" s="395"/>
      <c r="AH1" s="396"/>
      <c r="AI1" s="396"/>
      <c r="AJ1" s="396"/>
      <c r="AK1" s="396"/>
      <c r="AL1" s="396"/>
      <c r="AM1" s="396"/>
      <c r="AN1" s="396"/>
      <c r="AO1" s="396"/>
      <c r="AP1" s="396"/>
      <c r="AQ1" s="396"/>
      <c r="AR1" s="396"/>
      <c r="AS1" s="396"/>
      <c r="AT1" s="396"/>
      <c r="AU1" s="396"/>
      <c r="AV1" s="396"/>
      <c r="AW1" s="396"/>
      <c r="AX1" s="396"/>
      <c r="AY1" s="396"/>
      <c r="AZ1" s="396"/>
      <c r="BA1" s="396"/>
      <c r="BB1" s="396"/>
      <c r="BC1" s="396"/>
      <c r="BD1" s="396"/>
      <c r="BE1" s="396"/>
    </row>
    <row r="2" customFormat="false" ht="12.75" hidden="false" customHeight="true" outlineLevel="0" collapsed="false">
      <c r="A2" s="397"/>
      <c r="B2" s="398" t="n">
        <v>50</v>
      </c>
      <c r="C2" s="399" t="s">
        <v>75</v>
      </c>
      <c r="D2" s="399"/>
      <c r="E2" s="399" t="s">
        <v>84</v>
      </c>
      <c r="F2" s="399"/>
      <c r="G2" s="399" t="s">
        <v>90</v>
      </c>
      <c r="H2" s="399"/>
      <c r="I2" s="399" t="s">
        <v>94</v>
      </c>
      <c r="J2" s="399"/>
      <c r="K2" s="399" t="s">
        <v>99</v>
      </c>
      <c r="L2" s="399"/>
      <c r="M2" s="399" t="s">
        <v>106</v>
      </c>
      <c r="N2" s="399"/>
      <c r="O2" s="399" t="s">
        <v>112</v>
      </c>
      <c r="P2" s="399"/>
      <c r="Q2" s="399" t="s">
        <v>115</v>
      </c>
      <c r="R2" s="399"/>
      <c r="S2" s="399" t="s">
        <v>119</v>
      </c>
      <c r="T2" s="399"/>
      <c r="U2" s="399" t="s">
        <v>123</v>
      </c>
      <c r="V2" s="399"/>
      <c r="W2" s="399" t="s">
        <v>130</v>
      </c>
      <c r="X2" s="399"/>
      <c r="Y2" s="399" t="s">
        <v>134</v>
      </c>
      <c r="Z2" s="399"/>
      <c r="AA2" s="399" t="s">
        <v>138</v>
      </c>
      <c r="AB2" s="399"/>
      <c r="AC2" s="400"/>
      <c r="AD2" s="400"/>
      <c r="AE2" s="400"/>
      <c r="AF2" s="400"/>
      <c r="AG2" s="401"/>
      <c r="AH2" s="402"/>
      <c r="AI2" s="402"/>
      <c r="AJ2" s="402"/>
      <c r="AK2" s="402"/>
      <c r="AL2" s="402"/>
      <c r="AM2" s="402"/>
      <c r="AN2" s="402"/>
      <c r="AO2" s="402"/>
      <c r="AP2" s="402"/>
      <c r="AQ2" s="402"/>
      <c r="AR2" s="402"/>
      <c r="AS2" s="402"/>
      <c r="AT2" s="402"/>
      <c r="AU2" s="402"/>
      <c r="AV2" s="402"/>
      <c r="AW2" s="402"/>
      <c r="AX2" s="402"/>
      <c r="AY2" s="402"/>
      <c r="AZ2" s="402"/>
      <c r="BA2" s="402"/>
      <c r="BB2" s="402"/>
      <c r="BC2" s="402"/>
      <c r="BD2" s="402"/>
      <c r="BE2" s="402"/>
    </row>
    <row r="3" customFormat="false" ht="12.75" hidden="false" customHeight="true" outlineLevel="0" collapsed="false">
      <c r="A3" s="397" t="n">
        <v>1</v>
      </c>
      <c r="B3" s="403" t="s">
        <v>23</v>
      </c>
      <c r="C3" s="404" t="str">
        <f aca="false">IF(ISBLANK('1A S1'!E8),"",'1A S1'!E8)</f>
        <v>PS</v>
      </c>
      <c r="D3" s="405" t="str">
        <f aca="false">IF(ISBLANK(HLOOKUP($B$2,'1A S1'!$G$5:$AA$314,3+$A3)),"",HLOOKUP($B$2,'1A S1'!$G$5:$AA$314,3+$A3))</f>
        <v/>
      </c>
      <c r="E3" s="404" t="str">
        <f aca="false">IF(ISBLANK('1A S1'!E29),"",'1A S1'!E29)</f>
        <v>MFC</v>
      </c>
      <c r="F3" s="406" t="str">
        <f aca="false">IF(ISBLANK(HLOOKUP($B$2,'1A S1'!$G$5:$AA$314,24+$A3)),"",HLOOKUP($B$2,'1A S1'!$G$5:$AA$314,24+$A3))</f>
        <v/>
      </c>
      <c r="G3" s="404" t="str">
        <f aca="false">IF(ISBLANK('1A S1'!E50),"",'1A S1'!E50)</f>
        <v>MDM</v>
      </c>
      <c r="H3" s="405" t="n">
        <f aca="false">IF(ISBLANK(HLOOKUP($B$2,'1A S1'!$G$5:$AA$314,45+$A3)),"",HLOOKUP($B$2,'1A S1'!$G$5:$AA$314,45+$A3))</f>
        <v>1</v>
      </c>
      <c r="I3" s="404" t="str">
        <f aca="false">IF(ISBLANK('1A S1'!E71),"",'1A S1'!E71)</f>
        <v>OT</v>
      </c>
      <c r="J3" s="406" t="str">
        <f aca="false">IF(ISBLANK(HLOOKUP($B$2,'1A S1'!$G$5:$AA$314,66+$A3)),"",HLOOKUP($B$2,'1A S1'!$G$5:$AA$314,66+$A3))</f>
        <v/>
      </c>
      <c r="K3" s="404" t="str">
        <f aca="false">IF(ISBLANK('1A S1'!E92),"",'1A S1'!E92)</f>
        <v>LD</v>
      </c>
      <c r="L3" s="406" t="str">
        <f aca="false">IF(ISBLANK(HLOOKUP($B$2,'1A S1'!$G$5:$AA$314,87+$A3)),"",HLOOKUP($B$2,'1A S1'!$G$5:$AA$314,87+$A3))</f>
        <v/>
      </c>
      <c r="M3" s="404" t="str">
        <f aca="false">IF(ISBLANK('1A S1'!E116),"",'1A S1'!E116)</f>
        <v>RB</v>
      </c>
      <c r="N3" s="406" t="str">
        <f aca="false">IF(ISBLANK(HLOOKUP($B$2,'1A S1'!$G$5:$AA$314,108+$A3)),"",HLOOKUP($B$2,'1A S1'!$G$5:$AA$314,108+$A3))</f>
        <v/>
      </c>
      <c r="O3" s="404" t="str">
        <f aca="false">IF(ISBLANK('1A S1'!E137),"",'1A S1'!E137)</f>
        <v>PSE</v>
      </c>
      <c r="P3" s="406" t="str">
        <f aca="false">IF(ISBLANK(HLOOKUP($B$2,'1A S1'!$G$5:$AA$314,129+$A3)),"",HLOOKUP($B$2,'1A S1'!$G$5:$AA$314,129+$A3))</f>
        <v/>
      </c>
      <c r="Q3" s="404" t="str">
        <f aca="false">IF(ISBLANK('1A S1'!E158),"",'1A S1'!E158)</f>
        <v>LG</v>
      </c>
      <c r="R3" s="406" t="str">
        <f aca="false">IF(ISBLANK(HLOOKUP($B$2,'1A S1'!$G$5:$AA$314,150+$A3)),"",HLOOKUP($B$2,'1A S1'!$G$5:$AA$314,150+$A3))</f>
        <v/>
      </c>
      <c r="S3" s="404" t="str">
        <f aca="false">IF(ISBLANK('1A S1'!E179),"",'1A S1'!E179)</f>
        <v>EP</v>
      </c>
      <c r="T3" s="406" t="str">
        <f aca="false">IF(ISBLANK(HLOOKUP($B$2,'1A S1'!$G$5:$AA$314,171+$A3)),"",HLOOKUP($B$2,'1A S1'!$G$5:$AA$314,171+$A3))</f>
        <v/>
      </c>
      <c r="U3" s="404" t="str">
        <f aca="false">IF(ISBLANK('1A S1'!E200),"",'1A S1'!E200)</f>
        <v/>
      </c>
      <c r="V3" s="406" t="n">
        <f aca="false">IF(ISBLANK(HLOOKUP($B$2,'1A S1'!$G$5:$AA$314,192+$A3)),"",HLOOKUP($B$2,'1A S1'!$G$5:$AA$314,192+$A3))</f>
        <v>1</v>
      </c>
      <c r="W3" s="404" t="str">
        <f aca="false">IF(ISBLANK('1A S1'!E221),"",'1A S1'!E221)</f>
        <v>IC</v>
      </c>
      <c r="X3" s="406" t="str">
        <f aca="false">IF(ISBLANK(HLOOKUP($B$2,'1A S1'!$G$5:$AA$314,213+$A3)),"",HLOOKUP($B$2,'1A S1'!$G$5:$AA$314,213+$A3))</f>
        <v/>
      </c>
      <c r="Y3" s="404" t="str">
        <f aca="false">IF(ISBLANK('1A S1'!E242),"",'1A S1'!E242)</f>
        <v/>
      </c>
      <c r="Z3" s="406" t="str">
        <f aca="false">IF(ISBLANK(HLOOKUP($B$2,'1A S1'!$G$5:$AA$314,234+$A3)),"",HLOOKUP($B$2,'1A S1'!$G$5:$AA$314,234+$A3))</f>
        <v/>
      </c>
      <c r="AA3" s="404" t="str">
        <f aca="false">IF(ISBLANK('1A S1'!E275),"",'1A S1'!E275)</f>
        <v>ALE</v>
      </c>
      <c r="AB3" s="406" t="str">
        <f aca="false">IF(ISBLANK(HLOOKUP($B$2,'1A S1'!$G$5:$AA$314,259+$A3)),"",HLOOKUP($B$2,'1A S1'!$G$5:$AA$314,259+$A3))</f>
        <v/>
      </c>
      <c r="AC3" s="400" t="n">
        <f aca="false">SUMIF(C3:C21,$AE$8,D3:D21)</f>
        <v>0</v>
      </c>
      <c r="AD3" s="400" t="n">
        <f aca="false">SUMIF(D3:D21,$AE$8,E3:E21)</f>
        <v>0</v>
      </c>
      <c r="AE3" s="400" t="n">
        <f aca="false">SUMIF(E3:E21,$AE$8,F3:F21)</f>
        <v>0</v>
      </c>
      <c r="AF3" s="400" t="n">
        <f aca="false">SUMIF(F3:F21,$AE$8,G3:G21)</f>
        <v>0</v>
      </c>
      <c r="AG3" s="400" t="n">
        <f aca="false">SUMIF(G3:G21,$AE$8,H3:H21)</f>
        <v>0</v>
      </c>
      <c r="AH3" s="400" t="n">
        <f aca="false">SUMIF(H3:H21,$AE$8,I3:I21)</f>
        <v>0</v>
      </c>
      <c r="AI3" s="400" t="n">
        <f aca="false">SUMIF(I3:I21,$AE$8,J3:J21)</f>
        <v>0</v>
      </c>
      <c r="AJ3" s="400" t="n">
        <f aca="false">SUMIF(J3:J21,$AE$8,K3:K21)</f>
        <v>0</v>
      </c>
      <c r="AK3" s="400" t="n">
        <f aca="false">SUMIF(K3:K21,$AE$8,L3:L21)</f>
        <v>0</v>
      </c>
      <c r="AL3" s="400" t="n">
        <f aca="false">SUMIF(L3:L21,$AE$8,M3:M21)</f>
        <v>0</v>
      </c>
      <c r="AM3" s="400" t="n">
        <f aca="false">SUMIF(M3:M21,$AE$8,N3:N21)</f>
        <v>0</v>
      </c>
      <c r="AN3" s="400" t="n">
        <f aca="false">SUMIF(N3:N21,$AE$8,O3:O21)</f>
        <v>0</v>
      </c>
      <c r="AO3" s="400" t="n">
        <f aca="false">SUMIF(O3:O21,$AE$8,P3:P21)</f>
        <v>0</v>
      </c>
      <c r="AP3" s="400" t="n">
        <f aca="false">SUMIF(P3:P21,$AE$8,Q3:Q21)</f>
        <v>0</v>
      </c>
      <c r="AQ3" s="400" t="n">
        <f aca="false">SUMIF(Q3:Q21,$AE$8,R3:R21)</f>
        <v>0</v>
      </c>
      <c r="AR3" s="400" t="n">
        <f aca="false">SUMIF(R3:R21,$AE$8,S3:S21)</f>
        <v>0</v>
      </c>
      <c r="AS3" s="400" t="n">
        <f aca="false">SUMIF(S3:S21,$AE$8,T3:T21)</f>
        <v>0</v>
      </c>
      <c r="AT3" s="400" t="n">
        <f aca="false">SUMIF(T3:T21,$AE$8,U3:U21)</f>
        <v>0</v>
      </c>
      <c r="AU3" s="400" t="n">
        <f aca="false">SUMIF(U3:U21,$AE$8,V3:V21)</f>
        <v>0</v>
      </c>
      <c r="AV3" s="400" t="n">
        <f aca="false">SUMIF(V3:V21,$AE$8,W3:W21)</f>
        <v>0</v>
      </c>
      <c r="AW3" s="400" t="n">
        <f aca="false">SUMIF(W3:W21,$AE$8,X3:X21)</f>
        <v>0</v>
      </c>
      <c r="AX3" s="400" t="n">
        <f aca="false">SUMIF(X3:X21,$AE$8,Y3:Y21)</f>
        <v>0</v>
      </c>
      <c r="AY3" s="400" t="n">
        <f aca="false">SUMIF(Y3:Y21,$AE$8,Z3:Z21)</f>
        <v>0</v>
      </c>
      <c r="AZ3" s="400" t="n">
        <f aca="false">SUMIF(Z3:Z21,$AE$8,AA3:AA21)</f>
        <v>0</v>
      </c>
      <c r="BA3" s="400" t="n">
        <f aca="false">SUMIF(AA3:AA21,$AE$8,AB3:AB21)</f>
        <v>0</v>
      </c>
      <c r="BB3" s="400"/>
      <c r="BC3" s="400"/>
      <c r="BD3" s="400"/>
      <c r="BE3" s="400"/>
    </row>
    <row r="4" customFormat="false" ht="12.75" hidden="false" customHeight="true" outlineLevel="0" collapsed="false">
      <c r="A4" s="397" t="n">
        <v>2</v>
      </c>
      <c r="B4" s="407"/>
      <c r="C4" s="408" t="s">
        <v>76</v>
      </c>
      <c r="D4" s="409" t="str">
        <f aca="false">IF(ISBLANK(HLOOKUP($B$2,'1A S1'!$G$5:$AA$314,3+$A4)),"",HLOOKUP($B$2,'1A S1'!$G$5:$AA$314,3+$A4))</f>
        <v/>
      </c>
      <c r="E4" s="394" t="str">
        <f aca="false">IF(ISBLANK('1A S1'!E30),"",'1A S1'!E30)</f>
        <v/>
      </c>
      <c r="F4" s="409" t="str">
        <f aca="false">IF(ISBLANK(HLOOKUP($B$2,'1A S1'!$G$5:$AA$314,24+$A4)),"",HLOOKUP($B$2,'1A S1'!$G$5:$AA$314,24+$A4))</f>
        <v/>
      </c>
      <c r="G4" s="394" t="str">
        <f aca="false">IF(ISBLANK('1A S1'!E51),"",'1A S1'!E51)</f>
        <v/>
      </c>
      <c r="H4" s="409" t="str">
        <f aca="false">IF(ISBLANK(HLOOKUP($B$2,'1A S1'!$G$5:$AA$314,45+$A4)),"",HLOOKUP($B$2,'1A S1'!$G$5:$AA$314,45+$A4))</f>
        <v/>
      </c>
      <c r="I4" s="394" t="str">
        <f aca="false">IF(ISBLANK('1A S1'!E72),"",'1A S1'!E72)</f>
        <v/>
      </c>
      <c r="J4" s="409" t="str">
        <f aca="false">IF(ISBLANK(HLOOKUP($B$2,'1A S1'!$G$5:$AA$314,66+$A4)),"",HLOOKUP($B$2,'1A S1'!$G$5:$AA$314,66+$A4))</f>
        <v/>
      </c>
      <c r="K4" s="408" t="str">
        <f aca="false">IF(ISBLANK('1A S1'!E93),"",'1A S1'!E93)</f>
        <v>CMG</v>
      </c>
      <c r="L4" s="409" t="str">
        <f aca="false">IF(ISBLANK(HLOOKUP($B$2,'1A S1'!$G$5:$AA$314,87+$A4)),"",HLOOKUP($B$2,'1A S1'!$G$5:$AA$314,87+$A4))</f>
        <v/>
      </c>
      <c r="M4" s="394" t="str">
        <f aca="false">IF(ISBLANK('1A S1'!E117),"",'1A S1'!E117)</f>
        <v/>
      </c>
      <c r="N4" s="409" t="str">
        <f aca="false">IF(ISBLANK(HLOOKUP($B$2,'1A S1'!$G$5:$AA$314,108+$A4)),"",HLOOKUP($B$2,'1A S1'!$G$5:$AA$314,108+$A4))</f>
        <v/>
      </c>
      <c r="O4" s="394" t="str">
        <f aca="false">IF(ISBLANK('1A S1'!E138),"",'1A S1'!E138)</f>
        <v/>
      </c>
      <c r="P4" s="409" t="str">
        <f aca="false">IF(ISBLANK(HLOOKUP($B$2,'1A S1'!$G$5:$AA$314,129+$A4)),"",HLOOKUP($B$2,'1A S1'!$G$5:$AA$314,129+$A4))</f>
        <v/>
      </c>
      <c r="Q4" s="394" t="str">
        <f aca="false">IF(ISBLANK('1A S1'!E159),"",'1A S1'!E159)</f>
        <v/>
      </c>
      <c r="R4" s="409" t="str">
        <f aca="false">IF(ISBLANK(HLOOKUP($B$2,'1A S1'!$G$5:$AA$314,150+$A4)),"",HLOOKUP($B$2,'1A S1'!$G$5:$AA$314,150+$A4))</f>
        <v/>
      </c>
      <c r="S4" s="408" t="str">
        <f aca="false">IF(ISBLANK('1A S1'!E180),"",'1A S1'!E180)</f>
        <v>JC</v>
      </c>
      <c r="T4" s="410" t="str">
        <f aca="false">IF(ISBLANK(HLOOKUP($B$2,'1A S1'!$G$5:$AA$314,171+$A4)),"",HLOOKUP($B$2,'1A S1'!$G$5:$AA$314,171+$A4))</f>
        <v/>
      </c>
      <c r="U4" s="394" t="str">
        <f aca="false">IF(ISBLANK('1A S1'!E201),"",'1A S1'!E201)</f>
        <v/>
      </c>
      <c r="V4" s="409" t="str">
        <f aca="false">IF(ISBLANK(HLOOKUP($B$2,'1A S1'!$G$5:$AA$314,192+$A4)),"",HLOOKUP($B$2,'1A S1'!$G$5:$AA$314,192+$A4))</f>
        <v/>
      </c>
      <c r="W4" s="394" t="str">
        <f aca="false">IF(ISBLANK('1A S1'!E222),"",'1A S1'!E222)</f>
        <v/>
      </c>
      <c r="X4" s="409" t="str">
        <f aca="false">IF(ISBLANK(HLOOKUP($B$2,'1A S1'!$G$5:$AA$314,213+$A4)),"",HLOOKUP($B$2,'1A S1'!$G$5:$AA$314,213+$A4))</f>
        <v/>
      </c>
      <c r="Y4" s="394" t="str">
        <f aca="false">IF(ISBLANK('1A S1'!E243),"",'1A S1'!E243)</f>
        <v/>
      </c>
      <c r="Z4" s="409" t="str">
        <f aca="false">IF(ISBLANK(HLOOKUP($B$2,'1A S1'!$G$5:$AA$314,234+$A4)),"",HLOOKUP($B$2,'1A S1'!$G$5:$AA$314,234+$A4))</f>
        <v/>
      </c>
      <c r="AA4" s="394" t="str">
        <f aca="false">IF(ISBLANK('1A S1'!E276),"",'1A S1'!E276)</f>
        <v/>
      </c>
      <c r="AB4" s="409" t="str">
        <f aca="false">IF(ISBLANK(HLOOKUP($B$2,'1A S1'!$G$5:$AA$314,259+$A4)),"",HLOOKUP($B$2,'1A S1'!$G$5:$AA$314,259+$A4))</f>
        <v/>
      </c>
      <c r="AC4" s="400"/>
      <c r="AD4" s="400"/>
      <c r="AE4" s="400"/>
      <c r="AF4" s="400"/>
      <c r="AG4" s="401"/>
      <c r="AH4" s="402"/>
      <c r="AI4" s="402"/>
      <c r="AJ4" s="402"/>
      <c r="AK4" s="402"/>
      <c r="AL4" s="402"/>
      <c r="AM4" s="402"/>
      <c r="AN4" s="402"/>
      <c r="AO4" s="402"/>
      <c r="AP4" s="402"/>
      <c r="AQ4" s="402"/>
      <c r="AR4" s="402"/>
      <c r="AS4" s="402"/>
      <c r="AT4" s="402"/>
      <c r="AU4" s="402"/>
      <c r="AV4" s="402"/>
      <c r="AW4" s="402"/>
      <c r="AX4" s="402"/>
      <c r="AY4" s="402"/>
      <c r="AZ4" s="402"/>
      <c r="BA4" s="402"/>
      <c r="BB4" s="402"/>
      <c r="BC4" s="402"/>
      <c r="BD4" s="402"/>
      <c r="BE4" s="402"/>
    </row>
    <row r="5" customFormat="false" ht="12.75" hidden="false" customHeight="true" outlineLevel="0" collapsed="false">
      <c r="A5" s="397" t="n">
        <v>3</v>
      </c>
      <c r="B5" s="411"/>
      <c r="C5" s="412" t="str">
        <f aca="false">'1A S1'!F11</f>
        <v>B</v>
      </c>
      <c r="D5" s="413" t="str">
        <f aca="false">IF(ISBLANK(HLOOKUP($B$2,'1A S1'!$G$5:$AA$314,3+$A5)),"",HLOOKUP($B$2,'1A S1'!$G$5:$AA$314,3+$A5))</f>
        <v/>
      </c>
      <c r="E5" s="412" t="str">
        <f aca="false">'1A S1'!F32</f>
        <v>B</v>
      </c>
      <c r="F5" s="414" t="str">
        <f aca="false">IF(ISBLANK(HLOOKUP($B$2,'1A S1'!$G$5:$AA$314,24+$A5)),"",HLOOKUP($B$2,'1A S1'!$G$5:$AA$314,24+$A5))</f>
        <v/>
      </c>
      <c r="G5" s="412" t="str">
        <f aca="false">'1A S1'!F53</f>
        <v>B</v>
      </c>
      <c r="H5" s="413" t="n">
        <f aca="false">IF(ISBLANK(HLOOKUP($B$2,'1A S1'!$G$5:$AA$314,45+$A5)),"",HLOOKUP($B$2,'1A S1'!$G$5:$AA$314,45+$A5))</f>
        <v>1</v>
      </c>
      <c r="I5" s="412" t="str">
        <f aca="false">'1A S1'!F74</f>
        <v>B</v>
      </c>
      <c r="J5" s="414" t="str">
        <f aca="false">IF(ISBLANK(HLOOKUP($B$2,'1A S1'!$G$5:$AA$314,66+$A5)),"",HLOOKUP($B$2,'1A S1'!$G$5:$AA$314,66+$A5))</f>
        <v/>
      </c>
      <c r="K5" s="412" t="str">
        <f aca="false">'1A S1'!F95</f>
        <v>M</v>
      </c>
      <c r="L5" s="414" t="n">
        <f aca="false">IF(ISBLANK(HLOOKUP($B$2,'1A S1'!$G$5:$AA$314,87+$A5)),"",HLOOKUP($B$2,'1A S1'!$G$5:$AA$314,87+$A5))</f>
        <v>1</v>
      </c>
      <c r="M5" s="412" t="str">
        <f aca="false">'1A S1'!F119</f>
        <v>B</v>
      </c>
      <c r="N5" s="414" t="str">
        <f aca="false">IF(ISBLANK(HLOOKUP($B$2,'1A S1'!$G$5:$AA$314,108+$A5)),"",HLOOKUP($B$2,'1A S1'!$G$5:$AA$314,108+$A5))</f>
        <v/>
      </c>
      <c r="O5" s="412" t="str">
        <f aca="false">'1A S1'!F140</f>
        <v>B</v>
      </c>
      <c r="P5" s="413" t="str">
        <f aca="false">IF(ISBLANK(HLOOKUP($B$2,'1A S1'!$G$5:$AA$314,129+$A5)),"",HLOOKUP($B$2,'1A S1'!$G$5:$AA$314,129+$A5))</f>
        <v/>
      </c>
      <c r="Q5" s="412" t="str">
        <f aca="false">'1A S1'!F161</f>
        <v>B</v>
      </c>
      <c r="R5" s="414" t="str">
        <f aca="false">IF(ISBLANK(HLOOKUP($B$2,'1A S1'!$G$5:$AA$314,150+$A5)),"",HLOOKUP($B$2,'1A S1'!$G$5:$AA$314,150+$A5))</f>
        <v/>
      </c>
      <c r="S5" s="412" t="str">
        <f aca="false">'1A S1'!F182</f>
        <v>B</v>
      </c>
      <c r="T5" s="413" t="str">
        <f aca="false">IF(ISBLANK(HLOOKUP($B$2,'1A S1'!$G$5:$AA$314,171+$A5)),"",HLOOKUP($B$2,'1A S1'!$G$5:$AA$314,171+$A5))</f>
        <v/>
      </c>
      <c r="U5" s="412" t="str">
        <f aca="false">'1A S1'!F203</f>
        <v>B</v>
      </c>
      <c r="V5" s="414" t="str">
        <f aca="false">IF(ISBLANK(HLOOKUP($B$2,'1A S1'!$G$5:$AA$314,192+$A5)),"",HLOOKUP($B$2,'1A S1'!$G$5:$AA$314,192+$A5))</f>
        <v/>
      </c>
      <c r="W5" s="412" t="str">
        <f aca="false">'1A S1'!F224</f>
        <v>B</v>
      </c>
      <c r="X5" s="413" t="str">
        <f aca="false">IF(ISBLANK(HLOOKUP($B$2,'1A S1'!$G$5:$AA$314,213+$A5)),"",HLOOKUP($B$2,'1A S1'!$G$5:$AA$314,213+$A5))</f>
        <v/>
      </c>
      <c r="Y5" s="412" t="s">
        <v>767</v>
      </c>
      <c r="Z5" s="414" t="str">
        <f aca="false">IF(ISBLANK(HLOOKUP($B$2,'1A S1'!$G$5:$AA$314,234+$A5)),"",HLOOKUP($B$2,'1A S1'!$G$5:$AA$314,234+$A5))</f>
        <v/>
      </c>
      <c r="AA5" s="412" t="str">
        <f aca="false">'1A S1'!F278</f>
        <v>B</v>
      </c>
      <c r="AB5" s="413" t="str">
        <f aca="false">IF(ISBLANK(HLOOKUP($B$2,'1A S1'!$G$5:$AA$314,259+$A5)),"",HLOOKUP($B$2,'1A S1'!$G$5:$AA$314,259+$A5))</f>
        <v/>
      </c>
      <c r="AC5" s="400" t="n">
        <f aca="false">SUMIF(C25:C40,$AE$8,D25:D40)</f>
        <v>0</v>
      </c>
      <c r="AD5" s="400" t="n">
        <f aca="false">SUMIF(D25:D40,$AE$8,E25:E40)</f>
        <v>0</v>
      </c>
      <c r="AE5" s="400" t="n">
        <f aca="false">SUMIF(E25:E40,$AE$8,F25:F40)</f>
        <v>0</v>
      </c>
      <c r="AF5" s="400" t="n">
        <f aca="false">SUMIF(F25:F40,$AE$8,G25:G40)</f>
        <v>0</v>
      </c>
      <c r="AG5" s="400" t="n">
        <f aca="false">SUMIF(G25:G40,$AE$8,H25:H40)</f>
        <v>0</v>
      </c>
      <c r="AH5" s="400" t="n">
        <f aca="false">SUMIF(H25:H40,$AE$8,I25:I40)</f>
        <v>0</v>
      </c>
      <c r="AI5" s="400" t="n">
        <f aca="false">SUMIF(I25:I40,$AE$8,J25:J40)</f>
        <v>0</v>
      </c>
      <c r="AJ5" s="400" t="n">
        <f aca="false">SUMIF(J25:J40,$AE$8,K25:K40)</f>
        <v>0</v>
      </c>
      <c r="AK5" s="400" t="n">
        <f aca="false">SUMIF(K25:K40,$AE$8,L25:L40)</f>
        <v>0</v>
      </c>
      <c r="AL5" s="400" t="n">
        <f aca="false">SUMIF(L25:L40,$AE$8,M25:M40)</f>
        <v>0</v>
      </c>
      <c r="AM5" s="400" t="n">
        <f aca="false">SUMIF(M25:M40,$AE$8,N25:N40)</f>
        <v>0</v>
      </c>
      <c r="AN5" s="400" t="n">
        <f aca="false">SUMIF(N25:N40,$AE$8,O25:O40)</f>
        <v>0</v>
      </c>
      <c r="AO5" s="400" t="n">
        <f aca="false">SUMIF(O25:O40,$AE$8,P25:P40)</f>
        <v>0</v>
      </c>
      <c r="AP5" s="400" t="n">
        <f aca="false">SUMIF(P25:P40,$AE$8,Q25:Q40)</f>
        <v>0</v>
      </c>
      <c r="AQ5" s="400" t="n">
        <f aca="false">SUMIF(Q25:Q40,$AE$8,R25:R40)</f>
        <v>0</v>
      </c>
      <c r="AR5" s="400" t="n">
        <f aca="false">SUMIF(R25:R40,$AE$8,S25:S40)</f>
        <v>0</v>
      </c>
      <c r="AS5" s="400" t="n">
        <f aca="false">SUMIF(S25:S40,$AE$8,T25:T40)</f>
        <v>0</v>
      </c>
      <c r="AT5" s="400" t="n">
        <f aca="false">SUMIF(T25:T40,$AE$8,U25:U40)</f>
        <v>0</v>
      </c>
      <c r="AU5" s="400" t="n">
        <f aca="false">SUMIF(U25:U40,$AE$8,V25:V40)</f>
        <v>0</v>
      </c>
      <c r="AV5" s="400" t="n">
        <f aca="false">SUMIF(V25:V40,$AE$8,W25:W40)</f>
        <v>0</v>
      </c>
      <c r="AW5" s="400" t="n">
        <f aca="false">SUMIF(W25:W40,$AE$8,X25:X40)</f>
        <v>0</v>
      </c>
      <c r="AX5" s="400" t="n">
        <f aca="false">SUMIF(X25:X40,$AE$8,Y25:Y40)</f>
        <v>0</v>
      </c>
      <c r="AY5" s="400" t="n">
        <f aca="false">SUMIF(Y25:Y40,$AE$8,Z25:Z40)</f>
        <v>0</v>
      </c>
      <c r="AZ5" s="400" t="n">
        <f aca="false">SUMIF(Z25:Z40,$AE$8,AA25:AA40)</f>
        <v>0</v>
      </c>
      <c r="BA5" s="400" t="n">
        <f aca="false">SUMIF(AA25:AA40,$AE$8,AB25:AB40)</f>
        <v>0</v>
      </c>
      <c r="BB5" s="400" t="n">
        <f aca="false">SUMIF(AB25:AB40,$AE$8,AC25:AC40)</f>
        <v>0</v>
      </c>
      <c r="BC5" s="400" t="n">
        <f aca="false">SUMIF(AC25:AC40,$AE$8,AD25:AD40)</f>
        <v>0</v>
      </c>
      <c r="BD5" s="400" t="n">
        <f aca="false">SUMIF(AD25:AD40,$AE$8,AE25:AE40)</f>
        <v>0</v>
      </c>
      <c r="BE5" s="400" t="n">
        <f aca="false">SUMIF(AE25:AE40,$AE$8,AF25:AF40)</f>
        <v>0</v>
      </c>
    </row>
    <row r="6" customFormat="false" ht="12.75" hidden="false" customHeight="true" outlineLevel="0" collapsed="false">
      <c r="A6" s="397" t="n">
        <v>4</v>
      </c>
      <c r="B6" s="411"/>
      <c r="C6" s="404" t="str">
        <f aca="false">IF(ISBLANK('1A S1'!E11),"",'1A S1'!E11)</f>
        <v>MDM</v>
      </c>
      <c r="D6" s="406" t="str">
        <f aca="false">IF(ISBLANK(HLOOKUP($B$2,'1A S1'!$G$5:$AA$314,3+$A6)),"",HLOOKUP($B$2,'1A S1'!$G$5:$AA$314,3+$A6))</f>
        <v/>
      </c>
      <c r="E6" s="404" t="str">
        <f aca="false">IF(ISBLANK('1A S1'!E32),"",'1A S1'!E32)</f>
        <v>MFC</v>
      </c>
      <c r="F6" s="405" t="str">
        <f aca="false">IF(ISBLANK(HLOOKUP($B$2,'1A S1'!$G$5:$AA$314,24+$A6)),"",HLOOKUP($B$2,'1A S1'!$G$5:$AA$314,24+$A6))</f>
        <v/>
      </c>
      <c r="G6" s="404" t="str">
        <f aca="false">IF(ISBLANK('1A S1'!E53),"",'1A S1'!E53)</f>
        <v>MDM</v>
      </c>
      <c r="H6" s="406" t="n">
        <f aca="false">IF(ISBLANK(HLOOKUP($B$2,'1A S1'!$G$5:$AA$314,45+$A6)),"",HLOOKUP($B$2,'1A S1'!$G$5:$AA$314,45+$A6))</f>
        <v>2</v>
      </c>
      <c r="I6" s="404" t="str">
        <f aca="false">IF(ISBLANK('1A S1'!E74),"",'1A S1'!E74)</f>
        <v>OT</v>
      </c>
      <c r="J6" s="405" t="str">
        <f aca="false">IF(ISBLANK(HLOOKUP($B$2,'1A S1'!$G$5:$AA$314,66+$A6)),"",HLOOKUP($B$2,'1A S1'!$G$5:$AA$314,66+$A6))</f>
        <v/>
      </c>
      <c r="K6" s="404" t="str">
        <f aca="false">IF(ISBLANK('1A S1'!E95),"",'1A S1'!E95)</f>
        <v>LD</v>
      </c>
      <c r="L6" s="405" t="n">
        <f aca="false">IF(ISBLANK(HLOOKUP($B$2,'1A S1'!$G$5:$AA$314,87+$A6)),"",HLOOKUP($B$2,'1A S1'!$G$5:$AA$314,87+$A6))</f>
        <v>1</v>
      </c>
      <c r="M6" s="404" t="str">
        <f aca="false">IF(ISBLANK('1A S1'!E119),"",'1A S1'!E119)</f>
        <v>RB</v>
      </c>
      <c r="N6" s="405" t="str">
        <f aca="false">IF(ISBLANK(HLOOKUP($B$2,'1A S1'!$G$5:$AA$314,108+$A6)),"",HLOOKUP($B$2,'1A S1'!$G$5:$AA$314,108+$A6))</f>
        <v/>
      </c>
      <c r="O6" s="404" t="str">
        <f aca="false">IF(ISBLANK('1A S1'!E140),"",'1A S1'!E140)</f>
        <v>PSE</v>
      </c>
      <c r="P6" s="406" t="str">
        <f aca="false">IF(ISBLANK(HLOOKUP($B$2,'1A S1'!$G$5:$AA$314,129+$A6)),"",HLOOKUP($B$2,'1A S1'!$G$5:$AA$314,129+$A6))</f>
        <v/>
      </c>
      <c r="Q6" s="404" t="str">
        <f aca="false">IF(ISBLANK('1A S1'!E161),"",'1A S1'!E161)</f>
        <v>LG</v>
      </c>
      <c r="R6" s="405" t="str">
        <f aca="false">IF(ISBLANK(HLOOKUP($B$2,'1A S1'!$G$5:$AA$314,150+$A6)),"",HLOOKUP($B$2,'1A S1'!$G$5:$AA$314,150+$A6))</f>
        <v/>
      </c>
      <c r="S6" s="404" t="str">
        <f aca="false">IF(ISBLANK('1A S1'!E182),"",'1A S1'!E182)</f>
        <v>EP</v>
      </c>
      <c r="T6" s="406" t="str">
        <f aca="false">IF(ISBLANK(HLOOKUP($B$2,'1A S1'!$G$5:$AA$314,171+$A6)),"",HLOOKUP($B$2,'1A S1'!$G$5:$AA$314,171+$A6))</f>
        <v/>
      </c>
      <c r="U6" s="404" t="str">
        <f aca="false">IF(ISBLANK('1A S1'!E203),"",'1A S1'!E203)</f>
        <v>AB</v>
      </c>
      <c r="V6" s="405" t="str">
        <f aca="false">IF(ISBLANK(HLOOKUP($B$2,'1A S1'!$G$5:$AA$314,192+$A6)),"",HLOOKUP($B$2,'1A S1'!$G$5:$AA$314,192+$A6))</f>
        <v/>
      </c>
      <c r="W6" s="404" t="str">
        <f aca="false">IF(ISBLANK('1A S1'!E224),"",'1A S1'!E224)</f>
        <v>MAC</v>
      </c>
      <c r="X6" s="406" t="str">
        <f aca="false">IF(ISBLANK(HLOOKUP($B$2,'1A S1'!$G$5:$AA$314,213+$A6)),"",HLOOKUP($B$2,'1A S1'!$G$5:$AA$314,213+$A6))</f>
        <v/>
      </c>
      <c r="Y6" s="404" t="str">
        <f aca="false">IF(ISBLANK('1A S1'!E245),"",'1A S1'!E245)</f>
        <v>AB</v>
      </c>
      <c r="Z6" s="405" t="str">
        <f aca="false">IF(    AND( ISBLANK(HLOOKUP($B$2,'1A S1'!$G$5:$AA$314,234+$A6)),  ISBLANK(HLOOKUP($B$2,'1A S1'!$G$5:$AA$314,238+$A6)) ), "",  HLOOKUP($B$2,'1A S1'!$G$5:$AA$314,234+$A6) + HLOOKUP($B$2,'1A S1'!$G$5:$AA$314,238+$A6)   )</f>
        <v/>
      </c>
      <c r="AA6" s="404" t="str">
        <f aca="false">IF(ISBLANK('1A S1'!E278),"",'1A S1'!E278)</f>
        <v>AB</v>
      </c>
      <c r="AB6" s="406" t="str">
        <f aca="false">IF(ISBLANK(HLOOKUP($B$2,'1A S1'!$G$5:$AA$314,259+$A6)),"",HLOOKUP($B$2,'1A S1'!$G$5:$AA$314,259+$A6))</f>
        <v/>
      </c>
      <c r="AC6" s="379"/>
      <c r="AD6" s="379"/>
      <c r="AE6" s="379"/>
      <c r="AF6" s="379"/>
      <c r="AG6" s="395"/>
      <c r="AH6" s="396"/>
      <c r="AI6" s="396"/>
      <c r="AJ6" s="396"/>
      <c r="AK6" s="396"/>
      <c r="AL6" s="396"/>
      <c r="AM6" s="396"/>
      <c r="AN6" s="396"/>
      <c r="AO6" s="396"/>
      <c r="AP6" s="396"/>
      <c r="AQ6" s="396"/>
      <c r="AR6" s="396"/>
      <c r="AS6" s="396"/>
      <c r="AT6" s="396"/>
      <c r="AU6" s="396"/>
      <c r="AV6" s="396"/>
      <c r="AW6" s="396"/>
      <c r="AX6" s="396"/>
      <c r="AY6" s="396"/>
      <c r="AZ6" s="396"/>
      <c r="BA6" s="396"/>
      <c r="BB6" s="396"/>
      <c r="BC6" s="396"/>
      <c r="BD6" s="396"/>
      <c r="BE6" s="396"/>
    </row>
    <row r="7" customFormat="false" ht="12.75" hidden="false" customHeight="true" outlineLevel="0" collapsed="false">
      <c r="A7" s="397" t="n">
        <v>5</v>
      </c>
      <c r="B7" s="403" t="s">
        <v>25</v>
      </c>
      <c r="C7" s="404" t="str">
        <f aca="false">IF(ISBLANK('1A S1'!E12),"",'1A S1'!E12)</f>
        <v>LR</v>
      </c>
      <c r="D7" s="406" t="str">
        <f aca="false">IF(ISBLANK(HLOOKUP($B$2,'1A S1'!$G$5:$AA$314,3+$A7)),"",HLOOKUP($B$2,'1A S1'!$G$5:$AA$314,3+$A7))</f>
        <v/>
      </c>
      <c r="E7" s="404" t="str">
        <f aca="false">IF(ISBLANK('1A S1'!E33),"",'1A S1'!E33)</f>
        <v>MDM</v>
      </c>
      <c r="F7" s="405" t="str">
        <f aca="false">IF(ISBLANK(HLOOKUP($B$2,'1A S1'!$G$5:$AA$314,24+$A7)),"",HLOOKUP($B$2,'1A S1'!$G$5:$AA$314,24+$A7))</f>
        <v/>
      </c>
      <c r="G7" s="404" t="str">
        <f aca="false">IF(ISBLANK('1A S1'!E54),"",'1A S1'!E54)</f>
        <v>MFC</v>
      </c>
      <c r="H7" s="406" t="n">
        <f aca="false">IF(ISBLANK(HLOOKUP($B$2,'1A S1'!$G$5:$AA$314,45+$A7)),"",HLOOKUP($B$2,'1A S1'!$G$5:$AA$314,45+$A7))</f>
        <v>2</v>
      </c>
      <c r="I7" s="404" t="str">
        <f aca="false">IF(ISBLANK('1A S1'!E75),"",'1A S1'!E75)</f>
        <v>LD</v>
      </c>
      <c r="J7" s="405" t="str">
        <f aca="false">IF(ISBLANK(HLOOKUP($B$2,'1A S1'!$G$5:$AA$314,66+$A7)),"",HLOOKUP($B$2,'1A S1'!$G$5:$AA$314,66+$A7))</f>
        <v/>
      </c>
      <c r="K7" s="404" t="str">
        <f aca="false">IF(ISBLANK('1A S1'!E99),"",'1A S1'!E99)</f>
        <v>CMG</v>
      </c>
      <c r="L7" s="406" t="n">
        <f aca="false">IF(ISBLANK(HLOOKUP($B$2,'1A S1'!$G$5:$AA$314,87+$A7)),"",HLOOKUP($B$2,'1A S1'!$G$5:$AA$314,87+$A7))</f>
        <v>1</v>
      </c>
      <c r="M7" s="404" t="str">
        <f aca="false">IF(ISBLANK('1A S1'!E120),"",'1A S1'!E120)</f>
        <v>PC</v>
      </c>
      <c r="N7" s="405" t="str">
        <f aca="false">IF(ISBLANK(HLOOKUP($B$2,'1A S1'!$G$5:$AA$314,108+$A7)),"",HLOOKUP($B$2,'1A S1'!$G$5:$AA$314,108+$A7))</f>
        <v/>
      </c>
      <c r="O7" s="404" t="str">
        <f aca="false">IF(ISBLANK('1A S1'!E141),"",'1A S1'!E141)</f>
        <v>PSE</v>
      </c>
      <c r="P7" s="406" t="str">
        <f aca="false">IF(ISBLANK(HLOOKUP($B$2,'1A S1'!$G$5:$AA$314,129+$A7)),"",HLOOKUP($B$2,'1A S1'!$G$5:$AA$314,129+$A7))</f>
        <v/>
      </c>
      <c r="Q7" s="379" t="str">
        <f aca="false">IF(ISBLANK('1A S1'!E162),"",'1A S1'!E162)</f>
        <v/>
      </c>
      <c r="R7" s="406" t="str">
        <f aca="false">IF(ISBLANK(HLOOKUP($B$2,'1A S1'!$G$5:$AA$314,150+$A7)),"",HLOOKUP($B$2,'1A S1'!$G$5:$AA$314,150+$A7))</f>
        <v/>
      </c>
      <c r="S7" s="404" t="str">
        <f aca="false">IF(ISBLANK('1A S1'!E183),"",'1A S1'!E183)</f>
        <v>JC</v>
      </c>
      <c r="T7" s="406" t="str">
        <f aca="false">IF(ISBLANK(HLOOKUP($B$2,'1A S1'!$G$5:$AA$314,171+$A7)),"",HLOOKUP($B$2,'1A S1'!$G$5:$AA$314,171+$A7))</f>
        <v/>
      </c>
      <c r="U7" s="404" t="str">
        <f aca="false">IF(ISBLANK('1A S1'!E204),"",'1A S1'!E204)</f>
        <v>NJO</v>
      </c>
      <c r="V7" s="405" t="str">
        <f aca="false">IF(ISBLANK(HLOOKUP($B$2,'1A S1'!$G$5:$AA$314,192+$A7)),"",HLOOKUP($B$2,'1A S1'!$G$5:$AA$314,192+$A7))</f>
        <v/>
      </c>
      <c r="W7" s="404" t="str">
        <f aca="false">IF(ISBLANK('1A S1'!E225),"",'1A S1'!E225)</f>
        <v>IC</v>
      </c>
      <c r="X7" s="406" t="str">
        <f aca="false">IF(ISBLANK(HLOOKUP($B$2,'1A S1'!$G$5:$AA$314,213+$A7)),"",HLOOKUP($B$2,'1A S1'!$G$5:$AA$314,213+$A7))</f>
        <v/>
      </c>
      <c r="Y7" s="404" t="str">
        <f aca="false">IF(ISBLANK('1A S1'!E246),"",'1A S1'!E246)</f>
        <v>LR</v>
      </c>
      <c r="Z7" s="405" t="str">
        <f aca="false">IF(    AND( ISBLANK(HLOOKUP($B$2,'1A S1'!$G$5:$AA$314,234+$A7)),  ISBLANK(HLOOKUP($B$2,'1A S1'!$G$5:$AA$314,238+$A7)) ), "",  HLOOKUP($B$2,'1A S1'!$G$5:$AA$314,234+$A7) + HLOOKUP($B$2,'1A S1'!$G$5:$AA$314,238+$A7)   )</f>
        <v/>
      </c>
      <c r="AA7" s="404" t="str">
        <f aca="false">IF(ISBLANK('1A S1'!E279),"",'1A S1'!E279)</f>
        <v>MFC</v>
      </c>
      <c r="AB7" s="406" t="str">
        <f aca="false">IF(ISBLANK(HLOOKUP($B$2,'1A S1'!$G$5:$AA$314,259+$A7)),"",HLOOKUP($B$2,'1A S1'!$G$5:$AA$314,259+$A7))</f>
        <v/>
      </c>
      <c r="AC7" s="379"/>
      <c r="AD7" s="379"/>
      <c r="AE7" s="379"/>
      <c r="AF7" s="379"/>
      <c r="AG7" s="395"/>
      <c r="AH7" s="396"/>
      <c r="AI7" s="396"/>
      <c r="AJ7" s="396"/>
      <c r="AK7" s="396"/>
      <c r="AL7" s="396"/>
      <c r="AM7" s="396"/>
      <c r="AN7" s="396"/>
      <c r="AO7" s="396"/>
      <c r="AP7" s="396"/>
      <c r="AQ7" s="396"/>
      <c r="AR7" s="396"/>
      <c r="AS7" s="396"/>
      <c r="AT7" s="396"/>
      <c r="AU7" s="396"/>
      <c r="AV7" s="396"/>
      <c r="AW7" s="396"/>
      <c r="AX7" s="396"/>
      <c r="AY7" s="396"/>
      <c r="AZ7" s="396"/>
      <c r="BA7" s="396"/>
      <c r="BB7" s="396"/>
      <c r="BC7" s="396"/>
      <c r="BD7" s="396"/>
      <c r="BE7" s="396"/>
    </row>
    <row r="8" customFormat="false" ht="12.75" hidden="false" customHeight="true" outlineLevel="0" collapsed="false">
      <c r="A8" s="397" t="n">
        <v>6</v>
      </c>
      <c r="B8" s="411"/>
      <c r="C8" s="379" t="str">
        <f aca="false">IF(ISBLANK('1A S1'!E13),"",'1A S1'!E13)</f>
        <v/>
      </c>
      <c r="D8" s="406" t="str">
        <f aca="false">IF(ISBLANK(HLOOKUP($B$2,'1A S1'!$G$5:$AA$314,3+$A8)),"",HLOOKUP($B$2,'1A S1'!$G$5:$AA$314,3+$A8))</f>
        <v/>
      </c>
      <c r="E8" s="379" t="str">
        <f aca="false">IF(ISBLANK('1A S1'!E34),"",'1A S1'!E34)</f>
        <v/>
      </c>
      <c r="F8" s="406" t="str">
        <f aca="false">IF(ISBLANK(HLOOKUP($B$2,'1A S1'!$G$5:$AA$314,24+$A8)),"",HLOOKUP($B$2,'1A S1'!$G$5:$AA$314,24+$A8))</f>
        <v/>
      </c>
      <c r="G8" s="404" t="str">
        <f aca="false">IF(ISBLANK('1A S1'!E55),"",'1A S1'!E55)</f>
        <v>PRG</v>
      </c>
      <c r="H8" s="406" t="str">
        <f aca="false">IF(ISBLANK(HLOOKUP($B$2,'1A S1'!$G$5:$AA$314,45+$A8)),"",HLOOKUP($B$2,'1A S1'!$G$5:$AA$314,45+$A8))</f>
        <v/>
      </c>
      <c r="I8" s="404" t="str">
        <f aca="false">IF(ISBLANK('1A S1'!E76),"",'1A S1'!E76)</f>
        <v>LN</v>
      </c>
      <c r="J8" s="405" t="str">
        <f aca="false">IF(ISBLANK(HLOOKUP($B$2,'1A S1'!$G$5:$AA$314,66+$A8)),"",HLOOKUP($B$2,'1A S1'!$G$5:$AA$314,66+$A8))</f>
        <v/>
      </c>
      <c r="K8" s="404" t="str">
        <f aca="false">IF(ISBLANK('1A S1'!E100),"",'1A S1'!E100)</f>
        <v>CCL</v>
      </c>
      <c r="L8" s="406" t="n">
        <f aca="false">IF(ISBLANK(HLOOKUP($B$2,'1A S1'!$G$5:$AA$314,87+$A8)),"",HLOOKUP($B$2,'1A S1'!$G$5:$AA$314,87+$A8))</f>
        <v>1</v>
      </c>
      <c r="M8" s="404" t="str">
        <f aca="false">IF(ISBLANK('1A S1'!E121),"",'1A S1'!E121)</f>
        <v>OM</v>
      </c>
      <c r="N8" s="405" t="str">
        <f aca="false">IF(ISBLANK(HLOOKUP($B$2,'1A S1'!$G$5:$AA$314,108+$A8)),"",HLOOKUP($B$2,'1A S1'!$G$5:$AA$314,108+$A8))</f>
        <v/>
      </c>
      <c r="O8" s="379" t="str">
        <f aca="false">IF(ISBLANK('1A S1'!E142),"",'1A S1'!E142)</f>
        <v>RB</v>
      </c>
      <c r="P8" s="406" t="n">
        <f aca="false">IF(ISBLANK(HLOOKUP($B$2,'1A S1'!$G$5:$AA$314,129+$A8)),"",HLOOKUP($B$2,'1A S1'!$G$5:$AA$314,129+$A8))</f>
        <v>1</v>
      </c>
      <c r="Q8" s="379" t="str">
        <f aca="false">IF(ISBLANK('1A S1'!E163),"",'1A S1'!E163)</f>
        <v/>
      </c>
      <c r="R8" s="406" t="n">
        <f aca="false">IF(ISBLANK(HLOOKUP($B$2,'1A S1'!$G$5:$AA$314,150+$A8)),"",HLOOKUP($B$2,'1A S1'!$G$5:$AA$314,150+$A8))</f>
        <v>1</v>
      </c>
      <c r="S8" s="379" t="str">
        <f aca="false">IF(ISBLANK('1A S1'!E184),"",'1A S1'!E184)</f>
        <v/>
      </c>
      <c r="T8" s="406" t="str">
        <f aca="false">IF(ISBLANK(HLOOKUP($B$2,'1A S1'!$G$5:$AA$314,171+$A8)),"",HLOOKUP($B$2,'1A S1'!$G$5:$AA$314,171+$A8))</f>
        <v/>
      </c>
      <c r="U8" s="379" t="str">
        <f aca="false">IF(ISBLANK('1A S1'!E205),"",'1A S1'!E205)</f>
        <v/>
      </c>
      <c r="V8" s="406" t="str">
        <f aca="false">IF(ISBLANK(HLOOKUP($B$2,'1A S1'!$G$5:$AA$314,192+$A8)),"",HLOOKUP($B$2,'1A S1'!$G$5:$AA$314,192+$A8))</f>
        <v/>
      </c>
      <c r="W8" s="379" t="str">
        <f aca="false">IF(ISBLANK('1A S1'!E226),"",'1A S1'!E226)</f>
        <v/>
      </c>
      <c r="X8" s="406" t="str">
        <f aca="false">IF(ISBLANK(HLOOKUP($B$2,'1A S1'!$G$5:$AA$314,213+$A8)),"",HLOOKUP($B$2,'1A S1'!$G$5:$AA$314,213+$A8))</f>
        <v/>
      </c>
      <c r="Y8" s="404" t="str">
        <f aca="false">IF(ISBLANK('1A S1'!E247),"",'1A S1'!E247)</f>
        <v>LR</v>
      </c>
      <c r="Z8" s="405" t="str">
        <f aca="false">IF(    AND( ISBLANK(HLOOKUP($B$2,'1A S1'!$G$5:$AA$314,234+$A8)),  ISBLANK(HLOOKUP($B$2,'1A S1'!$G$5:$AA$314,238+$A8)) ), "",  HLOOKUP($B$2,'1A S1'!$G$5:$AA$314,234+$A8) + HLOOKUP($B$2,'1A S1'!$G$5:$AA$314,238+$A8)   )</f>
        <v/>
      </c>
      <c r="AA8" s="404" t="str">
        <f aca="false">IF(ISBLANK('1A S1'!E280),"",'1A S1'!E280)</f>
        <v>MFC</v>
      </c>
      <c r="AB8" s="406" t="str">
        <f aca="false">IF(ISBLANK(HLOOKUP($B$2,'1A S1'!$G$5:$AA$314,259+$A8)),"",HLOOKUP($B$2,'1A S1'!$G$5:$AA$314,259+$A8))</f>
        <v/>
      </c>
      <c r="AC8" s="379"/>
      <c r="AD8" s="379"/>
      <c r="AE8" s="415"/>
      <c r="AF8" s="379"/>
      <c r="AG8" s="395"/>
      <c r="AH8" s="396"/>
      <c r="AI8" s="396"/>
      <c r="AJ8" s="396"/>
      <c r="AK8" s="396"/>
      <c r="AL8" s="396"/>
      <c r="AM8" s="396"/>
      <c r="AN8" s="396"/>
      <c r="AO8" s="396"/>
      <c r="AP8" s="396"/>
      <c r="AQ8" s="396"/>
      <c r="AR8" s="396"/>
      <c r="AS8" s="396"/>
      <c r="AT8" s="396"/>
      <c r="AU8" s="396"/>
      <c r="AV8" s="396"/>
      <c r="AW8" s="396"/>
      <c r="AX8" s="396"/>
      <c r="AY8" s="396"/>
      <c r="AZ8" s="396"/>
      <c r="BA8" s="396"/>
      <c r="BB8" s="396"/>
      <c r="BC8" s="396"/>
      <c r="BD8" s="396"/>
      <c r="BE8" s="396"/>
    </row>
    <row r="9" customFormat="false" ht="12.75" hidden="false" customHeight="true" outlineLevel="0" collapsed="false">
      <c r="A9" s="397" t="n">
        <v>7</v>
      </c>
      <c r="B9" s="407"/>
      <c r="C9" s="394" t="str">
        <f aca="false">IF(ISBLANK('1A S1'!E14),"",'1A S1'!E14)</f>
        <v/>
      </c>
      <c r="D9" s="409" t="str">
        <f aca="false">IF(ISBLANK(HLOOKUP($B$2,'1A S1'!$G$5:$AA$314,3+$A9)),"",HLOOKUP($B$2,'1A S1'!$G$5:$AA$314,3+$A9))</f>
        <v/>
      </c>
      <c r="E9" s="394" t="str">
        <f aca="false">IF(ISBLANK('1A S1'!E35),"",'1A S1'!E35)</f>
        <v/>
      </c>
      <c r="F9" s="409" t="str">
        <f aca="false">IF(ISBLANK(HLOOKUP($B$2,'1A S1'!$G$5:$AA$314,24+$A9)),"",HLOOKUP($B$2,'1A S1'!$G$5:$AA$314,24+$A9))</f>
        <v/>
      </c>
      <c r="G9" s="394" t="str">
        <f aca="false">IF(ISBLANK('1A S1'!E56),"",'1A S1'!E56)</f>
        <v/>
      </c>
      <c r="H9" s="409" t="str">
        <f aca="false">IF(ISBLANK(HLOOKUP($B$2,'1A S1'!$G$5:$AA$314,45+$A9)),"",HLOOKUP($B$2,'1A S1'!$G$5:$AA$314,45+$A9))</f>
        <v/>
      </c>
      <c r="I9" s="408" t="str">
        <f aca="false">IF(ISBLANK('1A S1'!E77),"",'1A S1'!E77)</f>
        <v>NH</v>
      </c>
      <c r="J9" s="410" t="str">
        <f aca="false">IF(ISBLANK(HLOOKUP($B$2,'1A S1'!$G$5:$AA$314,66+$A9)),"",HLOOKUP($B$2,'1A S1'!$G$5:$AA$314,66+$A9))</f>
        <v/>
      </c>
      <c r="K9" s="394" t="str">
        <f aca="false">IF(ISBLANK('1A S1'!E101),"",'1A S1'!E101)</f>
        <v/>
      </c>
      <c r="L9" s="409" t="n">
        <f aca="false">IF(ISBLANK(HLOOKUP($B$2,'1A S1'!$G$5:$AA$314,87+$A9)),"",HLOOKUP($B$2,'1A S1'!$G$5:$AA$314,87+$A9))</f>
        <v>1</v>
      </c>
      <c r="M9" s="408" t="str">
        <f aca="false">IF(ISBLANK('1A S1'!E122),"",'1A S1'!E122)</f>
        <v>PSE</v>
      </c>
      <c r="N9" s="410" t="str">
        <f aca="false">IF(ISBLANK(HLOOKUP($B$2,'1A S1'!$G$5:$AA$314,108+$A9)),"",HLOOKUP($B$2,'1A S1'!$G$5:$AA$314,108+$A9))</f>
        <v/>
      </c>
      <c r="O9" s="394" t="str">
        <f aca="false">IF(ISBLANK('1A S1'!E143),"",'1A S1'!E143)</f>
        <v/>
      </c>
      <c r="P9" s="409" t="n">
        <f aca="false">IF(ISBLANK(HLOOKUP($B$2,'1A S1'!$G$5:$AA$314,129+$A9)),"",HLOOKUP($B$2,'1A S1'!$G$5:$AA$314,129+$A9))</f>
        <v>2</v>
      </c>
      <c r="Q9" s="394" t="str">
        <f aca="false">IF(ISBLANK('1A S1'!E164),"",'1A S1'!E164)</f>
        <v/>
      </c>
      <c r="R9" s="409" t="n">
        <f aca="false">IF(ISBLANK(HLOOKUP($B$2,'1A S1'!$G$5:$AA$314,150+$A9)),"",HLOOKUP($B$2,'1A S1'!$G$5:$AA$314,150+$A9))</f>
        <v>4</v>
      </c>
      <c r="S9" s="394" t="str">
        <f aca="false">IF(ISBLANK('1A S1'!E185),"",'1A S1'!E185)</f>
        <v/>
      </c>
      <c r="T9" s="409" t="str">
        <f aca="false">IF(ISBLANK(HLOOKUP($B$2,'1A S1'!$G$5:$AA$314,171+$A9)),"",HLOOKUP($B$2,'1A S1'!$G$5:$AA$314,171+$A9))</f>
        <v/>
      </c>
      <c r="U9" s="394" t="str">
        <f aca="false">IF(ISBLANK('1A S1'!E206),"",'1A S1'!E206)</f>
        <v/>
      </c>
      <c r="V9" s="409" t="str">
        <f aca="false">IF(ISBLANK(HLOOKUP($B$2,'1A S1'!$G$5:$AA$314,192+$A9)),"",HLOOKUP($B$2,'1A S1'!$G$5:$AA$314,192+$A9))</f>
        <v/>
      </c>
      <c r="W9" s="394" t="str">
        <f aca="false">IF(ISBLANK('1A S1'!E227),"",'1A S1'!E227)</f>
        <v/>
      </c>
      <c r="X9" s="409" t="str">
        <f aca="false">IF(ISBLANK(HLOOKUP($B$2,'1A S1'!$G$5:$AA$314,213+$A9)),"",HLOOKUP($B$2,'1A S1'!$G$5:$AA$314,213+$A9))</f>
        <v/>
      </c>
      <c r="Y9" s="408" t="str">
        <f aca="false">IF(ISBLANK('1A S1'!E248),"",'1A S1'!E248)</f>
        <v>PSO</v>
      </c>
      <c r="Z9" s="410" t="str">
        <f aca="false">IF(    AND( ISBLANK(HLOOKUP($B$2,'1A S1'!$G$5:$AA$314,234+$A9)),  ISBLANK(HLOOKUP($B$2,'1A S1'!$G$5:$AA$314,238+$A9)) ), "",  HLOOKUP($B$2,'1A S1'!$G$5:$AA$314,234+$A9) + HLOOKUP($B$2,'1A S1'!$G$5:$AA$314,238+$A9)   )</f>
        <v/>
      </c>
      <c r="AA9" s="408" t="str">
        <f aca="false">IF(ISBLANK('1A S1'!E281),"",'1A S1'!E281)</f>
        <v>PSO</v>
      </c>
      <c r="AB9" s="409" t="str">
        <f aca="false">IF(ISBLANK(HLOOKUP($B$2,'1A S1'!$G$5:$AA$314,259+$A9)),"",HLOOKUP($B$2,'1A S1'!$G$5:$AA$314,259+$A9))</f>
        <v/>
      </c>
      <c r="AC9" s="379"/>
      <c r="AD9" s="379"/>
      <c r="AE9" s="379"/>
      <c r="AF9" s="379"/>
      <c r="AG9" s="395"/>
      <c r="AH9" s="396"/>
      <c r="AI9" s="396"/>
      <c r="AJ9" s="396"/>
      <c r="AK9" s="396"/>
      <c r="AL9" s="396"/>
      <c r="AM9" s="396"/>
      <c r="AN9" s="396"/>
      <c r="AO9" s="396"/>
      <c r="AP9" s="396"/>
      <c r="AQ9" s="396"/>
      <c r="AR9" s="396"/>
      <c r="AS9" s="396"/>
      <c r="AT9" s="396"/>
      <c r="AU9" s="396"/>
      <c r="AV9" s="396"/>
      <c r="AW9" s="396"/>
      <c r="AX9" s="396"/>
      <c r="AY9" s="396"/>
      <c r="AZ9" s="396"/>
      <c r="BA9" s="396"/>
      <c r="BB9" s="396"/>
      <c r="BC9" s="396"/>
      <c r="BD9" s="396"/>
      <c r="BE9" s="396"/>
    </row>
    <row r="10" customFormat="false" ht="12.75" hidden="false" customHeight="true" outlineLevel="0" collapsed="false">
      <c r="A10" s="397" t="n">
        <v>8</v>
      </c>
      <c r="B10" s="411"/>
      <c r="C10" s="412" t="str">
        <f aca="false">'1A S1'!F16</f>
        <v>M</v>
      </c>
      <c r="D10" s="413" t="n">
        <f aca="false">IF(ISBLANK(HLOOKUP($B$2,'1A S1'!$G$5:$AA$314,3+$A10)),"",HLOOKUP($B$2,'1A S1'!$G$5:$AA$314,3+$A10))</f>
        <v>2</v>
      </c>
      <c r="E10" s="412" t="str">
        <f aca="false">'1A S1'!F37</f>
        <v>M</v>
      </c>
      <c r="F10" s="414" t="str">
        <f aca="false">IF(ISBLANK(HLOOKUP($B$2,'1A S1'!$G$5:$AA$314,24+$A10)),"",HLOOKUP($B$2,'1A S1'!$G$5:$AA$314,24+$A10))</f>
        <v/>
      </c>
      <c r="G10" s="412" t="str">
        <f aca="false">'1A S1'!F58</f>
        <v>M</v>
      </c>
      <c r="H10" s="413" t="n">
        <f aca="false">IF(ISBLANK(HLOOKUP($B$2,'1A S1'!$G$5:$AA$314,45+$A10)),"",HLOOKUP($B$2,'1A S1'!$G$5:$AA$314,45+$A10))</f>
        <v>3</v>
      </c>
      <c r="I10" s="412" t="str">
        <f aca="false">'1A S1'!F79</f>
        <v>M</v>
      </c>
      <c r="J10" s="414" t="n">
        <f aca="false">IF(ISBLANK(HLOOKUP($B$2,'1A S1'!$G$5:$AA$314,66+$A10)),"",HLOOKUP($B$2,'1A S1'!$G$5:$AA$314,66+$A10))</f>
        <v>1</v>
      </c>
      <c r="K10" s="412" t="str">
        <f aca="false">'1A S1'!F103</f>
        <v>M</v>
      </c>
      <c r="L10" s="413" t="str">
        <f aca="false">IF(ISBLANK(HLOOKUP($B$2,'1A S1'!$G$5:$AA$314,87+$A10)),"",HLOOKUP($B$2,'1A S1'!$G$5:$AA$314,87+$A10))</f>
        <v/>
      </c>
      <c r="M10" s="412" t="str">
        <f aca="false">'1A S1'!F124</f>
        <v>M</v>
      </c>
      <c r="N10" s="414" t="str">
        <f aca="false">IF(ISBLANK(HLOOKUP($B$2,'1A S1'!$G$5:$AA$314,108+$A10)),"",HLOOKUP($B$2,'1A S1'!$G$5:$AA$314,108+$A10))</f>
        <v/>
      </c>
      <c r="O10" s="412" t="str">
        <f aca="false">'1A S1'!F145</f>
        <v>M</v>
      </c>
      <c r="P10" s="413" t="n">
        <f aca="false">IF(ISBLANK(HLOOKUP($B$2,'1A S1'!$G$5:$AA$314,129+$A10)),"",HLOOKUP($B$2,'1A S1'!$G$5:$AA$314,129+$A10))</f>
        <v>1</v>
      </c>
      <c r="Q10" s="412" t="str">
        <f aca="false">'1A S1'!F166</f>
        <v>M</v>
      </c>
      <c r="R10" s="413" t="str">
        <f aca="false">IF(ISBLANK(HLOOKUP($B$2,'1A S1'!$G$5:$AA$314,150+$A10)),"",HLOOKUP($B$2,'1A S1'!$G$5:$AA$314,150+$A10))</f>
        <v/>
      </c>
      <c r="S10" s="412" t="str">
        <f aca="false">'1A S1'!F187</f>
        <v>M</v>
      </c>
      <c r="T10" s="413" t="str">
        <f aca="false">IF(ISBLANK(HLOOKUP($B$2,'1A S1'!$G$5:$AA$314,171+$A10)),"",HLOOKUP($B$2,'1A S1'!$G$5:$AA$314,171+$A10))</f>
        <v/>
      </c>
      <c r="U10" s="412" t="str">
        <f aca="false">'1A S1'!F208</f>
        <v>B</v>
      </c>
      <c r="V10" s="414" t="str">
        <f aca="false">IF(ISBLANK(HLOOKUP($B$2,'1A S1'!$G$5:$AA$314,192+$A10)),"",HLOOKUP($B$2,'1A S1'!$G$5:$AA$314,192+$A10))</f>
        <v/>
      </c>
      <c r="W10" s="412" t="str">
        <f aca="false">'1A S1'!F229</f>
        <v>L</v>
      </c>
      <c r="X10" s="414" t="str">
        <f aca="false">IF(ISBLANK(HLOOKUP($B$2,'1A S1'!$G$5:$AA$314,213+$A10)),"",HLOOKUP($B$2,'1A S1'!$G$5:$AA$314,213+$A10))</f>
        <v/>
      </c>
      <c r="Y10" s="412" t="str">
        <f aca="false">'1A S1'!F262</f>
        <v>B</v>
      </c>
      <c r="Z10" s="413" t="str">
        <f aca="false">IF(ISBLANK(HLOOKUP($B$2,'1A S1'!$G$5:$AA$314,238+$A10)),"",HLOOKUP($B$2,'1A S1'!$G$5:$AA$314,238+$A10))</f>
        <v/>
      </c>
      <c r="AA10" s="412" t="str">
        <f aca="false">'1A S1'!F283</f>
        <v>M</v>
      </c>
      <c r="AB10" s="413" t="str">
        <f aca="false">IF(ISBLANK(HLOOKUP($B$2,'1A S1'!$G$5:$AA$314,259+$A10)),"",HLOOKUP($B$2,'1A S1'!$G$5:$AA$314,259+$A10))</f>
        <v/>
      </c>
      <c r="AC10" s="379"/>
      <c r="AD10" s="379" t="s">
        <v>16</v>
      </c>
      <c r="AE10" s="416" t="n">
        <f aca="false">SUM(AC3:BA3)</f>
        <v>0</v>
      </c>
      <c r="AF10" s="379"/>
      <c r="AG10" s="395"/>
      <c r="AH10" s="396"/>
      <c r="AI10" s="396"/>
      <c r="AJ10" s="396"/>
      <c r="AK10" s="396"/>
      <c r="AL10" s="396"/>
      <c r="AM10" s="396"/>
      <c r="AN10" s="396"/>
      <c r="AO10" s="396"/>
      <c r="AP10" s="396"/>
      <c r="AQ10" s="396"/>
      <c r="AR10" s="396"/>
      <c r="AS10" s="396"/>
      <c r="AT10" s="396"/>
      <c r="AU10" s="396"/>
      <c r="AV10" s="396"/>
      <c r="AW10" s="396"/>
      <c r="AX10" s="396"/>
      <c r="AY10" s="396"/>
      <c r="AZ10" s="396"/>
      <c r="BA10" s="396"/>
      <c r="BB10" s="396"/>
      <c r="BC10" s="396"/>
      <c r="BD10" s="396"/>
      <c r="BE10" s="396"/>
    </row>
    <row r="11" customFormat="false" ht="12.75" hidden="false" customHeight="true" outlineLevel="0" collapsed="false">
      <c r="A11" s="397" t="n">
        <v>9</v>
      </c>
      <c r="B11" s="411"/>
      <c r="C11" s="404" t="str">
        <f aca="false">IF(ISBLANK('1A S1'!E16),"",'1A S1'!E16)</f>
        <v>PS</v>
      </c>
      <c r="D11" s="406" t="n">
        <f aca="false">IF(ISBLANK(HLOOKUP($B$2,'1A S1'!$G$5:$AA$314,3+$A11)),"",HLOOKUP($B$2,'1A S1'!$G$5:$AA$314,3+$A11))</f>
        <v>4</v>
      </c>
      <c r="E11" s="404" t="str">
        <f aca="false">IF(ISBLANK('1A S1'!E37),"",'1A S1'!E37)</f>
        <v>MFC</v>
      </c>
      <c r="F11" s="405" t="str">
        <f aca="false">IF(ISBLANK(HLOOKUP($B$2,'1A S1'!$G$5:$AA$314,24+$A11)),"",HLOOKUP($B$2,'1A S1'!$G$5:$AA$314,24+$A11))</f>
        <v/>
      </c>
      <c r="G11" s="404" t="str">
        <f aca="false">IF(ISBLANK('1A S1'!E58),"",'1A S1'!E58)</f>
        <v>MDM</v>
      </c>
      <c r="H11" s="406" t="n">
        <f aca="false">IF(ISBLANK(HLOOKUP($B$2,'1A S1'!$G$5:$AA$314,45+$A11)),"",HLOOKUP($B$2,'1A S1'!$G$5:$AA$314,45+$A11))</f>
        <v>6</v>
      </c>
      <c r="I11" s="404" t="str">
        <f aca="false">IF(ISBLANK('1A S1'!E79),"",'1A S1'!E79)</f>
        <v>OT</v>
      </c>
      <c r="J11" s="405" t="n">
        <f aca="false">IF(ISBLANK(HLOOKUP($B$2,'1A S1'!$G$5:$AA$314,66+$A11)),"",HLOOKUP($B$2,'1A S1'!$G$5:$AA$314,66+$A11))</f>
        <v>2</v>
      </c>
      <c r="K11" s="379" t="str">
        <f aca="false">IF(ISBLANK('1A S1'!E103),"",'1A S1'!E103)</f>
        <v/>
      </c>
      <c r="L11" s="406" t="str">
        <f aca="false">IF(ISBLANK(HLOOKUP($B$2,'1A S1'!$G$5:$AA$314,87+$A11)),"",HLOOKUP($B$2,'1A S1'!$G$5:$AA$314,87+$A11))</f>
        <v/>
      </c>
      <c r="M11" s="404" t="str">
        <f aca="false">IF(ISBLANK('1A S1'!E124),"",'1A S1'!E124)</f>
        <v>RB</v>
      </c>
      <c r="N11" s="405" t="str">
        <f aca="false">IF(ISBLANK(HLOOKUP($B$2,'1A S1'!$G$5:$AA$314,108+$A11)),"",HLOOKUP($B$2,'1A S1'!$G$5:$AA$314,108+$A11))</f>
        <v/>
      </c>
      <c r="O11" s="404" t="str">
        <f aca="false">IF(ISBLANK('1A S1'!E145),"",'1A S1'!E145)</f>
        <v>PSE</v>
      </c>
      <c r="P11" s="406" t="n">
        <f aca="false">IF(ISBLANK(HLOOKUP($B$2,'1A S1'!$G$5:$AA$314,129+$A11)),"",HLOOKUP($B$2,'1A S1'!$G$5:$AA$314,129+$A11))</f>
        <v>1</v>
      </c>
      <c r="Q11" s="379" t="str">
        <f aca="false">IF(ISBLANK('1A S1'!E166),"",'1A S1'!E166)</f>
        <v/>
      </c>
      <c r="R11" s="406" t="str">
        <f aca="false">IF(ISBLANK(HLOOKUP($B$2,'1A S1'!$G$5:$AA$314,150+$A11)),"",HLOOKUP($B$2,'1A S1'!$G$5:$AA$314,150+$A11))</f>
        <v/>
      </c>
      <c r="S11" s="404" t="str">
        <f aca="false">IF(ISBLANK('1A S1'!E187),"",'1A S1'!E187)</f>
        <v>EP</v>
      </c>
      <c r="T11" s="406" t="str">
        <f aca="false">IF(ISBLANK(HLOOKUP($B$2,'1A S1'!$G$5:$AA$314,171+$A11)),"",HLOOKUP($B$2,'1A S1'!$G$5:$AA$314,171+$A11))</f>
        <v/>
      </c>
      <c r="U11" s="404" t="str">
        <f aca="false">IF(ISBLANK('1A S1'!E208),"",'1A S1'!E208)</f>
        <v>AB</v>
      </c>
      <c r="V11" s="405" t="str">
        <f aca="false">IF(ISBLANK(HLOOKUP($B$2,'1A S1'!$G$5:$AA$314,192+$A11)),"",HLOOKUP($B$2,'1A S1'!$G$5:$AA$314,192+$A11))</f>
        <v/>
      </c>
      <c r="W11" s="404" t="str">
        <f aca="false">IF(ISBLANK('1A S1'!E229),"",'1A S1'!E229)</f>
        <v>MAC</v>
      </c>
      <c r="X11" s="405" t="str">
        <f aca="false">IF(ISBLANK(HLOOKUP($B$2,'1A S1'!$G$5:$AA$314,213+$A11)),"",HLOOKUP($B$2,'1A S1'!$G$5:$AA$314,213+$A11))</f>
        <v/>
      </c>
      <c r="Y11" s="379" t="str">
        <f aca="false">IF(ISBLANK('1A S1'!E262),"",'1A S1'!E262)</f>
        <v>ALE</v>
      </c>
      <c r="Z11" s="406" t="str">
        <f aca="false">IF(ISBLANK(HLOOKUP($B$2,'1A S1'!$G$5:$AA$314,238+$A11)),"",HLOOKUP($B$2,'1A S1'!$G$5:$AA$314,238+$A11))</f>
        <v/>
      </c>
      <c r="AA11" s="379" t="str">
        <f aca="false">IF(ISBLANK('1A S1'!E283),"",'1A S1'!E283)</f>
        <v/>
      </c>
      <c r="AB11" s="406" t="str">
        <f aca="false">IF(ISBLANK(HLOOKUP($B$2,'1A S1'!$G$5:$AA$314,259+$A11)),"",HLOOKUP($B$2,'1A S1'!$G$5:$AA$314,259+$A11))</f>
        <v/>
      </c>
      <c r="AC11" s="379"/>
      <c r="AD11" s="379"/>
      <c r="AE11" s="379"/>
      <c r="AF11" s="379"/>
      <c r="AG11" s="395"/>
      <c r="AH11" s="396"/>
      <c r="AI11" s="396"/>
      <c r="AJ11" s="396"/>
      <c r="AK11" s="396"/>
      <c r="AL11" s="396"/>
      <c r="AM11" s="396"/>
      <c r="AN11" s="396"/>
      <c r="AO11" s="396"/>
      <c r="AP11" s="396"/>
      <c r="AQ11" s="396"/>
      <c r="AR11" s="396"/>
      <c r="AS11" s="396"/>
      <c r="AT11" s="396"/>
      <c r="AU11" s="396"/>
      <c r="AV11" s="396"/>
      <c r="AW11" s="396"/>
      <c r="AX11" s="396"/>
      <c r="AY11" s="396"/>
      <c r="AZ11" s="396"/>
      <c r="BA11" s="396"/>
      <c r="BB11" s="396"/>
      <c r="BC11" s="396"/>
      <c r="BD11" s="396"/>
      <c r="BE11" s="396"/>
    </row>
    <row r="12" customFormat="false" ht="12.75" hidden="false" customHeight="true" outlineLevel="0" collapsed="false">
      <c r="A12" s="397" t="n">
        <v>10</v>
      </c>
      <c r="B12" s="411"/>
      <c r="C12" s="404" t="str">
        <f aca="false">IF(ISBLANK('1A S1'!E17),"",'1A S1'!E17)</f>
        <v>PSO</v>
      </c>
      <c r="D12" s="406" t="n">
        <f aca="false">IF(ISBLANK(HLOOKUP($B$2,'1A S1'!$G$5:$AA$314,3+$A12)),"",HLOOKUP($B$2,'1A S1'!$G$5:$AA$314,3+$A12))</f>
        <v>2</v>
      </c>
      <c r="E12" s="404" t="str">
        <f aca="false">IF(ISBLANK('1A S1'!E38),"",'1A S1'!E38)</f>
        <v>MDM</v>
      </c>
      <c r="F12" s="405" t="str">
        <f aca="false">IF(ISBLANK(HLOOKUP($B$2,'1A S1'!$G$5:$AA$314,24+$A12)),"",HLOOKUP($B$2,'1A S1'!$G$5:$AA$314,24+$A12))</f>
        <v/>
      </c>
      <c r="G12" s="404" t="str">
        <f aca="false">IF(ISBLANK('1A S1'!E59),"",'1A S1'!E59)</f>
        <v>MFC</v>
      </c>
      <c r="H12" s="406" t="n">
        <f aca="false">IF(ISBLANK(HLOOKUP($B$2,'1A S1'!$G$5:$AA$314,45+$A12)),"",HLOOKUP($B$2,'1A S1'!$G$5:$AA$314,45+$A12))</f>
        <v>3</v>
      </c>
      <c r="I12" s="404" t="str">
        <f aca="false">IF(ISBLANK('1A S1'!E80),"",'1A S1'!E80)</f>
        <v>AP</v>
      </c>
      <c r="J12" s="405" t="n">
        <f aca="false">IF(ISBLANK(HLOOKUP($B$2,'1A S1'!$G$5:$AA$314,66+$A12)),"",HLOOKUP($B$2,'1A S1'!$G$5:$AA$314,66+$A12))</f>
        <v>1</v>
      </c>
      <c r="K12" s="379" t="str">
        <f aca="false">IF(ISBLANK('1A S1'!E104),"",'1A S1'!E104)</f>
        <v/>
      </c>
      <c r="L12" s="406" t="str">
        <f aca="false">IF(ISBLANK(HLOOKUP($B$2,'1A S1'!$G$5:$AA$314,87+$A12)),"",HLOOKUP($B$2,'1A S1'!$G$5:$AA$314,87+$A12))</f>
        <v/>
      </c>
      <c r="M12" s="404" t="str">
        <f aca="false">IF(ISBLANK('1A S1'!E125),"",'1A S1'!E125)</f>
        <v>PC</v>
      </c>
      <c r="N12" s="405" t="str">
        <f aca="false">IF(ISBLANK(HLOOKUP($B$2,'1A S1'!$G$5:$AA$314,108+$A12)),"",HLOOKUP($B$2,'1A S1'!$G$5:$AA$314,108+$A12))</f>
        <v/>
      </c>
      <c r="O12" s="404" t="str">
        <f aca="false">IF(ISBLANK('1A S1'!E146),"",'1A S1'!E146)</f>
        <v>PSE</v>
      </c>
      <c r="P12" s="406" t="str">
        <f aca="false">IF(ISBLANK(HLOOKUP($B$2,'1A S1'!$G$5:$AA$314,129+$A12)),"",HLOOKUP($B$2,'1A S1'!$G$5:$AA$314,129+$A12))</f>
        <v/>
      </c>
      <c r="Q12" s="379" t="str">
        <f aca="false">IF(ISBLANK('1A S1'!E167),"",'1A S1'!E167)</f>
        <v/>
      </c>
      <c r="R12" s="406" t="str">
        <f aca="false">IF(ISBLANK(HLOOKUP($B$2,'1A S1'!$G$5:$AA$314,150+$A12)),"",HLOOKUP($B$2,'1A S1'!$G$5:$AA$314,150+$A12))</f>
        <v/>
      </c>
      <c r="S12" s="379" t="str">
        <f aca="false">IF(ISBLANK('1A S1'!E188),"",'1A S1'!E188)</f>
        <v/>
      </c>
      <c r="T12" s="406" t="str">
        <f aca="false">IF(ISBLANK(HLOOKUP($B$2,'1A S1'!$G$5:$AA$314,171+$A12)),"",HLOOKUP($B$2,'1A S1'!$G$5:$AA$314,171+$A12))</f>
        <v/>
      </c>
      <c r="U12" s="404" t="str">
        <f aca="false">IF(ISBLANK('1A S1'!E209),"",'1A S1'!E209)</f>
        <v>MJT</v>
      </c>
      <c r="V12" s="405" t="str">
        <f aca="false">IF(ISBLANK(HLOOKUP($B$2,'1A S1'!$G$5:$AA$314,192+$A12)),"",HLOOKUP($B$2,'1A S1'!$G$5:$AA$314,192+$A12))</f>
        <v/>
      </c>
      <c r="W12" s="404" t="str">
        <f aca="false">IF(ISBLANK('1A S1'!E230),"",'1A S1'!E230)</f>
        <v>IC</v>
      </c>
      <c r="X12" s="405" t="str">
        <f aca="false">IF(ISBLANK(HLOOKUP($B$2,'1A S1'!$G$5:$AA$314,213+$A12)),"",HLOOKUP($B$2,'1A S1'!$G$5:$AA$314,213+$A12))</f>
        <v/>
      </c>
      <c r="Y12" s="379" t="str">
        <f aca="false">IF(ISBLANK('1A S1'!E263),"",'1A S1'!E263)</f>
        <v>MN</v>
      </c>
      <c r="Z12" s="406" t="str">
        <f aca="false">IF(ISBLANK(HLOOKUP($B$2,'1A S1'!$G$5:$AA$314,238+$A12)),"",HLOOKUP($B$2,'1A S1'!$G$5:$AA$314,238+$A12))</f>
        <v/>
      </c>
      <c r="AA12" s="379" t="str">
        <f aca="false">IF(ISBLANK('1A S1'!E284),"",'1A S1'!E284)</f>
        <v/>
      </c>
      <c r="AB12" s="406" t="str">
        <f aca="false">IF(ISBLANK(HLOOKUP($B$2,'1A S1'!$G$5:$AA$314,259+$A12)),"",HLOOKUP($B$2,'1A S1'!$G$5:$AA$314,259+$A12))</f>
        <v/>
      </c>
      <c r="AC12" s="379"/>
      <c r="AD12" s="379" t="s">
        <v>18</v>
      </c>
      <c r="AE12" s="416" t="n">
        <f aca="false">SUM(AC5:BE5)</f>
        <v>0</v>
      </c>
      <c r="AF12" s="379"/>
      <c r="AG12" s="395"/>
      <c r="AH12" s="396"/>
      <c r="AI12" s="396"/>
      <c r="AJ12" s="396"/>
      <c r="AK12" s="396"/>
      <c r="AL12" s="396"/>
      <c r="AM12" s="396"/>
      <c r="AN12" s="396"/>
      <c r="AO12" s="396"/>
      <c r="AP12" s="396"/>
      <c r="AQ12" s="396"/>
      <c r="AR12" s="396"/>
      <c r="AS12" s="396"/>
      <c r="AT12" s="396"/>
      <c r="AU12" s="396"/>
      <c r="AV12" s="396"/>
      <c r="AW12" s="396"/>
      <c r="AX12" s="396"/>
      <c r="AY12" s="396"/>
      <c r="AZ12" s="396"/>
      <c r="BA12" s="396"/>
      <c r="BB12" s="396"/>
      <c r="BC12" s="396"/>
      <c r="BD12" s="396"/>
      <c r="BE12" s="396"/>
    </row>
    <row r="13" customFormat="false" ht="12.75" hidden="false" customHeight="true" outlineLevel="0" collapsed="false">
      <c r="A13" s="397" t="n">
        <v>11</v>
      </c>
      <c r="B13" s="411"/>
      <c r="C13" s="404" t="str">
        <f aca="false">IF(ISBLANK('1A S1'!E18),"",'1A S1'!E18)</f>
        <v>RB</v>
      </c>
      <c r="D13" s="406" t="n">
        <f aca="false">IF(ISBLANK(HLOOKUP($B$2,'1A S1'!$G$5:$AA$314,3+$A13)),"",HLOOKUP($B$2,'1A S1'!$G$5:$AA$314,3+$A13))</f>
        <v>2</v>
      </c>
      <c r="E13" s="404" t="str">
        <f aca="false">IF(ISBLANK('1A S1'!E39),"",'1A S1'!E39)</f>
        <v>PRG</v>
      </c>
      <c r="F13" s="405" t="str">
        <f aca="false">IF(ISBLANK(HLOOKUP($B$2,'1A S1'!$G$5:$AA$314,24+$A13)),"",HLOOKUP($B$2,'1A S1'!$G$5:$AA$314,24+$A13))</f>
        <v/>
      </c>
      <c r="G13" s="404" t="str">
        <f aca="false">IF(ISBLANK('1A S1'!E60),"",'1A S1'!E60)</f>
        <v>RB</v>
      </c>
      <c r="H13" s="406" t="n">
        <f aca="false">IF(ISBLANK(HLOOKUP($B$2,'1A S1'!$G$5:$AA$314,45+$A13)),"",HLOOKUP($B$2,'1A S1'!$G$5:$AA$314,45+$A13))</f>
        <v>3</v>
      </c>
      <c r="I13" s="404" t="str">
        <f aca="false">IF(ISBLANK('1A S1'!E81),"",'1A S1'!E81)</f>
        <v>LN</v>
      </c>
      <c r="J13" s="405" t="n">
        <f aca="false">IF(ISBLANK(HLOOKUP($B$2,'1A S1'!$G$5:$AA$314,66+$A13)),"",HLOOKUP($B$2,'1A S1'!$G$5:$AA$314,66+$A13))</f>
        <v>3</v>
      </c>
      <c r="K13" s="379" t="str">
        <f aca="false">IF(ISBLANK('1A S1'!E105),"",'1A S1'!E105)</f>
        <v/>
      </c>
      <c r="L13" s="406" t="str">
        <f aca="false">IF(ISBLANK(HLOOKUP($B$2,'1A S1'!$G$5:$AA$314,87+$A13)),"",HLOOKUP($B$2,'1A S1'!$G$5:$AA$314,87+$A13))</f>
        <v/>
      </c>
      <c r="M13" s="404" t="str">
        <f aca="false">IF(ISBLANK('1A S1'!E126),"",'1A S1'!E126)</f>
        <v>OM</v>
      </c>
      <c r="N13" s="405" t="str">
        <f aca="false">IF(ISBLANK(HLOOKUP($B$2,'1A S1'!$G$5:$AA$314,108+$A13)),"",HLOOKUP($B$2,'1A S1'!$G$5:$AA$314,108+$A13))</f>
        <v/>
      </c>
      <c r="O13" s="379" t="str">
        <f aca="false">IF(ISBLANK('1A S1'!E147),"",'1A S1'!E147)</f>
        <v>RB</v>
      </c>
      <c r="P13" s="406" t="n">
        <f aca="false">IF(ISBLANK(HLOOKUP($B$2,'1A S1'!$G$5:$AA$314,129+$A13)),"",HLOOKUP($B$2,'1A S1'!$G$5:$AA$314,129+$A13))</f>
        <v>1</v>
      </c>
      <c r="Q13" s="379" t="str">
        <f aca="false">IF(ISBLANK('1A S1'!E168),"",'1A S1'!E168)</f>
        <v/>
      </c>
      <c r="R13" s="406" t="str">
        <f aca="false">IF(ISBLANK(HLOOKUP($B$2,'1A S1'!$G$5:$AA$314,150+$A13)),"",HLOOKUP($B$2,'1A S1'!$G$5:$AA$314,150+$A13))</f>
        <v/>
      </c>
      <c r="S13" s="379" t="str">
        <f aca="false">IF(ISBLANK('1A S1'!E189),"",'1A S1'!E189)</f>
        <v/>
      </c>
      <c r="T13" s="406" t="n">
        <f aca="false">IF(ISBLANK(HLOOKUP($B$2,'1A S1'!$G$5:$AA$314,171+$A13)),"",HLOOKUP($B$2,'1A S1'!$G$5:$AA$314,171+$A13))</f>
        <v>1</v>
      </c>
      <c r="U13" s="404" t="str">
        <f aca="false">IF(ISBLANK('1A S1'!E210),"",'1A S1'!E210)</f>
        <v>MN</v>
      </c>
      <c r="V13" s="405" t="n">
        <f aca="false">IF(ISBLANK(HLOOKUP($B$2,'1A S1'!$G$5:$AA$314,192+$A13)),"",HLOOKUP($B$2,'1A S1'!$G$5:$AA$314,192+$A13))</f>
        <v>1</v>
      </c>
      <c r="W13" s="404" t="str">
        <f aca="false">IF(ISBLANK('1A S1'!E231),"",'1A S1'!E231)</f>
        <v/>
      </c>
      <c r="X13" s="406" t="n">
        <f aca="false">IF(ISBLANK(HLOOKUP($B$2,'1A S1'!$G$5:$AA$314,213+$A13)),"",HLOOKUP($B$2,'1A S1'!$G$5:$AA$314,213+$A13))</f>
        <v>1</v>
      </c>
      <c r="Y13" s="379" t="str">
        <f aca="false">IF(ISBLANK('1A S1'!E264),"",'1A S1'!E264)</f>
        <v/>
      </c>
      <c r="Z13" s="406" t="str">
        <f aca="false">IF(ISBLANK(HLOOKUP($B$2,'1A S1'!$G$5:$AA$314,238+$A13)),"",HLOOKUP($B$2,'1A S1'!$G$5:$AA$314,238+$A13))</f>
        <v/>
      </c>
      <c r="AA13" s="379" t="str">
        <f aca="false">IF(ISBLANK('1A S1'!E285),"",'1A S1'!E285)</f>
        <v/>
      </c>
      <c r="AB13" s="406" t="str">
        <f aca="false">IF(ISBLANK(HLOOKUP($B$2,'1A S1'!$G$5:$AA$314,259+$A13)),"",HLOOKUP($B$2,'1A S1'!$G$5:$AA$314,259+$A13))</f>
        <v/>
      </c>
      <c r="AC13" s="379"/>
      <c r="AD13" s="379"/>
      <c r="AE13" s="379"/>
      <c r="AF13" s="379"/>
      <c r="AG13" s="395"/>
      <c r="AH13" s="396"/>
      <c r="AI13" s="396"/>
      <c r="AJ13" s="396"/>
      <c r="AK13" s="396"/>
      <c r="AL13" s="396"/>
      <c r="AM13" s="396"/>
      <c r="AN13" s="396"/>
      <c r="AO13" s="396"/>
      <c r="AP13" s="396"/>
      <c r="AQ13" s="396"/>
      <c r="AR13" s="396"/>
      <c r="AS13" s="396"/>
      <c r="AT13" s="396"/>
      <c r="AU13" s="396"/>
      <c r="AV13" s="396"/>
      <c r="AW13" s="396"/>
      <c r="AX13" s="396"/>
      <c r="AY13" s="396"/>
      <c r="AZ13" s="396"/>
      <c r="BA13" s="396"/>
      <c r="BB13" s="396"/>
      <c r="BC13" s="396"/>
      <c r="BD13" s="396"/>
      <c r="BE13" s="396"/>
    </row>
    <row r="14" customFormat="false" ht="12.75" hidden="false" customHeight="true" outlineLevel="0" collapsed="false">
      <c r="A14" s="397" t="n">
        <v>12</v>
      </c>
      <c r="B14" s="403" t="s">
        <v>27</v>
      </c>
      <c r="C14" s="404" t="str">
        <f aca="false">IF(ISBLANK('1A S1'!E19),"",'1A S1'!E19)</f>
        <v>CDE</v>
      </c>
      <c r="D14" s="406" t="n">
        <f aca="false">IF(ISBLANK(HLOOKUP($B$2,'1A S1'!$G$5:$AA$314,3+$A14)),"",HLOOKUP($B$2,'1A S1'!$G$5:$AA$314,3+$A14))</f>
        <v>4</v>
      </c>
      <c r="E14" s="404" t="str">
        <f aca="false">IF(ISBLANK('1A S1'!E40),"",'1A S1'!E40)</f>
        <v>PDU</v>
      </c>
      <c r="F14" s="405" t="str">
        <f aca="false">IF(ISBLANK(HLOOKUP($B$2,'1A S1'!$G$5:$AA$314,24+$A14)),"",HLOOKUP($B$2,'1A S1'!$G$5:$AA$314,24+$A14))</f>
        <v/>
      </c>
      <c r="G14" s="404" t="str">
        <f aca="false">IF(ISBLANK('1A S1'!E61),"",'1A S1'!E61)</f>
        <v>AP</v>
      </c>
      <c r="H14" s="406" t="n">
        <f aca="false">IF(ISBLANK(HLOOKUP($B$2,'1A S1'!$G$5:$AA$314,45+$A14)),"",HLOOKUP($B$2,'1A S1'!$G$5:$AA$314,45+$A14))</f>
        <v>3</v>
      </c>
      <c r="I14" s="404" t="str">
        <f aca="false">IF(ISBLANK('1A S1'!E82),"",'1A S1'!E82)</f>
        <v>NH</v>
      </c>
      <c r="J14" s="405" t="n">
        <f aca="false">IF(ISBLANK(HLOOKUP($B$2,'1A S1'!$G$5:$AA$314,66+$A14)),"",HLOOKUP($B$2,'1A S1'!$G$5:$AA$314,66+$A14))</f>
        <v>1</v>
      </c>
      <c r="K14" s="379" t="str">
        <f aca="false">IF(ISBLANK('1A S1'!E106),"",'1A S1'!E106)</f>
        <v/>
      </c>
      <c r="L14" s="406" t="str">
        <f aca="false">IF(ISBLANK(HLOOKUP($B$2,'1A S1'!$G$5:$AA$314,87+$A14)),"",HLOOKUP($B$2,'1A S1'!$G$5:$AA$314,87+$A14))</f>
        <v/>
      </c>
      <c r="M14" s="404" t="str">
        <f aca="false">IF(ISBLANK('1A S1'!E127),"",'1A S1'!E127)</f>
        <v>PSE</v>
      </c>
      <c r="N14" s="405" t="str">
        <f aca="false">IF(ISBLANK(HLOOKUP($B$2,'1A S1'!$G$5:$AA$314,108+$A14)),"",HLOOKUP($B$2,'1A S1'!$G$5:$AA$314,108+$A14))</f>
        <v/>
      </c>
      <c r="O14" s="379" t="str">
        <f aca="false">IF(ISBLANK('1A S1'!E148),"",'1A S1'!E148)</f>
        <v/>
      </c>
      <c r="P14" s="406" t="n">
        <f aca="false">IF(ISBLANK(HLOOKUP($B$2,'1A S1'!$G$5:$AA$314,129+$A14)),"",HLOOKUP($B$2,'1A S1'!$G$5:$AA$314,129+$A14))</f>
        <v>4</v>
      </c>
      <c r="Q14" s="379" t="str">
        <f aca="false">IF(ISBLANK('1A S1'!E169),"",'1A S1'!E169)</f>
        <v/>
      </c>
      <c r="R14" s="406" t="str">
        <f aca="false">IF(ISBLANK(HLOOKUP($B$2,'1A S1'!$G$5:$AA$314,150+$A14)),"",HLOOKUP($B$2,'1A S1'!$G$5:$AA$314,150+$A14))</f>
        <v/>
      </c>
      <c r="S14" s="379" t="str">
        <f aca="false">IF(ISBLANK('1A S1'!E190),"",'1A S1'!E190)</f>
        <v/>
      </c>
      <c r="T14" s="406" t="n">
        <f aca="false">IF(ISBLANK(HLOOKUP($B$2,'1A S1'!$G$5:$AA$314,171+$A14)),"",HLOOKUP($B$2,'1A S1'!$G$5:$AA$314,171+$A14))</f>
        <v>8</v>
      </c>
      <c r="U14" s="379" t="str">
        <f aca="false">IF(ISBLANK('1A S1'!E211),"",'1A S1'!E211)</f>
        <v/>
      </c>
      <c r="V14" s="406" t="n">
        <f aca="false">IF(ISBLANK(HLOOKUP($B$2,'1A S1'!$G$5:$AA$314,192+$A14)),"",HLOOKUP($B$2,'1A S1'!$G$5:$AA$314,192+$A14))</f>
        <v>2</v>
      </c>
      <c r="W14" s="379" t="str">
        <f aca="false">IF(ISBLANK('1A S1'!E232),"",'1A S1'!E232)</f>
        <v/>
      </c>
      <c r="X14" s="406" t="n">
        <f aca="false">IF(ISBLANK(HLOOKUP($B$2,'1A S1'!$G$5:$AA$314,213+$A14)),"",HLOOKUP($B$2,'1A S1'!$G$5:$AA$314,213+$A14))</f>
        <v>3</v>
      </c>
      <c r="Y14" s="379" t="str">
        <f aca="false">IF(ISBLANK('1A S1'!E265),"",'1A S1'!E265)</f>
        <v/>
      </c>
      <c r="Z14" s="406" t="str">
        <f aca="false">IF(ISBLANK(HLOOKUP($B$2,'1A S1'!$G$5:$AA$314,238+$A14)),"",HLOOKUP($B$2,'1A S1'!$G$5:$AA$314,238+$A14))</f>
        <v/>
      </c>
      <c r="AA14" s="379" t="str">
        <f aca="false">IF(ISBLANK('1A S1'!E286),"",'1A S1'!E286)</f>
        <v/>
      </c>
      <c r="AB14" s="406" t="str">
        <f aca="false">IF(ISBLANK(HLOOKUP($B$2,'1A S1'!$G$5:$AA$314,259+$A14)),"",HLOOKUP($B$2,'1A S1'!$G$5:$AA$314,259+$A14))</f>
        <v/>
      </c>
      <c r="AC14" s="379"/>
      <c r="AD14" s="379"/>
      <c r="AE14" s="416" t="n">
        <f aca="false">AE10+AE12</f>
        <v>0</v>
      </c>
      <c r="AF14" s="379"/>
      <c r="AG14" s="395"/>
      <c r="AH14" s="396"/>
      <c r="AI14" s="396"/>
      <c r="AJ14" s="396"/>
      <c r="AK14" s="396"/>
      <c r="AL14" s="396"/>
      <c r="AM14" s="396"/>
      <c r="AN14" s="396"/>
      <c r="AO14" s="396"/>
      <c r="AP14" s="396"/>
      <c r="AQ14" s="396"/>
      <c r="AR14" s="396"/>
      <c r="AS14" s="396"/>
      <c r="AT14" s="396"/>
      <c r="AU14" s="396"/>
      <c r="AV14" s="396"/>
      <c r="AW14" s="396"/>
      <c r="AX14" s="396"/>
      <c r="AY14" s="396"/>
      <c r="AZ14" s="396"/>
      <c r="BA14" s="396"/>
      <c r="BB14" s="396"/>
      <c r="BC14" s="396"/>
      <c r="BD14" s="396"/>
      <c r="BE14" s="396"/>
    </row>
    <row r="15" customFormat="false" ht="12.75" hidden="false" customHeight="true" outlineLevel="0" collapsed="false">
      <c r="A15" s="397" t="n">
        <v>13</v>
      </c>
      <c r="B15" s="411"/>
      <c r="C15" s="404" t="str">
        <f aca="false">IF(ISBLANK('1A S1'!E20),"",'1A S1'!E20)</f>
        <v>JD</v>
      </c>
      <c r="D15" s="406" t="n">
        <f aca="false">IF(ISBLANK(HLOOKUP($B$2,'1A S1'!$G$5:$AA$314,3+$A15)),"",HLOOKUP($B$2,'1A S1'!$G$5:$AA$314,3+$A15))</f>
        <v>4</v>
      </c>
      <c r="E15" s="404" t="str">
        <f aca="false">IF(ISBLANK('1A S1'!E41),"",'1A S1'!E41)</f>
        <v>AP</v>
      </c>
      <c r="F15" s="405" t="str">
        <f aca="false">IF(ISBLANK(HLOOKUP($B$2,'1A S1'!$G$5:$AA$314,24+$A15)),"",HLOOKUP($B$2,'1A S1'!$G$5:$AA$314,24+$A15))</f>
        <v/>
      </c>
      <c r="G15" s="404" t="str">
        <f aca="false">IF(ISBLANK('1A S1'!E62),"",'1A S1'!E62)</f>
        <v>YF</v>
      </c>
      <c r="H15" s="406" t="n">
        <f aca="false">IF(ISBLANK(HLOOKUP($B$2,'1A S1'!$G$5:$AA$314,45+$A15)),"",HLOOKUP($B$2,'1A S1'!$G$5:$AA$314,45+$A15))</f>
        <v>3</v>
      </c>
      <c r="I15" s="404" t="str">
        <f aca="false">IF(ISBLANK('1A S1'!E83),"",'1A S1'!E83)</f>
        <v>YF</v>
      </c>
      <c r="J15" s="405" t="n">
        <f aca="false">IF(ISBLANK(HLOOKUP($B$2,'1A S1'!$G$5:$AA$314,66+$A15)),"",HLOOKUP($B$2,'1A S1'!$G$5:$AA$314,66+$A15))</f>
        <v>1</v>
      </c>
      <c r="K15" s="379" t="str">
        <f aca="false">IF(ISBLANK('1A S1'!E107),"",'1A S1'!E107)</f>
        <v/>
      </c>
      <c r="L15" s="406" t="str">
        <f aca="false">IF(ISBLANK(HLOOKUP($B$2,'1A S1'!$G$5:$AA$314,87+$A15)),"",HLOOKUP($B$2,'1A S1'!$G$5:$AA$314,87+$A15))</f>
        <v/>
      </c>
      <c r="M15" s="379" t="str">
        <f aca="false">IF(ISBLANK('1A S1'!E128),"",'1A S1'!E128)</f>
        <v/>
      </c>
      <c r="N15" s="406" t="str">
        <f aca="false">IF(ISBLANK(HLOOKUP($B$2,'1A S1'!$G$5:$AA$314,108+$A15)),"",HLOOKUP($B$2,'1A S1'!$G$5:$AA$314,108+$A15))</f>
        <v/>
      </c>
      <c r="O15" s="379" t="str">
        <f aca="false">IF(ISBLANK('1A S1'!E149),"",'1A S1'!E149)</f>
        <v/>
      </c>
      <c r="P15" s="406" t="n">
        <f aca="false">IF(ISBLANK(HLOOKUP($B$2,'1A S1'!$G$5:$AA$314,129+$A15)),"",HLOOKUP($B$2,'1A S1'!$G$5:$AA$314,129+$A15))</f>
        <v>2</v>
      </c>
      <c r="Q15" s="379" t="str">
        <f aca="false">IF(ISBLANK('1A S1'!E170),"",'1A S1'!E170)</f>
        <v/>
      </c>
      <c r="R15" s="406" t="str">
        <f aca="false">IF(ISBLANK(HLOOKUP($B$2,'1A S1'!$G$5:$AA$314,150+$A15)),"",HLOOKUP($B$2,'1A S1'!$G$5:$AA$314,150+$A15))</f>
        <v/>
      </c>
      <c r="S15" s="379" t="str">
        <f aca="false">IF(ISBLANK('1A S1'!E191),"",'1A S1'!E191)</f>
        <v/>
      </c>
      <c r="T15" s="406" t="str">
        <f aca="false">IF(ISBLANK(HLOOKUP($B$2,'1A S1'!$G$5:$AA$314,171+$A15)),"",HLOOKUP($B$2,'1A S1'!$G$5:$AA$314,171+$A15))</f>
        <v/>
      </c>
      <c r="U15" s="379" t="str">
        <f aca="false">IF(ISBLANK('1A S1'!E212),"",'1A S1'!E212)</f>
        <v/>
      </c>
      <c r="V15" s="406" t="n">
        <f aca="false">IF(ISBLANK(HLOOKUP($B$2,'1A S1'!$G$5:$AA$314,192+$A15)),"",HLOOKUP($B$2,'1A S1'!$G$5:$AA$314,192+$A15))</f>
        <v>3</v>
      </c>
      <c r="W15" s="379" t="str">
        <f aca="false">IF(ISBLANK('1A S1'!E233),"",'1A S1'!E233)</f>
        <v/>
      </c>
      <c r="X15" s="406" t="n">
        <f aca="false">IF(ISBLANK(HLOOKUP($B$2,'1A S1'!$G$5:$AA$314,213+$A15)),"",HLOOKUP($B$2,'1A S1'!$G$5:$AA$314,213+$A15))</f>
        <v>5</v>
      </c>
      <c r="Y15" s="379" t="str">
        <f aca="false">IF(ISBLANK('1A S1'!E266),"",'1A S1'!E266)</f>
        <v/>
      </c>
      <c r="Z15" s="406" t="str">
        <f aca="false">IF(ISBLANK(HLOOKUP($B$2,'1A S1'!$G$5:$AA$314,238+$A15)),"",HLOOKUP($B$2,'1A S1'!$G$5:$AA$314,238+$A15))</f>
        <v/>
      </c>
      <c r="AA15" s="379" t="str">
        <f aca="false">IF(ISBLANK('1A S1'!E287),"",'1A S1'!E287)</f>
        <v/>
      </c>
      <c r="AB15" s="406" t="str">
        <f aca="false">IF(ISBLANK(HLOOKUP($B$2,'1A S1'!$G$5:$AA$314,259+$A15)),"",HLOOKUP($B$2,'1A S1'!$G$5:$AA$314,259+$A15))</f>
        <v/>
      </c>
      <c r="AC15" s="379"/>
      <c r="AD15" s="379"/>
      <c r="AE15" s="379"/>
      <c r="AF15" s="379"/>
      <c r="AG15" s="395"/>
      <c r="AH15" s="396"/>
      <c r="AI15" s="396"/>
      <c r="AJ15" s="396"/>
      <c r="AK15" s="396"/>
      <c r="AL15" s="396"/>
      <c r="AM15" s="396"/>
      <c r="AN15" s="396"/>
      <c r="AO15" s="396"/>
      <c r="AP15" s="396"/>
      <c r="AQ15" s="396"/>
      <c r="AR15" s="396"/>
      <c r="AS15" s="396"/>
      <c r="AT15" s="396"/>
      <c r="AU15" s="396"/>
      <c r="AV15" s="396"/>
      <c r="AW15" s="396"/>
      <c r="AX15" s="396"/>
      <c r="AY15" s="396"/>
      <c r="AZ15" s="396"/>
      <c r="BA15" s="396"/>
      <c r="BB15" s="396"/>
      <c r="BC15" s="396"/>
      <c r="BD15" s="396"/>
      <c r="BE15" s="396"/>
    </row>
    <row r="16" customFormat="false" ht="12.75" hidden="false" customHeight="true" outlineLevel="0" collapsed="false">
      <c r="A16" s="397" t="n">
        <v>14</v>
      </c>
      <c r="B16" s="411"/>
      <c r="C16" s="379" t="str">
        <f aca="false">IF(ISBLANK('1A S1'!E21),"",'1A S1'!E21)</f>
        <v/>
      </c>
      <c r="D16" s="406" t="str">
        <f aca="false">IF(ISBLANK(HLOOKUP($B$2,'1A S1'!$G$5:$AA$314,3+$A16)),"",HLOOKUP($B$2,'1A S1'!$G$5:$AA$314,3+$A16))</f>
        <v/>
      </c>
      <c r="E16" s="404" t="str">
        <f aca="false">IF(ISBLANK('1A S1'!E42),"",'1A S1'!E42)</f>
        <v>NJ</v>
      </c>
      <c r="F16" s="405" t="str">
        <f aca="false">IF(ISBLANK(HLOOKUP($B$2,'1A S1'!$G$5:$AA$314,24+$A16)),"",HLOOKUP($B$2,'1A S1'!$G$5:$AA$314,24+$A16))</f>
        <v/>
      </c>
      <c r="G16" s="404" t="str">
        <f aca="false">IF(ISBLANK('1A S1'!E63),"",'1A S1'!E63)</f>
        <v>PRG</v>
      </c>
      <c r="H16" s="406" t="n">
        <f aca="false">IF(ISBLANK(HLOOKUP($B$2,'1A S1'!$G$5:$AA$314,45+$A16)),"",HLOOKUP($B$2,'1A S1'!$G$5:$AA$314,45+$A16))</f>
        <v>6</v>
      </c>
      <c r="I16" s="379" t="str">
        <f aca="false">IF(ISBLANK('1A S1'!E84),"",'1A S1'!E84)</f>
        <v/>
      </c>
      <c r="J16" s="406" t="str">
        <f aca="false">IF(ISBLANK(HLOOKUP($B$2,'1A S1'!$G$5:$AA$314,66+$A16)),"",HLOOKUP($B$2,'1A S1'!$G$5:$AA$314,66+$A16))</f>
        <v/>
      </c>
      <c r="K16" s="379" t="str">
        <f aca="false">IF(ISBLANK('1A S1'!E108),"",'1A S1'!E108)</f>
        <v/>
      </c>
      <c r="L16" s="406" t="str">
        <f aca="false">IF(ISBLANK(HLOOKUP($B$2,'1A S1'!$G$5:$AA$314,87+$A16)),"",HLOOKUP($B$2,'1A S1'!$G$5:$AA$314,87+$A16))</f>
        <v/>
      </c>
      <c r="M16" s="379" t="str">
        <f aca="false">IF(ISBLANK('1A S1'!E129),"",'1A S1'!E129)</f>
        <v/>
      </c>
      <c r="N16" s="406" t="str">
        <f aca="false">IF(ISBLANK(HLOOKUP($B$2,'1A S1'!$G$5:$AA$314,108+$A16)),"",HLOOKUP($B$2,'1A S1'!$G$5:$AA$314,108+$A16))</f>
        <v/>
      </c>
      <c r="O16" s="379" t="str">
        <f aca="false">IF(ISBLANK('1A S1'!E150),"",'1A S1'!E150)</f>
        <v/>
      </c>
      <c r="P16" s="406" t="n">
        <f aca="false">IF(ISBLANK(HLOOKUP($B$2,'1A S1'!$G$5:$AA$314,129+$A16)),"",HLOOKUP($B$2,'1A S1'!$G$5:$AA$314,129+$A16))</f>
        <v>2</v>
      </c>
      <c r="Q16" s="379" t="str">
        <f aca="false">IF(ISBLANK('1A S1'!E171),"",'1A S1'!E171)</f>
        <v/>
      </c>
      <c r="R16" s="406" t="str">
        <f aca="false">IF(ISBLANK(HLOOKUP($B$2,'1A S1'!$G$5:$AA$314,150+$A16)),"",HLOOKUP($B$2,'1A S1'!$G$5:$AA$314,150+$A16))</f>
        <v/>
      </c>
      <c r="S16" s="379" t="str">
        <f aca="false">IF(ISBLANK('1A S1'!E192),"",'1A S1'!E192)</f>
        <v/>
      </c>
      <c r="T16" s="406" t="str">
        <f aca="false">IF(ISBLANK(HLOOKUP($B$2,'1A S1'!$G$5:$AA$314,171+$A16)),"",HLOOKUP($B$2,'1A S1'!$G$5:$AA$314,171+$A16))</f>
        <v/>
      </c>
      <c r="U16" s="379" t="str">
        <f aca="false">IF(ISBLANK('1A S1'!E213),"",'1A S1'!E213)</f>
        <v/>
      </c>
      <c r="V16" s="406" t="n">
        <f aca="false">IF(ISBLANK(HLOOKUP($B$2,'1A S1'!$G$5:$AA$314,192+$A16)),"",HLOOKUP($B$2,'1A S1'!$G$5:$AA$314,192+$A16))</f>
        <v>3</v>
      </c>
      <c r="W16" s="379" t="str">
        <f aca="false">IF(ISBLANK('1A S1'!E234),"",'1A S1'!E234)</f>
        <v/>
      </c>
      <c r="X16" s="406" t="str">
        <f aca="false">IF(ISBLANK(HLOOKUP($B$2,'1A S1'!$G$5:$AA$314,213+$A16)),"",HLOOKUP($B$2,'1A S1'!$G$5:$AA$314,213+$A16))</f>
        <v/>
      </c>
      <c r="Y16" s="379" t="str">
        <f aca="false">IF(ISBLANK('1A S1'!E267),"",'1A S1'!E267)</f>
        <v/>
      </c>
      <c r="Z16" s="406" t="str">
        <f aca="false">IF(ISBLANK(HLOOKUP($B$2,'1A S1'!$G$5:$AA$314,238+$A16)),"",HLOOKUP($B$2,'1A S1'!$G$5:$AA$314,238+$A16))</f>
        <v/>
      </c>
      <c r="AA16" s="379" t="str">
        <f aca="false">IF(ISBLANK('1A S1'!E288),"",'1A S1'!E288)</f>
        <v/>
      </c>
      <c r="AB16" s="406" t="str">
        <f aca="false">IF(ISBLANK(HLOOKUP($B$2,'1A S1'!$G$5:$AA$314,259+$A16)),"",HLOOKUP($B$2,'1A S1'!$G$5:$AA$314,259+$A16))</f>
        <v/>
      </c>
      <c r="AC16" s="379"/>
      <c r="AD16" s="379"/>
      <c r="AE16" s="379"/>
      <c r="AF16" s="379"/>
      <c r="AG16" s="395"/>
      <c r="AH16" s="396"/>
      <c r="AI16" s="396"/>
      <c r="AJ16" s="396"/>
      <c r="AK16" s="396"/>
      <c r="AL16" s="396"/>
      <c r="AM16" s="396"/>
      <c r="AN16" s="396"/>
      <c r="AO16" s="396"/>
      <c r="AP16" s="396"/>
      <c r="AQ16" s="396"/>
      <c r="AR16" s="396"/>
      <c r="AS16" s="396"/>
      <c r="AT16" s="396"/>
      <c r="AU16" s="396"/>
      <c r="AV16" s="396"/>
      <c r="AW16" s="396"/>
      <c r="AX16" s="396"/>
      <c r="AY16" s="396"/>
      <c r="AZ16" s="396"/>
      <c r="BA16" s="396"/>
      <c r="BB16" s="396"/>
      <c r="BC16" s="396"/>
      <c r="BD16" s="396"/>
      <c r="BE16" s="396"/>
    </row>
    <row r="17" customFormat="false" ht="12.75" hidden="false" customHeight="true" outlineLevel="0" collapsed="false">
      <c r="A17" s="397" t="n">
        <v>15</v>
      </c>
      <c r="B17" s="411"/>
      <c r="C17" s="379" t="str">
        <f aca="false">IF(ISBLANK('1A S1'!E22),"",'1A S1'!E22)</f>
        <v/>
      </c>
      <c r="D17" s="406" t="str">
        <f aca="false">IF(ISBLANK(HLOOKUP($B$2,'1A S1'!$G$5:$AA$314,3+$A17)),"",HLOOKUP($B$2,'1A S1'!$G$5:$AA$314,3+$A17))</f>
        <v/>
      </c>
      <c r="E17" s="404" t="str">
        <f aca="false">IF(ISBLANK('1A S1'!E43),"",'1A S1'!E43)</f>
        <v>RB</v>
      </c>
      <c r="F17" s="405" t="str">
        <f aca="false">IF(ISBLANK(HLOOKUP($B$2,'1A S1'!$G$5:$AA$314,24+$A17)),"",HLOOKUP($B$2,'1A S1'!$G$5:$AA$314,24+$A17))</f>
        <v/>
      </c>
      <c r="G17" s="379" t="str">
        <f aca="false">IF(ISBLANK('1A S1'!E64),"",'1A S1'!E64)</f>
        <v/>
      </c>
      <c r="H17" s="406" t="str">
        <f aca="false">IF(ISBLANK(HLOOKUP($B$2,'1A S1'!$G$5:$AA$314,45+$A17)),"",HLOOKUP($B$2,'1A S1'!$G$5:$AA$314,45+$A17))</f>
        <v/>
      </c>
      <c r="I17" s="379" t="str">
        <f aca="false">IF(ISBLANK('1A S1'!E85),"",'1A S1'!E85)</f>
        <v/>
      </c>
      <c r="J17" s="406" t="str">
        <f aca="false">IF(ISBLANK(HLOOKUP($B$2,'1A S1'!$G$5:$AA$314,66+$A17)),"",HLOOKUP($B$2,'1A S1'!$G$5:$AA$314,66+$A17))</f>
        <v/>
      </c>
      <c r="K17" s="379" t="str">
        <f aca="false">IF(ISBLANK('1A S1'!E109),"",'1A S1'!E109)</f>
        <v/>
      </c>
      <c r="L17" s="406" t="str">
        <f aca="false">IF(ISBLANK(HLOOKUP($B$2,'1A S1'!$G$5:$AA$314,87+$A17)),"",HLOOKUP($B$2,'1A S1'!$G$5:$AA$314,87+$A17))</f>
        <v/>
      </c>
      <c r="M17" s="379" t="str">
        <f aca="false">IF(ISBLANK('1A S1'!E130),"",'1A S1'!E130)</f>
        <v/>
      </c>
      <c r="N17" s="406" t="str">
        <f aca="false">IF(ISBLANK(HLOOKUP($B$2,'1A S1'!$G$5:$AA$314,108+$A17)),"",HLOOKUP($B$2,'1A S1'!$G$5:$AA$314,108+$A17))</f>
        <v/>
      </c>
      <c r="O17" s="379" t="str">
        <f aca="false">IF(ISBLANK('1A S1'!E151),"",'1A S1'!E151)</f>
        <v/>
      </c>
      <c r="P17" s="406" t="str">
        <f aca="false">IF(ISBLANK(HLOOKUP($B$2,'1A S1'!$G$5:$AA$314,129+$A17)),"",HLOOKUP($B$2,'1A S1'!$G$5:$AA$314,129+$A17))</f>
        <v/>
      </c>
      <c r="Q17" s="379" t="str">
        <f aca="false">IF(ISBLANK('1A S1'!E172),"",'1A S1'!E172)</f>
        <v/>
      </c>
      <c r="R17" s="406" t="str">
        <f aca="false">IF(ISBLANK(HLOOKUP($B$2,'1A S1'!$G$5:$AA$314,150+$A17)),"",HLOOKUP($B$2,'1A S1'!$G$5:$AA$314,150+$A17))</f>
        <v/>
      </c>
      <c r="S17" s="379" t="str">
        <f aca="false">IF(ISBLANK('1A S1'!E193),"",'1A S1'!E193)</f>
        <v/>
      </c>
      <c r="T17" s="406" t="str">
        <f aca="false">IF(ISBLANK(HLOOKUP($B$2,'1A S1'!$G$5:$AA$314,171+$A17)),"",HLOOKUP($B$2,'1A S1'!$G$5:$AA$314,171+$A17))</f>
        <v/>
      </c>
      <c r="U17" s="379" t="str">
        <f aca="false">IF(ISBLANK('1A S1'!E214),"",'1A S1'!E214)</f>
        <v/>
      </c>
      <c r="V17" s="406" t="str">
        <f aca="false">IF(ISBLANK(HLOOKUP($B$2,'1A S1'!$G$5:$AA$314,192+$A17)),"",HLOOKUP($B$2,'1A S1'!$G$5:$AA$314,192+$A17))</f>
        <v/>
      </c>
      <c r="W17" s="379" t="str">
        <f aca="false">IF(ISBLANK('1A S1'!E235),"",'1A S1'!E235)</f>
        <v/>
      </c>
      <c r="X17" s="406" t="str">
        <f aca="false">IF(ISBLANK(HLOOKUP($B$2,'1A S1'!$G$5:$AA$314,213+$A17)),"",HLOOKUP($B$2,'1A S1'!$G$5:$AA$314,213+$A17))</f>
        <v/>
      </c>
      <c r="Y17" s="379" t="str">
        <f aca="false">IF(ISBLANK('1A S1'!E268),"",'1A S1'!E268)</f>
        <v/>
      </c>
      <c r="Z17" s="406" t="str">
        <f aca="false">IF(ISBLANK(HLOOKUP($B$2,'1A S1'!$G$5:$AA$314,238+$A17)),"",HLOOKUP($B$2,'1A S1'!$G$5:$AA$314,238+$A17))</f>
        <v/>
      </c>
      <c r="AA17" s="379" t="str">
        <f aca="false">IF(ISBLANK('1A S1'!E289),"",'1A S1'!E289)</f>
        <v/>
      </c>
      <c r="AB17" s="406" t="str">
        <f aca="false">IF(ISBLANK(HLOOKUP($B$2,'1A S1'!$G$5:$AA$314,259+$A17)),"",HLOOKUP($B$2,'1A S1'!$G$5:$AA$314,259+$A17))</f>
        <v/>
      </c>
      <c r="AC17" s="379"/>
      <c r="AD17" s="379"/>
      <c r="AE17" s="379"/>
      <c r="AF17" s="379"/>
      <c r="AG17" s="395"/>
      <c r="AH17" s="396"/>
      <c r="AI17" s="396"/>
      <c r="AJ17" s="396"/>
      <c r="AK17" s="396"/>
      <c r="AL17" s="396"/>
      <c r="AM17" s="396"/>
      <c r="AN17" s="396"/>
      <c r="AO17" s="396"/>
      <c r="AP17" s="396"/>
      <c r="AQ17" s="396"/>
      <c r="AR17" s="396"/>
      <c r="AS17" s="396"/>
      <c r="AT17" s="396"/>
      <c r="AU17" s="396"/>
      <c r="AV17" s="396"/>
      <c r="AW17" s="396"/>
      <c r="AX17" s="396"/>
      <c r="AY17" s="396"/>
      <c r="AZ17" s="396"/>
      <c r="BA17" s="396"/>
      <c r="BB17" s="396"/>
      <c r="BC17" s="396"/>
      <c r="BD17" s="396"/>
      <c r="BE17" s="396"/>
    </row>
    <row r="18" customFormat="false" ht="12.75" hidden="false" customHeight="true" outlineLevel="0" collapsed="false">
      <c r="A18" s="397" t="n">
        <v>16</v>
      </c>
      <c r="B18" s="407"/>
      <c r="C18" s="394" t="str">
        <f aca="false">IF(ISBLANK('1A S1'!E23),"",'1A S1'!E23)</f>
        <v/>
      </c>
      <c r="D18" s="409" t="str">
        <f aca="false">IF(ISBLANK(HLOOKUP($B$2,'1A S1'!$G$5:$AA$314,3+$A18)),"",HLOOKUP($B$2,'1A S1'!$G$5:$AA$314,3+$A18))</f>
        <v/>
      </c>
      <c r="E18" s="394" t="str">
        <f aca="false">IF(ISBLANK('1A S1'!E44),"",'1A S1'!E44)</f>
        <v/>
      </c>
      <c r="F18" s="409" t="str">
        <f aca="false">IF(ISBLANK(HLOOKUP($B$2,'1A S1'!$G$5:$AA$314,24+$A18)),"",HLOOKUP($B$2,'1A S1'!$G$5:$AA$314,24+$A18))</f>
        <v/>
      </c>
      <c r="G18" s="394" t="str">
        <f aca="false">IF(ISBLANK('1A S1'!E65),"",'1A S1'!E65)</f>
        <v/>
      </c>
      <c r="H18" s="409" t="str">
        <f aca="false">IF(ISBLANK(HLOOKUP($B$2,'1A S1'!$G$5:$AA$314,45+$A18)),"",HLOOKUP($B$2,'1A S1'!$G$5:$AA$314,45+$A18))</f>
        <v/>
      </c>
      <c r="I18" s="394" t="str">
        <f aca="false">IF(ISBLANK('1A S1'!E86),"",'1A S1'!E86)</f>
        <v/>
      </c>
      <c r="J18" s="409" t="str">
        <f aca="false">IF(ISBLANK(HLOOKUP($B$2,'1A S1'!$G$5:$AA$314,66+$A18)),"",HLOOKUP($B$2,'1A S1'!$G$5:$AA$314,66+$A18))</f>
        <v/>
      </c>
      <c r="K18" s="394" t="str">
        <f aca="false">IF(ISBLANK('1A S1'!E110),"",'1A S1'!E110)</f>
        <v/>
      </c>
      <c r="L18" s="409" t="str">
        <f aca="false">IF(ISBLANK(HLOOKUP($B$2,'1A S1'!$G$5:$AA$314,87+$A18)),"",HLOOKUP($B$2,'1A S1'!$G$5:$AA$314,87+$A18))</f>
        <v/>
      </c>
      <c r="M18" s="394" t="str">
        <f aca="false">IF(ISBLANK('1A S1'!E131),"",'1A S1'!E131)</f>
        <v/>
      </c>
      <c r="N18" s="409" t="str">
        <f aca="false">IF(ISBLANK(HLOOKUP($B$2,'1A S1'!$G$5:$AA$314,108+$A18)),"",HLOOKUP($B$2,'1A S1'!$G$5:$AA$314,108+$A18))</f>
        <v/>
      </c>
      <c r="O18" s="394" t="str">
        <f aca="false">IF(ISBLANK('1A S1'!E152),"",'1A S1'!E152)</f>
        <v/>
      </c>
      <c r="P18" s="409" t="str">
        <f aca="false">IF(ISBLANK(HLOOKUP($B$2,'1A S1'!$G$5:$AA$314,129+$A18)),"",HLOOKUP($B$2,'1A S1'!$G$5:$AA$314,129+$A18))</f>
        <v/>
      </c>
      <c r="Q18" s="394" t="str">
        <f aca="false">IF(ISBLANK('1A S1'!E173),"",'1A S1'!E173)</f>
        <v/>
      </c>
      <c r="R18" s="409" t="str">
        <f aca="false">IF(ISBLANK(HLOOKUP($B$2,'1A S1'!$G$5:$AA$314,150+$A18)),"",HLOOKUP($B$2,'1A S1'!$G$5:$AA$314,150+$A18))</f>
        <v/>
      </c>
      <c r="S18" s="394" t="str">
        <f aca="false">IF(ISBLANK('1A S1'!E194),"",'1A S1'!E194)</f>
        <v/>
      </c>
      <c r="T18" s="409" t="str">
        <f aca="false">IF(ISBLANK(HLOOKUP($B$2,'1A S1'!$G$5:$AA$314,171+$A18)),"",HLOOKUP($B$2,'1A S1'!$G$5:$AA$314,171+$A18))</f>
        <v/>
      </c>
      <c r="U18" s="394" t="str">
        <f aca="false">IF(ISBLANK('1A S1'!E215),"",'1A S1'!E215)</f>
        <v/>
      </c>
      <c r="V18" s="409" t="str">
        <f aca="false">IF(ISBLANK(HLOOKUP($B$2,'1A S1'!$G$5:$AA$314,192+$A18)),"",HLOOKUP($B$2,'1A S1'!$G$5:$AA$314,192+$A18))</f>
        <v/>
      </c>
      <c r="W18" s="394" t="str">
        <f aca="false">IF(ISBLANK('1A S1'!E236),"",'1A S1'!E236)</f>
        <v/>
      </c>
      <c r="X18" s="409" t="str">
        <f aca="false">IF(ISBLANK(HLOOKUP($B$2,'1A S1'!$G$5:$AA$314,213+$A18)),"",HLOOKUP($B$2,'1A S1'!$G$5:$AA$314,213+$A18))</f>
        <v/>
      </c>
      <c r="Y18" s="394" t="str">
        <f aca="false">IF(ISBLANK('1A S1'!E269),"",'1A S1'!E269)</f>
        <v/>
      </c>
      <c r="Z18" s="409" t="str">
        <f aca="false">IF(ISBLANK(HLOOKUP($B$2,'1A S1'!$G$5:$AA$314,238+$A18)),"",HLOOKUP($B$2,'1A S1'!$G$5:$AA$314,238+$A18))</f>
        <v/>
      </c>
      <c r="AA18" s="394" t="str">
        <f aca="false">IF(ISBLANK('1A S1'!E290),"",'1A S1'!E290)</f>
        <v/>
      </c>
      <c r="AB18" s="409" t="str">
        <f aca="false">IF(ISBLANK(HLOOKUP($B$2,'1A S1'!$G$5:$AA$314,259+$A18)),"",HLOOKUP($B$2,'1A S1'!$G$5:$AA$314,259+$A18))</f>
        <v/>
      </c>
      <c r="AC18" s="379"/>
      <c r="AD18" s="379"/>
      <c r="AE18" s="379"/>
      <c r="AF18" s="379"/>
      <c r="AG18" s="395"/>
      <c r="AH18" s="396"/>
      <c r="AI18" s="396"/>
      <c r="AJ18" s="396"/>
      <c r="AK18" s="396"/>
      <c r="AL18" s="396"/>
      <c r="AM18" s="396"/>
      <c r="AN18" s="396"/>
      <c r="AO18" s="396"/>
      <c r="AP18" s="396"/>
      <c r="AQ18" s="396"/>
      <c r="AR18" s="396"/>
      <c r="AS18" s="396"/>
      <c r="AT18" s="396"/>
      <c r="AU18" s="396"/>
      <c r="AV18" s="396"/>
      <c r="AW18" s="396"/>
      <c r="AX18" s="396"/>
      <c r="AY18" s="396"/>
      <c r="AZ18" s="396"/>
      <c r="BA18" s="396"/>
      <c r="BB18" s="396"/>
      <c r="BC18" s="396"/>
      <c r="BD18" s="396"/>
      <c r="BE18" s="396"/>
    </row>
    <row r="19" customFormat="false" ht="12.75" hidden="false" customHeight="true" outlineLevel="0" collapsed="false">
      <c r="A19" s="397" t="n">
        <v>17</v>
      </c>
      <c r="B19" s="411"/>
      <c r="C19" s="412" t="str">
        <f aca="false">'1A S1'!F25</f>
        <v>CTRL</v>
      </c>
      <c r="D19" s="413" t="str">
        <f aca="false">IF(ISBLANK(HLOOKUP($B$2,'1A S1'!$G$5:$AA$314,3+$A19)),"",HLOOKUP($B$2,'1A S1'!$G$5:$AA$314,3+$A19))</f>
        <v/>
      </c>
      <c r="E19" s="412" t="str">
        <f aca="false">'1A S1'!F46</f>
        <v>CTRL</v>
      </c>
      <c r="F19" s="413" t="str">
        <f aca="false">IF(ISBLANK(HLOOKUP($B$2,'1A S1'!$G$5:$AA$314,24+$A19)),"",HLOOKUP($B$2,'1A S1'!$G$5:$AA$314,24+$A19))</f>
        <v/>
      </c>
      <c r="G19" s="412" t="str">
        <f aca="false">'1A S1'!F67</f>
        <v>CTRL</v>
      </c>
      <c r="H19" s="413" t="n">
        <f aca="false">IF(ISBLANK(HLOOKUP($B$2,'1A S1'!$G$5:$AA$314,45+$A19)),"",HLOOKUP($B$2,'1A S1'!$G$5:$AA$314,45+$A19))</f>
        <v>0.5</v>
      </c>
      <c r="I19" s="412" t="str">
        <f aca="false">'1A S1'!F88</f>
        <v>CTRL</v>
      </c>
      <c r="J19" s="414" t="str">
        <f aca="false">IF(ISBLANK(HLOOKUP($B$2,'1A S1'!$G$5:$AA$314,66+$A19)),"",HLOOKUP($B$2,'1A S1'!$G$5:$AA$314,66+$A19))</f>
        <v/>
      </c>
      <c r="K19" s="412" t="str">
        <f aca="false">'1A S1'!F112</f>
        <v>CTRL</v>
      </c>
      <c r="L19" s="413" t="str">
        <f aca="false">IF(ISBLANK(HLOOKUP($B$2,'1A S1'!$G$5:$AA$314,87+$A19)),"",HLOOKUP($B$2,'1A S1'!$G$5:$AA$314,87+$A19))</f>
        <v/>
      </c>
      <c r="M19" s="412" t="str">
        <f aca="false">'1A S1'!F133</f>
        <v>CTRL</v>
      </c>
      <c r="N19" s="413" t="str">
        <f aca="false">IF(ISBLANK(HLOOKUP($B$2,'1A S1'!$G$5:$AA$314,108+$A19)),"",HLOOKUP($B$2,'1A S1'!$G$5:$AA$314,108+$A19))</f>
        <v/>
      </c>
      <c r="O19" s="412" t="str">
        <f aca="false">'1A S1'!F154</f>
        <v>CTRL</v>
      </c>
      <c r="P19" s="413" t="str">
        <f aca="false">IF(ISBLANK(HLOOKUP($B$2,'1A S1'!$G$5:$AA$314,129+$A19)),"",HLOOKUP($B$2,'1A S1'!$G$5:$AA$314,129+$A19))</f>
        <v/>
      </c>
      <c r="Q19" s="412" t="str">
        <f aca="false">'1A S1'!F175</f>
        <v>CTRL</v>
      </c>
      <c r="R19" s="413" t="str">
        <f aca="false">IF(ISBLANK(HLOOKUP($B$2,'1A S1'!$G$5:$AA$314,150+$A19)),"",HLOOKUP($B$2,'1A S1'!$G$5:$AA$314,150+$A19))</f>
        <v/>
      </c>
      <c r="S19" s="412" t="str">
        <f aca="false">'1A S1'!F196</f>
        <v>CTRL</v>
      </c>
      <c r="T19" s="414" t="str">
        <f aca="false">IF(ISBLANK(HLOOKUP($B$2,'1A S1'!$G$5:$AA$314,171+$A19)),"",HLOOKUP($B$2,'1A S1'!$G$5:$AA$314,171+$A19))</f>
        <v/>
      </c>
      <c r="U19" s="412" t="str">
        <f aca="false">'1A S1'!F217</f>
        <v>CTRL</v>
      </c>
      <c r="V19" s="413" t="str">
        <f aca="false">IF(ISBLANK(HLOOKUP($B$2,'1A S1'!$G$5:$AA$314,192+$A19)),"",HLOOKUP($B$2,'1A S1'!$G$5:$AA$314,192+$A19))</f>
        <v/>
      </c>
      <c r="W19" s="412" t="str">
        <f aca="false">'1A S1'!F238</f>
        <v>CTRL</v>
      </c>
      <c r="X19" s="413" t="str">
        <f aca="false">IF(ISBLANK(HLOOKUP($B$2,'1A S1'!$G$5:$AA$314,213+$A19)),"",HLOOKUP($B$2,'1A S1'!$G$5:$AA$314,213+$A19))</f>
        <v/>
      </c>
      <c r="Y19" s="412" t="str">
        <f aca="false">'1A S1'!F271</f>
        <v>CTRL</v>
      </c>
      <c r="Z19" s="413" t="str">
        <f aca="false">IF(ISBLANK(HLOOKUP($B$2,'1A S1'!$G$5:$AA$314,238+$A19)),"",HLOOKUP($B$2,'1A S1'!$G$5:$AA$314,238+$A19))</f>
        <v/>
      </c>
      <c r="AA19" s="412" t="str">
        <f aca="false">'1A S1'!F292</f>
        <v>CTRL</v>
      </c>
      <c r="AB19" s="413" t="str">
        <f aca="false">IF(ISBLANK(HLOOKUP($B$2,'1A S1'!$G$5:$AA$314,259+$A19)),"",HLOOKUP($B$2,'1A S1'!$G$5:$AA$314,259+$A19))</f>
        <v/>
      </c>
      <c r="AC19" s="379"/>
      <c r="AD19" s="379"/>
      <c r="AE19" s="379"/>
      <c r="AF19" s="379"/>
      <c r="AG19" s="395"/>
      <c r="AH19" s="396"/>
      <c r="AI19" s="396"/>
      <c r="AJ19" s="396"/>
      <c r="AK19" s="396"/>
      <c r="AL19" s="396"/>
      <c r="AM19" s="396"/>
      <c r="AN19" s="396"/>
      <c r="AO19" s="396"/>
      <c r="AP19" s="396"/>
      <c r="AQ19" s="396"/>
      <c r="AR19" s="396"/>
      <c r="AS19" s="396"/>
      <c r="AT19" s="396"/>
      <c r="AU19" s="396"/>
      <c r="AV19" s="396"/>
      <c r="AW19" s="396"/>
      <c r="AX19" s="396"/>
      <c r="AY19" s="396"/>
      <c r="AZ19" s="396"/>
      <c r="BA19" s="396"/>
      <c r="BB19" s="396"/>
      <c r="BC19" s="396"/>
      <c r="BD19" s="396"/>
      <c r="BE19" s="396"/>
    </row>
    <row r="20" customFormat="false" ht="12.75" hidden="false" customHeight="true" outlineLevel="0" collapsed="false">
      <c r="A20" s="397" t="n">
        <v>18</v>
      </c>
      <c r="B20" s="403" t="s">
        <v>28</v>
      </c>
      <c r="C20" s="404" t="str">
        <f aca="false">IF(ISBLANK('1A S1'!E25),"",'1A S1'!E25)</f>
        <v>PS</v>
      </c>
      <c r="D20" s="406" t="str">
        <f aca="false">IF(ISBLANK(HLOOKUP($B$2,'1A S1'!$G$5:$AA$314,3+$A20)),"",HLOOKUP($B$2,'1A S1'!$G$5:$AA$314,3+$A20))</f>
        <v/>
      </c>
      <c r="E20" s="404" t="str">
        <f aca="false">IF(ISBLANK('1A S1'!E46),"",'1A S1'!E46)</f>
        <v>MFC</v>
      </c>
      <c r="F20" s="406" t="str">
        <f aca="false">IF(ISBLANK(HLOOKUP($B$2,'1A S1'!$G$5:$AA$314,24+$A20)),"",HLOOKUP($B$2,'1A S1'!$G$5:$AA$314,24+$A20))</f>
        <v/>
      </c>
      <c r="G20" s="404" t="str">
        <f aca="false">IF(ISBLANK('1A S1'!E67),"",'1A S1'!E67)</f>
        <v>MDM</v>
      </c>
      <c r="H20" s="406" t="n">
        <f aca="false">IF(ISBLANK(HLOOKUP($B$2,'1A S1'!$G$5:$AA$314,45+$A20)),"",HLOOKUP($B$2,'1A S1'!$G$5:$AA$314,45+$A20))</f>
        <v>0.5</v>
      </c>
      <c r="I20" s="404" t="str">
        <f aca="false">IF(ISBLANK('1A S1'!E88),"",'1A S1'!E88)</f>
        <v>LN</v>
      </c>
      <c r="J20" s="405" t="str">
        <f aca="false">IF(ISBLANK(HLOOKUP($B$2,'1A S1'!$G$5:$AA$314,66+$A20)),"",HLOOKUP($B$2,'1A S1'!$G$5:$AA$314,66+$A20))</f>
        <v/>
      </c>
      <c r="K20" s="404" t="str">
        <f aca="false">IF(ISBLANK('1A S1'!E112),"",'1A S1'!E112)</f>
        <v>LD</v>
      </c>
      <c r="L20" s="406" t="str">
        <f aca="false">IF(ISBLANK(HLOOKUP($B$2,'1A S1'!$G$5:$AA$314,87+$A20)),"",HLOOKUP($B$2,'1A S1'!$G$5:$AA$314,87+$A20))</f>
        <v/>
      </c>
      <c r="M20" s="404" t="str">
        <f aca="false">IF(ISBLANK('1A S1'!E133),"",'1A S1'!E133)</f>
        <v>RB</v>
      </c>
      <c r="N20" s="406" t="str">
        <f aca="false">IF(ISBLANK(HLOOKUP($B$2,'1A S1'!$G$5:$AA$314,108+$A20)),"",HLOOKUP($B$2,'1A S1'!$G$5:$AA$314,108+$A20))</f>
        <v/>
      </c>
      <c r="O20" s="404" t="str">
        <f aca="false">IF(ISBLANK('1A S1'!E154),"",'1A S1'!E154)</f>
        <v>PSE</v>
      </c>
      <c r="P20" s="406" t="str">
        <f aca="false">IF(ISBLANK(HLOOKUP($B$2,'1A S1'!$G$5:$AA$314,129+$A20)),"",HLOOKUP($B$2,'1A S1'!$G$5:$AA$314,129+$A20))</f>
        <v/>
      </c>
      <c r="Q20" s="404" t="str">
        <f aca="false">IF(ISBLANK('1A S1'!E175),"",'1A S1'!E175)</f>
        <v>LG</v>
      </c>
      <c r="R20" s="406" t="str">
        <f aca="false">IF(ISBLANK(HLOOKUP($B$2,'1A S1'!$G$5:$AA$314,150+$A20)),"",HLOOKUP($B$2,'1A S1'!$G$5:$AA$314,150+$A20))</f>
        <v/>
      </c>
      <c r="S20" s="404" t="str">
        <f aca="false">IF(ISBLANK('1A S1'!E196),"",'1A S1'!E196)</f>
        <v>EP</v>
      </c>
      <c r="T20" s="405" t="str">
        <f aca="false">IF(ISBLANK(HLOOKUP($B$2,'1A S1'!$G$5:$AA$314,171+$A20)),"",HLOOKUP($B$2,'1A S1'!$G$5:$AA$314,171+$A20))</f>
        <v/>
      </c>
      <c r="U20" s="404" t="str">
        <f aca="false">IF(ISBLANK('1A S1'!E217),"",'1A S1'!E217)</f>
        <v/>
      </c>
      <c r="V20" s="406" t="str">
        <f aca="false">IF(ISBLANK(HLOOKUP($B$2,'1A S1'!$G$5:$AA$314,192+$A20)),"",HLOOKUP($B$2,'1A S1'!$G$5:$AA$314,192+$A20))</f>
        <v/>
      </c>
      <c r="W20" s="404" t="str">
        <f aca="false">IF(ISBLANK('1A S1'!E238),"",'1A S1'!E238)</f>
        <v/>
      </c>
      <c r="X20" s="406" t="str">
        <f aca="false">IF(ISBLANK(HLOOKUP($B$2,'1A S1'!$G$5:$AA$314,213+$A20)),"",HLOOKUP($B$2,'1A S1'!$G$5:$AA$314,213+$A20))</f>
        <v/>
      </c>
      <c r="Y20" s="404" t="str">
        <f aca="false">IF(ISBLANK('1A S1'!E271),"",'1A S1'!E271)</f>
        <v/>
      </c>
      <c r="Z20" s="406" t="str">
        <f aca="false">IF(ISBLANK(HLOOKUP($B$2,'1A S1'!$G$5:$AA$314,238+$A20)),"",HLOOKUP($B$2,'1A S1'!$G$5:$AA$314,238+$A20))</f>
        <v/>
      </c>
      <c r="AA20" s="404" t="str">
        <f aca="false">IF(ISBLANK('1A S1'!E292),"",'1A S1'!E292)</f>
        <v/>
      </c>
      <c r="AB20" s="406" t="str">
        <f aca="false">IF(ISBLANK(HLOOKUP($B$2,'1A S1'!$G$5:$AA$314,259+$A20)),"",HLOOKUP($B$2,'1A S1'!$G$5:$AA$314,259+$A20))</f>
        <v/>
      </c>
      <c r="AC20" s="379"/>
      <c r="AD20" s="379"/>
      <c r="AE20" s="379"/>
      <c r="AF20" s="379"/>
      <c r="AG20" s="395"/>
      <c r="AH20" s="396"/>
      <c r="AI20" s="396"/>
      <c r="AJ20" s="396"/>
      <c r="AK20" s="396"/>
      <c r="AL20" s="396"/>
      <c r="AM20" s="396"/>
      <c r="AN20" s="396"/>
      <c r="AO20" s="396"/>
      <c r="AP20" s="396"/>
      <c r="AQ20" s="396"/>
      <c r="AR20" s="396"/>
      <c r="AS20" s="396"/>
      <c r="AT20" s="396"/>
      <c r="AU20" s="396"/>
      <c r="AV20" s="396"/>
      <c r="AW20" s="396"/>
      <c r="AX20" s="396"/>
      <c r="AY20" s="396"/>
      <c r="AZ20" s="396"/>
      <c r="BA20" s="396"/>
      <c r="BB20" s="396"/>
      <c r="BC20" s="396"/>
      <c r="BD20" s="396"/>
      <c r="BE20" s="396"/>
    </row>
    <row r="21" customFormat="false" ht="12.75" hidden="false" customHeight="true" outlineLevel="0" collapsed="false">
      <c r="A21" s="397" t="n">
        <v>19</v>
      </c>
      <c r="B21" s="407"/>
      <c r="C21" s="408" t="str">
        <f aca="false">IF(ISBLANK('1A S1'!E26),"",'1A S1'!E26)</f>
        <v>LR</v>
      </c>
      <c r="D21" s="409" t="str">
        <f aca="false">IF(ISBLANK(HLOOKUP($B$2,'1A S1'!$G$5:$AA$314,3+$A21)),"",HLOOKUP($B$2,'1A S1'!$G$5:$AA$314,3+$A21))</f>
        <v/>
      </c>
      <c r="E21" s="394" t="str">
        <f aca="false">IF(ISBLANK('1A S1'!E47),"",'1A S1'!E47)</f>
        <v/>
      </c>
      <c r="F21" s="409" t="str">
        <f aca="false">IF(ISBLANK(HLOOKUP($B$2,'1A S1'!$G$5:$AA$314,24+$A21)),"",HLOOKUP($B$2,'1A S1'!$G$5:$AA$314,24+$A21))</f>
        <v/>
      </c>
      <c r="G21" s="394" t="str">
        <f aca="false">IF(ISBLANK('1A S1'!E68),"",'1A S1'!E68)</f>
        <v/>
      </c>
      <c r="H21" s="409" t="str">
        <f aca="false">IF(ISBLANK(HLOOKUP($B$2,'1A S1'!$G$5:$AA$314,45+$A21)),"",HLOOKUP($B$2,'1A S1'!$G$5:$AA$314,45+$A21))</f>
        <v/>
      </c>
      <c r="I21" s="408" t="str">
        <f aca="false">IF(ISBLANK('1A S1'!E89),"",'1A S1'!E89)</f>
        <v>OT</v>
      </c>
      <c r="J21" s="409" t="str">
        <f aca="false">IF(ISBLANK(HLOOKUP($B$2,'1A S1'!$G$5:$AA$314,66+$A21)),"",HLOOKUP($B$2,'1A S1'!$G$5:$AA$314,66+$A21))</f>
        <v/>
      </c>
      <c r="K21" s="394" t="str">
        <f aca="false">IF(ISBLANK('1A S1'!E113),"",'1A S1'!E113)</f>
        <v/>
      </c>
      <c r="L21" s="409" t="str">
        <f aca="false">IF(ISBLANK(HLOOKUP($B$2,'1A S1'!$G$5:$AA$314,87+$A21)),"",HLOOKUP($B$2,'1A S1'!$G$5:$AA$314,87+$A21))</f>
        <v/>
      </c>
      <c r="M21" s="394" t="str">
        <f aca="false">IF(ISBLANK('1A S1'!E134),"",'1A S1'!E134)</f>
        <v>PSE</v>
      </c>
      <c r="N21" s="409" t="str">
        <f aca="false">IF(ISBLANK(HLOOKUP($B$2,'1A S1'!$G$5:$AA$314,108+$A21)),"",HLOOKUP($B$2,'1A S1'!$G$5:$AA$314,108+$A21))</f>
        <v/>
      </c>
      <c r="O21" s="394" t="str">
        <f aca="false">IF(ISBLANK('1A S1'!E155),"",'1A S1'!E155)</f>
        <v>PSE</v>
      </c>
      <c r="P21" s="409" t="str">
        <f aca="false">IF(ISBLANK(HLOOKUP($B$2,'1A S1'!$G$5:$AA$314,129+$A21)),"",HLOOKUP($B$2,'1A S1'!$G$5:$AA$314,129+$A21))</f>
        <v/>
      </c>
      <c r="Q21" s="394" t="str">
        <f aca="false">IF(ISBLANK('1A S1'!E176),"",'1A S1'!E176)</f>
        <v/>
      </c>
      <c r="R21" s="409" t="str">
        <f aca="false">IF(ISBLANK(HLOOKUP($B$2,'1A S1'!$G$5:$AA$314,150+$A21)),"",HLOOKUP($B$2,'1A S1'!$G$5:$AA$314,150+$A21))</f>
        <v/>
      </c>
      <c r="S21" s="408" t="str">
        <f aca="false">IF(ISBLANK('1A S1'!E197),"",'1A S1'!E197)</f>
        <v>JC</v>
      </c>
      <c r="T21" s="410" t="str">
        <f aca="false">IF(ISBLANK(HLOOKUP($B$2,'1A S1'!$G$5:$AA$314,171+$A21)),"",HLOOKUP($B$2,'1A S1'!$G$5:$AA$314,171+$A21))</f>
        <v/>
      </c>
      <c r="U21" s="394" t="str">
        <f aca="false">IF(ISBLANK('1A S1'!E218),"",'1A S1'!E218)</f>
        <v/>
      </c>
      <c r="V21" s="409" t="str">
        <f aca="false">IF(ISBLANK(HLOOKUP($B$2,'1A S1'!$G$5:$AA$314,192+$A21)),"",HLOOKUP($B$2,'1A S1'!$G$5:$AA$314,192+$A21))</f>
        <v/>
      </c>
      <c r="W21" s="394" t="str">
        <f aca="false">IF(ISBLANK('1A S1'!E239),"",'1A S1'!E239)</f>
        <v>MAC</v>
      </c>
      <c r="X21" s="409" t="str">
        <f aca="false">IF(ISBLANK(HLOOKUP($B$2,'1A S1'!$G$5:$AA$314,213+$A21)),"",HLOOKUP($B$2,'1A S1'!$G$5:$AA$314,213+$A21))</f>
        <v/>
      </c>
      <c r="Y21" s="394" t="str">
        <f aca="false">IF(ISBLANK('1A S1'!E272),"",'1A S1'!E272)</f>
        <v/>
      </c>
      <c r="Z21" s="409" t="str">
        <f aca="false">IF(ISBLANK(HLOOKUP($B$2,'1A S1'!$G$5:$AA$314,238+$A21)),"",HLOOKUP($B$2,'1A S1'!$G$5:$AA$314,238+$A21))</f>
        <v/>
      </c>
      <c r="AA21" s="394" t="str">
        <f aca="false">IF(ISBLANK('1A S1'!E293),"",'1A S1'!E293)</f>
        <v/>
      </c>
      <c r="AB21" s="409" t="str">
        <f aca="false">IF(ISBLANK(HLOOKUP($B$2,'1A S1'!$G$5:$AA$314,259+$A21)),"",HLOOKUP($B$2,'1A S1'!$G$5:$AA$314,259+$A21))</f>
        <v/>
      </c>
      <c r="AC21" s="379"/>
      <c r="AD21" s="379"/>
      <c r="AE21" s="379"/>
      <c r="AF21" s="379"/>
      <c r="AG21" s="395"/>
      <c r="AH21" s="396"/>
      <c r="AI21" s="396"/>
      <c r="AJ21" s="396"/>
      <c r="AK21" s="396"/>
      <c r="AL21" s="396"/>
      <c r="AM21" s="396"/>
      <c r="AN21" s="396"/>
      <c r="AO21" s="396"/>
      <c r="AP21" s="396"/>
      <c r="AQ21" s="396"/>
      <c r="AR21" s="396"/>
      <c r="AS21" s="396"/>
      <c r="AT21" s="396"/>
      <c r="AU21" s="396"/>
      <c r="AV21" s="396"/>
      <c r="AW21" s="396"/>
      <c r="AX21" s="396"/>
      <c r="AY21" s="396"/>
      <c r="AZ21" s="396"/>
      <c r="BA21" s="396"/>
      <c r="BB21" s="396"/>
      <c r="BC21" s="396"/>
      <c r="BD21" s="396"/>
      <c r="BE21" s="396"/>
    </row>
    <row r="22" customFormat="false" ht="12.75" hidden="false" customHeight="true" outlineLevel="0" collapsed="false">
      <c r="A22" s="400"/>
      <c r="B22" s="379"/>
      <c r="C22" s="379"/>
      <c r="D22" s="379"/>
      <c r="E22" s="379"/>
      <c r="F22" s="379"/>
      <c r="G22" s="379"/>
      <c r="H22" s="379"/>
      <c r="I22" s="379"/>
      <c r="J22" s="379"/>
      <c r="K22" s="379"/>
      <c r="L22" s="379"/>
      <c r="M22" s="379"/>
      <c r="N22" s="379"/>
      <c r="O22" s="379"/>
      <c r="P22" s="379"/>
      <c r="Q22" s="379"/>
      <c r="R22" s="379"/>
      <c r="S22" s="379"/>
      <c r="T22" s="379"/>
      <c r="U22" s="379"/>
      <c r="V22" s="379"/>
      <c r="W22" s="379"/>
      <c r="X22" s="379"/>
      <c r="Y22" s="379"/>
      <c r="Z22" s="379"/>
      <c r="AA22" s="379"/>
      <c r="AB22" s="379"/>
      <c r="AC22" s="379"/>
      <c r="AD22" s="379"/>
      <c r="AE22" s="379"/>
      <c r="AF22" s="379"/>
      <c r="AG22" s="395"/>
      <c r="AH22" s="396"/>
      <c r="AI22" s="396"/>
      <c r="AJ22" s="396"/>
      <c r="AK22" s="396"/>
      <c r="AL22" s="396"/>
      <c r="AM22" s="396"/>
      <c r="AN22" s="396"/>
      <c r="AO22" s="396"/>
      <c r="AP22" s="396"/>
      <c r="AQ22" s="396"/>
      <c r="AR22" s="396"/>
      <c r="AS22" s="396"/>
      <c r="AT22" s="396"/>
      <c r="AU22" s="396"/>
      <c r="AV22" s="396"/>
      <c r="AW22" s="396"/>
      <c r="AX22" s="396"/>
      <c r="AY22" s="396"/>
      <c r="AZ22" s="396"/>
      <c r="BA22" s="396"/>
      <c r="BB22" s="396"/>
      <c r="BC22" s="396"/>
      <c r="BD22" s="396"/>
      <c r="BE22" s="396"/>
    </row>
    <row r="23" customFormat="false" ht="12.75" hidden="false" customHeight="true" outlineLevel="0" collapsed="false">
      <c r="A23" s="400"/>
      <c r="B23" s="394"/>
      <c r="C23" s="394"/>
      <c r="D23" s="394"/>
      <c r="E23" s="394"/>
      <c r="F23" s="394"/>
      <c r="G23" s="394"/>
      <c r="H23" s="394"/>
      <c r="I23" s="394"/>
      <c r="J23" s="394"/>
      <c r="K23" s="394"/>
      <c r="L23" s="394"/>
      <c r="M23" s="394"/>
      <c r="N23" s="394"/>
      <c r="O23" s="394"/>
      <c r="P23" s="394"/>
      <c r="Q23" s="394"/>
      <c r="R23" s="394"/>
      <c r="S23" s="394"/>
      <c r="T23" s="394"/>
      <c r="U23" s="394"/>
      <c r="V23" s="394"/>
      <c r="W23" s="394"/>
      <c r="X23" s="394"/>
      <c r="Y23" s="394"/>
      <c r="Z23" s="394"/>
      <c r="AA23" s="394"/>
      <c r="AB23" s="394"/>
      <c r="AC23" s="394"/>
      <c r="AD23" s="394"/>
      <c r="AE23" s="394"/>
      <c r="AF23" s="394"/>
      <c r="AG23" s="395"/>
      <c r="AH23" s="396"/>
      <c r="AI23" s="396"/>
      <c r="AJ23" s="396"/>
      <c r="AK23" s="396"/>
      <c r="AL23" s="396"/>
      <c r="AM23" s="396"/>
      <c r="AN23" s="396"/>
      <c r="AO23" s="396"/>
      <c r="AP23" s="396"/>
      <c r="AQ23" s="396"/>
      <c r="AR23" s="396"/>
      <c r="AS23" s="396"/>
      <c r="AT23" s="396"/>
      <c r="AU23" s="396"/>
      <c r="AV23" s="396"/>
      <c r="AW23" s="396"/>
      <c r="AX23" s="396"/>
      <c r="AY23" s="396"/>
      <c r="AZ23" s="396"/>
      <c r="BA23" s="396"/>
      <c r="BB23" s="396"/>
      <c r="BC23" s="396"/>
      <c r="BD23" s="396"/>
      <c r="BE23" s="396"/>
    </row>
    <row r="24" customFormat="false" ht="12.75" hidden="false" customHeight="true" outlineLevel="0" collapsed="false">
      <c r="A24" s="397"/>
      <c r="B24" s="398" t="n">
        <f aca="false">B2</f>
        <v>50</v>
      </c>
      <c r="C24" s="399" t="s">
        <v>109</v>
      </c>
      <c r="D24" s="399"/>
      <c r="E24" s="399" t="s">
        <v>203</v>
      </c>
      <c r="F24" s="399"/>
      <c r="G24" s="399" t="s">
        <v>205</v>
      </c>
      <c r="H24" s="399"/>
      <c r="I24" s="399" t="s">
        <v>207</v>
      </c>
      <c r="J24" s="399"/>
      <c r="K24" s="399" t="s">
        <v>209</v>
      </c>
      <c r="L24" s="399"/>
      <c r="M24" s="399" t="s">
        <v>215</v>
      </c>
      <c r="N24" s="399"/>
      <c r="O24" s="399" t="s">
        <v>217</v>
      </c>
      <c r="P24" s="399"/>
      <c r="Q24" s="399" t="s">
        <v>38</v>
      </c>
      <c r="R24" s="399"/>
      <c r="S24" s="399" t="s">
        <v>221</v>
      </c>
      <c r="T24" s="399"/>
      <c r="U24" s="399" t="s">
        <v>224</v>
      </c>
      <c r="V24" s="399"/>
      <c r="W24" s="399" t="s">
        <v>226</v>
      </c>
      <c r="X24" s="399"/>
      <c r="Y24" s="399" t="s">
        <v>231</v>
      </c>
      <c r="Z24" s="399"/>
      <c r="AA24" s="399" t="s">
        <v>235</v>
      </c>
      <c r="AB24" s="399"/>
      <c r="AC24" s="399" t="s">
        <v>138</v>
      </c>
      <c r="AD24" s="399"/>
      <c r="AE24" s="399" t="s">
        <v>134</v>
      </c>
      <c r="AF24" s="399"/>
      <c r="AG24" s="395"/>
      <c r="AH24" s="396"/>
      <c r="AI24" s="396"/>
      <c r="AJ24" s="396"/>
      <c r="AK24" s="396"/>
      <c r="AL24" s="396"/>
      <c r="AM24" s="396"/>
      <c r="AN24" s="396"/>
      <c r="AO24" s="396"/>
      <c r="AP24" s="396"/>
      <c r="AQ24" s="396"/>
      <c r="AR24" s="396"/>
      <c r="AS24" s="396"/>
      <c r="AT24" s="396"/>
      <c r="AU24" s="396"/>
      <c r="AV24" s="396"/>
      <c r="AW24" s="396"/>
      <c r="AX24" s="396"/>
      <c r="AY24" s="396"/>
      <c r="AZ24" s="396"/>
      <c r="BA24" s="396"/>
      <c r="BB24" s="396"/>
      <c r="BC24" s="396"/>
      <c r="BD24" s="396"/>
      <c r="BE24" s="396"/>
    </row>
    <row r="25" customFormat="false" ht="12.75" hidden="false" customHeight="true" outlineLevel="0" collapsed="false">
      <c r="A25" s="397" t="n">
        <v>1</v>
      </c>
      <c r="B25" s="403" t="s">
        <v>23</v>
      </c>
      <c r="C25" s="404" t="str">
        <f aca="false">IF(ISBLANK('2A S3'!$E8),"",'2A S3'!$E8)</f>
        <v>IO</v>
      </c>
      <c r="D25" s="406" t="str">
        <f aca="false">IF(ISBLANK(HLOOKUP($B$24,'2A S3'!$G$5:$AA$304,3+$A25)),"",HLOOKUP($B$24,'2A S3'!$G$5:$AA$304,3+$A25))</f>
        <v/>
      </c>
      <c r="E25" s="404" t="str">
        <f aca="false">IF(ISBLANK('2A S3'!$E26),"",'2A S3'!$E26)</f>
        <v>LD</v>
      </c>
      <c r="F25" s="406" t="str">
        <f aca="false">IF(ISBLANK(HLOOKUP($B$24,'2A S3'!$G$5:$AA$304,21+$A25)),"",HLOOKUP($B$24,'2A S3'!$G$5:$AA$304,21+$A25))</f>
        <v/>
      </c>
      <c r="G25" s="404" t="str">
        <f aca="false">IF(ISBLANK('2A S3'!$E44),"",'2A S3'!$E44)</f>
        <v>PSO</v>
      </c>
      <c r="H25" s="406" t="str">
        <f aca="false">IF(ISBLANK(HLOOKUP($B$24,'2A S3'!$G$5:$AA$304,39+$A25)),"",HLOOKUP($B$24,'2A S3'!$G$5:$AA$304,39+$A25))</f>
        <v/>
      </c>
      <c r="I25" s="404" t="str">
        <f aca="false">IF(ISBLANK('2A S3'!$E63),"",'2A S3'!$E63)</f>
        <v>LN</v>
      </c>
      <c r="J25" s="406" t="str">
        <f aca="false">IF(ISBLANK(HLOOKUP($B$24,'2A S3'!$G$5:$AA$304,57+$A25)),"",HLOOKUP($B$24,'2A S3'!$G$5:$AA$304,57+$A25))</f>
        <v/>
      </c>
      <c r="K25" s="404" t="str">
        <f aca="false">IF(ISBLANK('2A S3'!$E81),"",'2A S3'!$E81)</f>
        <v>JMB</v>
      </c>
      <c r="L25" s="406" t="n">
        <f aca="false">IF(ISBLANK(HLOOKUP($B$24,'2A S3'!$G$5:$AA$304,75+$A25)),"",HLOOKUP($B$24,'2A S3'!$G$5:$AA$304,75+$A25))</f>
        <v>1</v>
      </c>
      <c r="M25" s="404" t="str">
        <f aca="false">IF(ISBLANK('2A S3'!$E100),"",'2A S3'!$E100)</f>
        <v>OT</v>
      </c>
      <c r="N25" s="406" t="str">
        <f aca="false">IF(ISBLANK(HLOOKUP($B$24,'2A S3'!$G$5:$AA$304,93+$A25)),"",HLOOKUP($B$24,'2A S3'!$G$5:$AA$304,93+$A25))</f>
        <v/>
      </c>
      <c r="O25" s="404" t="str">
        <f aca="false">IF(ISBLANK('2A S3'!$E118),"",'2A S3'!$E118)</f>
        <v>RB</v>
      </c>
      <c r="P25" s="405" t="str">
        <f aca="false">IF(ISBLANK(HLOOKUP($B$24,'2A S3'!$G$5:$AA$304,111+$A25)),"",HLOOKUP($B$24,'2A S3'!$G$5:$AA$304,111+$A25))</f>
        <v/>
      </c>
      <c r="Q25" s="404" t="str">
        <f aca="false">IF(ISBLANK('2A S3'!$E136),"",'2A S3'!$E136)</f>
        <v>RB</v>
      </c>
      <c r="R25" s="406" t="str">
        <f aca="false">IF(ISBLANK(HLOOKUP($B$24,'2A S3'!$G$5:$AA$304,129+$A25)),"",HLOOKUP($B$24,'2A S3'!$G$5:$AA$304,129+$A25))</f>
        <v/>
      </c>
      <c r="S25" s="404" t="str">
        <f aca="false">IF(ISBLANK('2A S3'!$E154),"",'2A S3'!$E154)</f>
        <v>FMO</v>
      </c>
      <c r="T25" s="405" t="str">
        <f aca="false">IF(ISBLANK(HLOOKUP($B$24,'2A S3'!$G$5:$AA$304,147+$A25)),"",HLOOKUP($B$24,'2A S3'!$G$5:$AA$304,147+$A25))</f>
        <v/>
      </c>
      <c r="U25" s="404" t="str">
        <f aca="false">IF(ISBLANK('2A S3'!$E172),"",'2A S3'!$E172)</f>
        <v>EP</v>
      </c>
      <c r="V25" s="405" t="str">
        <f aca="false">IF(ISBLANK(HLOOKUP($B$24,'2A S3'!$G$5:$AA$304,165+$A25)),"",HLOOKUP($B$24,'2A S3'!$G$5:$AA$304,165+$A25))</f>
        <v/>
      </c>
      <c r="W25" s="404" t="str">
        <f aca="false">IF(ISBLANK('2A S3'!$E190),"",'2A S3'!$E190)</f>
        <v/>
      </c>
      <c r="X25" s="406" t="str">
        <f aca="false">IF(ISBLANK(HLOOKUP($B$24,'2A S3'!$G$5:$AA$304,183+$A25)),"",HLOOKUP($B$24,'2A S3'!$G$5:$AA$304,183+$A25))</f>
        <v/>
      </c>
      <c r="Y25" s="404" t="str">
        <f aca="false">IF(ISBLANK('2A S3'!$E208),"",'2A S3'!$E208)</f>
        <v>IC</v>
      </c>
      <c r="Z25" s="406" t="str">
        <f aca="false">IF(ISBLANK(HLOOKUP($B$24,'2A S3'!$G$5:$AA$304,201+$A25)),"",HLOOKUP($B$24,'2A S3'!$G$5:$AA$304,201+$A25))</f>
        <v/>
      </c>
      <c r="AA25" s="404" t="str">
        <f aca="false">IF(ISBLANK('2A S3'!$E226),"",'2A S3'!$E226)</f>
        <v>JMB</v>
      </c>
      <c r="AB25" s="405" t="str">
        <f aca="false">IF(ISBLANK(HLOOKUP($B$24,'2A S3'!$G$5:$AA$304,219+$A25)),"",HLOOKUP($B$24,'2A S3'!$G$5:$AA$304,219+$A25))</f>
        <v/>
      </c>
      <c r="AC25" s="404" t="str">
        <f aca="false">IF(ISBLANK('2A S3'!$E244),"",'2A S3'!$E244)</f>
        <v>AP</v>
      </c>
      <c r="AD25" s="406" t="str">
        <f aca="false">IF(ISBLANK(HLOOKUP($B$24,'2A S3'!$G$5:$AA$304,237+$A25)),"",HLOOKUP($B$24,'2A S3'!$G$5:$AA$304,237+$A25))</f>
        <v/>
      </c>
      <c r="AE25" s="404" t="str">
        <f aca="false">IF(ISBLANK('2A S3'!$E262),"",'2A S3'!$E262)</f>
        <v>MFC</v>
      </c>
      <c r="AF25" s="406" t="str">
        <f aca="false">IF(ISBLANK(HLOOKUP($B$24,'2A S3'!$G$5:$AA$304,255+$A25)),"",HLOOKUP($B$24,'2A S3'!$G$5:$AA$304,255+$A25))</f>
        <v/>
      </c>
      <c r="AG25" s="395"/>
      <c r="AH25" s="396"/>
      <c r="AI25" s="396"/>
      <c r="AJ25" s="396"/>
      <c r="AK25" s="396"/>
      <c r="AL25" s="396"/>
      <c r="AM25" s="396"/>
      <c r="AN25" s="396"/>
      <c r="AO25" s="396"/>
      <c r="AP25" s="396"/>
      <c r="AQ25" s="396"/>
      <c r="AR25" s="396"/>
      <c r="AS25" s="396"/>
      <c r="AT25" s="396"/>
      <c r="AU25" s="396"/>
      <c r="AV25" s="396"/>
      <c r="AW25" s="396"/>
      <c r="AX25" s="396"/>
      <c r="AY25" s="396"/>
      <c r="AZ25" s="396"/>
      <c r="BA25" s="396"/>
      <c r="BB25" s="396"/>
      <c r="BC25" s="396"/>
      <c r="BD25" s="396"/>
      <c r="BE25" s="396"/>
    </row>
    <row r="26" customFormat="false" ht="12.75" hidden="false" customHeight="true" outlineLevel="0" collapsed="false">
      <c r="A26" s="397" t="n">
        <v>2</v>
      </c>
      <c r="B26" s="407"/>
      <c r="C26" s="394" t="str">
        <f aca="false">IF(ISBLANK('2A S3'!E9),"",'2A S3'!E9)</f>
        <v/>
      </c>
      <c r="D26" s="409" t="str">
        <f aca="false">IF(ISBLANK(HLOOKUP($B$24,'2A S3'!$G$5:$AA$304,3+$A26)),"",HLOOKUP($B$24,'2A S3'!$G$5:$AA$304,3+$A26))</f>
        <v/>
      </c>
      <c r="E26" s="394" t="str">
        <f aca="false">IF(ISBLANK('2A S3'!$E27),"",'2A S3'!$E27)</f>
        <v/>
      </c>
      <c r="F26" s="409" t="str">
        <f aca="false">IF(ISBLANK(HLOOKUP($B$24,'2A S3'!$G$5:$AA$304,21+$A26)),"",HLOOKUP($B$24,'2A S3'!$G$5:$AA$304,21+$A26))</f>
        <v/>
      </c>
      <c r="G26" s="394" t="str">
        <f aca="false">IF(ISBLANK('2A S3'!$E45),"",'2A S3'!$E45)</f>
        <v/>
      </c>
      <c r="H26" s="409" t="str">
        <f aca="false">IF(ISBLANK(HLOOKUP($B$24,'2A S3'!$G$5:$AA$304,39+$A26)),"",HLOOKUP($B$24,'2A S3'!$G$5:$AA$304,39+$A26))</f>
        <v/>
      </c>
      <c r="I26" s="394" t="str">
        <f aca="false">IF(ISBLANK('2A S3'!$E64),"",'2A S3'!$E64)</f>
        <v/>
      </c>
      <c r="J26" s="409" t="str">
        <f aca="false">IF(ISBLANK(HLOOKUP($B$24,'2A S3'!$G$5:$AA$304,57+$A26)),"",HLOOKUP($B$24,'2A S3'!$G$5:$AA$304,57+$A26))</f>
        <v/>
      </c>
      <c r="K26" s="408" t="str">
        <f aca="false">IF(ISBLANK('2A S3'!$E82),"",'2A S3'!$E82)</f>
        <v>MGAD</v>
      </c>
      <c r="L26" s="409" t="n">
        <f aca="false">IF(ISBLANK(HLOOKUP($B$24,'2A S3'!$G$5:$AA$304,75+$A26)),"",HLOOKUP($B$24,'2A S3'!$G$5:$AA$304,75+$A26))</f>
        <v>1</v>
      </c>
      <c r="M26" s="394" t="str">
        <f aca="false">IF(ISBLANK('2A S3'!$E101),"",'2A S3'!$E101)</f>
        <v/>
      </c>
      <c r="N26" s="409" t="str">
        <f aca="false">IF(ISBLANK(HLOOKUP($B$24,'2A S3'!$G$5:$AA$304,93+$A26)),"",HLOOKUP($B$24,'2A S3'!$G$5:$AA$304,93+$A26))</f>
        <v/>
      </c>
      <c r="O26" s="408" t="str">
        <f aca="false">IF(ISBLANK('2A S3'!$E119),"",'2A S3'!$E119)</f>
        <v>TA</v>
      </c>
      <c r="P26" s="409" t="str">
        <f aca="false">IF(ISBLANK(HLOOKUP($B$24,'2A S3'!$G$5:$AA$304,111+$A26)),"",HLOOKUP($B$24,'2A S3'!$G$5:$AA$304,111+$A26))</f>
        <v/>
      </c>
      <c r="Q26" s="394" t="str">
        <f aca="false">IF(ISBLANK('2A S3'!$E137),"",'2A S3'!$E137)</f>
        <v/>
      </c>
      <c r="R26" s="409" t="str">
        <f aca="false">IF(ISBLANK(HLOOKUP($B$24,'2A S3'!$G$5:$AA$304,129+$A26)),"",HLOOKUP($B$24,'2A S3'!$G$5:$AA$304,129+$A26))</f>
        <v/>
      </c>
      <c r="S26" s="394" t="str">
        <f aca="false">IF(ISBLANK('2A S3'!$E155),"",'2A S3'!$E155)</f>
        <v/>
      </c>
      <c r="T26" s="409" t="str">
        <f aca="false">IF(ISBLANK(HLOOKUP($B$24,'2A S3'!$G$5:$AA$304,147+$A26)),"",HLOOKUP($B$24,'2A S3'!$G$5:$AA$304,147+$A26))</f>
        <v/>
      </c>
      <c r="U26" s="394" t="str">
        <f aca="false">IF(ISBLANK('2A S3'!$E173),"",'2A S3'!$E173)</f>
        <v/>
      </c>
      <c r="V26" s="409" t="str">
        <f aca="false">IF(ISBLANK(HLOOKUP($B$24,'2A S3'!$G$5:$AA$304,165+$A26)),"",HLOOKUP($B$24,'2A S3'!$G$5:$AA$304,165+$A26))</f>
        <v/>
      </c>
      <c r="W26" s="394" t="str">
        <f aca="false">IF(ISBLANK('2A S3'!$E191),"",'2A S3'!$E191)</f>
        <v/>
      </c>
      <c r="X26" s="409" t="str">
        <f aca="false">IF(ISBLANK(HLOOKUP($B$24,'2A S3'!$G$5:$AA$304,183+$A26)),"",HLOOKUP($B$24,'2A S3'!$G$5:$AA$304,183+$A26))</f>
        <v/>
      </c>
      <c r="Y26" s="394" t="str">
        <f aca="false">IF(ISBLANK('2A S3'!$E209),"",'2A S3'!$E209)</f>
        <v/>
      </c>
      <c r="Z26" s="409" t="str">
        <f aca="false">IF(ISBLANK(HLOOKUP($B$24,'2A S3'!$G$5:$AA$304,201+$A26)),"",HLOOKUP($B$24,'2A S3'!$G$5:$AA$304,201+$A26))</f>
        <v/>
      </c>
      <c r="AA26" s="408" t="str">
        <f aca="false">IF(ISBLANK('2A S3'!$E227),"",'2A S3'!$E227)</f>
        <v/>
      </c>
      <c r="AB26" s="409" t="str">
        <f aca="false">IF(ISBLANK(HLOOKUP($B$24,'2A S3'!$G$5:$AA$304,219+$A26)),"",HLOOKUP($B$24,'2A S3'!$G$5:$AA$304,219+$A26))</f>
        <v/>
      </c>
      <c r="AC26" s="394" t="str">
        <f aca="false">IF(ISBLANK('2A S3'!$E245),"",'2A S3'!$E245)</f>
        <v/>
      </c>
      <c r="AD26" s="409" t="str">
        <f aca="false">IF(ISBLANK(HLOOKUP($B$24,'2A S3'!$G$5:$AA$304,237+$A26)),"",HLOOKUP($B$24,'2A S3'!$G$5:$AA$304,237+$A26))</f>
        <v/>
      </c>
      <c r="AE26" s="394" t="str">
        <f aca="false">IF(ISBLANK('2A S3'!$E263),"",'2A S3'!$E263)</f>
        <v/>
      </c>
      <c r="AF26" s="409" t="str">
        <f aca="false">IF(ISBLANK(HLOOKUP($B$24,'2A S3'!$G$5:$AA$304,255+$A26)),"",HLOOKUP($B$24,'2A S3'!$G$5:$AA$304,255+$A26))</f>
        <v/>
      </c>
      <c r="AG26" s="395"/>
      <c r="AH26" s="396"/>
      <c r="AI26" s="396"/>
      <c r="AJ26" s="396"/>
      <c r="AK26" s="396"/>
      <c r="AL26" s="396"/>
      <c r="AM26" s="396"/>
      <c r="AN26" s="396"/>
      <c r="AO26" s="396"/>
      <c r="AP26" s="396"/>
      <c r="AQ26" s="396"/>
      <c r="AR26" s="396"/>
      <c r="AS26" s="396"/>
      <c r="AT26" s="396"/>
      <c r="AU26" s="396"/>
      <c r="AV26" s="396"/>
      <c r="AW26" s="396"/>
      <c r="AX26" s="396"/>
      <c r="AY26" s="396"/>
      <c r="AZ26" s="396"/>
      <c r="BA26" s="396"/>
      <c r="BB26" s="396"/>
      <c r="BC26" s="396"/>
      <c r="BD26" s="396"/>
      <c r="BE26" s="396"/>
    </row>
    <row r="27" customFormat="false" ht="12.75" hidden="false" customHeight="true" outlineLevel="0" collapsed="false">
      <c r="A27" s="397" t="n">
        <v>3</v>
      </c>
      <c r="B27" s="411"/>
      <c r="C27" s="412" t="str">
        <f aca="false">'2A S3'!F11</f>
        <v>M</v>
      </c>
      <c r="D27" s="413" t="str">
        <f aca="false">IF(ISBLANK(HLOOKUP($B$24,'2A S3'!$G$5:$AA$304,3+$A27)),"",HLOOKUP($B$24,'2A S3'!$G$5:$AA$304,3+$A27))</f>
        <v/>
      </c>
      <c r="E27" s="412" t="str">
        <f aca="false">'2A S3'!F29</f>
        <v>M</v>
      </c>
      <c r="F27" s="413" t="n">
        <f aca="false">IF(ISBLANK(HLOOKUP($B$24,'2A S3'!$G$5:$AA$304,21+$A27)),"",HLOOKUP($B$24,'2A S3'!$G$5:$AA$304,21+$A27))</f>
        <v>1</v>
      </c>
      <c r="G27" s="412" t="s">
        <v>767</v>
      </c>
      <c r="H27" s="414" t="str">
        <f aca="false">IF(ISBLANK(HLOOKUP($B$24,'2A S3'!$G$5:$AA$304,39+$A27)),"",HLOOKUP($B$24,'2A S3'!$G$5:$AA$304,39+$A27))</f>
        <v/>
      </c>
      <c r="I27" s="412" t="str">
        <f aca="false">'2A S3'!F66</f>
        <v>B</v>
      </c>
      <c r="J27" s="414" t="str">
        <f aca="false">IF(ISBLANK(HLOOKUP($B$24,'2A S3'!$G$5:$AA$304,57+$A27)),"",HLOOKUP($B$24,'2A S3'!$G$5:$AA$304,57+$A27))</f>
        <v/>
      </c>
      <c r="K27" s="412" t="str">
        <f aca="false">'2A S3'!F84</f>
        <v>B</v>
      </c>
      <c r="L27" s="413" t="str">
        <f aca="false">IF(ISBLANK(HLOOKUP($B$24,'2A S3'!$G$5:$AA$304,75+$A27)),"",HLOOKUP($B$24,'2A S3'!$G$5:$AA$304,75+$A27))</f>
        <v/>
      </c>
      <c r="M27" s="412" t="str">
        <f aca="false">'2A S3'!F103</f>
        <v>B</v>
      </c>
      <c r="N27" s="414" t="str">
        <f aca="false">IF(ISBLANK(HLOOKUP($B$24,'2A S3'!$G$5:$AA$304,93+$A27)),"",HLOOKUP($B$24,'2A S3'!$G$5:$AA$304,93+$A27))</f>
        <v/>
      </c>
      <c r="O27" s="412" t="str">
        <f aca="false">'2A S3'!F121</f>
        <v>B</v>
      </c>
      <c r="P27" s="414" t="str">
        <f aca="false">IF(ISBLANK(HLOOKUP($B$24,'2A S3'!$G$5:$AA$304,111+$A27)),"",HLOOKUP($B$24,'2A S3'!$G$5:$AA$304,111+$A27))</f>
        <v/>
      </c>
      <c r="Q27" s="412" t="str">
        <f aca="false">'2A S3'!F139</f>
        <v>B</v>
      </c>
      <c r="R27" s="413" t="str">
        <f aca="false">IF(ISBLANK(HLOOKUP($B$24,'2A S3'!$G$5:$AA$304,129+$A27)),"",HLOOKUP($B$24,'2A S3'!$G$5:$AA$304,129+$A27))</f>
        <v/>
      </c>
      <c r="S27" s="412" t="str">
        <f aca="false">'2A S3'!F157</f>
        <v>B</v>
      </c>
      <c r="T27" s="413" t="str">
        <f aca="false">IF(ISBLANK(HLOOKUP($B$24,'2A S3'!$G$5:$AA$304,147+$A27)),"",HLOOKUP($B$24,'2A S3'!$G$5:$AA$304,147+$A27))</f>
        <v/>
      </c>
      <c r="U27" s="412" t="str">
        <f aca="false">'2A S3'!F175</f>
        <v>B</v>
      </c>
      <c r="V27" s="413" t="str">
        <f aca="false">IF(ISBLANK(HLOOKUP($B$24,'2A S3'!$G$5:$AA$304,165+$A27)),"",HLOOKUP($B$24,'2A S3'!$G$5:$AA$304,165+$A27))</f>
        <v/>
      </c>
      <c r="W27" s="412" t="str">
        <f aca="false">'2A S3'!F193</f>
        <v>B</v>
      </c>
      <c r="X27" s="414" t="str">
        <f aca="false">IF(ISBLANK(HLOOKUP($B$24,'2A S3'!$G$5:$AA$304,183+$A27)),"",HLOOKUP($B$24,'2A S3'!$G$5:$AA$304,183+$A27))</f>
        <v/>
      </c>
      <c r="Y27" s="412" t="str">
        <f aca="false">'2A S3'!F211</f>
        <v>B</v>
      </c>
      <c r="Z27" s="414" t="str">
        <f aca="false">IF(ISBLANK(HLOOKUP($B$24,'2A S3'!$G$5:$AA$304,201+$A27)),"",HLOOKUP($B$24,'2A S3'!$G$5:$AA$304,201+$A27))</f>
        <v/>
      </c>
      <c r="AA27" s="412" t="str">
        <f aca="false">'2A S3'!F229</f>
        <v>B</v>
      </c>
      <c r="AB27" s="414" t="str">
        <f aca="false">IF(ISBLANK(HLOOKUP($B$24,'2A S3'!$G$5:$AA$304,219+$A27)),"",HLOOKUP($B$24,'2A S3'!$G$5:$AA$304,219+$A27))</f>
        <v/>
      </c>
      <c r="AC27" s="412" t="str">
        <f aca="false">'2A S3'!F247</f>
        <v>B</v>
      </c>
      <c r="AD27" s="413" t="str">
        <f aca="false">IF(ISBLANK(HLOOKUP($B$24,'2A S3'!$G$5:$AA$304,237+$A27)),"",HLOOKUP($B$24,'2A S3'!$G$5:$AA$304,237+$A27))</f>
        <v/>
      </c>
      <c r="AE27" s="412" t="str">
        <f aca="false">'2A S3'!F265</f>
        <v>B</v>
      </c>
      <c r="AF27" s="413" t="str">
        <f aca="false">IF(ISBLANK(HLOOKUP($B$24,'2A S3'!$G$5:$AA$304,255+$A27)),"",HLOOKUP($B$24,'2A S3'!$G$5:$AA$304,255+$A27))</f>
        <v/>
      </c>
      <c r="AG27" s="395"/>
      <c r="AH27" s="396"/>
      <c r="AI27" s="396"/>
      <c r="AJ27" s="396"/>
      <c r="AK27" s="396"/>
      <c r="AL27" s="396"/>
      <c r="AM27" s="396"/>
      <c r="AN27" s="396"/>
      <c r="AO27" s="396"/>
      <c r="AP27" s="396"/>
      <c r="AQ27" s="396"/>
      <c r="AR27" s="396"/>
      <c r="AS27" s="396"/>
      <c r="AT27" s="396"/>
      <c r="AU27" s="396"/>
      <c r="AV27" s="396"/>
      <c r="AW27" s="396"/>
      <c r="AX27" s="396"/>
      <c r="AY27" s="396"/>
      <c r="AZ27" s="396"/>
      <c r="BA27" s="396"/>
      <c r="BB27" s="396"/>
      <c r="BC27" s="396"/>
      <c r="BD27" s="396"/>
      <c r="BE27" s="396"/>
    </row>
    <row r="28" customFormat="false" ht="12.75" hidden="false" customHeight="true" outlineLevel="0" collapsed="false">
      <c r="A28" s="397" t="n">
        <v>4</v>
      </c>
      <c r="B28" s="411"/>
      <c r="C28" s="404" t="str">
        <f aca="false">IF(ISBLANK('2A S3'!E11),"",'2A S3'!E11)</f>
        <v>IO</v>
      </c>
      <c r="D28" s="406" t="str">
        <f aca="false">IF(ISBLANK(HLOOKUP($B$24,'2A S3'!$G$5:$AA$304,3+$A28)),"",HLOOKUP($B$24,'2A S3'!$G$5:$AA$304,3+$A28))</f>
        <v/>
      </c>
      <c r="E28" s="404" t="str">
        <f aca="false">IF(ISBLANK('2A S3'!$E29),"",'2A S3'!$E29)</f>
        <v>PSO</v>
      </c>
      <c r="F28" s="406" t="n">
        <f aca="false">IF(ISBLANK(HLOOKUP($B$24,'2A S3'!$G$5:$AA$304,21+$A28)),"",HLOOKUP($B$24,'2A S3'!$G$5:$AA$304,21+$A28))</f>
        <v>2</v>
      </c>
      <c r="G28" s="404" t="str">
        <f aca="false">IF(ISBLANK('2A S3'!$E47),"",'2A S3'!$E47)</f>
        <v>PSO</v>
      </c>
      <c r="H28" s="405" t="str">
        <f aca="false">IF(ISBLANK(HLOOKUP($B$24,'2A S3'!$G$5:$AA$304,39+$A28)),"",HLOOKUP($B$24,'2A S3'!$G$5:$AA$304,39+$A28))</f>
        <v/>
      </c>
      <c r="I28" s="404" t="str">
        <f aca="false">IF(ISBLANK('2A S3'!$E66),"",'2A S3'!$E66)</f>
        <v>LN</v>
      </c>
      <c r="J28" s="405" t="str">
        <f aca="false">IF(ISBLANK(HLOOKUP($B$24,'2A S3'!$G$5:$AA$304,57+$A28)),"",HLOOKUP($B$24,'2A S3'!$G$5:$AA$304,57+$A28))</f>
        <v/>
      </c>
      <c r="K28" s="404" t="str">
        <f aca="false">IF(ISBLANK('2A S3'!$E84),"",'2A S3'!$E84)</f>
        <v>JMB</v>
      </c>
      <c r="L28" s="406" t="n">
        <f aca="false">IF(ISBLANK(HLOOKUP($B$24,'2A S3'!$G$5:$AA$304,75+$A28)),"",HLOOKUP($B$24,'2A S3'!$G$5:$AA$304,75+$A28))</f>
        <v>1</v>
      </c>
      <c r="M28" s="404" t="str">
        <f aca="false">IF(ISBLANK('2A S3'!$E103),"",'2A S3'!$E103)</f>
        <v>OT</v>
      </c>
      <c r="N28" s="405" t="str">
        <f aca="false">IF(ISBLANK(HLOOKUP($B$24,'2A S3'!$G$5:$AA$304,93+$A28)),"",HLOOKUP($B$24,'2A S3'!$G$5:$AA$304,93+$A28))</f>
        <v/>
      </c>
      <c r="O28" s="404" t="str">
        <f aca="false">IF(ISBLANK('2A S3'!$E121),"",'2A S3'!$E121)</f>
        <v>RB</v>
      </c>
      <c r="P28" s="405" t="str">
        <f aca="false">IF(ISBLANK(HLOOKUP($B$24,'2A S3'!$G$5:$AA$304,111+$A28)),"",HLOOKUP($B$24,'2A S3'!$G$5:$AA$304,111+$A28))</f>
        <v/>
      </c>
      <c r="Q28" s="404" t="str">
        <f aca="false">IF(ISBLANK('2A S3'!$E139),"",'2A S3'!$E139)</f>
        <v>RB</v>
      </c>
      <c r="R28" s="406" t="str">
        <f aca="false">IF(ISBLANK(HLOOKUP($B$24,'2A S3'!$G$5:$AA$304,129+$A28)),"",HLOOKUP($B$24,'2A S3'!$G$5:$AA$304,129+$A28))</f>
        <v/>
      </c>
      <c r="S28" s="404" t="str">
        <f aca="false">IF(ISBLANK('2A S3'!$E157),"",'2A S3'!$E157)</f>
        <v>FMO</v>
      </c>
      <c r="T28" s="406" t="str">
        <f aca="false">IF(ISBLANK(HLOOKUP($B$24,'2A S3'!$G$5:$AA$304,147+$A28)),"",HLOOKUP($B$24,'2A S3'!$G$5:$AA$304,147+$A28))</f>
        <v/>
      </c>
      <c r="U28" s="404" t="str">
        <f aca="false">IF(ISBLANK('2A S3'!$E175),"",'2A S3'!$E175)</f>
        <v>EP</v>
      </c>
      <c r="V28" s="406" t="str">
        <f aca="false">IF(ISBLANK(HLOOKUP($B$24,'2A S3'!$G$5:$AA$304,165+$A28)),"",HLOOKUP($B$24,'2A S3'!$G$5:$AA$304,165+$A28))</f>
        <v/>
      </c>
      <c r="W28" s="404" t="str">
        <f aca="false">IF(ISBLANK('2A S3'!$E193),"",'2A S3'!$E193)</f>
        <v>MN</v>
      </c>
      <c r="X28" s="405" t="str">
        <f aca="false">IF(ISBLANK(HLOOKUP($B$24,'2A S3'!$G$5:$AA$304,183+$A28)),"",HLOOKUP($B$24,'2A S3'!$G$5:$AA$304,183+$A28))</f>
        <v/>
      </c>
      <c r="Y28" s="404" t="str">
        <f aca="false">IF(ISBLANK('2A S3'!$E211),"",'2A S3'!$E211)</f>
        <v>YG</v>
      </c>
      <c r="Z28" s="405" t="str">
        <f aca="false">IF(ISBLANK(HLOOKUP($B$24,'2A S3'!$G$5:$AA$304,201+$A28)),"",HLOOKUP($B$24,'2A S3'!$G$5:$AA$304,201+$A28))</f>
        <v/>
      </c>
      <c r="AA28" s="404" t="str">
        <f aca="false">IF(ISBLANK('2A S3'!$E229),"",'2A S3'!$E229)</f>
        <v>JMB</v>
      </c>
      <c r="AB28" s="405" t="str">
        <f aca="false">IF(ISBLANK(HLOOKUP($B$24,'2A S3'!$G$5:$AA$304,219+$A28)),"",HLOOKUP($B$24,'2A S3'!$G$5:$AA$304,219+$A28))</f>
        <v/>
      </c>
      <c r="AC28" s="379" t="str">
        <f aca="false">IF(ISBLANK('2A S3'!$E247),"",'2A S3'!$E247)</f>
        <v/>
      </c>
      <c r="AD28" s="406" t="str">
        <f aca="false">IF(ISBLANK(HLOOKUP($B$24,'2A S3'!$G$5:$AA$304,237+$A28)),"",HLOOKUP($B$24,'2A S3'!$G$5:$AA$304,237+$A28))</f>
        <v/>
      </c>
      <c r="AE28" s="379" t="str">
        <f aca="false">IF(ISBLANK('2A S3'!$E265),"",'2A S3'!$E265)</f>
        <v>MFC</v>
      </c>
      <c r="AF28" s="406" t="str">
        <f aca="false">IF(ISBLANK(HLOOKUP($B$24,'2A S3'!$G$5:$AA$304,255+$A28)),"",HLOOKUP($B$24,'2A S3'!$G$5:$AA$304,255+$A28))</f>
        <v/>
      </c>
      <c r="AG28" s="395"/>
      <c r="AH28" s="396"/>
      <c r="AI28" s="396"/>
      <c r="AJ28" s="396"/>
      <c r="AK28" s="396"/>
      <c r="AL28" s="396"/>
      <c r="AM28" s="396"/>
      <c r="AN28" s="396"/>
      <c r="AO28" s="396"/>
      <c r="AP28" s="396"/>
      <c r="AQ28" s="396"/>
      <c r="AR28" s="396"/>
      <c r="AS28" s="396"/>
      <c r="AT28" s="396"/>
      <c r="AU28" s="396"/>
      <c r="AV28" s="396"/>
      <c r="AW28" s="396"/>
      <c r="AX28" s="396"/>
      <c r="AY28" s="396"/>
      <c r="AZ28" s="396"/>
      <c r="BA28" s="396"/>
      <c r="BB28" s="396"/>
      <c r="BC28" s="396"/>
      <c r="BD28" s="396"/>
      <c r="BE28" s="396"/>
    </row>
    <row r="29" customFormat="false" ht="12.75" hidden="false" customHeight="true" outlineLevel="0" collapsed="false">
      <c r="A29" s="397" t="n">
        <v>5</v>
      </c>
      <c r="B29" s="403" t="s">
        <v>25</v>
      </c>
      <c r="C29" s="404" t="str">
        <f aca="false">IF(ISBLANK('2A S3'!E12),"",'2A S3'!E12)</f>
        <v>PS</v>
      </c>
      <c r="D29" s="406" t="str">
        <f aca="false">IF(ISBLANK(HLOOKUP($B$24,'2A S3'!$G$5:$AA$304,3+$A29)),"",HLOOKUP($B$24,'2A S3'!$G$5:$AA$304,3+$A29))</f>
        <v/>
      </c>
      <c r="E29" s="404" t="str">
        <f aca="false">IF(ISBLANK('2A S3'!$E30),"",'2A S3'!$E30)</f>
        <v>LD</v>
      </c>
      <c r="F29" s="406" t="n">
        <f aca="false">IF(ISBLANK(HLOOKUP($B$24,'2A S3'!$G$5:$AA$304,21+$A29)),"",HLOOKUP($B$24,'2A S3'!$G$5:$AA$304,21+$A29))</f>
        <v>1</v>
      </c>
      <c r="G29" s="404" t="str">
        <f aca="false">IF(ISBLANK('2A S3'!$E48),"",'2A S3'!$E48)</f>
        <v>AP</v>
      </c>
      <c r="H29" s="405" t="str">
        <f aca="false">IF(ISBLANK(HLOOKUP($B$24,'2A S3'!$G$5:$AA$304,39+$A29)),"",HLOOKUP($B$24,'2A S3'!$G$5:$AA$304,39+$A29))</f>
        <v/>
      </c>
      <c r="I29" s="404" t="str">
        <f aca="false">IF(ISBLANK('2A S3'!$E67),"",'2A S3'!$E67)</f>
        <v>LD</v>
      </c>
      <c r="J29" s="405" t="str">
        <f aca="false">IF(ISBLANK(HLOOKUP($B$24,'2A S3'!$G$5:$AA$304,57+$A29)),"",HLOOKUP($B$24,'2A S3'!$G$5:$AA$304,57+$A29))</f>
        <v/>
      </c>
      <c r="K29" s="404" t="str">
        <f aca="false">IF(ISBLANK('2A S3'!$E85),"",'2A S3'!$E85)</f>
        <v>AP</v>
      </c>
      <c r="L29" s="406" t="n">
        <f aca="false">IF(ISBLANK(HLOOKUP($B$24,'2A S3'!$G$5:$AA$304,75+$A29)),"",HLOOKUP($B$24,'2A S3'!$G$5:$AA$304,75+$A29))</f>
        <v>1</v>
      </c>
      <c r="M29" s="404" t="str">
        <f aca="false">IF(ISBLANK('2A S3'!$E104),"",'2A S3'!$E104)</f>
        <v>LN</v>
      </c>
      <c r="N29" s="405" t="str">
        <f aca="false">IF(ISBLANK(HLOOKUP($B$24,'2A S3'!$G$5:$AA$304,93+$A29)),"",HLOOKUP($B$24,'2A S3'!$G$5:$AA$304,93+$A29))</f>
        <v/>
      </c>
      <c r="O29" s="404" t="str">
        <f aca="false">IF(ISBLANK('2A S3'!$E122),"",'2A S3'!$E122)</f>
        <v>TA</v>
      </c>
      <c r="P29" s="405" t="n">
        <f aca="false">IF(ISBLANK(HLOOKUP($B$24,'2A S3'!$G$5:$AA$304,111+$A29)),"",HLOOKUP($B$24,'2A S3'!$G$5:$AA$304,111+$A29))</f>
        <v>3</v>
      </c>
      <c r="Q29" s="404" t="str">
        <f aca="false">IF(ISBLANK('2A S3'!$E140),"",'2A S3'!$E140)</f>
        <v>LD</v>
      </c>
      <c r="R29" s="406" t="n">
        <f aca="false">IF(ISBLANK(HLOOKUP($B$24,'2A S3'!$G$5:$AA$304,129+$A29)),"",HLOOKUP($B$24,'2A S3'!$G$5:$AA$304,129+$A29))</f>
        <v>1</v>
      </c>
      <c r="S29" s="404" t="str">
        <f aca="false">IF(ISBLANK('2A S3'!$E158),"",'2A S3'!$E158)</f>
        <v>EP</v>
      </c>
      <c r="T29" s="406" t="str">
        <f aca="false">IF(ISBLANK(HLOOKUP($B$24,'2A S3'!$G$5:$AA$304,147+$A29)),"",HLOOKUP($B$24,'2A S3'!$G$5:$AA$304,147+$A29))</f>
        <v/>
      </c>
      <c r="U29" s="379" t="str">
        <f aca="false">IF(ISBLANK('2A S3'!$E176),"",'2A S3'!$E176)</f>
        <v/>
      </c>
      <c r="V29" s="406" t="n">
        <f aca="false">IF(ISBLANK(HLOOKUP($B$24,'2A S3'!$G$5:$AA$304,165+$A29)),"",HLOOKUP($B$24,'2A S3'!$G$5:$AA$304,165+$A29))</f>
        <v>1</v>
      </c>
      <c r="W29" s="404" t="str">
        <f aca="false">IF(ISBLANK('2A S3'!$E194),"",'2A S3'!$E194)</f>
        <v>ALE</v>
      </c>
      <c r="X29" s="405" t="n">
        <f aca="false">IF(ISBLANK(HLOOKUP($B$24,'2A S3'!$G$5:$AA$304,183+$A29)),"",HLOOKUP($B$24,'2A S3'!$G$5:$AA$304,183+$A29))</f>
        <v>1</v>
      </c>
      <c r="Y29" s="379" t="str">
        <f aca="false">IF(ISBLANK('2A S3'!$E212),"",'2A S3'!$E212)</f>
        <v>EA</v>
      </c>
      <c r="Z29" s="406" t="str">
        <f aca="false">IF(ISBLANK(HLOOKUP($B$24,'2A S3'!$G$5:$AA$304,201+$A29)),"",HLOOKUP($B$24,'2A S3'!$G$5:$AA$304,201+$A29))</f>
        <v/>
      </c>
      <c r="AA29" s="404" t="str">
        <f aca="false">IF(ISBLANK('2A S3'!$E230),"",'2A S3'!$E230)</f>
        <v>RBA</v>
      </c>
      <c r="AB29" s="405" t="str">
        <f aca="false">IF(ISBLANK(HLOOKUP($B$24,'2A S3'!$G$5:$AA$304,219+$A29)),"",HLOOKUP($B$24,'2A S3'!$G$5:$AA$304,219+$A29))</f>
        <v/>
      </c>
      <c r="AC29" s="379" t="str">
        <f aca="false">IF(ISBLANK('2A S3'!$E248),"",'2A S3'!$E248)</f>
        <v/>
      </c>
      <c r="AD29" s="406" t="str">
        <f aca="false">IF(ISBLANK(HLOOKUP($B$24,'2A S3'!$G$5:$AA$304,237+$A29)),"",HLOOKUP($B$24,'2A S3'!$G$5:$AA$304,237+$A29))</f>
        <v/>
      </c>
      <c r="AE29" s="379" t="str">
        <f aca="false">IF(ISBLANK('2A S3'!$E266),"",'2A S3'!$E266)</f>
        <v/>
      </c>
      <c r="AF29" s="406" t="str">
        <f aca="false">IF(ISBLANK(HLOOKUP($B$24,'2A S3'!$G$5:$AA$304,255+$A29)),"",HLOOKUP($B$24,'2A S3'!$G$5:$AA$304,255+$A29))</f>
        <v/>
      </c>
      <c r="AG29" s="395"/>
      <c r="AH29" s="396"/>
      <c r="AI29" s="396"/>
      <c r="AJ29" s="396"/>
      <c r="AK29" s="396"/>
      <c r="AL29" s="396"/>
      <c r="AM29" s="396"/>
      <c r="AN29" s="396"/>
      <c r="AO29" s="396"/>
      <c r="AP29" s="396"/>
      <c r="AQ29" s="396"/>
      <c r="AR29" s="396"/>
      <c r="AS29" s="396"/>
      <c r="AT29" s="396"/>
      <c r="AU29" s="396"/>
      <c r="AV29" s="396"/>
      <c r="AW29" s="396"/>
      <c r="AX29" s="396"/>
      <c r="AY29" s="396"/>
      <c r="AZ29" s="396"/>
      <c r="BA29" s="396"/>
      <c r="BB29" s="396"/>
      <c r="BC29" s="396"/>
      <c r="BD29" s="396"/>
      <c r="BE29" s="396"/>
    </row>
    <row r="30" customFormat="false" ht="12.75" hidden="false" customHeight="true" outlineLevel="0" collapsed="false">
      <c r="A30" s="397" t="n">
        <v>6</v>
      </c>
      <c r="B30" s="407"/>
      <c r="C30" s="394" t="str">
        <f aca="false">IF(ISBLANK('2A S3'!E13),"",'2A S3'!E13)</f>
        <v/>
      </c>
      <c r="D30" s="409" t="str">
        <f aca="false">IF(ISBLANK(HLOOKUP($B$24,'2A S3'!$G$5:$AA$304,3+$A30)),"",HLOOKUP($B$24,'2A S3'!$G$5:$AA$304,3+$A30))</f>
        <v/>
      </c>
      <c r="E30" s="394" t="str">
        <f aca="false">IF(ISBLANK('2A S3'!$E31),"",'2A S3'!$E31)</f>
        <v/>
      </c>
      <c r="F30" s="409" t="str">
        <f aca="false">IF(ISBLANK(HLOOKUP($B$24,'2A S3'!$G$5:$AA$304,21+$A30)),"",HLOOKUP($B$24,'2A S3'!$G$5:$AA$304,21+$A30))</f>
        <v/>
      </c>
      <c r="G30" s="394" t="str">
        <f aca="false">IF(ISBLANK('2A S3'!$E50),"",'2A S3'!$E50)</f>
        <v>AP</v>
      </c>
      <c r="H30" s="409" t="str">
        <f aca="false">IF(ISBLANK(HLOOKUP($B$24,'2A S3'!$G$5:$AA$304,39+$A30)),"",HLOOKUP($B$24,'2A S3'!$G$5:$AA$304,39+$A30))</f>
        <v/>
      </c>
      <c r="I30" s="408" t="str">
        <f aca="false">IF(ISBLANK('2A S3'!$E68),"",'2A S3'!$E68)</f>
        <v>FP</v>
      </c>
      <c r="J30" s="410" t="str">
        <f aca="false">IF(ISBLANK(HLOOKUP($B$24,'2A S3'!$G$5:$AA$304,57+$A30)),"",HLOOKUP($B$24,'2A S3'!$G$5:$AA$304,57+$A30))</f>
        <v/>
      </c>
      <c r="K30" s="408" t="str">
        <f aca="false">IF(ISBLANK('2A S3'!$E86),"",'2A S3'!$E86)</f>
        <v>LC</v>
      </c>
      <c r="L30" s="409" t="n">
        <f aca="false">IF(ISBLANK(HLOOKUP($B$24,'2A S3'!$G$5:$AA$304,75+$A30)),"",HLOOKUP($B$24,'2A S3'!$G$5:$AA$304,75+$A30))</f>
        <v>1</v>
      </c>
      <c r="M30" s="408" t="str">
        <f aca="false">IF(ISBLANK('2A S3'!$E105),"",'2A S3'!$E105)</f>
        <v>YF</v>
      </c>
      <c r="N30" s="410" t="str">
        <f aca="false">IF(ISBLANK(HLOOKUP($B$24,'2A S3'!$G$5:$AA$304,93+$A30)),"",HLOOKUP($B$24,'2A S3'!$G$5:$AA$304,93+$A30))</f>
        <v/>
      </c>
      <c r="O30" s="394" t="str">
        <f aca="false">IF(ISBLANK('2A S3'!$E123),"",'2A S3'!$E123)</f>
        <v/>
      </c>
      <c r="P30" s="409" t="n">
        <f aca="false">IF(ISBLANK(HLOOKUP($B$24,'2A S3'!$G$5:$AA$304,111+$A30)),"",HLOOKUP($B$24,'2A S3'!$G$5:$AA$304,111+$A30))</f>
        <v>3</v>
      </c>
      <c r="Q30" s="394" t="str">
        <f aca="false">IF(ISBLANK('2A S3'!$E141),"",'2A S3'!$E141)</f>
        <v/>
      </c>
      <c r="R30" s="409" t="n">
        <f aca="false">IF(ISBLANK(HLOOKUP($B$24,'2A S3'!$G$5:$AA$304,129+$A30)),"",HLOOKUP($B$24,'2A S3'!$G$5:$AA$304,129+$A30))</f>
        <v>2</v>
      </c>
      <c r="S30" s="394" t="str">
        <f aca="false">IF(ISBLANK('2A S3'!$E159),"",'2A S3'!$E159)</f>
        <v/>
      </c>
      <c r="T30" s="409" t="str">
        <f aca="false">IF(ISBLANK(HLOOKUP($B$24,'2A S3'!$G$5:$AA$304,147+$A30)),"",HLOOKUP($B$24,'2A S3'!$G$5:$AA$304,147+$A30))</f>
        <v/>
      </c>
      <c r="U30" s="394" t="str">
        <f aca="false">IF(ISBLANK('2A S3'!$E177),"",'2A S3'!$E177)</f>
        <v/>
      </c>
      <c r="V30" s="409" t="n">
        <f aca="false">IF(ISBLANK(HLOOKUP($B$24,'2A S3'!$G$5:$AA$304,165+$A30)),"",HLOOKUP($B$24,'2A S3'!$G$5:$AA$304,165+$A30))</f>
        <v>3</v>
      </c>
      <c r="W30" s="408" t="str">
        <f aca="false">IF(ISBLANK('2A S3'!$E195),"",'2A S3'!$E195)</f>
        <v>CDU</v>
      </c>
      <c r="X30" s="409" t="n">
        <f aca="false">IF(ISBLANK(HLOOKUP($B$24,'2A S3'!$G$5:$AA$304,183+$A30)),"",HLOOKUP($B$24,'2A S3'!$G$5:$AA$304,183+$A30))</f>
        <v>1</v>
      </c>
      <c r="Y30" s="394" t="str">
        <f aca="false">IF(ISBLANK('2A S3'!$E213),"",'2A S3'!$E213)</f>
        <v/>
      </c>
      <c r="Z30" s="409" t="str">
        <f aca="false">IF(ISBLANK(HLOOKUP($B$24,'2A S3'!$G$5:$AA$304,201+$A30)),"",HLOOKUP($B$24,'2A S3'!$G$5:$AA$304,201+$A30))</f>
        <v/>
      </c>
      <c r="AA30" s="394" t="str">
        <f aca="false">IF(ISBLANK('2A S3'!$E231),"",'2A S3'!$E231)</f>
        <v>FG</v>
      </c>
      <c r="AB30" s="409" t="str">
        <f aca="false">IF(ISBLANK(HLOOKUP($B$24,'2A S3'!$G$5:$AA$304,219+$A30)),"",HLOOKUP($B$24,'2A S3'!$G$5:$AA$304,219+$A30))</f>
        <v/>
      </c>
      <c r="AC30" s="394" t="str">
        <f aca="false">IF(ISBLANK('2A S3'!$E249),"",'2A S3'!$E249)</f>
        <v/>
      </c>
      <c r="AD30" s="409" t="str">
        <f aca="false">IF(ISBLANK(HLOOKUP($B$24,'2A S3'!$G$5:$AA$304,237+$A30)),"",HLOOKUP($B$24,'2A S3'!$G$5:$AA$304,237+$A30))</f>
        <v/>
      </c>
      <c r="AE30" s="394" t="str">
        <f aca="false">IF(ISBLANK('2A S3'!$E267),"",'2A S3'!$E267)</f>
        <v/>
      </c>
      <c r="AF30" s="409" t="str">
        <f aca="false">IF(ISBLANK(HLOOKUP($B$24,'2A S3'!$G$5:$AA$304,255+$A30)),"",HLOOKUP($B$24,'2A S3'!$G$5:$AA$304,255+$A30))</f>
        <v/>
      </c>
      <c r="AG30" s="395"/>
      <c r="AH30" s="396"/>
      <c r="AI30" s="396"/>
      <c r="AJ30" s="396"/>
      <c r="AK30" s="396"/>
      <c r="AL30" s="396"/>
      <c r="AM30" s="396"/>
      <c r="AN30" s="396"/>
      <c r="AO30" s="396"/>
      <c r="AP30" s="396"/>
      <c r="AQ30" s="396"/>
      <c r="AR30" s="396"/>
      <c r="AS30" s="396"/>
      <c r="AT30" s="396"/>
      <c r="AU30" s="396"/>
      <c r="AV30" s="396"/>
      <c r="AW30" s="396"/>
      <c r="AX30" s="396"/>
      <c r="AY30" s="396"/>
      <c r="AZ30" s="396"/>
      <c r="BA30" s="396"/>
      <c r="BB30" s="396"/>
      <c r="BC30" s="396"/>
      <c r="BD30" s="396"/>
      <c r="BE30" s="396"/>
    </row>
    <row r="31" customFormat="false" ht="12.75" hidden="false" customHeight="true" outlineLevel="0" collapsed="false">
      <c r="A31" s="397" t="n">
        <v>7</v>
      </c>
      <c r="B31" s="411"/>
      <c r="C31" s="412" t="str">
        <f aca="false">'2A S3'!F15</f>
        <v>M</v>
      </c>
      <c r="D31" s="413" t="n">
        <f aca="false">IF(ISBLANK(HLOOKUP($B$24,'2A S3'!$G$5:$AA$304,3+$A31)),"",HLOOKUP($B$24,'2A S3'!$G$5:$AA$304,3+$A31))</f>
        <v>1</v>
      </c>
      <c r="E31" s="412" t="str">
        <f aca="false">'2A S3'!F33</f>
        <v>M</v>
      </c>
      <c r="F31" s="413" t="n">
        <f aca="false">IF(ISBLANK(HLOOKUP($B$24,'2A S3'!$G$5:$AA$304,21+$A31)),"",HLOOKUP($B$24,'2A S3'!$G$5:$AA$304,21+$A31))</f>
        <v>1</v>
      </c>
      <c r="G31" s="412" t="str">
        <f aca="false">'2A S3'!F52</f>
        <v>M</v>
      </c>
      <c r="H31" s="413" t="str">
        <f aca="false">IF(ISBLANK(HLOOKUP($B$24,'2A S3'!$G$5:$AA$304,39+$A31)),"",HLOOKUP($B$24,'2A S3'!$G$5:$AA$304,39+$A31))</f>
        <v/>
      </c>
      <c r="I31" s="412" t="str">
        <f aca="false">'2A S3'!F70</f>
        <v>M</v>
      </c>
      <c r="J31" s="413" t="str">
        <f aca="false">IF(ISBLANK(HLOOKUP($B$24,'2A S3'!$G$5:$AA$304,57+$A31)),"",HLOOKUP($B$24,'2A S3'!$G$5:$AA$304,57+$A31))</f>
        <v/>
      </c>
      <c r="K31" s="412" t="str">
        <f aca="false">'2A S3'!F88</f>
        <v>M</v>
      </c>
      <c r="L31" s="413" t="n">
        <f aca="false">IF(ISBLANK(HLOOKUP($B$24,'2A S3'!$G$5:$AA$304,75+$A31)),"",HLOOKUP($B$24,'2A S3'!$G$5:$AA$304,75+$A31))</f>
        <v>1</v>
      </c>
      <c r="M31" s="412" t="str">
        <f aca="false">'2A S3'!F107</f>
        <v>M</v>
      </c>
      <c r="N31" s="414" t="str">
        <f aca="false">IF(ISBLANK(HLOOKUP($B$24,'2A S3'!$G$5:$AA$304,93+$A31)),"",HLOOKUP($B$24,'2A S3'!$G$5:$AA$304,93+$A31))</f>
        <v/>
      </c>
      <c r="O31" s="412" t="str">
        <f aca="false">'2A S3'!F125</f>
        <v>M</v>
      </c>
      <c r="P31" s="413" t="n">
        <f aca="false">IF(ISBLANK(HLOOKUP($B$24,'2A S3'!$G$5:$AA$304,111+$A31)),"",HLOOKUP($B$24,'2A S3'!$G$5:$AA$304,111+$A31))</f>
        <v>0</v>
      </c>
      <c r="Q31" s="412" t="str">
        <f aca="false">'2A S3'!F143</f>
        <v>M</v>
      </c>
      <c r="R31" s="414" t="n">
        <f aca="false">IF(ISBLANK(HLOOKUP($B$24,'2A S3'!$G$5:$AA$304,129+$A31)),"",HLOOKUP($B$24,'2A S3'!$G$5:$AA$304,129+$A31))</f>
        <v>1</v>
      </c>
      <c r="S31" s="412" t="str">
        <f aca="false">'2A S3'!F161</f>
        <v>M</v>
      </c>
      <c r="T31" s="413" t="str">
        <f aca="false">IF(ISBLANK(HLOOKUP($B$24,'2A S3'!$G$5:$AA$304,147+$A31)),"",HLOOKUP($B$24,'2A S3'!$G$5:$AA$304,147+$A31))</f>
        <v/>
      </c>
      <c r="U31" s="412" t="str">
        <f aca="false">'2A S3'!F179</f>
        <v>M</v>
      </c>
      <c r="V31" s="414" t="str">
        <f aca="false">IF(ISBLANK(HLOOKUP($B$24,'2A S3'!$G$5:$AA$304,165+$A31)),"",HLOOKUP($B$24,'2A S3'!$G$5:$AA$304,165+$A31))</f>
        <v/>
      </c>
      <c r="W31" s="412" t="s">
        <v>767</v>
      </c>
      <c r="X31" s="413" t="n">
        <f aca="false">IF(ISBLANK(HLOOKUP($B$24,'2A S3'!$G$5:$AA$304,183+$A31)),"",HLOOKUP($B$24,'2A S3'!$G$5:$AA$304,183+$A31))</f>
        <v>2</v>
      </c>
      <c r="Y31" s="412" t="str">
        <f aca="false">'2A S3'!F215</f>
        <v>L</v>
      </c>
      <c r="Z31" s="414" t="str">
        <f aca="false">IF(ISBLANK(HLOOKUP($B$24,'2A S3'!$G$5:$AA$304,201+$A31)),"",HLOOKUP($B$24,'2A S3'!$G$5:$AA$304,201+$A31))</f>
        <v/>
      </c>
      <c r="AA31" s="412" t="str">
        <f aca="false">'2A S3'!F233</f>
        <v>M</v>
      </c>
      <c r="AB31" s="414" t="str">
        <f aca="false">IF(ISBLANK(HLOOKUP($B$24,'2A S3'!$G$5:$AA$304,219+$A31)),"",HLOOKUP($B$24,'2A S3'!$G$5:$AA$304,219+$A31))</f>
        <v/>
      </c>
      <c r="AC31" s="412" t="str">
        <f aca="false">'2A S3'!F251</f>
        <v>M</v>
      </c>
      <c r="AD31" s="413" t="str">
        <f aca="false">IF(ISBLANK(HLOOKUP($B$24,'2A S3'!$G$5:$AA$304,237+$A31)),"",HLOOKUP($B$24,'2A S3'!$G$5:$AA$304,237+$A31))</f>
        <v/>
      </c>
      <c r="AE31" s="412" t="str">
        <f aca="false">'2A S3'!F269</f>
        <v>B</v>
      </c>
      <c r="AF31" s="414" t="str">
        <f aca="false">IF(ISBLANK(HLOOKUP($B$24,'2A S3'!$G$5:$AA$304,255+$A31)),"",HLOOKUP($B$24,'2A S3'!$G$5:$AA$304,255+$A31))</f>
        <v/>
      </c>
      <c r="AG31" s="417"/>
      <c r="AH31" s="396"/>
      <c r="AI31" s="396"/>
      <c r="AJ31" s="396"/>
      <c r="AK31" s="396"/>
      <c r="AL31" s="396"/>
      <c r="AM31" s="396"/>
      <c r="AN31" s="396"/>
      <c r="AO31" s="396"/>
      <c r="AP31" s="396"/>
      <c r="AQ31" s="396"/>
      <c r="AR31" s="396"/>
      <c r="AS31" s="396"/>
      <c r="AT31" s="396"/>
      <c r="AU31" s="396"/>
      <c r="AV31" s="396"/>
      <c r="AW31" s="396"/>
      <c r="AX31" s="396"/>
      <c r="AY31" s="396"/>
      <c r="AZ31" s="396"/>
      <c r="BA31" s="396"/>
      <c r="BB31" s="396"/>
      <c r="BC31" s="396"/>
      <c r="BD31" s="396"/>
      <c r="BE31" s="396"/>
    </row>
    <row r="32" customFormat="false" ht="12.75" hidden="false" customHeight="true" outlineLevel="0" collapsed="false">
      <c r="A32" s="397" t="n">
        <v>8</v>
      </c>
      <c r="B32" s="411"/>
      <c r="C32" s="404" t="str">
        <f aca="false">IF(ISBLANK('2A S3'!E15),"",'2A S3'!E15)</f>
        <v>IO</v>
      </c>
      <c r="D32" s="406" t="n">
        <f aca="false">IF(ISBLANK(HLOOKUP($B$24,'2A S3'!$G$5:$AA$304,3+$A32)),"",HLOOKUP($B$24,'2A S3'!$G$5:$AA$304,3+$A32))</f>
        <v>4</v>
      </c>
      <c r="E32" s="404" t="str">
        <f aca="false">IF(ISBLANK('2A S3'!$E33),"",'2A S3'!$E33)</f>
        <v>PSO</v>
      </c>
      <c r="F32" s="406" t="n">
        <f aca="false">IF(ISBLANK(HLOOKUP($B$24,'2A S3'!$G$5:$AA$304,21+$A32)),"",HLOOKUP($B$24,'2A S3'!$G$5:$AA$304,21+$A32))</f>
        <v>2</v>
      </c>
      <c r="G32" s="379" t="str">
        <f aca="false">IF(ISBLANK('2A S3'!$E52),"",'2A S3'!$E52)</f>
        <v/>
      </c>
      <c r="H32" s="406" t="str">
        <f aca="false">IF(ISBLANK(HLOOKUP($B$24,'2A S3'!$G$5:$AA$304,39+$A32)),"",HLOOKUP($B$24,'2A S3'!$G$5:$AA$304,39+$A32))</f>
        <v/>
      </c>
      <c r="I32" s="404" t="str">
        <f aca="false">IF(ISBLANK('2A S3'!$E70),"",'2A S3'!$E70)</f>
        <v>LN</v>
      </c>
      <c r="J32" s="406" t="n">
        <f aca="false">IF(ISBLANK(HLOOKUP($B$24,'2A S3'!$G$5:$AA$304,57+$A32)),"",HLOOKUP($B$24,'2A S3'!$G$5:$AA$304,57+$A32))</f>
        <v>2</v>
      </c>
      <c r="K32" s="404" t="str">
        <f aca="false">IF(ISBLANK('2A S3'!$E88),"",'2A S3'!$E88)</f>
        <v>JMB</v>
      </c>
      <c r="L32" s="406" t="n">
        <f aca="false">IF(ISBLANK(HLOOKUP($B$24,'2A S3'!$G$5:$AA$304,75+$A32)),"",HLOOKUP($B$24,'2A S3'!$G$5:$AA$304,75+$A32))</f>
        <v>2</v>
      </c>
      <c r="M32" s="404" t="str">
        <f aca="false">IF(ISBLANK('2A S3'!$E107),"",'2A S3'!$E107)</f>
        <v>OT</v>
      </c>
      <c r="N32" s="405" t="str">
        <f aca="false">IF(ISBLANK(HLOOKUP($B$24,'2A S3'!$G$5:$AA$304,93+$A32)),"",HLOOKUP($B$24,'2A S3'!$G$5:$AA$304,93+$A32))</f>
        <v/>
      </c>
      <c r="O32" s="404" t="str">
        <f aca="false">IF(ISBLANK('2A S3'!$E125),"",'2A S3'!$E125)</f>
        <v>RB</v>
      </c>
      <c r="P32" s="406" t="str">
        <f aca="false">IF(ISBLANK(HLOOKUP($B$24,'2A S3'!$G$5:$AA$304,111+$A32)),"",HLOOKUP($B$24,'2A S3'!$G$5:$AA$304,111+$A32))</f>
        <v/>
      </c>
      <c r="Q32" s="404" t="str">
        <f aca="false">IF(ISBLANK('2A S3'!$E143),"",'2A S3'!$E143)</f>
        <v>RB</v>
      </c>
      <c r="R32" s="405" t="str">
        <f aca="false">IF(ISBLANK(HLOOKUP($B$24,'2A S3'!$G$5:$AA$304,129+$A32)),"",HLOOKUP($B$24,'2A S3'!$G$5:$AA$304,129+$A32))</f>
        <v/>
      </c>
      <c r="S32" s="379" t="str">
        <f aca="false">IF(ISBLANK('2A S3'!$E161),"",'2A S3'!$E161)</f>
        <v/>
      </c>
      <c r="T32" s="406" t="str">
        <f aca="false">IF(ISBLANK(HLOOKUP($B$24,'2A S3'!$G$5:$AA$304,147+$A32)),"",HLOOKUP($B$24,'2A S3'!$G$5:$AA$304,147+$A32))</f>
        <v/>
      </c>
      <c r="U32" s="404" t="str">
        <f aca="false">IF(ISBLANK('2A S3'!$E179),"",'2A S3'!$E179)</f>
        <v>EP</v>
      </c>
      <c r="V32" s="405" t="str">
        <f aca="false">IF(ISBLANK(HLOOKUP($B$24,'2A S3'!$G$5:$AA$304,165+$A32)),"",HLOOKUP($B$24,'2A S3'!$G$5:$AA$304,165+$A32))</f>
        <v/>
      </c>
      <c r="W32" s="404" t="str">
        <f aca="false">IF(ISBLANK('2A S3'!$E197),"",'2A S3'!$E197)</f>
        <v>MN</v>
      </c>
      <c r="X32" s="406" t="str">
        <f aca="false">IF(ISBLANK(HLOOKUP($B$24,'2A S3'!$G$5:$AA$304,183+$A32)),"",HLOOKUP($B$24,'2A S3'!$G$5:$AA$304,183+$A32))</f>
        <v/>
      </c>
      <c r="Y32" s="404" t="str">
        <f aca="false">IF(ISBLANK('2A S3'!$E215),"",'2A S3'!$E215)</f>
        <v>IC</v>
      </c>
      <c r="Z32" s="405" t="str">
        <f aca="false">IF(ISBLANK(HLOOKUP($B$24,'2A S3'!$G$5:$AA$304,201+$A32)),"",HLOOKUP($B$24,'2A S3'!$G$5:$AA$304,201+$A32))</f>
        <v/>
      </c>
      <c r="AA32" s="404" t="str">
        <f aca="false">IF(ISBLANK('2A S3'!$E233),"",'2A S3'!$E233)</f>
        <v>JMB</v>
      </c>
      <c r="AB32" s="405" t="str">
        <f aca="false">IF(ISBLANK(HLOOKUP($B$24,'2A S3'!$G$5:$AA$304,219+$A32)),"",HLOOKUP($B$24,'2A S3'!$G$5:$AA$304,219+$A32))</f>
        <v/>
      </c>
      <c r="AC32" s="379" t="str">
        <f aca="false">IF(ISBLANK('2A S3'!$E251),"",'2A S3'!$E251)</f>
        <v/>
      </c>
      <c r="AD32" s="406" t="str">
        <f aca="false">IF(ISBLANK(HLOOKUP($B$24,'2A S3'!$G$5:$AA$304,237+$A32)),"",HLOOKUP($B$24,'2A S3'!$G$5:$AA$304,237+$A32))</f>
        <v/>
      </c>
      <c r="AE32" s="404" t="str">
        <f aca="false">IF(ISBLANK('2A S3'!$E269),"",'2A S3'!$E269)</f>
        <v>MN</v>
      </c>
      <c r="AF32" s="405" t="str">
        <f aca="false">IF(ISBLANK(HLOOKUP($B$24,'2A S3'!$G$5:$AA$304,255+$A32)),"",HLOOKUP($B$24,'2A S3'!$G$5:$AA$304,255+$A32))</f>
        <v/>
      </c>
      <c r="AG32" s="417"/>
      <c r="AH32" s="396"/>
      <c r="AI32" s="396"/>
      <c r="AJ32" s="396"/>
      <c r="AK32" s="396"/>
      <c r="AL32" s="396"/>
      <c r="AM32" s="396"/>
      <c r="AN32" s="396"/>
      <c r="AO32" s="396"/>
      <c r="AP32" s="396"/>
      <c r="AQ32" s="396"/>
      <c r="AR32" s="396"/>
      <c r="AS32" s="396"/>
      <c r="AT32" s="396"/>
      <c r="AU32" s="396"/>
      <c r="AV32" s="396"/>
      <c r="AW32" s="396"/>
      <c r="AX32" s="396"/>
      <c r="AY32" s="396"/>
      <c r="AZ32" s="396"/>
      <c r="BA32" s="396"/>
      <c r="BB32" s="396"/>
      <c r="BC32" s="396"/>
      <c r="BD32" s="396"/>
      <c r="BE32" s="396"/>
    </row>
    <row r="33" customFormat="false" ht="12.75" hidden="false" customHeight="true" outlineLevel="0" collapsed="false">
      <c r="A33" s="397" t="n">
        <v>9</v>
      </c>
      <c r="B33" s="411"/>
      <c r="C33" s="404" t="str">
        <f aca="false">IF(ISBLANK('2A S3'!E16),"",'2A S3'!E16)</f>
        <v>PS</v>
      </c>
      <c r="D33" s="406" t="n">
        <f aca="false">IF(ISBLANK(HLOOKUP($B$24,'2A S3'!$G$5:$AA$304,3+$A33)),"",HLOOKUP($B$24,'2A S3'!$G$5:$AA$304,3+$A33))</f>
        <v>2</v>
      </c>
      <c r="E33" s="404" t="str">
        <f aca="false">IF(ISBLANK('2A S3'!$E34),"",'2A S3'!$E34)</f>
        <v>YA</v>
      </c>
      <c r="F33" s="406" t="n">
        <f aca="false">IF(ISBLANK(HLOOKUP($B$24,'2A S3'!$G$5:$AA$304,21+$A33)),"",HLOOKUP($B$24,'2A S3'!$G$5:$AA$304,21+$A33))</f>
        <v>2</v>
      </c>
      <c r="G33" s="379" t="str">
        <f aca="false">IF(ISBLANK('2A S3'!$E53),"",'2A S3'!$E53)</f>
        <v/>
      </c>
      <c r="H33" s="406" t="str">
        <f aca="false">IF(ISBLANK(HLOOKUP($B$24,'2A S3'!$G$5:$AA$304,39+$A33)),"",HLOOKUP($B$24,'2A S3'!$G$5:$AA$304,39+$A33))</f>
        <v/>
      </c>
      <c r="I33" s="404" t="str">
        <f aca="false">IF(ISBLANK('2A S3'!$E71),"",'2A S3'!$E71)</f>
        <v>OT</v>
      </c>
      <c r="J33" s="406" t="n">
        <f aca="false">IF(ISBLANK(HLOOKUP($B$24,'2A S3'!$G$5:$AA$304,57+$A33)),"",HLOOKUP($B$24,'2A S3'!$G$5:$AA$304,57+$A33))</f>
        <v>4</v>
      </c>
      <c r="K33" s="404" t="str">
        <f aca="false">IF(ISBLANK('2A S3'!$E89),"",'2A S3'!$E89)</f>
        <v>JMB</v>
      </c>
      <c r="L33" s="406" t="n">
        <f aca="false">IF(ISBLANK(HLOOKUP($B$24,'2A S3'!$G$5:$AA$304,75+$A33)),"",HLOOKUP($B$24,'2A S3'!$G$5:$AA$304,75+$A33))</f>
        <v>2</v>
      </c>
      <c r="M33" s="404" t="str">
        <f aca="false">IF(ISBLANK('2A S3'!$E108),"",'2A S3'!$E108)</f>
        <v>LN</v>
      </c>
      <c r="N33" s="405" t="str">
        <f aca="false">IF(ISBLANK(HLOOKUP($B$24,'2A S3'!$G$5:$AA$304,93+$A33)),"",HLOOKUP($B$24,'2A S3'!$G$5:$AA$304,93+$A33))</f>
        <v/>
      </c>
      <c r="O33" s="404" t="str">
        <f aca="false">IF(ISBLANK('2A S3'!$E126),"",'2A S3'!$E126)</f>
        <v>TA</v>
      </c>
      <c r="P33" s="406" t="str">
        <f aca="false">IF(ISBLANK(HLOOKUP($B$24,'2A S3'!$G$5:$AA$304,111+$A33)),"",HLOOKUP($B$24,'2A S3'!$G$5:$AA$304,111+$A33))</f>
        <v/>
      </c>
      <c r="Q33" s="404" t="str">
        <f aca="false">IF(ISBLANK('2A S3'!$E144),"",'2A S3'!$E144)</f>
        <v>LD</v>
      </c>
      <c r="R33" s="405" t="str">
        <f aca="false">IF(ISBLANK(HLOOKUP($B$24,'2A S3'!$G$5:$AA$304,129+$A33)),"",HLOOKUP($B$24,'2A S3'!$G$5:$AA$304,129+$A33))</f>
        <v/>
      </c>
      <c r="S33" s="379" t="str">
        <f aca="false">IF(ISBLANK('2A S3'!$E162),"",'2A S3'!$E162)</f>
        <v/>
      </c>
      <c r="T33" s="406" t="str">
        <f aca="false">IF(ISBLANK(HLOOKUP($B$24,'2A S3'!$G$5:$AA$304,147+$A33)),"",HLOOKUP($B$24,'2A S3'!$G$5:$AA$304,147+$A33))</f>
        <v/>
      </c>
      <c r="U33" s="379" t="str">
        <f aca="false">IF(ISBLANK('2A S3'!$E180),"",'2A S3'!$E180)</f>
        <v/>
      </c>
      <c r="V33" s="406" t="str">
        <f aca="false">IF(ISBLANK(HLOOKUP($B$24,'2A S3'!$G$5:$AA$304,165+$A33)),"",HLOOKUP($B$24,'2A S3'!$G$5:$AA$304,165+$A33))</f>
        <v/>
      </c>
      <c r="W33" s="404" t="str">
        <f aca="false">IF(ISBLANK('2A S3'!$E198),"",'2A S3'!$E198)</f>
        <v>ALE</v>
      </c>
      <c r="X33" s="406" t="n">
        <f aca="false">IF(ISBLANK(HLOOKUP($B$24,'2A S3'!$G$5:$AA$304,183+$A33)),"",HLOOKUP($B$24,'2A S3'!$G$5:$AA$304,183+$A33))</f>
        <v>1</v>
      </c>
      <c r="Y33" s="379" t="str">
        <f aca="false">IF(ISBLANK('2A S3'!$E216),"",'2A S3'!$E216)</f>
        <v/>
      </c>
      <c r="Z33" s="406" t="n">
        <f aca="false">IF(ISBLANK(HLOOKUP($B$24,'2A S3'!$G$5:$AA$304,201+$A33)),"",HLOOKUP($B$24,'2A S3'!$G$5:$AA$304,201+$A33))</f>
        <v>1</v>
      </c>
      <c r="AA33" s="404" t="str">
        <f aca="false">IF(ISBLANK('2A S3'!$E234),"",'2A S3'!$E234)</f>
        <v>JMB</v>
      </c>
      <c r="AB33" s="405" t="str">
        <f aca="false">IF(ISBLANK(HLOOKUP($B$24,'2A S3'!$G$5:$AA$304,219+$A33)),"",HLOOKUP($B$24,'2A S3'!$G$5:$AA$304,219+$A33))</f>
        <v/>
      </c>
      <c r="AC33" s="379" t="str">
        <f aca="false">IF(ISBLANK('2A S3'!$E252),"",'2A S3'!$E252)</f>
        <v/>
      </c>
      <c r="AD33" s="406" t="str">
        <f aca="false">IF(ISBLANK(HLOOKUP($B$24,'2A S3'!$G$5:$AA$304,237+$A33)),"",HLOOKUP($B$24,'2A S3'!$G$5:$AA$304,237+$A33))</f>
        <v/>
      </c>
      <c r="AE33" s="404" t="str">
        <f aca="false">IF(ISBLANK('2A S3'!$E270),"",'2A S3'!$E270)</f>
        <v>ALE</v>
      </c>
      <c r="AF33" s="405" t="str">
        <f aca="false">IF(ISBLANK(HLOOKUP($B$24,'2A S3'!$G$5:$AA$304,255+$A33)),"",HLOOKUP($B$24,'2A S3'!$G$5:$AA$304,255+$A33))</f>
        <v/>
      </c>
      <c r="AG33" s="417"/>
      <c r="AH33" s="396"/>
      <c r="AI33" s="396"/>
      <c r="AJ33" s="396"/>
      <c r="AK33" s="396"/>
      <c r="AL33" s="396"/>
      <c r="AM33" s="396"/>
      <c r="AN33" s="396"/>
      <c r="AO33" s="396"/>
      <c r="AP33" s="396"/>
      <c r="AQ33" s="396"/>
      <c r="AR33" s="396"/>
      <c r="AS33" s="396"/>
      <c r="AT33" s="396"/>
      <c r="AU33" s="396"/>
      <c r="AV33" s="396"/>
      <c r="AW33" s="396"/>
      <c r="AX33" s="396"/>
      <c r="AY33" s="396"/>
      <c r="AZ33" s="396"/>
      <c r="BA33" s="396"/>
      <c r="BB33" s="396"/>
      <c r="BC33" s="396"/>
      <c r="BD33" s="396"/>
      <c r="BE33" s="396"/>
    </row>
    <row r="34" customFormat="false" ht="12.75" hidden="false" customHeight="true" outlineLevel="0" collapsed="false">
      <c r="A34" s="397" t="n">
        <v>10</v>
      </c>
      <c r="B34" s="403" t="s">
        <v>27</v>
      </c>
      <c r="C34" s="379" t="str">
        <f aca="false">IF(ISBLANK('2A S3'!E17),"",'2A S3'!E17)</f>
        <v/>
      </c>
      <c r="D34" s="406" t="str">
        <f aca="false">IF(ISBLANK(HLOOKUP($B$24,'2A S3'!$G$5:$AA$304,3+$A34)),"",HLOOKUP($B$24,'2A S3'!$G$5:$AA$304,3+$A34))</f>
        <v/>
      </c>
      <c r="E34" s="404" t="str">
        <f aca="false">IF(ISBLANK('2A S3'!$E35),"",'2A S3'!$E35)</f>
        <v>LD</v>
      </c>
      <c r="F34" s="406" t="n">
        <f aca="false">IF(ISBLANK(HLOOKUP($B$24,'2A S3'!$G$5:$AA$304,21+$A34)),"",HLOOKUP($B$24,'2A S3'!$G$5:$AA$304,21+$A34))</f>
        <v>2</v>
      </c>
      <c r="G34" s="379" t="str">
        <f aca="false">IF(ISBLANK('2A S3'!$E54),"",'2A S3'!$E54)</f>
        <v/>
      </c>
      <c r="H34" s="406" t="str">
        <f aca="false">IF(ISBLANK(HLOOKUP($B$24,'2A S3'!$G$5:$AA$304,39+$A34)),"",HLOOKUP($B$24,'2A S3'!$G$5:$AA$304,39+$A34))</f>
        <v/>
      </c>
      <c r="I34" s="404" t="str">
        <f aca="false">IF(ISBLANK('2A S3'!$E72),"",'2A S3'!$E72)</f>
        <v>FP</v>
      </c>
      <c r="J34" s="406" t="n">
        <f aca="false">IF(ISBLANK(HLOOKUP($B$24,'2A S3'!$G$5:$AA$304,57+$A34)),"",HLOOKUP($B$24,'2A S3'!$G$5:$AA$304,57+$A34))</f>
        <v>4</v>
      </c>
      <c r="K34" s="404" t="str">
        <f aca="false">IF(ISBLANK('2A S3'!$E90),"",'2A S3'!$E90)</f>
        <v>AP</v>
      </c>
      <c r="L34" s="406" t="n">
        <f aca="false">IF(ISBLANK(HLOOKUP($B$24,'2A S3'!$G$5:$AA$304,75+$A34)),"",HLOOKUP($B$24,'2A S3'!$G$5:$AA$304,75+$A34))</f>
        <v>2</v>
      </c>
      <c r="M34" s="404" t="str">
        <f aca="false">IF(ISBLANK('2A S3'!$E109),"",'2A S3'!$E109)</f>
        <v>YF</v>
      </c>
      <c r="N34" s="405" t="str">
        <f aca="false">IF(ISBLANK(HLOOKUP($B$24,'2A S3'!$G$5:$AA$304,93+$A34)),"",HLOOKUP($B$24,'2A S3'!$G$5:$AA$304,93+$A34))</f>
        <v/>
      </c>
      <c r="O34" s="379" t="str">
        <f aca="false">IF(ISBLANK('2A S3'!$E127),"",'2A S3'!$E127)</f>
        <v/>
      </c>
      <c r="P34" s="406" t="str">
        <f aca="false">IF(ISBLANK(HLOOKUP($B$24,'2A S3'!$G$5:$AA$304,111+$A34)),"",HLOOKUP($B$24,'2A S3'!$G$5:$AA$304,111+$A34))</f>
        <v/>
      </c>
      <c r="Q34" s="379" t="str">
        <f aca="false">IF(ISBLANK('2A S3'!$E145),"",'2A S3'!$E145)</f>
        <v/>
      </c>
      <c r="R34" s="406" t="str">
        <f aca="false">IF(ISBLANK(HLOOKUP($B$24,'2A S3'!$G$5:$AA$304,129+$A34)),"",HLOOKUP($B$24,'2A S3'!$G$5:$AA$304,129+$A34))</f>
        <v/>
      </c>
      <c r="S34" s="379" t="str">
        <f aca="false">IF(ISBLANK('2A S3'!$E163),"",'2A S3'!$E163)</f>
        <v/>
      </c>
      <c r="T34" s="406" t="str">
        <f aca="false">IF(ISBLANK(HLOOKUP($B$24,'2A S3'!$G$5:$AA$304,147+$A34)),"",HLOOKUP($B$24,'2A S3'!$G$5:$AA$304,147+$A34))</f>
        <v/>
      </c>
      <c r="U34" s="379" t="str">
        <f aca="false">IF(ISBLANK('2A S3'!$E181),"",'2A S3'!$E181)</f>
        <v/>
      </c>
      <c r="V34" s="406" t="str">
        <f aca="false">IF(ISBLANK(HLOOKUP($B$24,'2A S3'!$G$5:$AA$304,165+$A34)),"",HLOOKUP($B$24,'2A S3'!$G$5:$AA$304,165+$A34))</f>
        <v/>
      </c>
      <c r="W34" s="404" t="str">
        <f aca="false">IF(ISBLANK('2A S3'!$E199),"",'2A S3'!$E199)</f>
        <v>CDU</v>
      </c>
      <c r="X34" s="406" t="n">
        <f aca="false">IF(ISBLANK(HLOOKUP($B$24,'2A S3'!$G$5:$AA$304,183+$A34)),"",HLOOKUP($B$24,'2A S3'!$G$5:$AA$304,183+$A34))</f>
        <v>2</v>
      </c>
      <c r="Y34" s="379" t="str">
        <f aca="false">IF(ISBLANK('2A S3'!$E217),"",'2A S3'!$E217)</f>
        <v/>
      </c>
      <c r="Z34" s="406" t="n">
        <f aca="false">IF(ISBLANK(HLOOKUP($B$24,'2A S3'!$G$5:$AA$304,201+$A34)),"",HLOOKUP($B$24,'2A S3'!$G$5:$AA$304,201+$A34))</f>
        <v>6</v>
      </c>
      <c r="AA34" s="404" t="str">
        <f aca="false">IF(ISBLANK('2A S3'!$E235),"",'2A S3'!$E235)</f>
        <v>AP</v>
      </c>
      <c r="AB34" s="405" t="str">
        <f aca="false">IF(ISBLANK(HLOOKUP($B$24,'2A S3'!$G$5:$AA$304,219+$A34)),"",HLOOKUP($B$24,'2A S3'!$G$5:$AA$304,219+$A34))</f>
        <v/>
      </c>
      <c r="AC34" s="379" t="str">
        <f aca="false">IF(ISBLANK('2A S3'!$E253),"",'2A S3'!$E253)</f>
        <v/>
      </c>
      <c r="AD34" s="406" t="str">
        <f aca="false">IF(ISBLANK(HLOOKUP($B$24,'2A S3'!$G$5:$AA$304,237+$A34)),"",HLOOKUP($B$24,'2A S3'!$G$5:$AA$304,237+$A34))</f>
        <v/>
      </c>
      <c r="AE34" s="379" t="str">
        <f aca="false">IF(ISBLANK('2A S3'!$E271),"",'2A S3'!$E271)</f>
        <v>CDU</v>
      </c>
      <c r="AF34" s="406" t="str">
        <f aca="false">IF(ISBLANK(HLOOKUP($B$24,'2A S3'!$G$5:$AA$304,255+$A34)),"",HLOOKUP($B$24,'2A S3'!$G$5:$AA$304,255+$A34))</f>
        <v/>
      </c>
      <c r="AG34" s="395"/>
      <c r="AH34" s="396"/>
      <c r="AI34" s="396"/>
      <c r="AJ34" s="396"/>
      <c r="AK34" s="396"/>
      <c r="AL34" s="396"/>
      <c r="AM34" s="396"/>
      <c r="AN34" s="396"/>
      <c r="AO34" s="396"/>
      <c r="AP34" s="396"/>
      <c r="AQ34" s="396"/>
      <c r="AR34" s="396"/>
      <c r="AS34" s="396"/>
      <c r="AT34" s="396"/>
      <c r="AU34" s="396"/>
      <c r="AV34" s="396"/>
      <c r="AW34" s="396"/>
      <c r="AX34" s="396"/>
      <c r="AY34" s="396"/>
      <c r="AZ34" s="396"/>
      <c r="BA34" s="396"/>
      <c r="BB34" s="396"/>
      <c r="BC34" s="396"/>
      <c r="BD34" s="396"/>
      <c r="BE34" s="396"/>
    </row>
    <row r="35" customFormat="false" ht="12.75" hidden="false" customHeight="true" outlineLevel="0" collapsed="false">
      <c r="A35" s="397" t="n">
        <v>11</v>
      </c>
      <c r="B35" s="411"/>
      <c r="C35" s="379" t="str">
        <f aca="false">IF(ISBLANK('2A S3'!E18),"",'2A S3'!E18)</f>
        <v/>
      </c>
      <c r="D35" s="406" t="str">
        <f aca="false">IF(ISBLANK(HLOOKUP($B$24,'2A S3'!$G$5:$AA$304,3+$A35)),"",HLOOKUP($B$24,'2A S3'!$G$5:$AA$304,3+$A35))</f>
        <v/>
      </c>
      <c r="E35" s="379" t="str">
        <f aca="false">IF(ISBLANK('2A S3'!$E36),"",'2A S3'!$E36)</f>
        <v/>
      </c>
      <c r="F35" s="406" t="str">
        <f aca="false">IF(ISBLANK(HLOOKUP($B$24,'2A S3'!$G$5:$AA$304,21+$A35)),"",HLOOKUP($B$24,'2A S3'!$G$5:$AA$304,21+$A35))</f>
        <v/>
      </c>
      <c r="G35" s="379" t="str">
        <f aca="false">IF(ISBLANK('2A S3'!$E55),"",'2A S3'!$E55)</f>
        <v/>
      </c>
      <c r="H35" s="406" t="str">
        <f aca="false">IF(ISBLANK(HLOOKUP($B$24,'2A S3'!$G$5:$AA$304,39+$A35)),"",HLOOKUP($B$24,'2A S3'!$G$5:$AA$304,39+$A35))</f>
        <v/>
      </c>
      <c r="I35" s="404" t="str">
        <f aca="false">IF(ISBLANK('2A S3'!$E73),"",'2A S3'!$E73)</f>
        <v>LD</v>
      </c>
      <c r="J35" s="406" t="n">
        <f aca="false">IF(ISBLANK(HLOOKUP($B$24,'2A S3'!$G$5:$AA$304,57+$A35)),"",HLOOKUP($B$24,'2A S3'!$G$5:$AA$304,57+$A35))</f>
        <v>2</v>
      </c>
      <c r="K35" s="404" t="str">
        <f aca="false">IF(ISBLANK('2A S3'!$E91),"",'2A S3'!$E91)</f>
        <v>JMB</v>
      </c>
      <c r="L35" s="406" t="n">
        <f aca="false">IF(ISBLANK(HLOOKUP($B$24,'2A S3'!$G$5:$AA$304,75+$A35)),"",HLOOKUP($B$24,'2A S3'!$G$5:$AA$304,75+$A35))</f>
        <v>2</v>
      </c>
      <c r="M35" s="379" t="str">
        <f aca="false">IF(ISBLANK('2A S3'!$E110),"",'2A S3'!$E110)</f>
        <v/>
      </c>
      <c r="N35" s="406" t="str">
        <f aca="false">IF(ISBLANK(HLOOKUP($B$24,'2A S3'!$G$5:$AA$304,93+$A35)),"",HLOOKUP($B$24,'2A S3'!$G$5:$AA$304,93+$A35))</f>
        <v/>
      </c>
      <c r="O35" s="379" t="str">
        <f aca="false">IF(ISBLANK('2A S3'!$E128),"",'2A S3'!$E128)</f>
        <v/>
      </c>
      <c r="P35" s="406" t="str">
        <f aca="false">IF(ISBLANK(HLOOKUP($B$24,'2A S3'!$G$5:$AA$304,111+$A35)),"",HLOOKUP($B$24,'2A S3'!$G$5:$AA$304,111+$A35))</f>
        <v/>
      </c>
      <c r="Q35" s="379" t="str">
        <f aca="false">IF(ISBLANK('2A S3'!$E146),"",'2A S3'!$E146)</f>
        <v/>
      </c>
      <c r="R35" s="406" t="str">
        <f aca="false">IF(ISBLANK(HLOOKUP($B$24,'2A S3'!$G$5:$AA$304,129+$A35)),"",HLOOKUP($B$24,'2A S3'!$G$5:$AA$304,129+$A35))</f>
        <v/>
      </c>
      <c r="S35" s="379" t="str">
        <f aca="false">IF(ISBLANK('2A S3'!$E164),"",'2A S3'!$E164)</f>
        <v/>
      </c>
      <c r="T35" s="406" t="str">
        <f aca="false">IF(ISBLANK(HLOOKUP($B$24,'2A S3'!$G$5:$AA$304,147+$A35)),"",HLOOKUP($B$24,'2A S3'!$G$5:$AA$304,147+$A35))</f>
        <v/>
      </c>
      <c r="U35" s="379" t="str">
        <f aca="false">IF(ISBLANK('2A S3'!$E182),"",'2A S3'!$E182)</f>
        <v/>
      </c>
      <c r="V35" s="406" t="str">
        <f aca="false">IF(ISBLANK(HLOOKUP($B$24,'2A S3'!$G$5:$AA$304,165+$A35)),"",HLOOKUP($B$24,'2A S3'!$G$5:$AA$304,165+$A35))</f>
        <v/>
      </c>
      <c r="W35" s="404" t="str">
        <f aca="false">IF(ISBLANK('2A S3'!$E200),"",'2A S3'!$E200)</f>
        <v/>
      </c>
      <c r="X35" s="406" t="n">
        <f aca="false">IF(ISBLANK(HLOOKUP($B$24,'2A S3'!$G$5:$AA$304,183+$A35)),"",HLOOKUP($B$24,'2A S3'!$G$5:$AA$304,183+$A35))</f>
        <v>5</v>
      </c>
      <c r="Y35" s="379" t="str">
        <f aca="false">IF(ISBLANK('2A S3'!$E218),"",'2A S3'!$E218)</f>
        <v/>
      </c>
      <c r="Z35" s="406" t="str">
        <f aca="false">IF(ISBLANK(HLOOKUP($B$24,'2A S3'!$G$5:$AA$304,201+$A35)),"",HLOOKUP($B$24,'2A S3'!$G$5:$AA$304,201+$A35))</f>
        <v/>
      </c>
      <c r="AA35" s="404" t="str">
        <f aca="false">IF(ISBLANK('2A S3'!$E236),"",'2A S3'!$E236)</f>
        <v>RBA</v>
      </c>
      <c r="AB35" s="405" t="str">
        <f aca="false">IF(ISBLANK(HLOOKUP($B$24,'2A S3'!$G$5:$AA$304,219+$A35)),"",HLOOKUP($B$24,'2A S3'!$G$5:$AA$304,219+$A35))</f>
        <v/>
      </c>
      <c r="AC35" s="379" t="str">
        <f aca="false">IF(ISBLANK('2A S3'!$E254),"",'2A S3'!$E254)</f>
        <v/>
      </c>
      <c r="AD35" s="406" t="str">
        <f aca="false">IF(ISBLANK(HLOOKUP($B$24,'2A S3'!$G$5:$AA$304,237+$A35)),"",HLOOKUP($B$24,'2A S3'!$G$5:$AA$304,237+$A35))</f>
        <v/>
      </c>
      <c r="AE35" s="379" t="str">
        <f aca="false">IF(ISBLANK('2A S3'!$E272),"",'2A S3'!$E272)</f>
        <v>CDU</v>
      </c>
      <c r="AF35" s="406" t="str">
        <f aca="false">IF(ISBLANK(HLOOKUP($B$24,'2A S3'!$G$5:$AA$304,255+$A35)),"",HLOOKUP($B$24,'2A S3'!$G$5:$AA$304,255+$A35))</f>
        <v/>
      </c>
      <c r="AG35" s="395"/>
      <c r="AH35" s="396"/>
      <c r="AI35" s="396"/>
      <c r="AJ35" s="396"/>
      <c r="AK35" s="396"/>
      <c r="AL35" s="396"/>
      <c r="AM35" s="396"/>
      <c r="AN35" s="396"/>
      <c r="AO35" s="396"/>
      <c r="AP35" s="396"/>
      <c r="AQ35" s="396"/>
      <c r="AR35" s="396"/>
      <c r="AS35" s="396"/>
      <c r="AT35" s="396"/>
      <c r="AU35" s="396"/>
      <c r="AV35" s="396"/>
      <c r="AW35" s="396"/>
      <c r="AX35" s="396"/>
      <c r="AY35" s="396"/>
      <c r="AZ35" s="396"/>
      <c r="BA35" s="396"/>
      <c r="BB35" s="396"/>
      <c r="BC35" s="396"/>
      <c r="BD35" s="396"/>
      <c r="BE35" s="396"/>
    </row>
    <row r="36" customFormat="false" ht="12.75" hidden="false" customHeight="true" outlineLevel="0" collapsed="false">
      <c r="A36" s="397" t="n">
        <v>12</v>
      </c>
      <c r="B36" s="411"/>
      <c r="C36" s="379" t="str">
        <f aca="false">IF(ISBLANK('2A S3'!E19),"",'2A S3'!E19)</f>
        <v/>
      </c>
      <c r="D36" s="406" t="str">
        <f aca="false">IF(ISBLANK(HLOOKUP($B$24,'2A S3'!$G$5:$AA$304,3+$A36)),"",HLOOKUP($B$24,'2A S3'!$G$5:$AA$304,3+$A36))</f>
        <v/>
      </c>
      <c r="E36" s="379" t="str">
        <f aca="false">IF(ISBLANK('2A S3'!$E37),"",'2A S3'!$E37)</f>
        <v/>
      </c>
      <c r="F36" s="406" t="str">
        <f aca="false">IF(ISBLANK(HLOOKUP($B$24,'2A S3'!$G$5:$AA$304,21+$A36)),"",HLOOKUP($B$24,'2A S3'!$G$5:$AA$304,21+$A36))</f>
        <v/>
      </c>
      <c r="G36" s="379" t="str">
        <f aca="false">IF(ISBLANK('2A S3'!$E56),"",'2A S3'!$E56)</f>
        <v/>
      </c>
      <c r="H36" s="406" t="str">
        <f aca="false">IF(ISBLANK(HLOOKUP($B$24,'2A S3'!$G$5:$AA$304,39+$A36)),"",HLOOKUP($B$24,'2A S3'!$G$5:$AA$304,39+$A36))</f>
        <v/>
      </c>
      <c r="I36" s="379" t="str">
        <f aca="false">IF(ISBLANK('2A S3'!$E74),"",'2A S3'!$E74)</f>
        <v/>
      </c>
      <c r="J36" s="406" t="n">
        <f aca="false">IF(ISBLANK(HLOOKUP($B$24,'2A S3'!$G$5:$AA$304,57+$A36)),"",HLOOKUP($B$24,'2A S3'!$G$5:$AA$304,57+$A36))</f>
        <v>2</v>
      </c>
      <c r="K36" s="404" t="str">
        <f aca="false">IF(ISBLANK('2A S3'!$E93),"",'2A S3'!$E93)</f>
        <v>MGAD</v>
      </c>
      <c r="L36" s="406" t="n">
        <f aca="false">IF(ISBLANK(HLOOKUP($B$24,'2A S3'!$G$5:$AA$304,75+$A36)),"",HLOOKUP($B$24,'2A S3'!$G$5:$AA$304,75+$A36))</f>
        <v>2</v>
      </c>
      <c r="M36" s="379" t="str">
        <f aca="false">IF(ISBLANK('2A S3'!$E111),"",'2A S3'!$E111)</f>
        <v/>
      </c>
      <c r="N36" s="406" t="str">
        <f aca="false">IF(ISBLANK(HLOOKUP($B$24,'2A S3'!$G$5:$AA$304,93+$A36)),"",HLOOKUP($B$24,'2A S3'!$G$5:$AA$304,93+$A36))</f>
        <v/>
      </c>
      <c r="O36" s="379" t="str">
        <f aca="false">IF(ISBLANK('2A S3'!$E129),"",'2A S3'!$E129)</f>
        <v/>
      </c>
      <c r="P36" s="406" t="str">
        <f aca="false">IF(ISBLANK(HLOOKUP($B$24,'2A S3'!$G$5:$AA$304,111+$A36)),"",HLOOKUP($B$24,'2A S3'!$G$5:$AA$304,111+$A36))</f>
        <v/>
      </c>
      <c r="Q36" s="379" t="str">
        <f aca="false">IF(ISBLANK('2A S3'!$E147),"",'2A S3'!$E147)</f>
        <v/>
      </c>
      <c r="R36" s="406" t="str">
        <f aca="false">IF(ISBLANK(HLOOKUP($B$24,'2A S3'!$G$5:$AA$304,129+$A36)),"",HLOOKUP($B$24,'2A S3'!$G$5:$AA$304,129+$A36))</f>
        <v/>
      </c>
      <c r="S36" s="379" t="str">
        <f aca="false">IF(ISBLANK('2A S3'!$E165),"",'2A S3'!$E165)</f>
        <v/>
      </c>
      <c r="T36" s="406" t="str">
        <f aca="false">IF(ISBLANK(HLOOKUP($B$24,'2A S3'!$G$5:$AA$304,147+$A36)),"",HLOOKUP($B$24,'2A S3'!$G$5:$AA$304,147+$A36))</f>
        <v/>
      </c>
      <c r="U36" s="379" t="str">
        <f aca="false">IF(ISBLANK('2A S3'!$E183),"",'2A S3'!$E183)</f>
        <v/>
      </c>
      <c r="V36" s="406" t="str">
        <f aca="false">IF(ISBLANK(HLOOKUP($B$24,'2A S3'!$G$5:$AA$304,165+$A36)),"",HLOOKUP($B$24,'2A S3'!$G$5:$AA$304,165+$A36))</f>
        <v/>
      </c>
      <c r="W36" s="379" t="str">
        <f aca="false">IF(ISBLANK('2A S3'!$E201),"",'2A S3'!$E201)</f>
        <v/>
      </c>
      <c r="X36" s="406" t="str">
        <f aca="false">IF(ISBLANK(HLOOKUP($B$24,'2A S3'!$G$5:$AA$304,183+$A36)),"",HLOOKUP($B$24,'2A S3'!$G$5:$AA$304,183+$A36))</f>
        <v/>
      </c>
      <c r="Y36" s="379" t="str">
        <f aca="false">IF(ISBLANK('2A S3'!$E219),"",'2A S3'!$E219)</f>
        <v/>
      </c>
      <c r="Z36" s="406" t="str">
        <f aca="false">IF(ISBLANK(HLOOKUP($B$24,'2A S3'!$G$5:$AA$304,201+$A36)),"",HLOOKUP($B$24,'2A S3'!$G$5:$AA$304,201+$A36))</f>
        <v/>
      </c>
      <c r="AA36" s="379" t="str">
        <f aca="false">IF(ISBLANK('2A S3'!$E237),"",'2A S3'!$E237)</f>
        <v>MD</v>
      </c>
      <c r="AB36" s="406" t="str">
        <f aca="false">IF(ISBLANK(HLOOKUP($B$24,'2A S3'!$G$5:$AA$304,219+$A36)),"",HLOOKUP($B$24,'2A S3'!$G$5:$AA$304,219+$A36))</f>
        <v/>
      </c>
      <c r="AC36" s="379" t="str">
        <f aca="false">IF(ISBLANK('2A S3'!$E255),"",'2A S3'!$E255)</f>
        <v/>
      </c>
      <c r="AD36" s="406" t="str">
        <f aca="false">IF(ISBLANK(HLOOKUP($B$24,'2A S3'!$G$5:$AA$304,237+$A36)),"",HLOOKUP($B$24,'2A S3'!$G$5:$AA$304,237+$A36))</f>
        <v/>
      </c>
      <c r="AE36" s="379" t="str">
        <f aca="false">IF(ISBLANK('2A S3'!$E273),"",'2A S3'!$E273)</f>
        <v>JBS</v>
      </c>
      <c r="AF36" s="406" t="str">
        <f aca="false">IF(ISBLANK(HLOOKUP($B$24,'2A S3'!$G$5:$AA$304,255+$A36)),"",HLOOKUP($B$24,'2A S3'!$G$5:$AA$304,255+$A36))</f>
        <v/>
      </c>
      <c r="AG36" s="395"/>
      <c r="AH36" s="396"/>
      <c r="AI36" s="396"/>
      <c r="AJ36" s="396"/>
      <c r="AK36" s="396"/>
      <c r="AL36" s="396"/>
      <c r="AM36" s="396"/>
      <c r="AN36" s="396"/>
      <c r="AO36" s="396"/>
      <c r="AP36" s="396"/>
      <c r="AQ36" s="396"/>
      <c r="AR36" s="396"/>
      <c r="AS36" s="396"/>
      <c r="AT36" s="396"/>
      <c r="AU36" s="396"/>
      <c r="AV36" s="396"/>
      <c r="AW36" s="396"/>
      <c r="AX36" s="396"/>
      <c r="AY36" s="396"/>
      <c r="AZ36" s="396"/>
      <c r="BA36" s="396"/>
      <c r="BB36" s="396"/>
      <c r="BC36" s="396"/>
      <c r="BD36" s="396"/>
      <c r="BE36" s="396"/>
    </row>
    <row r="37" customFormat="false" ht="12.75" hidden="false" customHeight="true" outlineLevel="0" collapsed="false">
      <c r="A37" s="397" t="n">
        <v>13</v>
      </c>
      <c r="B37" s="407"/>
      <c r="C37" s="394" t="str">
        <f aca="false">IF(ISBLANK('2A S3'!E20),"",'2A S3'!E20)</f>
        <v/>
      </c>
      <c r="D37" s="409" t="str">
        <f aca="false">IF(ISBLANK(HLOOKUP($B$24,'2A S3'!$G$5:$AA$304,3+$A37)),"",HLOOKUP($B$24,'2A S3'!$G$5:$AA$304,3+$A37))</f>
        <v/>
      </c>
      <c r="E37" s="394" t="str">
        <f aca="false">IF(ISBLANK('2A S3'!$E38),"",'2A S3'!$E38)</f>
        <v/>
      </c>
      <c r="F37" s="409" t="str">
        <f aca="false">IF(ISBLANK(HLOOKUP($B$24,'2A S3'!$G$5:$AA$304,21+$A37)),"",HLOOKUP($B$24,'2A S3'!$G$5:$AA$304,21+$A37))</f>
        <v/>
      </c>
      <c r="G37" s="394" t="str">
        <f aca="false">IF(ISBLANK('2A S3'!$E57),"",'2A S3'!$E57)</f>
        <v/>
      </c>
      <c r="H37" s="409" t="str">
        <f aca="false">IF(ISBLANK(HLOOKUP($B$24,'2A S3'!$G$5:$AA$304,39+$A37)),"",HLOOKUP($B$24,'2A S3'!$G$5:$AA$304,39+$A37))</f>
        <v/>
      </c>
      <c r="I37" s="394" t="str">
        <f aca="false">IF(ISBLANK('2A S3'!$E75),"",'2A S3'!$E75)</f>
        <v/>
      </c>
      <c r="J37" s="409" t="str">
        <f aca="false">IF(ISBLANK(HLOOKUP($B$24,'2A S3'!$G$5:$AA$304,57+$A37)),"",HLOOKUP($B$24,'2A S3'!$G$5:$AA$304,57+$A37))</f>
        <v/>
      </c>
      <c r="K37" s="394" t="str">
        <f aca="false">IF(ISBLANK('2A S3'!$E94),"",'2A S3'!$E94)</f>
        <v>LC</v>
      </c>
      <c r="L37" s="409" t="n">
        <f aca="false">IF(ISBLANK(HLOOKUP($B$24,'2A S3'!$G$5:$AA$304,75+$A37)),"",HLOOKUP($B$24,'2A S3'!$G$5:$AA$304,75+$A37))</f>
        <v>2</v>
      </c>
      <c r="M37" s="394" t="str">
        <f aca="false">IF(ISBLANK('2A S3'!$E112),"",'2A S3'!$E112)</f>
        <v/>
      </c>
      <c r="N37" s="409" t="str">
        <f aca="false">IF(ISBLANK(HLOOKUP($B$24,'2A S3'!$G$5:$AA$304,93+$A37)),"",HLOOKUP($B$24,'2A S3'!$G$5:$AA$304,93+$A37))</f>
        <v/>
      </c>
      <c r="O37" s="394" t="str">
        <f aca="false">IF(ISBLANK('2A S3'!$E130),"",'2A S3'!$E130)</f>
        <v/>
      </c>
      <c r="P37" s="409" t="str">
        <f aca="false">IF(ISBLANK(HLOOKUP($B$24,'2A S3'!$G$5:$AA$304,111+$A37)),"",HLOOKUP($B$24,'2A S3'!$G$5:$AA$304,111+$A37))</f>
        <v/>
      </c>
      <c r="Q37" s="394" t="str">
        <f aca="false">IF(ISBLANK('2A S3'!$E148),"",'2A S3'!$E148)</f>
        <v/>
      </c>
      <c r="R37" s="409" t="str">
        <f aca="false">IF(ISBLANK(HLOOKUP($B$24,'2A S3'!$G$5:$AA$304,129+$A37)),"",HLOOKUP($B$24,'2A S3'!$G$5:$AA$304,129+$A37))</f>
        <v/>
      </c>
      <c r="S37" s="394" t="str">
        <f aca="false">IF(ISBLANK('2A S3'!$E166),"",'2A S3'!$E166)</f>
        <v/>
      </c>
      <c r="T37" s="409" t="str">
        <f aca="false">IF(ISBLANK(HLOOKUP($B$24,'2A S3'!$G$5:$AA$304,147+$A37)),"",HLOOKUP($B$24,'2A S3'!$G$5:$AA$304,147+$A37))</f>
        <v/>
      </c>
      <c r="U37" s="394" t="str">
        <f aca="false">IF(ISBLANK('2A S3'!$E184),"",'2A S3'!$E184)</f>
        <v/>
      </c>
      <c r="V37" s="409" t="str">
        <f aca="false">IF(ISBLANK(HLOOKUP($B$24,'2A S3'!$G$5:$AA$304,165+$A37)),"",HLOOKUP($B$24,'2A S3'!$G$5:$AA$304,165+$A37))</f>
        <v/>
      </c>
      <c r="W37" s="394" t="str">
        <f aca="false">IF(ISBLANK('2A S3'!$E202),"",'2A S3'!$E202)</f>
        <v/>
      </c>
      <c r="X37" s="409" t="str">
        <f aca="false">IF(ISBLANK(HLOOKUP($B$24,'2A S3'!$G$5:$AA$304,183+$A37)),"",HLOOKUP($B$24,'2A S3'!$G$5:$AA$304,183+$A37))</f>
        <v/>
      </c>
      <c r="Y37" s="394" t="str">
        <f aca="false">IF(ISBLANK('2A S3'!$E220),"",'2A S3'!$E220)</f>
        <v/>
      </c>
      <c r="Z37" s="409" t="str">
        <f aca="false">IF(ISBLANK(HLOOKUP($B$24,'2A S3'!$G$5:$AA$304,201+$A37)),"",HLOOKUP($B$24,'2A S3'!$G$5:$AA$304,201+$A37))</f>
        <v/>
      </c>
      <c r="AA37" s="394" t="str">
        <f aca="false">IF(ISBLANK('2A S3'!$E238),"",'2A S3'!$E238)</f>
        <v>FG</v>
      </c>
      <c r="AB37" s="409" t="str">
        <f aca="false">IF(ISBLANK(HLOOKUP($B$24,'2A S3'!$G$5:$AA$304,219+$A37)),"",HLOOKUP($B$24,'2A S3'!$G$5:$AA$304,219+$A37))</f>
        <v/>
      </c>
      <c r="AC37" s="394" t="str">
        <f aca="false">IF(ISBLANK('2A S3'!$E256),"",'2A S3'!$E256)</f>
        <v/>
      </c>
      <c r="AD37" s="409" t="str">
        <f aca="false">IF(ISBLANK(HLOOKUP($B$24,'2A S3'!$G$5:$AA$304,237+$A37)),"",HLOOKUP($B$24,'2A S3'!$G$5:$AA$304,237+$A37))</f>
        <v/>
      </c>
      <c r="AE37" s="394" t="str">
        <f aca="false">IF(ISBLANK('2A S3'!$E274),"",'2A S3'!$E274)</f>
        <v/>
      </c>
      <c r="AF37" s="409" t="str">
        <f aca="false">IF(ISBLANK(HLOOKUP($B$24,'2A S3'!$G$5:$AA$304,255+$A37)),"",HLOOKUP($B$24,'2A S3'!$G$5:$AA$304,255+$A37))</f>
        <v/>
      </c>
      <c r="AG37" s="395"/>
      <c r="AH37" s="396"/>
      <c r="AI37" s="396"/>
      <c r="AJ37" s="396"/>
      <c r="AK37" s="396"/>
      <c r="AL37" s="396"/>
      <c r="AM37" s="396"/>
      <c r="AN37" s="396"/>
      <c r="AO37" s="396"/>
      <c r="AP37" s="396"/>
      <c r="AQ37" s="396"/>
      <c r="AR37" s="396"/>
      <c r="AS37" s="396"/>
      <c r="AT37" s="396"/>
      <c r="AU37" s="396"/>
      <c r="AV37" s="396"/>
      <c r="AW37" s="396"/>
      <c r="AX37" s="396"/>
      <c r="AY37" s="396"/>
      <c r="AZ37" s="396"/>
      <c r="BA37" s="396"/>
      <c r="BB37" s="396"/>
      <c r="BC37" s="396"/>
      <c r="BD37" s="396"/>
      <c r="BE37" s="396"/>
    </row>
    <row r="38" customFormat="false" ht="12.75" hidden="false" customHeight="true" outlineLevel="0" collapsed="false">
      <c r="A38" s="397" t="n">
        <v>14</v>
      </c>
      <c r="B38" s="411"/>
      <c r="C38" s="412" t="str">
        <f aca="false">'2A S3'!F22</f>
        <v>CTRL</v>
      </c>
      <c r="D38" s="413" t="str">
        <f aca="false">IF(ISBLANK(HLOOKUP($B$24,'2A S3'!$G$5:$AA$304,3+$A38)),"",HLOOKUP($B$24,'2A S3'!$G$5:$AA$304,3+$A38))</f>
        <v/>
      </c>
      <c r="E38" s="412" t="str">
        <f aca="false">'2A S3'!F40</f>
        <v>CTRL</v>
      </c>
      <c r="F38" s="413" t="str">
        <f aca="false">IF(ISBLANK(HLOOKUP($B$24,'2A S3'!$G$5:$AA$304,21+$A38)),"",HLOOKUP($B$24,'2A S3'!$G$5:$AA$304,21+$A38))</f>
        <v/>
      </c>
      <c r="G38" s="412" t="str">
        <f aca="false">'2A S3'!F59</f>
        <v>6M</v>
      </c>
      <c r="H38" s="413" t="str">
        <f aca="false">IF(ISBLANK(HLOOKUP($B$24,'2A S3'!$G$5:$AA$304,39+$A38)),"",HLOOKUP($B$24,'2A S3'!$G$5:$AA$304,39+$A38))</f>
        <v/>
      </c>
      <c r="I38" s="412" t="str">
        <f aca="false">'2A S3'!F77</f>
        <v>CTRL</v>
      </c>
      <c r="J38" s="413" t="str">
        <f aca="false">IF(ISBLANK(HLOOKUP($B$24,'2A S3'!$G$5:$AA$304,57+$A38)),"",HLOOKUP($B$24,'2A S3'!$G$5:$AA$304,57+$A38))</f>
        <v/>
      </c>
      <c r="K38" s="412" t="str">
        <f aca="false">'2A S3'!F96</f>
        <v>CTRL</v>
      </c>
      <c r="L38" s="413" t="str">
        <f aca="false">IF(ISBLANK(HLOOKUP($B$24,'2A S3'!$G$5:$AA$304,75+$A38)),"",HLOOKUP($B$24,'2A S3'!$G$5:$AA$304,75+$A38))</f>
        <v/>
      </c>
      <c r="M38" s="412" t="str">
        <f aca="false">'2A S3'!F114</f>
        <v>CTRL</v>
      </c>
      <c r="N38" s="413" t="str">
        <f aca="false">IF(ISBLANK(HLOOKUP($B$24,'2A S3'!$G$5:$AA$304,93+$A38)),"",HLOOKUP($B$24,'2A S3'!$G$5:$AA$304,93+$A38))</f>
        <v/>
      </c>
      <c r="O38" s="412" t="str">
        <f aca="false">'2A S3'!F132</f>
        <v>CTRL</v>
      </c>
      <c r="P38" s="413" t="str">
        <f aca="false">IF(ISBLANK(HLOOKUP($B$24,'2A S3'!$G$5:$AA$304,111+$A38)),"",HLOOKUP($B$24,'2A S3'!$G$5:$AA$304,111+$A38))</f>
        <v/>
      </c>
      <c r="Q38" s="412" t="str">
        <f aca="false">'2A S3'!F150</f>
        <v>CTRL</v>
      </c>
      <c r="R38" s="413" t="str">
        <f aca="false">IF(ISBLANK(HLOOKUP($B$24,'2A S3'!$G$5:$AA$304,129+$A38)),"",HLOOKUP($B$24,'2A S3'!$G$5:$AA$304,129+$A38))</f>
        <v/>
      </c>
      <c r="S38" s="412" t="str">
        <f aca="false">'2A S3'!F168</f>
        <v>CTRL</v>
      </c>
      <c r="T38" s="413" t="str">
        <f aca="false">IF(ISBLANK(HLOOKUP($B$24,'2A S3'!$G$5:$AA$304,147+$A38)),"",HLOOKUP($B$24,'2A S3'!$G$5:$AA$304,147+$A38))</f>
        <v/>
      </c>
      <c r="U38" s="412" t="str">
        <f aca="false">'2A S3'!F186</f>
        <v>CTRL</v>
      </c>
      <c r="V38" s="413" t="str">
        <f aca="false">IF(ISBLANK(HLOOKUP($B$24,'2A S3'!$G$5:$AA$304,165+$A38)),"",HLOOKUP($B$24,'2A S3'!$G$5:$AA$304,165+$A38))</f>
        <v/>
      </c>
      <c r="W38" s="412" t="str">
        <f aca="false">'2A S3'!F204</f>
        <v>CTRL</v>
      </c>
      <c r="X38" s="413" t="str">
        <f aca="false">IF(ISBLANK(HLOOKUP($B$24,'2A S3'!$G$5:$AA$304,183+$A38)),"",HLOOKUP($B$24,'2A S3'!$G$5:$AA$304,183+$A38))</f>
        <v/>
      </c>
      <c r="Y38" s="412" t="str">
        <f aca="false">'2A S3'!F222</f>
        <v>CTRL</v>
      </c>
      <c r="Z38" s="413" t="str">
        <f aca="false">IF(ISBLANK(HLOOKUP($B$24,'2A S3'!$G$5:$AA$304,201+$A38)),"",HLOOKUP($B$24,'2A S3'!$G$5:$AA$304,201+$A38))</f>
        <v/>
      </c>
      <c r="AA38" s="412" t="str">
        <f aca="false">'2A S3'!F240</f>
        <v>CTRL</v>
      </c>
      <c r="AB38" s="414" t="str">
        <f aca="false">IF(ISBLANK(HLOOKUP($B$24,'2A S3'!$G$5:$AA$304,219+$A38)),"",HLOOKUP($B$24,'2A S3'!$G$5:$AA$304,219+$A38))</f>
        <v/>
      </c>
      <c r="AC38" s="412" t="str">
        <f aca="false">'2A S3'!F258</f>
        <v>CTRL</v>
      </c>
      <c r="AD38" s="413" t="str">
        <f aca="false">IF(ISBLANK(HLOOKUP($B$24,'2A S3'!$G$5:$AA$304,237+$A38)),"",HLOOKUP($B$24,'2A S3'!$G$5:$AA$304,237+$A38))</f>
        <v/>
      </c>
      <c r="AE38" s="412" t="str">
        <f aca="false">'2A S3'!F276</f>
        <v>CTRL</v>
      </c>
      <c r="AF38" s="413" t="str">
        <f aca="false">IF(ISBLANK(HLOOKUP($B$24,'2A S3'!$G$5:$AA$304,255+$A38)),"",HLOOKUP($B$24,'2A S3'!$G$5:$AA$304,255+$A38))</f>
        <v/>
      </c>
      <c r="AG38" s="395"/>
      <c r="AH38" s="396"/>
      <c r="AI38" s="396"/>
      <c r="AJ38" s="396"/>
      <c r="AK38" s="396"/>
      <c r="AL38" s="396"/>
      <c r="AM38" s="396"/>
      <c r="AN38" s="396"/>
      <c r="AO38" s="396"/>
      <c r="AP38" s="396"/>
      <c r="AQ38" s="396"/>
      <c r="AR38" s="396"/>
      <c r="AS38" s="396"/>
      <c r="AT38" s="396"/>
      <c r="AU38" s="396"/>
      <c r="AV38" s="396"/>
      <c r="AW38" s="396"/>
      <c r="AX38" s="396"/>
      <c r="AY38" s="396"/>
      <c r="AZ38" s="396"/>
      <c r="BA38" s="396"/>
      <c r="BB38" s="396"/>
      <c r="BC38" s="396"/>
      <c r="BD38" s="396"/>
      <c r="BE38" s="396"/>
    </row>
    <row r="39" customFormat="false" ht="12.75" hidden="false" customHeight="true" outlineLevel="0" collapsed="false">
      <c r="A39" s="397" t="n">
        <v>15</v>
      </c>
      <c r="B39" s="403" t="s">
        <v>28</v>
      </c>
      <c r="C39" s="404" t="str">
        <f aca="false">IF(ISBLANK('2A S3'!E22),"",'2A S3'!E22)</f>
        <v>IO</v>
      </c>
      <c r="D39" s="406" t="str">
        <f aca="false">IF(ISBLANK(HLOOKUP($B$24,'2A S3'!$G$5:$AA$304,3+$A39)),"",HLOOKUP($B$24,'2A S3'!$G$5:$AA$304,3+$A39))</f>
        <v/>
      </c>
      <c r="E39" s="404" t="str">
        <f aca="false">IF(ISBLANK('2A S3'!$E40),"",'2A S3'!$E40)</f>
        <v>LD</v>
      </c>
      <c r="F39" s="406"/>
      <c r="G39" s="404" t="str">
        <f aca="false">IF(ISBLANK('2A S3'!$E59),"",'2A S3'!$E59)</f>
        <v>PSO</v>
      </c>
      <c r="H39" s="406" t="str">
        <f aca="false">IF(ISBLANK(HLOOKUP($B$24,'2A S3'!$G$5:$AA$304,39+$A39)),"",HLOOKUP($B$24,'2A S3'!$G$5:$AA$304,39+$A39))</f>
        <v/>
      </c>
      <c r="I39" s="404" t="str">
        <f aca="false">IF(ISBLANK('2A S3'!$E77),"",'2A S3'!$E77)</f>
        <v>LN</v>
      </c>
      <c r="J39" s="406" t="str">
        <f aca="false">IF(ISBLANK(HLOOKUP($B$24,'2A S3'!$G$5:$AA$304,57+$A39)),"",HLOOKUP($B$24,'2A S3'!$G$5:$AA$304,57+$A39))</f>
        <v/>
      </c>
      <c r="K39" s="404" t="str">
        <f aca="false">IF(ISBLANK('2A S3'!$E96),"",'2A S3'!$E96)</f>
        <v>JMB</v>
      </c>
      <c r="L39" s="406" t="n">
        <f aca="false">IF(ISBLANK(HLOOKUP($B$24,'2A S3'!$G$5:$AA$304,75+$A39)),"",HLOOKUP($B$24,'2A S3'!$G$5:$AA$304,75+$A39))</f>
        <v>2</v>
      </c>
      <c r="M39" s="404" t="str">
        <f aca="false">IF(ISBLANK('2A S3'!$E114),"",'2A S3'!$E114)</f>
        <v>OT</v>
      </c>
      <c r="N39" s="406" t="str">
        <f aca="false">IF(ISBLANK(HLOOKUP($B$24,'2A S3'!$G$5:$AA$304,93+$A39)),"",HLOOKUP($B$24,'2A S3'!$G$5:$AA$304,93+$A39))</f>
        <v/>
      </c>
      <c r="O39" s="404" t="str">
        <f aca="false">IF(ISBLANK('2A S3'!$E132),"",'2A S3'!$E132)</f>
        <v>RB</v>
      </c>
      <c r="P39" s="406" t="str">
        <f aca="false">IF(ISBLANK(HLOOKUP($B$24,'2A S3'!$G$5:$AA$304,111+$A39)),"",HLOOKUP($B$24,'2A S3'!$G$5:$AA$304,111+$A39))</f>
        <v/>
      </c>
      <c r="Q39" s="404" t="str">
        <f aca="false">IF(ISBLANK('2A S3'!$E150),"",'2A S3'!$E150)</f>
        <v>RB</v>
      </c>
      <c r="R39" s="406" t="str">
        <f aca="false">IF(ISBLANK(HLOOKUP($B$24,'2A S3'!$G$5:$AA$304,129+$A39)),"",HLOOKUP($B$24,'2A S3'!$G$5:$AA$304,129+$A39))</f>
        <v/>
      </c>
      <c r="S39" s="404" t="str">
        <f aca="false">IF(ISBLANK('2A S3'!$E168),"",'2A S3'!$E168)</f>
        <v>FMO</v>
      </c>
      <c r="T39" s="406" t="str">
        <f aca="false">IF(ISBLANK(HLOOKUP($B$24,'2A S3'!$G$5:$AA$304,147+$A39)),"",HLOOKUP($B$24,'2A S3'!$G$5:$AA$304,147+$A39))</f>
        <v/>
      </c>
      <c r="U39" s="404" t="str">
        <f aca="false">IF(ISBLANK('2A S3'!$E186),"",'2A S3'!$E186)</f>
        <v>EP</v>
      </c>
      <c r="V39" s="406" t="str">
        <f aca="false">IF(ISBLANK(HLOOKUP($B$24,'2A S3'!$G$5:$AA$304,165+$A39)),"",HLOOKUP($B$24,'2A S3'!$G$5:$AA$304,165+$A39))</f>
        <v/>
      </c>
      <c r="W39" s="404" t="str">
        <f aca="false">IF(ISBLANK('2A S3'!$E204),"",'2A S3'!$E204)</f>
        <v/>
      </c>
      <c r="X39" s="406" t="str">
        <f aca="false">IF(ISBLANK(HLOOKUP($B$24,'2A S3'!$G$5:$AA$304,183+$A39)),"",HLOOKUP($B$24,'2A S3'!$G$5:$AA$304,183+$A39))</f>
        <v/>
      </c>
      <c r="Y39" s="404" t="str">
        <f aca="false">IF(ISBLANK('2A S3'!$E222),"",'2A S3'!$E222)</f>
        <v>YG</v>
      </c>
      <c r="Z39" s="406" t="str">
        <f aca="false">IF(ISBLANK(HLOOKUP($B$24,'2A S3'!$G$5:$AA$304,201+$A39)),"",HLOOKUP($B$24,'2A S3'!$G$5:$AA$304,201+$A39))</f>
        <v/>
      </c>
      <c r="AA39" s="404" t="str">
        <f aca="false">IF(ISBLANK('2A S3'!$E240),"",'2A S3'!$E240)</f>
        <v>JMB</v>
      </c>
      <c r="AB39" s="405" t="str">
        <f aca="false">IF(ISBLANK(HLOOKUP($B$24,'2A S3'!$G$5:$AA$304,219+$A39)),"",HLOOKUP($B$24,'2A S3'!$G$5:$AA$304,219+$A39))</f>
        <v/>
      </c>
      <c r="AC39" s="404" t="str">
        <f aca="false">IF(ISBLANK('2A S3'!$E258),"",'2A S3'!$E258)</f>
        <v>AP</v>
      </c>
      <c r="AD39" s="406" t="str">
        <f aca="false">IF(ISBLANK(HLOOKUP($B$24,'2A S3'!$G$5:$AA$304,237+$A39)),"",HLOOKUP($B$24,'2A S3'!$G$5:$AA$304,237+$A39))</f>
        <v/>
      </c>
      <c r="AE39" s="404" t="str">
        <f aca="false">IF(ISBLANK('2A S3'!$E276),"",'2A S3'!$E276)</f>
        <v/>
      </c>
      <c r="AF39" s="406" t="str">
        <f aca="false">IF(ISBLANK(HLOOKUP($B$24,'2A S3'!$G$5:$AA$304,255+$A39)),"",HLOOKUP($B$24,'2A S3'!$G$5:$AA$304,255+$A39))</f>
        <v/>
      </c>
      <c r="AG39" s="395"/>
      <c r="AH39" s="396"/>
      <c r="AI39" s="396"/>
      <c r="AJ39" s="396"/>
      <c r="AK39" s="396"/>
      <c r="AL39" s="396"/>
      <c r="AM39" s="396"/>
      <c r="AN39" s="396"/>
      <c r="AO39" s="396"/>
      <c r="AP39" s="396"/>
      <c r="AQ39" s="396"/>
      <c r="AR39" s="396"/>
      <c r="AS39" s="396"/>
      <c r="AT39" s="396"/>
      <c r="AU39" s="396"/>
      <c r="AV39" s="396"/>
      <c r="AW39" s="396"/>
      <c r="AX39" s="396"/>
      <c r="AY39" s="396"/>
      <c r="AZ39" s="396"/>
      <c r="BA39" s="396"/>
      <c r="BB39" s="396"/>
      <c r="BC39" s="396"/>
      <c r="BD39" s="396"/>
      <c r="BE39" s="396"/>
    </row>
    <row r="40" customFormat="false" ht="12.75" hidden="false" customHeight="true" outlineLevel="0" collapsed="false">
      <c r="A40" s="397" t="n">
        <v>16</v>
      </c>
      <c r="B40" s="407"/>
      <c r="C40" s="394" t="str">
        <f aca="false">IF(ISBLANK('2A S3'!E23),"",'2A S3'!E23)</f>
        <v/>
      </c>
      <c r="D40" s="409" t="str">
        <f aca="false">IF(ISBLANK(HLOOKUP($B$24,'2A S3'!$G$5:$AA$304,3+$A40)),"",HLOOKUP($B$24,'2A S3'!$G$5:$AA$304,3+$A40))</f>
        <v/>
      </c>
      <c r="E40" s="394" t="str">
        <f aca="false">IF(ISBLANK('2A S3'!$E41),"",'2A S3'!$E41)</f>
        <v/>
      </c>
      <c r="F40" s="409" t="str">
        <f aca="false">IF(ISBLANK(HLOOKUP($B$24,'2A S3'!$G$5:$AA$304,21+$A40)),"",HLOOKUP($B$24,'2A S3'!$G$5:$AA$304,21+$A40))</f>
        <v/>
      </c>
      <c r="G40" s="394" t="str">
        <f aca="false">IF(ISBLANK('2A S3'!$E60),"",'2A S3'!$E60)</f>
        <v/>
      </c>
      <c r="H40" s="409" t="str">
        <f aca="false">IF(ISBLANK(HLOOKUP($B$24,'2A S3'!$G$5:$AA$304,39+$A40)),"",HLOOKUP($B$24,'2A S3'!$G$5:$AA$304,39+$A40))</f>
        <v/>
      </c>
      <c r="I40" s="394" t="str">
        <f aca="false">IF(ISBLANK('2A S3'!$E78),"",'2A S3'!$E78)</f>
        <v/>
      </c>
      <c r="J40" s="409" t="str">
        <f aca="false">IF(ISBLANK(HLOOKUP($B$24,'2A S3'!$G$5:$AA$304,57+$A40)),"",HLOOKUP($B$24,'2A S3'!$G$5:$AA$304,57+$A40))</f>
        <v/>
      </c>
      <c r="K40" s="394" t="str">
        <f aca="false">IF(ISBLANK('2A S3'!$E97),"",'2A S3'!$E97)</f>
        <v/>
      </c>
      <c r="L40" s="409" t="str">
        <f aca="false">IF(ISBLANK(HLOOKUP($B$24,'2A S3'!$G$5:$AA$304,75+$A40)),"",HLOOKUP($B$24,'2A S3'!$G$5:$AA$304,75+$A40))</f>
        <v/>
      </c>
      <c r="M40" s="394" t="str">
        <f aca="false">IF(ISBLANK('2A S3'!$E115),"",'2A S3'!$E115)</f>
        <v/>
      </c>
      <c r="N40" s="409" t="str">
        <f aca="false">IF(ISBLANK(HLOOKUP($B$24,'2A S3'!$G$5:$AA$304,93+$A40)),"",HLOOKUP($B$24,'2A S3'!$G$5:$AA$304,93+$A40))</f>
        <v/>
      </c>
      <c r="O40" s="394" t="str">
        <f aca="false">IF(ISBLANK('2A S3'!$E133),"",'2A S3'!$E133)</f>
        <v/>
      </c>
      <c r="P40" s="409" t="str">
        <f aca="false">IF(ISBLANK(HLOOKUP($B$24,'2A S3'!$G$5:$AA$304,111+$A40)),"",HLOOKUP($B$24,'2A S3'!$G$5:$AA$304,111+$A40))</f>
        <v/>
      </c>
      <c r="Q40" s="394" t="str">
        <f aca="false">IF(ISBLANK('2A S3'!$E151),"",'2A S3'!$E151)</f>
        <v/>
      </c>
      <c r="R40" s="409" t="str">
        <f aca="false">IF(ISBLANK(HLOOKUP($B$24,'2A S3'!$G$5:$AA$304,129+$A40)),"",HLOOKUP($B$24,'2A S3'!$G$5:$AA$304,129+$A40))</f>
        <v/>
      </c>
      <c r="S40" s="394" t="str">
        <f aca="false">IF(ISBLANK('2A S3'!$E169),"",'2A S3'!$E169)</f>
        <v/>
      </c>
      <c r="T40" s="409" t="n">
        <f aca="false">IF(ISBLANK(HLOOKUP($B$24,'2A S3'!$G$5:$AA$304,147+$A40)),"",HLOOKUP($B$24,'2A S3'!$G$5:$AA$304,147+$A40))</f>
        <v>1</v>
      </c>
      <c r="U40" s="394" t="str">
        <f aca="false">IF(ISBLANK('2A S3'!$E187),"",'2A S3'!$E187)</f>
        <v/>
      </c>
      <c r="V40" s="409" t="str">
        <f aca="false">IF(ISBLANK(HLOOKUP($B$24,'2A S3'!$G$5:$AA$304,165+$A40)),"",HLOOKUP($B$24,'2A S3'!$G$5:$AA$304,165+$A40))</f>
        <v/>
      </c>
      <c r="W40" s="394" t="str">
        <f aca="false">IF(ISBLANK('2A S3'!$E205),"",'2A S3'!$E205)</f>
        <v/>
      </c>
      <c r="X40" s="409" t="str">
        <f aca="false">IF(ISBLANK(HLOOKUP($B$24,'2A S3'!$G$5:$AA$304,183+$A40)),"",HLOOKUP($B$24,'2A S3'!$G$5:$AA$304,183+$A40))</f>
        <v/>
      </c>
      <c r="Y40" s="394" t="str">
        <f aca="false">IF(ISBLANK('2A S3'!$E223),"",'2A S3'!$E223)</f>
        <v/>
      </c>
      <c r="Z40" s="409" t="n">
        <f aca="false">IF(ISBLANK(HLOOKUP($B$24,'2A S3'!$G$5:$AA$304,201+$A40)),"",HLOOKUP($B$24,'2A S3'!$G$5:$AA$304,201+$A40))</f>
        <v>1</v>
      </c>
      <c r="AA40" s="408" t="str">
        <f aca="false">IF(ISBLANK('2A S3'!$E241),"",'2A S3'!$E241)</f>
        <v/>
      </c>
      <c r="AB40" s="409" t="str">
        <f aca="false">IF(ISBLANK(HLOOKUP($B$24,'2A S3'!$G$5:$AA$304,219+$A40)),"",HLOOKUP($B$24,'2A S3'!$G$5:$AA$304,219+$A40))</f>
        <v/>
      </c>
      <c r="AC40" s="394" t="str">
        <f aca="false">IF(ISBLANK('2A S3'!$E259),"",'2A S3'!$E259)</f>
        <v/>
      </c>
      <c r="AD40" s="409" t="str">
        <f aca="false">IF(ISBLANK(HLOOKUP($B$24,'2A S3'!$G$5:$AA$304,237+$A40)),"",HLOOKUP($B$24,'2A S3'!$G$5:$AA$304,237+$A40))</f>
        <v/>
      </c>
      <c r="AE40" s="394" t="str">
        <f aca="false">IF(ISBLANK('2A S3'!$E277),"",'2A S3'!$E277)</f>
        <v/>
      </c>
      <c r="AF40" s="409" t="str">
        <f aca="false">IF(ISBLANK(HLOOKUP($B$24,'2A S3'!$G$5:$AA$304,255+$A40)),"",HLOOKUP($B$24,'2A S3'!$G$5:$AA$304,255+$A40))</f>
        <v/>
      </c>
      <c r="AG40" s="395"/>
      <c r="AH40" s="396"/>
      <c r="AI40" s="396"/>
      <c r="AJ40" s="396"/>
      <c r="AK40" s="396"/>
      <c r="AL40" s="396"/>
      <c r="AM40" s="396"/>
      <c r="AN40" s="396"/>
      <c r="AO40" s="396"/>
      <c r="AP40" s="396"/>
      <c r="AQ40" s="396"/>
      <c r="AR40" s="396"/>
      <c r="AS40" s="396"/>
      <c r="AT40" s="396"/>
      <c r="AU40" s="396"/>
      <c r="AV40" s="396"/>
      <c r="AW40" s="396"/>
      <c r="AX40" s="396"/>
      <c r="AY40" s="396"/>
      <c r="AZ40" s="396"/>
      <c r="BA40" s="396"/>
      <c r="BB40" s="396"/>
      <c r="BC40" s="396"/>
      <c r="BD40" s="396"/>
      <c r="BE40" s="396"/>
    </row>
    <row r="1048576" customFormat="false" ht="15" hidden="false" customHeight="true" outlineLevel="0" collapsed="false"/>
  </sheetData>
  <mergeCells count="28"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C24:D24"/>
    <mergeCell ref="E24:F24"/>
    <mergeCell ref="G24:H24"/>
    <mergeCell ref="I24:J24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AC24:AD24"/>
    <mergeCell ref="AE24:AF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2" min="1" style="0" width="11.8775510204082"/>
    <col collapsed="false" hidden="false" max="3" min="3" style="0" width="15.7959183673469"/>
    <col collapsed="false" hidden="false" max="4" min="4" style="0" width="11.8775510204082"/>
    <col collapsed="false" hidden="false" max="26" min="5" style="0" width="5.12755102040816"/>
    <col collapsed="false" hidden="false" max="27" min="27" style="0" width="11.8775510204082"/>
    <col collapsed="false" hidden="false" max="29" min="28" style="0" width="12.1479591836735"/>
  </cols>
  <sheetData>
    <row r="1" customFormat="false" ht="12.75" hidden="false" customHeight="tru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3.5" hidden="false" customHeight="true" outlineLevel="0" collapsed="false">
      <c r="A2" s="2"/>
      <c r="B2" s="3"/>
      <c r="C2" s="4"/>
      <c r="D2" s="5" t="s">
        <v>0</v>
      </c>
      <c r="E2" s="6" t="s">
        <v>1</v>
      </c>
      <c r="F2" s="7" t="s">
        <v>2</v>
      </c>
      <c r="G2" s="8" t="n">
        <v>38</v>
      </c>
      <c r="H2" s="8"/>
      <c r="I2" s="8" t="n">
        <v>39</v>
      </c>
      <c r="J2" s="8" t="n">
        <v>40</v>
      </c>
      <c r="K2" s="8" t="n">
        <v>41</v>
      </c>
      <c r="L2" s="8" t="n">
        <v>42</v>
      </c>
      <c r="M2" s="9" t="n">
        <v>43</v>
      </c>
      <c r="N2" s="10" t="n">
        <v>44</v>
      </c>
      <c r="O2" s="11" t="n">
        <v>45</v>
      </c>
      <c r="P2" s="8" t="n">
        <v>46</v>
      </c>
      <c r="Q2" s="8" t="n">
        <v>47</v>
      </c>
      <c r="R2" s="8" t="n">
        <v>48</v>
      </c>
      <c r="S2" s="8" t="n">
        <v>49</v>
      </c>
      <c r="T2" s="8" t="n">
        <v>50</v>
      </c>
      <c r="U2" s="10" t="n">
        <v>51</v>
      </c>
      <c r="V2" s="10" t="n">
        <v>52</v>
      </c>
      <c r="W2" s="11" t="n">
        <v>1</v>
      </c>
      <c r="X2" s="8" t="n">
        <v>2</v>
      </c>
      <c r="Y2" s="8" t="n">
        <v>3</v>
      </c>
      <c r="Z2" s="12" t="n">
        <v>4</v>
      </c>
      <c r="AA2" s="2"/>
    </row>
    <row r="3" customFormat="false" ht="13.5" hidden="false" customHeight="true" outlineLevel="0" collapsed="false">
      <c r="A3" s="2"/>
      <c r="B3" s="13"/>
      <c r="C3" s="14" t="s">
        <v>3</v>
      </c>
      <c r="D3" s="14" t="n">
        <f aca="false">SUM(F3:Z3)</f>
        <v>34</v>
      </c>
      <c r="E3" s="15" t="n">
        <f aca="false">'1A S1'!G318</f>
        <v>0</v>
      </c>
      <c r="F3" s="15" t="n">
        <f aca="false">'1A S1'!H318</f>
        <v>0</v>
      </c>
      <c r="G3" s="15" t="n">
        <f aca="false">'1A S1'!I318</f>
        <v>2</v>
      </c>
      <c r="H3" s="15"/>
      <c r="I3" s="15" t="n">
        <f aca="false">'1A S1'!J318</f>
        <v>2</v>
      </c>
      <c r="J3" s="15" t="n">
        <f aca="false">'1A S1'!K318</f>
        <v>2</v>
      </c>
      <c r="K3" s="15" t="n">
        <f aca="false">'1A S1'!L318</f>
        <v>4</v>
      </c>
      <c r="L3" s="15" t="n">
        <f aca="false">'1A S1'!M318</f>
        <v>2</v>
      </c>
      <c r="M3" s="16" t="n">
        <f aca="false">'1A S1'!N318</f>
        <v>0</v>
      </c>
      <c r="N3" s="16" t="n">
        <f aca="false">'1A S1'!O318</f>
        <v>0</v>
      </c>
      <c r="O3" s="15" t="n">
        <f aca="false">'1A S1'!P318</f>
        <v>2</v>
      </c>
      <c r="P3" s="15" t="n">
        <f aca="false">'1A S1'!Q318</f>
        <v>2</v>
      </c>
      <c r="Q3" s="15" t="n">
        <f aca="false">'1A S1'!R318</f>
        <v>2</v>
      </c>
      <c r="R3" s="15" t="n">
        <f aca="false">'1A S1'!S318</f>
        <v>2</v>
      </c>
      <c r="S3" s="15" t="n">
        <f aca="false">'1A S1'!T318</f>
        <v>2</v>
      </c>
      <c r="T3" s="15" t="n">
        <f aca="false">'1A S1'!U318</f>
        <v>4</v>
      </c>
      <c r="U3" s="15" t="n">
        <f aca="false">'1A S1'!V318</f>
        <v>0</v>
      </c>
      <c r="V3" s="15" t="n">
        <f aca="false">'1A S1'!W318</f>
        <v>0</v>
      </c>
      <c r="W3" s="15" t="n">
        <f aca="false">'1A S1'!X318</f>
        <v>4</v>
      </c>
      <c r="X3" s="15" t="n">
        <f aca="false">'1A S1'!Y318</f>
        <v>4</v>
      </c>
      <c r="Y3" s="15" t="n">
        <f aca="false">'1A S1'!Z318</f>
        <v>0</v>
      </c>
      <c r="Z3" s="15" t="n">
        <f aca="false">'1A S1'!AA318+'1A S2'!G344</f>
        <v>0</v>
      </c>
      <c r="AA3" s="2"/>
    </row>
    <row r="4" customFormat="false" ht="13.5" hidden="false" customHeight="true" outlineLevel="0" collapsed="false">
      <c r="A4" s="2"/>
      <c r="B4" s="13"/>
      <c r="C4" s="14" t="s">
        <v>4</v>
      </c>
      <c r="D4" s="14" t="n">
        <f aca="false">SUM(F4:Z4)</f>
        <v>2</v>
      </c>
      <c r="E4" s="15" t="n">
        <f aca="false">'2A S3'!G281</f>
        <v>0</v>
      </c>
      <c r="F4" s="15" t="n">
        <f aca="false">'2A S3'!H281</f>
        <v>0</v>
      </c>
      <c r="G4" s="15" t="n">
        <f aca="false">'2A S3'!I281</f>
        <v>0</v>
      </c>
      <c r="H4" s="15"/>
      <c r="I4" s="15" t="n">
        <f aca="false">'2A S3'!J281</f>
        <v>0</v>
      </c>
      <c r="J4" s="15" t="n">
        <f aca="false">'2A S3'!K281</f>
        <v>0</v>
      </c>
      <c r="K4" s="15" t="n">
        <f aca="false">'2A S3'!L281</f>
        <v>0</v>
      </c>
      <c r="L4" s="15" t="n">
        <f aca="false">'2A S3'!M281</f>
        <v>0</v>
      </c>
      <c r="M4" s="16" t="n">
        <f aca="false">'2A S3'!N281</f>
        <v>0</v>
      </c>
      <c r="N4" s="16" t="n">
        <f aca="false">'2A S3'!O281</f>
        <v>0</v>
      </c>
      <c r="O4" s="15" t="n">
        <f aca="false">'2A S3'!P281</f>
        <v>0</v>
      </c>
      <c r="P4" s="15" t="n">
        <f aca="false">'2A S3'!Q281</f>
        <v>0</v>
      </c>
      <c r="Q4" s="15" t="n">
        <f aca="false">'2A S3'!R281</f>
        <v>0</v>
      </c>
      <c r="R4" s="15" t="n">
        <f aca="false">'2A S3'!S281</f>
        <v>0</v>
      </c>
      <c r="S4" s="15" t="n">
        <f aca="false">'2A S3'!T281</f>
        <v>0</v>
      </c>
      <c r="T4" s="15" t="n">
        <f aca="false">'2A S3'!U281</f>
        <v>0</v>
      </c>
      <c r="U4" s="15" t="n">
        <f aca="false">'2A S3'!V281</f>
        <v>0</v>
      </c>
      <c r="V4" s="15" t="n">
        <f aca="false">'2A S3'!W281</f>
        <v>0</v>
      </c>
      <c r="W4" s="15" t="n">
        <f aca="false">'2A S3'!X281</f>
        <v>0</v>
      </c>
      <c r="X4" s="15" t="n">
        <f aca="false">'2A S3'!Y281</f>
        <v>0</v>
      </c>
      <c r="Y4" s="15" t="n">
        <f aca="false">'2A S3'!Z281</f>
        <v>0</v>
      </c>
      <c r="Z4" s="15" t="n">
        <f aca="false">'2A S3'!AA281+'2A S4-Pac1'!G174+'2A S4-Pac1 Alt'!G174+'2A S4-Pac2'!G179</f>
        <v>2</v>
      </c>
      <c r="AA4" s="2"/>
    </row>
    <row r="5" customFormat="false" ht="13.5" hidden="false" customHeight="true" outlineLevel="0" collapsed="false">
      <c r="A5" s="2"/>
      <c r="B5" s="13"/>
      <c r="C5" s="17" t="s">
        <v>5</v>
      </c>
      <c r="D5" s="17" t="n">
        <f aca="false">SUM(D3:D4)</f>
        <v>36</v>
      </c>
      <c r="E5" s="17" t="n">
        <f aca="false">E4+E3</f>
        <v>0</v>
      </c>
      <c r="F5" s="17" t="n">
        <f aca="false">SUM(F3:F4)</f>
        <v>0</v>
      </c>
      <c r="G5" s="17" t="n">
        <f aca="false">SUM(G3:G4)</f>
        <v>2</v>
      </c>
      <c r="H5" s="17"/>
      <c r="I5" s="17" t="n">
        <f aca="false">SUM(I3:I4)</f>
        <v>2</v>
      </c>
      <c r="J5" s="17" t="n">
        <f aca="false">SUM(J3:J4)</f>
        <v>2</v>
      </c>
      <c r="K5" s="17" t="n">
        <f aca="false">SUM(K3:K4)</f>
        <v>4</v>
      </c>
      <c r="L5" s="17" t="n">
        <f aca="false">SUM(L3:L4)</f>
        <v>2</v>
      </c>
      <c r="M5" s="17" t="n">
        <f aca="false">SUM(M3:M4)</f>
        <v>0</v>
      </c>
      <c r="N5" s="17" t="n">
        <f aca="false">SUM(N3:N4)</f>
        <v>0</v>
      </c>
      <c r="O5" s="17" t="n">
        <f aca="false">SUM(O3:O4)</f>
        <v>2</v>
      </c>
      <c r="P5" s="17" t="n">
        <f aca="false">SUM(P3:P4)</f>
        <v>2</v>
      </c>
      <c r="Q5" s="17" t="n">
        <f aca="false">SUM(Q3:Q4)</f>
        <v>2</v>
      </c>
      <c r="R5" s="17" t="n">
        <f aca="false">SUM(R3:R4)</f>
        <v>2</v>
      </c>
      <c r="S5" s="17" t="n">
        <f aca="false">SUM(S3:S4)</f>
        <v>2</v>
      </c>
      <c r="T5" s="17" t="n">
        <f aca="false">SUM(T3:T4)</f>
        <v>4</v>
      </c>
      <c r="U5" s="17" t="n">
        <f aca="false">SUM(U3:U4)</f>
        <v>0</v>
      </c>
      <c r="V5" s="17" t="n">
        <f aca="false">SUM(V3:V4)</f>
        <v>0</v>
      </c>
      <c r="W5" s="17" t="n">
        <f aca="false">SUM(W3:W4)</f>
        <v>4</v>
      </c>
      <c r="X5" s="17" t="n">
        <f aca="false">SUM(X3:X4)</f>
        <v>4</v>
      </c>
      <c r="Y5" s="17" t="n">
        <f aca="false">SUM(Y3:Y4)</f>
        <v>0</v>
      </c>
      <c r="Z5" s="17" t="n">
        <f aca="false">SUM(Z3:Z4)</f>
        <v>2</v>
      </c>
      <c r="AA5" s="2"/>
    </row>
    <row r="6" customFormat="false" ht="13.5" hidden="false" customHeight="true" outlineLevel="0" collapsed="false">
      <c r="A6" s="2"/>
      <c r="B6" s="3"/>
      <c r="C6" s="18"/>
      <c r="D6" s="5" t="s">
        <v>6</v>
      </c>
      <c r="E6" s="19" t="n">
        <v>5</v>
      </c>
      <c r="F6" s="20" t="n">
        <v>6</v>
      </c>
      <c r="G6" s="10" t="n">
        <v>7</v>
      </c>
      <c r="H6" s="8"/>
      <c r="I6" s="8" t="n">
        <v>8</v>
      </c>
      <c r="J6" s="8" t="n">
        <v>9</v>
      </c>
      <c r="K6" s="8" t="n">
        <v>10</v>
      </c>
      <c r="L6" s="8" t="n">
        <v>11</v>
      </c>
      <c r="M6" s="8" t="n">
        <v>12</v>
      </c>
      <c r="N6" s="8" t="n">
        <v>13</v>
      </c>
      <c r="O6" s="10" t="n">
        <v>14</v>
      </c>
      <c r="P6" s="10" t="n">
        <v>15</v>
      </c>
      <c r="Q6" s="11" t="n">
        <v>16</v>
      </c>
      <c r="R6" s="8" t="n">
        <v>17</v>
      </c>
      <c r="S6" s="11" t="n">
        <v>18</v>
      </c>
      <c r="T6" s="11" t="n">
        <v>19</v>
      </c>
      <c r="U6" s="8" t="n">
        <v>20</v>
      </c>
      <c r="V6" s="21" t="n">
        <v>21</v>
      </c>
      <c r="W6" s="8" t="n">
        <v>22</v>
      </c>
      <c r="X6" s="8" t="n">
        <v>23</v>
      </c>
      <c r="Y6" s="8" t="n">
        <v>24</v>
      </c>
      <c r="Z6" s="8" t="n">
        <v>25</v>
      </c>
      <c r="AA6" s="2"/>
    </row>
    <row r="7" customFormat="false" ht="14.25" hidden="false" customHeight="true" outlineLevel="0" collapsed="false">
      <c r="A7" s="2"/>
      <c r="B7" s="13"/>
      <c r="C7" s="14" t="s">
        <v>7</v>
      </c>
      <c r="D7" s="14" t="n">
        <f aca="false">SUM(E7:Y7)</f>
        <v>11</v>
      </c>
      <c r="E7" s="15" t="n">
        <f aca="false">'1A S2'!H344</f>
        <v>0</v>
      </c>
      <c r="F7" s="15" t="n">
        <f aca="false">'1A S2'!I344</f>
        <v>0</v>
      </c>
      <c r="G7" s="15" t="n">
        <f aca="false">'1A S2'!J344</f>
        <v>0</v>
      </c>
      <c r="H7" s="15"/>
      <c r="I7" s="15" t="n">
        <f aca="false">'1A S2'!K344</f>
        <v>0</v>
      </c>
      <c r="J7" s="15" t="n">
        <f aca="false">'1A S2'!L344</f>
        <v>0</v>
      </c>
      <c r="K7" s="15" t="n">
        <f aca="false">'1A S2'!M344</f>
        <v>0</v>
      </c>
      <c r="L7" s="15" t="n">
        <f aca="false">'1A S2'!N344</f>
        <v>0</v>
      </c>
      <c r="M7" s="15" t="n">
        <f aca="false">'1A S2'!O344</f>
        <v>0</v>
      </c>
      <c r="N7" s="15" t="n">
        <f aca="false">'1A S2'!P344</f>
        <v>0</v>
      </c>
      <c r="O7" s="15" t="n">
        <f aca="false">'1A S2'!Q344</f>
        <v>0</v>
      </c>
      <c r="P7" s="15" t="n">
        <f aca="false">'1A S2'!R344</f>
        <v>0</v>
      </c>
      <c r="Q7" s="15" t="n">
        <f aca="false">'1A S2'!S344</f>
        <v>0</v>
      </c>
      <c r="R7" s="15" t="n">
        <f aca="false">'1A S2'!T344</f>
        <v>0</v>
      </c>
      <c r="S7" s="15" t="n">
        <f aca="false">'1A S2'!U344</f>
        <v>2</v>
      </c>
      <c r="T7" s="15" t="n">
        <f aca="false">'1A S2'!V344</f>
        <v>1</v>
      </c>
      <c r="U7" s="15" t="n">
        <f aca="false">'1A S2'!W344</f>
        <v>2</v>
      </c>
      <c r="V7" s="15" t="n">
        <f aca="false">'1A S2'!X344</f>
        <v>0</v>
      </c>
      <c r="W7" s="15" t="n">
        <f aca="false">'1A S2'!Y344</f>
        <v>2</v>
      </c>
      <c r="X7" s="15" t="n">
        <f aca="false">'1A S2'!Z344</f>
        <v>2</v>
      </c>
      <c r="Y7" s="15" t="n">
        <f aca="false">'1A S2'!AA344</f>
        <v>2</v>
      </c>
      <c r="Z7" s="15" t="n">
        <f aca="false">'1A S2'!AB344</f>
        <v>2</v>
      </c>
      <c r="AA7" s="2"/>
    </row>
    <row r="8" customFormat="false" ht="13.5" hidden="false" customHeight="true" outlineLevel="0" collapsed="false">
      <c r="A8" s="2"/>
      <c r="B8" s="13"/>
      <c r="C8" s="14" t="s">
        <v>8</v>
      </c>
      <c r="D8" s="14" t="n">
        <f aca="false">SUM(E8:Y8)</f>
        <v>14</v>
      </c>
      <c r="E8" s="15" t="n">
        <f aca="false">'2A S4-Pac1'!H174+'2A S4-Pac1 Alt'!H174+'2A S4-Pac2'!H179</f>
        <v>2</v>
      </c>
      <c r="F8" s="15" t="n">
        <f aca="false">'2A S4-Pac1'!I174+'2A S4-Pac1 Alt'!I174+'2A S4-Pac2'!I179</f>
        <v>2</v>
      </c>
      <c r="G8" s="15" t="n">
        <f aca="false">'2A S4-Pac1'!J174+'2A S4-Pac1 Alt'!J174+'2A S4-Pac2'!J179</f>
        <v>0</v>
      </c>
      <c r="H8" s="15"/>
      <c r="I8" s="15" t="n">
        <f aca="false">'2A S4-Pac1'!K174+'2A S4-Pac1 Alt'!K174+'2A S4-Pac2'!K179</f>
        <v>2</v>
      </c>
      <c r="J8" s="15" t="n">
        <f aca="false">'2A S4-Pac1'!L174+'2A S4-Pac1 Alt'!L174+'2A S4-Pac2'!L179</f>
        <v>2</v>
      </c>
      <c r="K8" s="15" t="n">
        <f aca="false">'2A S4-Pac1'!M174+'2A S4-Pac1 Alt'!M174+'2A S4-Pac2'!M179</f>
        <v>2</v>
      </c>
      <c r="L8" s="15" t="n">
        <f aca="false">'2A S4-Pac1'!N174+'2A S4-Pac1 Alt'!N174+'2A S4-Pac2'!N179</f>
        <v>2</v>
      </c>
      <c r="M8" s="15" t="n">
        <f aca="false">'2A S4-Pac1'!O174+'2A S4-Pac1 Alt'!O174+'2A S4-Pac2'!O179</f>
        <v>2</v>
      </c>
      <c r="N8" s="15" t="n">
        <f aca="false">'2A S4-Pac1'!P174+'2A S4-Pac1 Alt'!P174+'2A S4-Pac2'!P179</f>
        <v>0</v>
      </c>
      <c r="O8" s="15" t="n">
        <f aca="false">'2A S4-Pac1'!Q174+'2A S4-Pac1 Alt'!Q174+'2A S4-Pac2'!Q179</f>
        <v>0</v>
      </c>
      <c r="P8" s="15" t="n">
        <f aca="false">'2A S4-Pac1'!R174+'2A S4-Pac1 Alt'!R174+'2A S4-Pac2'!R179</f>
        <v>0</v>
      </c>
      <c r="Q8" s="15" t="n">
        <f aca="false">'2A S4-Pac1'!S174+'2A S4-Pac1 Alt'!S174+'2A S4-Pac2'!S179</f>
        <v>0</v>
      </c>
      <c r="R8" s="15" t="n">
        <f aca="false">'2A S4-Pac1'!T174+'2A S4-Pac1 Alt'!T174+'2A S4-Pac2'!T179</f>
        <v>0</v>
      </c>
      <c r="S8" s="15" t="n">
        <f aca="false">'2A S4-Pac1'!U174+'2A S4-Pac1 Alt'!U174+'2A S4-Pac2'!U179</f>
        <v>0</v>
      </c>
      <c r="T8" s="15" t="n">
        <f aca="false">'2A S4-Pac1'!V174+'2A S4-Pac1 Alt'!V174+'2A S4-Pac2'!V179</f>
        <v>0</v>
      </c>
      <c r="U8" s="15" t="n">
        <f aca="false">'2A S4-Pac1'!W174+'2A S4-Pac1 Alt'!W174+'2A S4-Pac2'!W179</f>
        <v>0</v>
      </c>
      <c r="V8" s="15" t="n">
        <f aca="false">'2A S4-Pac1'!X174+'2A S4-Pac1 Alt'!X174+'2A S4-Pac2'!X179</f>
        <v>0</v>
      </c>
      <c r="W8" s="15" t="n">
        <f aca="false">'2A S4-Pac1'!Y174+'2A S4-Pac1 Alt'!Y174+'2A S4-Pac2'!Y179</f>
        <v>0</v>
      </c>
      <c r="X8" s="15" t="n">
        <f aca="false">'2A S4-Pac1'!Z174+'2A S4-Pac1 Alt'!Z174+'2A S4-Pac2'!Z179</f>
        <v>0</v>
      </c>
      <c r="Y8" s="15" t="n">
        <f aca="false">'2A S4-Pac1'!AA174+'2A S4-Pac1 Alt'!AA174+'2A S4-Pac2'!AA179</f>
        <v>0</v>
      </c>
      <c r="Z8" s="15" t="n">
        <f aca="false">'2A S4-Pac1'!AB174+'2A S4-Pac1 Alt'!AB174+'2A S4-Pac2'!AB179</f>
        <v>0</v>
      </c>
      <c r="AA8" s="2"/>
    </row>
    <row r="9" customFormat="false" ht="13.5" hidden="false" customHeight="true" outlineLevel="0" collapsed="false">
      <c r="A9" s="2"/>
      <c r="B9" s="13"/>
      <c r="C9" s="17" t="s">
        <v>9</v>
      </c>
      <c r="D9" s="17" t="n">
        <f aca="false">SUM(D7:D8)</f>
        <v>25</v>
      </c>
      <c r="E9" s="17" t="n">
        <f aca="false">SUM(E7:E8)</f>
        <v>2</v>
      </c>
      <c r="F9" s="17" t="n">
        <f aca="false">SUM(F7:F8)</f>
        <v>2</v>
      </c>
      <c r="G9" s="17" t="n">
        <f aca="false">SUM(G7:G8)</f>
        <v>0</v>
      </c>
      <c r="H9" s="17"/>
      <c r="I9" s="17" t="n">
        <f aca="false">SUM(I7:I8)</f>
        <v>2</v>
      </c>
      <c r="J9" s="17" t="n">
        <f aca="false">SUM(J7:J8)</f>
        <v>2</v>
      </c>
      <c r="K9" s="17" t="n">
        <f aca="false">SUM(K7:K8)</f>
        <v>2</v>
      </c>
      <c r="L9" s="17" t="n">
        <f aca="false">SUM(L7:L8)</f>
        <v>2</v>
      </c>
      <c r="M9" s="17" t="n">
        <f aca="false">SUM(M7:M8)</f>
        <v>2</v>
      </c>
      <c r="N9" s="17" t="n">
        <f aca="false">SUM(N7:N8)</f>
        <v>0</v>
      </c>
      <c r="O9" s="17" t="n">
        <f aca="false">SUM(O7:O8)</f>
        <v>0</v>
      </c>
      <c r="P9" s="17" t="n">
        <f aca="false">SUM(P7:P8)</f>
        <v>0</v>
      </c>
      <c r="Q9" s="17" t="n">
        <f aca="false">SUM(Q7:Q8)</f>
        <v>0</v>
      </c>
      <c r="R9" s="17" t="n">
        <f aca="false">SUM(R7:R8)</f>
        <v>0</v>
      </c>
      <c r="S9" s="17" t="n">
        <f aca="false">SUM(S7:S8)</f>
        <v>2</v>
      </c>
      <c r="T9" s="17" t="n">
        <f aca="false">SUM(T7:T8)</f>
        <v>1</v>
      </c>
      <c r="U9" s="17" t="n">
        <f aca="false">SUM(U7:U8)</f>
        <v>2</v>
      </c>
      <c r="V9" s="17" t="n">
        <f aca="false">SUM(V7:V8)</f>
        <v>0</v>
      </c>
      <c r="W9" s="17" t="n">
        <f aca="false">SUM(W7:W8)</f>
        <v>2</v>
      </c>
      <c r="X9" s="17" t="n">
        <f aca="false">SUM(X7:X8)</f>
        <v>2</v>
      </c>
      <c r="Y9" s="17" t="n">
        <f aca="false">SUM(Y7:Y8)</f>
        <v>2</v>
      </c>
      <c r="Z9" s="17" t="n">
        <f aca="false">SUM(Z7:Z8)</f>
        <v>2</v>
      </c>
      <c r="AA9" s="2"/>
    </row>
    <row r="10" customFormat="false" ht="12.75" hidden="false" customHeight="tru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customFormat="false" ht="14.25" hidden="false" customHeight="true" outlineLevel="0" collapsed="false">
      <c r="A11" s="2"/>
      <c r="B11" s="43" t="s">
        <v>55</v>
      </c>
      <c r="C11" s="14" t="s">
        <v>11</v>
      </c>
      <c r="D11" s="23" t="n">
        <f aca="false">SUM(K15:K18)*1.5+K15*1.5*0.5</f>
        <v>94.5</v>
      </c>
      <c r="E11" s="24" t="s">
        <v>12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5"/>
      <c r="S11" s="1" t="s">
        <v>13</v>
      </c>
      <c r="T11" s="2"/>
      <c r="U11" s="2"/>
      <c r="V11" s="2"/>
      <c r="W11" s="2"/>
      <c r="X11" s="2"/>
      <c r="Y11" s="2"/>
      <c r="Z11" s="2"/>
      <c r="AA11" s="2"/>
    </row>
    <row r="12" customFormat="false" ht="12.75" hidden="false" customHeight="true" outlineLevel="0" collapsed="false">
      <c r="A12" s="2"/>
      <c r="B12" s="26" t="s">
        <v>14</v>
      </c>
      <c r="C12" s="14" t="s">
        <v>11</v>
      </c>
      <c r="D12" s="23" t="n">
        <f aca="false">K15*1.5*1.5+(K16+K18)*1.5+K17</f>
        <v>67</v>
      </c>
      <c r="E12" s="24" t="s">
        <v>56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7"/>
      <c r="S12" s="1" t="s">
        <v>15</v>
      </c>
      <c r="T12" s="2"/>
      <c r="U12" s="2"/>
      <c r="V12" s="2"/>
      <c r="W12" s="2"/>
      <c r="X12" s="2"/>
      <c r="Y12" s="2"/>
      <c r="Z12" s="2"/>
      <c r="AA12" s="2"/>
    </row>
    <row r="13" customFormat="false" ht="12" hidden="false" customHeight="tru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0"/>
      <c r="S13" s="1" t="s">
        <v>22</v>
      </c>
      <c r="T13" s="2"/>
      <c r="U13" s="2"/>
      <c r="V13" s="2"/>
      <c r="W13" s="2"/>
      <c r="X13" s="2"/>
      <c r="Y13" s="2"/>
      <c r="Z13" s="2"/>
      <c r="AA13" s="2"/>
    </row>
    <row r="14" customFormat="false" ht="12" hidden="false" customHeight="true" outlineLevel="0" collapsed="false">
      <c r="A14" s="2"/>
      <c r="B14" s="2"/>
      <c r="C14" s="2"/>
      <c r="D14" s="2"/>
      <c r="E14" s="28" t="s">
        <v>16</v>
      </c>
      <c r="F14" s="28" t="s">
        <v>17</v>
      </c>
      <c r="G14" s="28" t="s">
        <v>18</v>
      </c>
      <c r="H14" s="28" t="s">
        <v>57</v>
      </c>
      <c r="I14" s="28" t="s">
        <v>19</v>
      </c>
      <c r="J14" s="28" t="s">
        <v>20</v>
      </c>
      <c r="K14" s="29" t="s">
        <v>21</v>
      </c>
      <c r="L14" s="2"/>
      <c r="M14" s="2"/>
      <c r="N14" s="2"/>
      <c r="O14" s="2"/>
      <c r="P14" s="2"/>
      <c r="Q14" s="2"/>
      <c r="R14" s="31"/>
      <c r="S14" s="1" t="s">
        <v>24</v>
      </c>
      <c r="T14" s="2"/>
      <c r="U14" s="2"/>
      <c r="V14" s="2"/>
      <c r="W14" s="2"/>
      <c r="X14" s="2"/>
      <c r="Y14" s="2"/>
      <c r="Z14" s="2"/>
      <c r="AA14" s="2"/>
    </row>
    <row r="15" customFormat="false" ht="12.75" hidden="false" customHeight="true" outlineLevel="0" collapsed="false">
      <c r="A15" s="2"/>
      <c r="B15" s="2"/>
      <c r="C15" s="2"/>
      <c r="D15" s="29" t="s">
        <v>23</v>
      </c>
      <c r="E15" s="28" t="n">
        <f aca="false">'1A S1'!F319</f>
        <v>0</v>
      </c>
      <c r="F15" s="28" t="n">
        <f aca="false">'1A S2'!F345</f>
        <v>0</v>
      </c>
      <c r="G15" s="28" t="n">
        <f aca="false">'2A S3'!F282</f>
        <v>0</v>
      </c>
      <c r="H15" s="28" t="n">
        <f aca="false">'2A S4-Pac1 Alt'!F175</f>
        <v>0</v>
      </c>
      <c r="I15" s="28" t="n">
        <f aca="false">'2A S4-Pac1'!F175</f>
        <v>0</v>
      </c>
      <c r="J15" s="28" t="n">
        <f aca="false">'2A S4-Pac2'!F180</f>
        <v>0</v>
      </c>
      <c r="K15" s="29" t="n">
        <f aca="false">SUM(E15:J15)</f>
        <v>0</v>
      </c>
      <c r="L15" s="2"/>
      <c r="M15" s="2" t="n">
        <f aca="false">(K15*1.5+K16+K17+K18)*1.5</f>
        <v>94.5</v>
      </c>
      <c r="N15" s="2"/>
      <c r="O15" s="2"/>
      <c r="P15" s="2"/>
      <c r="Q15" s="2"/>
      <c r="R15" s="32"/>
      <c r="S15" s="1" t="s">
        <v>26</v>
      </c>
      <c r="T15" s="2"/>
      <c r="U15" s="2"/>
      <c r="V15" s="2"/>
      <c r="W15" s="2"/>
      <c r="X15" s="2"/>
      <c r="Y15" s="2"/>
      <c r="Z15" s="2"/>
      <c r="AA15" s="2"/>
    </row>
    <row r="16" customFormat="false" ht="12" hidden="false" customHeight="true" outlineLevel="0" collapsed="false">
      <c r="A16" s="2"/>
      <c r="B16" s="2"/>
      <c r="C16" s="2"/>
      <c r="D16" s="29" t="s">
        <v>25</v>
      </c>
      <c r="E16" s="28" t="n">
        <f aca="false">'1A S1'!F320</f>
        <v>0</v>
      </c>
      <c r="F16" s="28" t="n">
        <f aca="false">'1A S2'!F346</f>
        <v>0</v>
      </c>
      <c r="G16" s="28" t="n">
        <f aca="false">'2A S3'!F283</f>
        <v>0</v>
      </c>
      <c r="H16" s="28" t="n">
        <f aca="false">'2A S4-Pac1 Alt'!F176</f>
        <v>0</v>
      </c>
      <c r="I16" s="28" t="n">
        <f aca="false">'2A S4-Pac1'!F176</f>
        <v>0</v>
      </c>
      <c r="J16" s="28" t="n">
        <f aca="false">'2A S4-Pac2'!F181</f>
        <v>8</v>
      </c>
      <c r="K16" s="29" t="n">
        <f aca="false">SUM(E16:J16)</f>
        <v>8</v>
      </c>
      <c r="L16" s="2"/>
      <c r="M16" s="2" t="n">
        <f aca="false">K16*1.5+K17+K15*1.5*1.5+K18*1.5</f>
        <v>67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customFormat="false" ht="12" hidden="false" customHeight="true" outlineLevel="0" collapsed="false">
      <c r="A17" s="2"/>
      <c r="B17" s="2"/>
      <c r="C17" s="2"/>
      <c r="D17" s="29" t="s">
        <v>27</v>
      </c>
      <c r="E17" s="28" t="n">
        <f aca="false">'1A S1'!F321</f>
        <v>34</v>
      </c>
      <c r="F17" s="28" t="n">
        <f aca="false">'1A S2'!F347</f>
        <v>13</v>
      </c>
      <c r="G17" s="28" t="n">
        <f aca="false">'2A S3'!F284</f>
        <v>0</v>
      </c>
      <c r="H17" s="28" t="n">
        <f aca="false">'2A S4-Pac1 Alt'!F177</f>
        <v>0</v>
      </c>
      <c r="I17" s="28" t="n">
        <f aca="false">'2A S4-Pac1'!F177</f>
        <v>0</v>
      </c>
      <c r="J17" s="28" t="n">
        <f aca="false">'2A S4-Pac2'!F182</f>
        <v>8</v>
      </c>
      <c r="K17" s="29" t="n">
        <f aca="false">SUM(E17:J17)</f>
        <v>55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customFormat="false" ht="12" hidden="false" customHeight="true" outlineLevel="0" collapsed="false">
      <c r="A18" s="2"/>
      <c r="B18" s="2"/>
      <c r="C18" s="2"/>
      <c r="D18" s="29" t="s">
        <v>28</v>
      </c>
      <c r="E18" s="28" t="n">
        <f aca="false">'1A S1'!F322</f>
        <v>0</v>
      </c>
      <c r="F18" s="28" t="n">
        <f aca="false">'1A S2'!F348</f>
        <v>0</v>
      </c>
      <c r="G18" s="28" t="n">
        <f aca="false">'2A S3'!F285</f>
        <v>0</v>
      </c>
      <c r="H18" s="28" t="n">
        <f aca="false">'2A S4-Pac1 Alt'!F178</f>
        <v>0</v>
      </c>
      <c r="I18" s="28" t="n">
        <f aca="false">'2A S4-Pac1'!F178</f>
        <v>0</v>
      </c>
      <c r="J18" s="28" t="n">
        <f aca="false">'2A S4-Pac2'!F183</f>
        <v>0</v>
      </c>
      <c r="K18" s="29" t="n">
        <f aca="false">SUM(E18:J18)</f>
        <v>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customFormat="false" ht="12" hidden="false" customHeight="tru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customFormat="false" ht="14.25" hidden="false" customHeight="true" outlineLevel="0" collapsed="false">
      <c r="A20" s="2"/>
      <c r="B20" s="33" t="s">
        <v>29</v>
      </c>
      <c r="C20" s="34"/>
      <c r="D20" s="34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2"/>
      <c r="U20" s="2"/>
      <c r="V20" s="2"/>
      <c r="W20" s="2"/>
      <c r="X20" s="2"/>
      <c r="Y20" s="2"/>
      <c r="Z20" s="2"/>
      <c r="AA20" s="2"/>
    </row>
    <row r="21" customFormat="false" ht="14.25" hidden="false" customHeight="true" outlineLevel="0" collapsed="false">
      <c r="A21" s="2"/>
      <c r="B21" s="36"/>
      <c r="C21" s="37" t="s">
        <v>30</v>
      </c>
      <c r="D21" s="38" t="s">
        <v>31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customFormat="false" ht="14.25" hidden="false" customHeight="true" outlineLevel="0" collapsed="false">
      <c r="A22" s="2"/>
      <c r="B22" s="36"/>
      <c r="C22" s="37" t="s">
        <v>32</v>
      </c>
      <c r="D22" s="38" t="s">
        <v>33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customFormat="false" ht="14.25" hidden="false" customHeight="true" outlineLevel="0" collapsed="false">
      <c r="A23" s="2"/>
      <c r="B23" s="36"/>
      <c r="C23" s="37" t="s">
        <v>34</v>
      </c>
      <c r="D23" s="38" t="s">
        <v>35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customFormat="false" ht="14.25" hidden="false" customHeight="true" outlineLevel="0" collapsed="false">
      <c r="A24" s="2"/>
      <c r="B24" s="36"/>
      <c r="C24" s="37" t="s">
        <v>36</v>
      </c>
      <c r="D24" s="38" t="s">
        <v>37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1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customFormat="false" ht="14.25" hidden="false" customHeight="true" outlineLevel="0" collapsed="false">
      <c r="A25" s="2"/>
      <c r="B25" s="36"/>
      <c r="C25" s="37" t="s">
        <v>38</v>
      </c>
      <c r="D25" s="38" t="s">
        <v>39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customFormat="false" ht="14.25" hidden="false" customHeight="true" outlineLevel="0" collapsed="false">
      <c r="A26" s="2"/>
      <c r="B26" s="36"/>
      <c r="C26" s="37" t="s">
        <v>40</v>
      </c>
      <c r="D26" s="38" t="s">
        <v>41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customFormat="false" ht="14.25" hidden="false" customHeight="true" outlineLevel="0" collapsed="false">
      <c r="A27" s="2"/>
      <c r="B27" s="36"/>
      <c r="C27" s="37" t="s">
        <v>28</v>
      </c>
      <c r="D27" s="38" t="s">
        <v>42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2" hidden="false" customHeight="tru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customFormat="false" ht="15" hidden="false" customHeight="true" outlineLevel="0" collapsed="false">
      <c r="A29" s="2"/>
      <c r="B29" s="33" t="s">
        <v>43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5"/>
      <c r="N29" s="35"/>
      <c r="O29" s="35"/>
      <c r="P29" s="35"/>
      <c r="Q29" s="35"/>
      <c r="R29" s="35"/>
      <c r="S29" s="35"/>
      <c r="T29" s="2"/>
      <c r="U29" s="2"/>
      <c r="V29" s="2"/>
      <c r="W29" s="2"/>
      <c r="X29" s="2"/>
      <c r="Y29" s="2"/>
      <c r="Z29" s="2"/>
      <c r="AA29" s="2"/>
    </row>
    <row r="30" customFormat="false" ht="14.25" hidden="false" customHeight="true" outlineLevel="0" collapsed="false">
      <c r="A30" s="2"/>
      <c r="B30" s="39" t="s">
        <v>44</v>
      </c>
      <c r="C30" s="38" t="s">
        <v>45</v>
      </c>
      <c r="D30" s="36"/>
      <c r="E30" s="36"/>
      <c r="F30" s="36"/>
      <c r="G30" s="36"/>
      <c r="H30" s="36"/>
      <c r="I30" s="36"/>
      <c r="J30" s="36"/>
      <c r="K30" s="36"/>
      <c r="L30" s="36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customFormat="false" ht="15" hidden="false" customHeight="true" outlineLevel="0" collapsed="false">
      <c r="A31" s="2"/>
      <c r="B31" s="39" t="s">
        <v>44</v>
      </c>
      <c r="C31" s="40" t="s">
        <v>46</v>
      </c>
      <c r="D31" s="36"/>
      <c r="E31" s="36"/>
      <c r="F31" s="36"/>
      <c r="G31" s="36"/>
      <c r="H31" s="36"/>
      <c r="I31" s="36"/>
      <c r="J31" s="36"/>
      <c r="K31" s="36"/>
      <c r="L31" s="36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customFormat="false" ht="15" hidden="false" customHeight="true" outlineLevel="0" collapsed="false">
      <c r="A32" s="2"/>
      <c r="B32" s="36"/>
      <c r="C32" s="38"/>
      <c r="D32" s="38" t="s">
        <v>47</v>
      </c>
      <c r="E32" s="36"/>
      <c r="F32" s="36"/>
      <c r="G32" s="36"/>
      <c r="H32" s="36"/>
      <c r="I32" s="36"/>
      <c r="J32" s="36"/>
      <c r="K32" s="36"/>
      <c r="L32" s="36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customFormat="false" ht="14.25" hidden="false" customHeight="true" outlineLevel="0" collapsed="false">
      <c r="A33" s="2"/>
      <c r="B33" s="39" t="s">
        <v>44</v>
      </c>
      <c r="C33" s="38" t="s">
        <v>48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customFormat="false" ht="14.25" hidden="false" customHeight="true" outlineLevel="0" collapsed="false">
      <c r="A34" s="2"/>
      <c r="B34" s="2"/>
      <c r="C34" s="39" t="s">
        <v>49</v>
      </c>
      <c r="D34" s="38" t="s">
        <v>50</v>
      </c>
      <c r="E34" s="36"/>
      <c r="F34" s="36"/>
      <c r="G34" s="36"/>
      <c r="H34" s="36"/>
      <c r="I34" s="36"/>
      <c r="J34" s="36"/>
      <c r="K34" s="36"/>
      <c r="L34" s="36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customFormat="false" ht="14.25" hidden="false" customHeight="true" outlineLevel="0" collapsed="false">
      <c r="A35" s="2"/>
      <c r="B35" s="2"/>
      <c r="C35" s="39" t="s">
        <v>49</v>
      </c>
      <c r="D35" s="41" t="s">
        <v>51</v>
      </c>
      <c r="E35" s="36"/>
      <c r="F35" s="36"/>
      <c r="G35" s="36"/>
      <c r="H35" s="36"/>
      <c r="I35" s="36"/>
      <c r="J35" s="36"/>
      <c r="K35" s="36"/>
      <c r="L35" s="36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customFormat="false" ht="15" hidden="false" customHeight="true" outlineLevel="0" collapsed="false">
      <c r="A36" s="2"/>
      <c r="B36" s="39" t="s">
        <v>44</v>
      </c>
      <c r="C36" s="38" t="s">
        <v>52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customFormat="false" ht="15" hidden="false" customHeight="true" outlineLevel="0" collapsed="false">
      <c r="A37" s="2"/>
      <c r="B37" s="39" t="s">
        <v>44</v>
      </c>
      <c r="C37" s="38" t="s">
        <v>53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customFormat="false" ht="15" hidden="false" customHeight="true" outlineLevel="0" collapsed="false">
      <c r="A38" s="2"/>
      <c r="B38" s="36"/>
      <c r="C38" s="38"/>
      <c r="D38" s="36"/>
      <c r="E38" s="36"/>
      <c r="F38" s="36"/>
      <c r="G38" s="36"/>
      <c r="H38" s="36"/>
      <c r="I38" s="36"/>
      <c r="J38" s="36"/>
      <c r="K38" s="36"/>
      <c r="L38" s="36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customFormat="false" ht="12.75" hidden="false" customHeight="true" outlineLevel="0" collapsed="false">
      <c r="A39" s="2"/>
      <c r="B39" s="42" t="s">
        <v>54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2"/>
      <c r="U39" s="2"/>
      <c r="V39" s="2"/>
      <c r="W39" s="2"/>
      <c r="X39" s="2"/>
      <c r="Y39" s="2"/>
      <c r="Z39" s="2"/>
      <c r="AA39" s="2"/>
    </row>
    <row r="40" customFormat="false" ht="12" hidden="false" customHeight="true" outlineLevel="0" collapsed="false">
      <c r="A40" s="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2"/>
      <c r="U40" s="2"/>
      <c r="V40" s="2"/>
      <c r="W40" s="2"/>
      <c r="X40" s="2"/>
      <c r="Y40" s="2"/>
      <c r="Z40" s="2"/>
      <c r="AA40" s="2"/>
    </row>
    <row r="41" customFormat="false" ht="12" hidden="false" customHeight="true" outlineLevel="0" collapsed="false">
      <c r="A41" s="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2"/>
      <c r="U41" s="2"/>
      <c r="V41" s="2"/>
      <c r="W41" s="2"/>
      <c r="X41" s="2"/>
      <c r="Y41" s="2"/>
      <c r="Z41" s="2"/>
      <c r="AA41" s="2"/>
    </row>
    <row r="42" customFormat="false" ht="12" hidden="false" customHeight="true" outlineLevel="0" collapsed="false">
      <c r="A42" s="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2"/>
      <c r="U42" s="2"/>
      <c r="V42" s="2"/>
      <c r="W42" s="2"/>
      <c r="X42" s="2"/>
      <c r="Y42" s="2"/>
      <c r="Z42" s="2"/>
      <c r="AA42" s="2"/>
    </row>
    <row r="43" customFormat="false" ht="12" hidden="false" customHeight="true" outlineLevel="0" collapsed="false">
      <c r="A43" s="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2"/>
      <c r="U43" s="2"/>
      <c r="V43" s="2"/>
      <c r="W43" s="2"/>
      <c r="X43" s="2"/>
      <c r="Y43" s="2"/>
      <c r="Z43" s="2"/>
      <c r="AA43" s="2"/>
    </row>
    <row r="44" customFormat="false" ht="12" hidden="false" customHeight="true" outlineLevel="0" collapsed="false">
      <c r="A44" s="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2"/>
      <c r="U44" s="2"/>
      <c r="V44" s="2"/>
      <c r="W44" s="2"/>
      <c r="X44" s="2"/>
      <c r="Y44" s="2"/>
      <c r="Z44" s="2"/>
      <c r="AA44" s="2"/>
    </row>
    <row r="45" customFormat="false" ht="12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customFormat="false" ht="12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customFormat="false" ht="12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customFormat="false" ht="12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customFormat="false" ht="12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customFormat="false" ht="12" hidden="false" customHeight="tru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customFormat="false" ht="12" hidden="false" customHeight="tru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customFormat="false" ht="12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customFormat="false" ht="12" hidden="false" customHeight="tru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customFormat="false" ht="12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customFormat="false" ht="12" hidden="false" customHeight="tru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</sheetData>
  <mergeCells count="1">
    <mergeCell ref="B39:S4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32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6" ySplit="6" topLeftCell="G7" activePane="bottomRight" state="frozen"/>
      <selection pane="topLeft" activeCell="A1" activeCellId="0" sqref="A1"/>
      <selection pane="topRight" activeCell="G1" activeCellId="0" sqref="G1"/>
      <selection pane="bottomLeft" activeCell="A7" activeCellId="0" sqref="A7"/>
      <selection pane="bottomRight" activeCell="G7" activeCellId="0" sqref="G7"/>
    </sheetView>
  </sheetViews>
  <sheetFormatPr defaultRowHeight="15"/>
  <cols>
    <col collapsed="false" hidden="true" max="1" min="1" style="0" width="0"/>
    <col collapsed="false" hidden="false" max="2" min="2" style="0" width="22.6785714285714"/>
    <col collapsed="false" hidden="true" max="3" min="3" style="0" width="0"/>
    <col collapsed="false" hidden="false" max="4" min="4" style="0" width="7.56122448979592"/>
    <col collapsed="false" hidden="false" max="5" min="5" style="0" width="11.3418367346939"/>
    <col collapsed="false" hidden="false" max="6" min="6" style="0" width="8.50510204081633"/>
    <col collapsed="false" hidden="false" max="27" min="7" style="0" width="4.18367346938776"/>
    <col collapsed="false" hidden="false" max="28" min="28" style="0" width="11.3418367346939"/>
    <col collapsed="false" hidden="false" max="29" min="29" style="0" width="8.50510204081633"/>
    <col collapsed="false" hidden="true" max="31" min="30" style="0" width="0"/>
    <col collapsed="false" hidden="false" max="33" min="33" style="0" width="13.7704081632653"/>
    <col collapsed="false" hidden="false" max="34" min="34" style="0" width="6.88265306122449"/>
    <col collapsed="false" hidden="false" max="35" min="35" style="0" width="8.50510204081633"/>
    <col collapsed="false" hidden="false" max="46" min="36" style="0" width="16.8724489795918"/>
  </cols>
  <sheetData>
    <row r="1" customFormat="false" ht="14.25" hidden="false" customHeight="true" outlineLevel="0" collapsed="false">
      <c r="A1" s="44" t="n">
        <v>1</v>
      </c>
      <c r="B1" s="45"/>
      <c r="C1" s="44"/>
      <c r="D1" s="44"/>
      <c r="E1" s="44"/>
      <c r="F1" s="44"/>
      <c r="G1" s="46"/>
      <c r="H1" s="46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8"/>
      <c r="Z1" s="47"/>
      <c r="AA1" s="47"/>
      <c r="AB1" s="47"/>
      <c r="AC1" s="47"/>
      <c r="AD1" s="47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</row>
    <row r="2" customFormat="false" ht="14.25" hidden="false" customHeight="true" outlineLevel="0" collapsed="false">
      <c r="A2" s="44" t="n">
        <v>2</v>
      </c>
      <c r="B2" s="49" t="s">
        <v>58</v>
      </c>
      <c r="C2" s="50"/>
      <c r="D2" s="51"/>
      <c r="E2" s="51"/>
      <c r="F2" s="52"/>
      <c r="G2" s="53"/>
      <c r="H2" s="53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5"/>
      <c r="AC2" s="55"/>
      <c r="AD2" s="55"/>
      <c r="AE2" s="56"/>
      <c r="AF2" s="56"/>
      <c r="AG2" s="56"/>
      <c r="AH2" s="56"/>
      <c r="AI2" s="56"/>
      <c r="AJ2" s="57"/>
      <c r="AK2" s="44"/>
      <c r="AL2" s="58"/>
      <c r="AM2" s="58"/>
      <c r="AN2" s="58"/>
      <c r="AO2" s="58"/>
      <c r="AP2" s="58"/>
      <c r="AQ2" s="58"/>
      <c r="AR2" s="58"/>
      <c r="AS2" s="58"/>
      <c r="AT2" s="58"/>
    </row>
    <row r="3" customFormat="false" ht="14.25" hidden="false" customHeight="true" outlineLevel="0" collapsed="false">
      <c r="A3" s="44" t="n">
        <v>3</v>
      </c>
      <c r="B3" s="59" t="s">
        <v>59</v>
      </c>
      <c r="C3" s="60"/>
      <c r="D3" s="61"/>
      <c r="E3" s="62" t="n">
        <f aca="false">SUM(K3:Z3)</f>
        <v>289</v>
      </c>
      <c r="F3" s="61" t="s">
        <v>60</v>
      </c>
      <c r="G3" s="63" t="n">
        <v>12</v>
      </c>
      <c r="H3" s="64" t="n">
        <v>23</v>
      </c>
      <c r="I3" s="64" t="n">
        <v>23</v>
      </c>
      <c r="J3" s="64" t="n">
        <v>23</v>
      </c>
      <c r="K3" s="64" t="n">
        <v>23</v>
      </c>
      <c r="L3" s="64" t="n">
        <v>23</v>
      </c>
      <c r="M3" s="64" t="n">
        <v>23</v>
      </c>
      <c r="N3" s="64" t="n">
        <v>23</v>
      </c>
      <c r="O3" s="65"/>
      <c r="P3" s="63" t="n">
        <v>18</v>
      </c>
      <c r="Q3" s="64" t="n">
        <v>23</v>
      </c>
      <c r="R3" s="64" t="n">
        <v>23</v>
      </c>
      <c r="S3" s="64" t="n">
        <v>23</v>
      </c>
      <c r="T3" s="64" t="n">
        <v>23</v>
      </c>
      <c r="U3" s="64" t="n">
        <v>23</v>
      </c>
      <c r="V3" s="64"/>
      <c r="W3" s="64"/>
      <c r="X3" s="66" t="n">
        <v>18</v>
      </c>
      <c r="Y3" s="64" t="n">
        <v>23</v>
      </c>
      <c r="Z3" s="64" t="n">
        <v>23</v>
      </c>
      <c r="AA3" s="64"/>
      <c r="AB3" s="64"/>
      <c r="AC3" s="64" t="n">
        <f aca="false">SUM(G3:AA3)</f>
        <v>370</v>
      </c>
      <c r="AD3" s="64"/>
      <c r="AE3" s="67"/>
      <c r="AF3" s="67"/>
      <c r="AG3" s="67"/>
      <c r="AH3" s="67"/>
      <c r="AI3" s="67"/>
      <c r="AJ3" s="68"/>
      <c r="AK3" s="44"/>
      <c r="AL3" s="69"/>
      <c r="AM3" s="69"/>
      <c r="AN3" s="69"/>
      <c r="AO3" s="69"/>
      <c r="AP3" s="69"/>
      <c r="AQ3" s="69"/>
      <c r="AR3" s="69"/>
      <c r="AS3" s="69"/>
      <c r="AT3" s="69"/>
    </row>
    <row r="4" customFormat="false" ht="14.25" hidden="false" customHeight="true" outlineLevel="0" collapsed="false">
      <c r="A4" s="44"/>
      <c r="B4" s="59"/>
      <c r="C4" s="60"/>
      <c r="D4" s="61"/>
      <c r="E4" s="62" t="n">
        <f aca="false">SUM(K4:Z4)</f>
        <v>267</v>
      </c>
      <c r="F4" s="61" t="s">
        <v>21</v>
      </c>
      <c r="G4" s="64" t="n">
        <f aca="false">G315</f>
        <v>11</v>
      </c>
      <c r="H4" s="64" t="n">
        <f aca="false">H315</f>
        <v>23</v>
      </c>
      <c r="I4" s="64" t="n">
        <f aca="false">I315</f>
        <v>23</v>
      </c>
      <c r="J4" s="64" t="n">
        <f aca="false">J315</f>
        <v>22</v>
      </c>
      <c r="K4" s="64" t="n">
        <f aca="false">K315</f>
        <v>23</v>
      </c>
      <c r="L4" s="64" t="n">
        <f aca="false">L315</f>
        <v>23</v>
      </c>
      <c r="M4" s="64" t="n">
        <f aca="false">M315</f>
        <v>23</v>
      </c>
      <c r="N4" s="64" t="n">
        <f aca="false">N315</f>
        <v>22</v>
      </c>
      <c r="O4" s="70"/>
      <c r="P4" s="64" t="n">
        <f aca="false">P315</f>
        <v>19</v>
      </c>
      <c r="Q4" s="64" t="n">
        <f aca="false">Q315</f>
        <v>23</v>
      </c>
      <c r="R4" s="64" t="n">
        <f aca="false">R315</f>
        <v>22</v>
      </c>
      <c r="S4" s="64" t="n">
        <f aca="false">S315</f>
        <v>22</v>
      </c>
      <c r="T4" s="64" t="n">
        <f aca="false">T315</f>
        <v>22</v>
      </c>
      <c r="U4" s="64" t="n">
        <f aca="false">U315</f>
        <v>19</v>
      </c>
      <c r="V4" s="64"/>
      <c r="W4" s="64"/>
      <c r="X4" s="64" t="n">
        <f aca="false">X315</f>
        <v>18</v>
      </c>
      <c r="Y4" s="64" t="n">
        <f aca="false">Y315</f>
        <v>16</v>
      </c>
      <c r="Z4" s="64" t="n">
        <f aca="false">Z315</f>
        <v>15</v>
      </c>
      <c r="AA4" s="64" t="n">
        <f aca="false">AA315</f>
        <v>0</v>
      </c>
      <c r="AB4" s="64" t="n">
        <f aca="false">AB315</f>
        <v>0</v>
      </c>
      <c r="AC4" s="64" t="n">
        <f aca="false">SUM(G4:AA4)</f>
        <v>346</v>
      </c>
      <c r="AD4" s="64" t="n">
        <f aca="false">AD315</f>
        <v>519</v>
      </c>
      <c r="AE4" s="67"/>
      <c r="AF4" s="67"/>
      <c r="AG4" s="67"/>
      <c r="AH4" s="67"/>
      <c r="AI4" s="67"/>
      <c r="AJ4" s="68"/>
      <c r="AK4" s="44"/>
      <c r="AL4" s="69"/>
      <c r="AM4" s="69"/>
      <c r="AN4" s="69"/>
      <c r="AO4" s="69"/>
      <c r="AP4" s="69"/>
      <c r="AQ4" s="69"/>
      <c r="AR4" s="69"/>
      <c r="AS4" s="69"/>
      <c r="AT4" s="69"/>
    </row>
    <row r="5" customFormat="false" ht="14.25" hidden="false" customHeight="true" outlineLevel="0" collapsed="false">
      <c r="A5" s="44" t="n">
        <v>4</v>
      </c>
      <c r="B5" s="71"/>
      <c r="C5" s="72"/>
      <c r="D5" s="71"/>
      <c r="E5" s="73"/>
      <c r="F5" s="74" t="s">
        <v>61</v>
      </c>
      <c r="G5" s="75" t="n">
        <v>36</v>
      </c>
      <c r="H5" s="75" t="s">
        <v>2</v>
      </c>
      <c r="I5" s="75" t="n">
        <v>38</v>
      </c>
      <c r="J5" s="75" t="n">
        <v>39</v>
      </c>
      <c r="K5" s="75" t="n">
        <v>40</v>
      </c>
      <c r="L5" s="75" t="n">
        <v>41</v>
      </c>
      <c r="M5" s="75" t="n">
        <v>42</v>
      </c>
      <c r="N5" s="76" t="n">
        <v>43</v>
      </c>
      <c r="O5" s="77" t="n">
        <v>44</v>
      </c>
      <c r="P5" s="75" t="n">
        <v>45</v>
      </c>
      <c r="Q5" s="75" t="n">
        <v>46</v>
      </c>
      <c r="R5" s="75" t="n">
        <v>47</v>
      </c>
      <c r="S5" s="75" t="n">
        <v>48</v>
      </c>
      <c r="T5" s="75" t="n">
        <v>49</v>
      </c>
      <c r="U5" s="75" t="n">
        <v>50</v>
      </c>
      <c r="V5" s="73" t="n">
        <v>51</v>
      </c>
      <c r="W5" s="73" t="n">
        <v>52</v>
      </c>
      <c r="X5" s="75" t="n">
        <v>1</v>
      </c>
      <c r="Y5" s="75" t="n">
        <v>2</v>
      </c>
      <c r="Z5" s="75" t="n">
        <v>3</v>
      </c>
      <c r="AA5" s="78" t="n">
        <v>4</v>
      </c>
      <c r="AB5" s="73"/>
      <c r="AC5" s="73"/>
      <c r="AD5" s="79" t="s">
        <v>62</v>
      </c>
      <c r="AE5" s="79" t="s">
        <v>63</v>
      </c>
      <c r="AF5" s="79"/>
      <c r="AG5" s="79"/>
      <c r="AH5" s="79"/>
      <c r="AI5" s="79"/>
      <c r="AJ5" s="79"/>
      <c r="AK5" s="44"/>
      <c r="AL5" s="69"/>
      <c r="AM5" s="69"/>
      <c r="AN5" s="69"/>
      <c r="AO5" s="69"/>
      <c r="AP5" s="69"/>
      <c r="AQ5" s="69"/>
      <c r="AR5" s="69"/>
      <c r="AS5" s="69"/>
      <c r="AT5" s="69"/>
    </row>
    <row r="6" customFormat="false" ht="14.25" hidden="false" customHeight="true" outlineLevel="0" collapsed="false">
      <c r="A6" s="44" t="n">
        <v>5</v>
      </c>
      <c r="B6" s="80"/>
      <c r="C6" s="72"/>
      <c r="D6" s="80"/>
      <c r="E6" s="72"/>
      <c r="F6" s="81" t="s">
        <v>64</v>
      </c>
      <c r="G6" s="82" t="n">
        <v>0</v>
      </c>
      <c r="H6" s="82" t="n">
        <v>1</v>
      </c>
      <c r="I6" s="82" t="n">
        <v>2</v>
      </c>
      <c r="J6" s="82" t="n">
        <v>3</v>
      </c>
      <c r="K6" s="82" t="n">
        <v>4</v>
      </c>
      <c r="L6" s="82" t="n">
        <v>5</v>
      </c>
      <c r="M6" s="82" t="n">
        <v>6</v>
      </c>
      <c r="N6" s="83" t="n">
        <v>7</v>
      </c>
      <c r="O6" s="84"/>
      <c r="P6" s="82" t="n">
        <v>8</v>
      </c>
      <c r="Q6" s="82" t="n">
        <v>9</v>
      </c>
      <c r="R6" s="82" t="n">
        <v>10</v>
      </c>
      <c r="S6" s="82" t="n">
        <v>11</v>
      </c>
      <c r="T6" s="82" t="n">
        <v>12</v>
      </c>
      <c r="U6" s="82" t="n">
        <v>13</v>
      </c>
      <c r="V6" s="72"/>
      <c r="W6" s="72"/>
      <c r="X6" s="82" t="n">
        <v>14</v>
      </c>
      <c r="Y6" s="82" t="n">
        <v>15</v>
      </c>
      <c r="Z6" s="82" t="n">
        <v>16</v>
      </c>
      <c r="AA6" s="85" t="n">
        <v>-1</v>
      </c>
      <c r="AB6" s="72" t="s">
        <v>65</v>
      </c>
      <c r="AC6" s="72" t="s">
        <v>66</v>
      </c>
      <c r="AD6" s="86" t="s">
        <v>67</v>
      </c>
      <c r="AE6" s="72" t="s">
        <v>68</v>
      </c>
      <c r="AF6" s="72" t="s">
        <v>69</v>
      </c>
      <c r="AG6" s="86"/>
      <c r="AH6" s="86"/>
      <c r="AI6" s="86"/>
      <c r="AJ6" s="86"/>
      <c r="AK6" s="44"/>
      <c r="AL6" s="69"/>
      <c r="AM6" s="69"/>
      <c r="AN6" s="69"/>
      <c r="AO6" s="69"/>
      <c r="AP6" s="69"/>
      <c r="AQ6" s="69"/>
      <c r="AR6" s="69"/>
      <c r="AS6" s="69"/>
      <c r="AT6" s="69"/>
    </row>
    <row r="7" customFormat="false" ht="24.75" hidden="false" customHeight="true" outlineLevel="0" collapsed="false">
      <c r="A7" s="87" t="n">
        <v>6</v>
      </c>
      <c r="B7" s="88" t="s">
        <v>70</v>
      </c>
      <c r="C7" s="88" t="str">
        <f aca="false">CONCATENATE(D7,"_",E7)</f>
        <v>CM_Intervenant</v>
      </c>
      <c r="D7" s="89" t="s">
        <v>23</v>
      </c>
      <c r="E7" s="89" t="s">
        <v>71</v>
      </c>
      <c r="F7" s="89" t="s">
        <v>72</v>
      </c>
      <c r="G7" s="90" t="n">
        <v>1</v>
      </c>
      <c r="H7" s="90" t="n">
        <v>2</v>
      </c>
      <c r="I7" s="90" t="n">
        <v>1</v>
      </c>
      <c r="J7" s="90" t="n">
        <v>1</v>
      </c>
      <c r="K7" s="90"/>
      <c r="L7" s="90"/>
      <c r="M7" s="90"/>
      <c r="N7" s="90" t="n">
        <v>1</v>
      </c>
      <c r="O7" s="91"/>
      <c r="P7" s="90"/>
      <c r="Q7" s="90" t="n">
        <v>1</v>
      </c>
      <c r="R7" s="90" t="n">
        <v>1</v>
      </c>
      <c r="S7" s="90"/>
      <c r="T7" s="90"/>
      <c r="U7" s="90"/>
      <c r="V7" s="91"/>
      <c r="W7" s="91"/>
      <c r="X7" s="90" t="n">
        <v>1</v>
      </c>
      <c r="Y7" s="90"/>
      <c r="Z7" s="90"/>
      <c r="AA7" s="92"/>
      <c r="AB7" s="93" t="s">
        <v>10</v>
      </c>
      <c r="AC7" s="88" t="n">
        <f aca="false">SUM(G7:AA7)</f>
        <v>9</v>
      </c>
      <c r="AD7" s="88" t="n">
        <f aca="false">13.5/1.5</f>
        <v>9</v>
      </c>
      <c r="AE7" s="94" t="n">
        <f aca="false">(AC7+AC10+AC15+AC24)/(AD7+AD10+AD15+AD24)</f>
        <v>1.002604167</v>
      </c>
      <c r="AF7" s="88" t="s">
        <v>70</v>
      </c>
      <c r="AG7" s="88" t="str">
        <f aca="false">E7</f>
        <v>Intervenant</v>
      </c>
      <c r="AH7" s="88" t="s">
        <v>73</v>
      </c>
      <c r="AI7" s="88" t="s">
        <v>21</v>
      </c>
      <c r="AJ7" s="88" t="s">
        <v>74</v>
      </c>
      <c r="AK7" s="87"/>
      <c r="AL7" s="95"/>
      <c r="AM7" s="95"/>
      <c r="AN7" s="95"/>
      <c r="AO7" s="95"/>
      <c r="AP7" s="95"/>
      <c r="AQ7" s="95"/>
      <c r="AR7" s="95"/>
      <c r="AS7" s="95"/>
      <c r="AT7" s="95"/>
    </row>
    <row r="8" customFormat="false" ht="14.25" hidden="false" customHeight="true" outlineLevel="0" collapsed="false">
      <c r="A8" s="44" t="n">
        <v>7</v>
      </c>
      <c r="B8" s="96" t="s">
        <v>75</v>
      </c>
      <c r="C8" s="96" t="str">
        <f aca="false">CONCATENATE(D8,"_",E8)</f>
        <v>CM_PS</v>
      </c>
      <c r="D8" s="97" t="s">
        <v>23</v>
      </c>
      <c r="E8" s="98" t="s">
        <v>10</v>
      </c>
      <c r="F8" s="97" t="s">
        <v>30</v>
      </c>
      <c r="G8" s="99"/>
      <c r="H8" s="99" t="n">
        <v>2</v>
      </c>
      <c r="I8" s="99" t="n">
        <v>1</v>
      </c>
      <c r="J8" s="99" t="n">
        <v>1</v>
      </c>
      <c r="K8" s="99"/>
      <c r="L8" s="99"/>
      <c r="M8" s="99"/>
      <c r="N8" s="99"/>
      <c r="O8" s="100"/>
      <c r="P8" s="99"/>
      <c r="Q8" s="99" t="n">
        <v>1</v>
      </c>
      <c r="R8" s="99" t="n">
        <v>1</v>
      </c>
      <c r="S8" s="99"/>
      <c r="T8" s="99"/>
      <c r="U8" s="99"/>
      <c r="V8" s="100"/>
      <c r="W8" s="100"/>
      <c r="X8" s="99" t="n">
        <v>1</v>
      </c>
      <c r="Y8" s="99"/>
      <c r="Z8" s="99"/>
      <c r="AA8" s="101"/>
      <c r="AB8" s="102"/>
      <c r="AC8" s="103" t="n">
        <f aca="false">SUM(G8:AA9)</f>
        <v>9</v>
      </c>
      <c r="AD8" s="104"/>
      <c r="AE8" s="104"/>
      <c r="AF8" s="104"/>
      <c r="AG8" s="105" t="str">
        <f aca="false">E8</f>
        <v>PS</v>
      </c>
      <c r="AH8" s="106" t="str">
        <f aca="false">D8</f>
        <v>CM</v>
      </c>
      <c r="AI8" s="105" t="n">
        <f aca="false">SUM(G8:AA8)</f>
        <v>7</v>
      </c>
      <c r="AJ8" s="105" t="n">
        <f aca="false">AI8*1.5</f>
        <v>10.5</v>
      </c>
      <c r="AK8" s="44"/>
      <c r="AL8" s="44"/>
      <c r="AM8" s="44"/>
      <c r="AN8" s="44"/>
      <c r="AO8" s="44"/>
      <c r="AP8" s="44"/>
      <c r="AQ8" s="44"/>
      <c r="AR8" s="44"/>
      <c r="AS8" s="44"/>
      <c r="AT8" s="44"/>
    </row>
    <row r="9" customFormat="false" ht="14.25" hidden="false" customHeight="true" outlineLevel="0" collapsed="false">
      <c r="A9" s="44" t="n">
        <v>8</v>
      </c>
      <c r="B9" s="96" t="s">
        <v>75</v>
      </c>
      <c r="C9" s="96" t="str">
        <f aca="false">CONCATENATE(D9,"_",E9)</f>
        <v>CM_LR</v>
      </c>
      <c r="D9" s="107" t="s">
        <v>23</v>
      </c>
      <c r="E9" s="108" t="s">
        <v>76</v>
      </c>
      <c r="F9" s="108" t="s">
        <v>30</v>
      </c>
      <c r="G9" s="109" t="n">
        <v>1</v>
      </c>
      <c r="H9" s="109"/>
      <c r="I9" s="109"/>
      <c r="J9" s="109"/>
      <c r="K9" s="109"/>
      <c r="L9" s="109"/>
      <c r="M9" s="109"/>
      <c r="N9" s="109" t="n">
        <v>1</v>
      </c>
      <c r="O9" s="110"/>
      <c r="P9" s="109"/>
      <c r="Q9" s="109"/>
      <c r="R9" s="109"/>
      <c r="S9" s="109"/>
      <c r="T9" s="109"/>
      <c r="U9" s="109"/>
      <c r="V9" s="110"/>
      <c r="W9" s="110"/>
      <c r="X9" s="109"/>
      <c r="Y9" s="109"/>
      <c r="Z9" s="109"/>
      <c r="AA9" s="111"/>
      <c r="AB9" s="112"/>
      <c r="AC9" s="113" t="str">
        <f aca="false">IF(AC7=AC8,"ok","/!\")</f>
        <v>ok</v>
      </c>
      <c r="AD9" s="113" t="str">
        <f aca="false">IF(AC7=AD7,"ok","/!\")</f>
        <v>ok</v>
      </c>
      <c r="AE9" s="114"/>
      <c r="AF9" s="114"/>
      <c r="AG9" s="105" t="str">
        <f aca="false">E9</f>
        <v>LR</v>
      </c>
      <c r="AH9" s="106" t="str">
        <f aca="false">D9</f>
        <v>CM</v>
      </c>
      <c r="AI9" s="105" t="n">
        <f aca="false">SUM(G9:AA9)</f>
        <v>2</v>
      </c>
      <c r="AJ9" s="105" t="n">
        <f aca="false">AI9*1.5</f>
        <v>3</v>
      </c>
      <c r="AK9" s="44"/>
      <c r="AL9" s="44"/>
      <c r="AM9" s="44"/>
      <c r="AN9" s="44"/>
      <c r="AO9" s="44"/>
      <c r="AP9" s="44"/>
      <c r="AQ9" s="44"/>
      <c r="AR9" s="44"/>
      <c r="AS9" s="44"/>
      <c r="AT9" s="44"/>
    </row>
    <row r="10" customFormat="false" ht="24.75" hidden="false" customHeight="true" outlineLevel="0" collapsed="false">
      <c r="A10" s="87" t="n">
        <v>9</v>
      </c>
      <c r="B10" s="88" t="s">
        <v>70</v>
      </c>
      <c r="C10" s="88" t="str">
        <f aca="false">CONCATENATE(D10,"_",E10)</f>
        <v>TD_Intervenant</v>
      </c>
      <c r="D10" s="115" t="s">
        <v>25</v>
      </c>
      <c r="E10" s="115" t="s">
        <v>71</v>
      </c>
      <c r="F10" s="115" t="s">
        <v>72</v>
      </c>
      <c r="G10" s="116" t="n">
        <v>1</v>
      </c>
      <c r="H10" s="117" t="n">
        <v>2</v>
      </c>
      <c r="I10" s="117" t="n">
        <v>2</v>
      </c>
      <c r="J10" s="117" t="n">
        <v>1</v>
      </c>
      <c r="K10" s="117" t="n">
        <v>2</v>
      </c>
      <c r="L10" s="117" t="n">
        <v>2</v>
      </c>
      <c r="M10" s="117" t="n">
        <v>1</v>
      </c>
      <c r="N10" s="118"/>
      <c r="O10" s="119"/>
      <c r="P10" s="120"/>
      <c r="Q10" s="120"/>
      <c r="R10" s="120"/>
      <c r="S10" s="120"/>
      <c r="T10" s="120"/>
      <c r="U10" s="120"/>
      <c r="V10" s="121"/>
      <c r="W10" s="121"/>
      <c r="X10" s="120"/>
      <c r="Y10" s="120"/>
      <c r="Z10" s="120"/>
      <c r="AA10" s="92"/>
      <c r="AB10" s="122"/>
      <c r="AC10" s="88" t="n">
        <f aca="false">SUM(G10:AA10)*4</f>
        <v>44</v>
      </c>
      <c r="AD10" s="88" t="n">
        <f aca="false">16.5/1.5*4</f>
        <v>44</v>
      </c>
      <c r="AE10" s="123"/>
      <c r="AF10" s="123"/>
      <c r="AG10" s="88" t="str">
        <f aca="false">E10</f>
        <v>Intervenant</v>
      </c>
      <c r="AH10" s="88" t="str">
        <f aca="false">D10</f>
        <v>TD</v>
      </c>
      <c r="AI10" s="88" t="n">
        <f aca="false">SUM(G10:AA10)</f>
        <v>11</v>
      </c>
      <c r="AJ10" s="88" t="n">
        <f aca="false">AI10*1.5</f>
        <v>16.5</v>
      </c>
      <c r="AK10" s="87"/>
      <c r="AL10" s="95"/>
      <c r="AM10" s="95"/>
      <c r="AN10" s="95"/>
      <c r="AO10" s="95"/>
      <c r="AP10" s="95"/>
      <c r="AQ10" s="95"/>
      <c r="AR10" s="95"/>
      <c r="AS10" s="95"/>
      <c r="AT10" s="95"/>
    </row>
    <row r="11" customFormat="false" ht="14.25" hidden="false" customHeight="true" outlineLevel="0" collapsed="false">
      <c r="A11" s="44" t="n">
        <v>10</v>
      </c>
      <c r="B11" s="96" t="s">
        <v>75</v>
      </c>
      <c r="C11" s="96" t="str">
        <f aca="false">CONCATENATE(D11,"_",E11)</f>
        <v>TD_MDM</v>
      </c>
      <c r="D11" s="107" t="s">
        <v>25</v>
      </c>
      <c r="E11" s="124" t="s">
        <v>77</v>
      </c>
      <c r="F11" s="107" t="s">
        <v>32</v>
      </c>
      <c r="G11" s="125" t="n">
        <v>1</v>
      </c>
      <c r="H11" s="125" t="n">
        <v>2</v>
      </c>
      <c r="I11" s="125" t="n">
        <v>2</v>
      </c>
      <c r="J11" s="125" t="n">
        <v>1</v>
      </c>
      <c r="K11" s="125" t="n">
        <v>2</v>
      </c>
      <c r="L11" s="125" t="n">
        <v>2</v>
      </c>
      <c r="M11" s="125" t="n">
        <v>1</v>
      </c>
      <c r="N11" s="109"/>
      <c r="O11" s="110"/>
      <c r="P11" s="109"/>
      <c r="Q11" s="109"/>
      <c r="R11" s="109"/>
      <c r="S11" s="109"/>
      <c r="T11" s="109"/>
      <c r="U11" s="109"/>
      <c r="V11" s="110"/>
      <c r="W11" s="110"/>
      <c r="X11" s="109"/>
      <c r="Y11" s="109"/>
      <c r="Z11" s="109"/>
      <c r="AA11" s="101"/>
      <c r="AB11" s="112"/>
      <c r="AC11" s="103" t="n">
        <f aca="false">SUM(G11:AA14)</f>
        <v>44</v>
      </c>
      <c r="AD11" s="104"/>
      <c r="AE11" s="114"/>
      <c r="AF11" s="114"/>
      <c r="AG11" s="105" t="str">
        <f aca="false">E11</f>
        <v>MDM</v>
      </c>
      <c r="AH11" s="106" t="str">
        <f aca="false">D11</f>
        <v>TD</v>
      </c>
      <c r="AI11" s="105" t="n">
        <f aca="false">SUM(G11:AA11)</f>
        <v>11</v>
      </c>
      <c r="AJ11" s="105" t="n">
        <f aca="false">AI11*1.5</f>
        <v>16.5</v>
      </c>
      <c r="AK11" s="44"/>
      <c r="AL11" s="44"/>
      <c r="AM11" s="44"/>
      <c r="AN11" s="44"/>
      <c r="AO11" s="44"/>
      <c r="AP11" s="44"/>
      <c r="AQ11" s="44"/>
      <c r="AR11" s="44"/>
      <c r="AS11" s="44"/>
      <c r="AT11" s="44"/>
    </row>
    <row r="12" customFormat="false" ht="14.25" hidden="false" customHeight="true" outlineLevel="0" collapsed="false">
      <c r="A12" s="44" t="n">
        <v>11</v>
      </c>
      <c r="B12" s="96" t="s">
        <v>75</v>
      </c>
      <c r="C12" s="96" t="str">
        <f aca="false">CONCATENATE(D12,"_",E12)</f>
        <v>TD_LR</v>
      </c>
      <c r="D12" s="107" t="s">
        <v>25</v>
      </c>
      <c r="E12" s="108" t="s">
        <v>76</v>
      </c>
      <c r="F12" s="108" t="s">
        <v>32</v>
      </c>
      <c r="G12" s="109" t="n">
        <v>3</v>
      </c>
      <c r="H12" s="109" t="n">
        <v>6</v>
      </c>
      <c r="I12" s="109" t="n">
        <v>6</v>
      </c>
      <c r="J12" s="109" t="n">
        <v>3</v>
      </c>
      <c r="K12" s="109" t="n">
        <v>6</v>
      </c>
      <c r="L12" s="109" t="n">
        <v>6</v>
      </c>
      <c r="M12" s="109" t="n">
        <v>3</v>
      </c>
      <c r="N12" s="109"/>
      <c r="O12" s="110"/>
      <c r="P12" s="109"/>
      <c r="Q12" s="109"/>
      <c r="R12" s="109"/>
      <c r="S12" s="109"/>
      <c r="T12" s="109"/>
      <c r="U12" s="109"/>
      <c r="V12" s="110"/>
      <c r="W12" s="110"/>
      <c r="X12" s="109"/>
      <c r="Y12" s="109"/>
      <c r="Z12" s="109"/>
      <c r="AA12" s="111"/>
      <c r="AB12" s="112"/>
      <c r="AC12" s="126"/>
      <c r="AD12" s="126"/>
      <c r="AE12" s="114"/>
      <c r="AF12" s="114"/>
      <c r="AG12" s="105" t="str">
        <f aca="false">E12</f>
        <v>LR</v>
      </c>
      <c r="AH12" s="106" t="str">
        <f aca="false">D12</f>
        <v>TD</v>
      </c>
      <c r="AI12" s="105" t="n">
        <f aca="false">SUM(G12:AA12)</f>
        <v>33</v>
      </c>
      <c r="AJ12" s="105" t="n">
        <f aca="false">AI12*1.5</f>
        <v>49.5</v>
      </c>
      <c r="AK12" s="44"/>
      <c r="AL12" s="44"/>
      <c r="AM12" s="44"/>
      <c r="AN12" s="44"/>
      <c r="AO12" s="44"/>
      <c r="AP12" s="44"/>
      <c r="AQ12" s="44"/>
      <c r="AR12" s="44"/>
      <c r="AS12" s="44"/>
      <c r="AT12" s="44"/>
    </row>
    <row r="13" customFormat="false" ht="14.25" hidden="false" customHeight="true" outlineLevel="0" collapsed="false">
      <c r="A13" s="44" t="n">
        <v>12</v>
      </c>
      <c r="B13" s="96" t="s">
        <v>75</v>
      </c>
      <c r="C13" s="96" t="str">
        <f aca="false">CONCATENATE(D13,"_",E13)</f>
        <v>TD_</v>
      </c>
      <c r="D13" s="107" t="s">
        <v>25</v>
      </c>
      <c r="E13" s="107"/>
      <c r="F13" s="107"/>
      <c r="G13" s="109"/>
      <c r="H13" s="109"/>
      <c r="I13" s="109"/>
      <c r="J13" s="109"/>
      <c r="K13" s="109"/>
      <c r="L13" s="109"/>
      <c r="M13" s="109"/>
      <c r="N13" s="109"/>
      <c r="O13" s="110"/>
      <c r="P13" s="109"/>
      <c r="Q13" s="109"/>
      <c r="R13" s="109"/>
      <c r="S13" s="109"/>
      <c r="T13" s="109"/>
      <c r="U13" s="109"/>
      <c r="V13" s="110"/>
      <c r="W13" s="110"/>
      <c r="X13" s="109"/>
      <c r="Y13" s="109"/>
      <c r="Z13" s="109"/>
      <c r="AA13" s="101"/>
      <c r="AB13" s="112"/>
      <c r="AC13" s="126"/>
      <c r="AD13" s="114"/>
      <c r="AE13" s="114"/>
      <c r="AF13" s="114"/>
      <c r="AG13" s="105" t="n">
        <f aca="false">E13</f>
        <v>0</v>
      </c>
      <c r="AH13" s="106" t="str">
        <f aca="false">D13</f>
        <v>TD</v>
      </c>
      <c r="AI13" s="105" t="n">
        <f aca="false">SUM(G13:AA13)</f>
        <v>0</v>
      </c>
      <c r="AJ13" s="105" t="n">
        <f aca="false">AI13*1.5</f>
        <v>0</v>
      </c>
      <c r="AK13" s="44"/>
      <c r="AL13" s="44"/>
      <c r="AM13" s="44"/>
      <c r="AN13" s="44"/>
      <c r="AO13" s="44"/>
      <c r="AP13" s="44"/>
      <c r="AQ13" s="44"/>
      <c r="AR13" s="44"/>
      <c r="AS13" s="44"/>
      <c r="AT13" s="44"/>
    </row>
    <row r="14" customFormat="false" ht="14.25" hidden="false" customHeight="true" outlineLevel="0" collapsed="false">
      <c r="A14" s="44" t="n">
        <v>13</v>
      </c>
      <c r="B14" s="96" t="s">
        <v>75</v>
      </c>
      <c r="C14" s="96" t="str">
        <f aca="false">CONCATENATE(D14,"_",E14)</f>
        <v>TD_</v>
      </c>
      <c r="D14" s="107" t="s">
        <v>25</v>
      </c>
      <c r="E14" s="107"/>
      <c r="F14" s="107"/>
      <c r="G14" s="109"/>
      <c r="H14" s="109"/>
      <c r="I14" s="109"/>
      <c r="J14" s="109"/>
      <c r="K14" s="109"/>
      <c r="L14" s="109"/>
      <c r="M14" s="109"/>
      <c r="N14" s="109"/>
      <c r="O14" s="110"/>
      <c r="P14" s="109"/>
      <c r="Q14" s="109"/>
      <c r="R14" s="109"/>
      <c r="S14" s="109"/>
      <c r="T14" s="109"/>
      <c r="U14" s="109"/>
      <c r="V14" s="110"/>
      <c r="W14" s="110"/>
      <c r="X14" s="109"/>
      <c r="Y14" s="109"/>
      <c r="Z14" s="109"/>
      <c r="AA14" s="111"/>
      <c r="AB14" s="112"/>
      <c r="AC14" s="113" t="str">
        <f aca="false">IF(AC10=AC11,"ok","/!\")</f>
        <v>ok</v>
      </c>
      <c r="AD14" s="113" t="str">
        <f aca="false">IF(AC10=AD10,"ok","/!\")</f>
        <v>ok</v>
      </c>
      <c r="AE14" s="114"/>
      <c r="AF14" s="114"/>
      <c r="AG14" s="105" t="n">
        <f aca="false">E14</f>
        <v>0</v>
      </c>
      <c r="AH14" s="106" t="str">
        <f aca="false">D14</f>
        <v>TD</v>
      </c>
      <c r="AI14" s="105" t="n">
        <f aca="false">SUM(G14:AA14)</f>
        <v>0</v>
      </c>
      <c r="AJ14" s="105" t="n">
        <f aca="false">AI14*1.5</f>
        <v>0</v>
      </c>
      <c r="AK14" s="44"/>
      <c r="AL14" s="44"/>
      <c r="AM14" s="44"/>
      <c r="AN14" s="44"/>
      <c r="AO14" s="44"/>
      <c r="AP14" s="44"/>
      <c r="AQ14" s="44"/>
      <c r="AR14" s="44"/>
      <c r="AS14" s="44"/>
      <c r="AT14" s="44"/>
    </row>
    <row r="15" customFormat="false" ht="24.75" hidden="false" customHeight="true" outlineLevel="0" collapsed="false">
      <c r="A15" s="87" t="n">
        <v>14</v>
      </c>
      <c r="B15" s="88" t="s">
        <v>70</v>
      </c>
      <c r="C15" s="88" t="str">
        <f aca="false">CONCATENATE(D15,"_",E15)</f>
        <v>TP_Intervenant</v>
      </c>
      <c r="D15" s="115" t="s">
        <v>27</v>
      </c>
      <c r="E15" s="115" t="s">
        <v>71</v>
      </c>
      <c r="F15" s="115" t="s">
        <v>72</v>
      </c>
      <c r="G15" s="120"/>
      <c r="H15" s="120"/>
      <c r="I15" s="120" t="n">
        <v>1</v>
      </c>
      <c r="J15" s="118" t="n">
        <v>1</v>
      </c>
      <c r="K15" s="118" t="n">
        <v>1</v>
      </c>
      <c r="L15" s="118" t="n">
        <v>2</v>
      </c>
      <c r="M15" s="118" t="n">
        <v>1</v>
      </c>
      <c r="N15" s="118"/>
      <c r="O15" s="119"/>
      <c r="P15" s="118" t="n">
        <v>1</v>
      </c>
      <c r="Q15" s="118" t="n">
        <v>1</v>
      </c>
      <c r="R15" s="118" t="n">
        <v>1</v>
      </c>
      <c r="S15" s="118" t="n">
        <v>1</v>
      </c>
      <c r="T15" s="118" t="n">
        <v>1</v>
      </c>
      <c r="U15" s="118" t="n">
        <v>2</v>
      </c>
      <c r="V15" s="119"/>
      <c r="W15" s="119"/>
      <c r="X15" s="118" t="n">
        <v>2</v>
      </c>
      <c r="Y15" s="118" t="n">
        <v>2</v>
      </c>
      <c r="Z15" s="120"/>
      <c r="AA15" s="92"/>
      <c r="AB15" s="122"/>
      <c r="AC15" s="88" t="n">
        <f aca="false">SUM(G15:AA15)*8</f>
        <v>136</v>
      </c>
      <c r="AD15" s="88" t="n">
        <f aca="false">25.5/1.5*8</f>
        <v>136</v>
      </c>
      <c r="AE15" s="123"/>
      <c r="AF15" s="123"/>
      <c r="AG15" s="88" t="str">
        <f aca="false">E15</f>
        <v>Intervenant</v>
      </c>
      <c r="AH15" s="88" t="str">
        <f aca="false">D15</f>
        <v>TP</v>
      </c>
      <c r="AI15" s="88" t="n">
        <f aca="false">SUM(G15:AA15)</f>
        <v>17</v>
      </c>
      <c r="AJ15" s="88" t="n">
        <f aca="false">AI15*1.5</f>
        <v>25.5</v>
      </c>
      <c r="AK15" s="87"/>
      <c r="AL15" s="95"/>
      <c r="AM15" s="95"/>
      <c r="AN15" s="95"/>
      <c r="AO15" s="95"/>
      <c r="AP15" s="95"/>
      <c r="AQ15" s="95"/>
      <c r="AR15" s="95"/>
      <c r="AS15" s="95"/>
      <c r="AT15" s="95"/>
    </row>
    <row r="16" customFormat="false" ht="14.25" hidden="false" customHeight="true" outlineLevel="0" collapsed="false">
      <c r="A16" s="44" t="n">
        <v>15</v>
      </c>
      <c r="B16" s="96" t="s">
        <v>75</v>
      </c>
      <c r="C16" s="96" t="str">
        <f aca="false">CONCATENATE(D16,"_",E16)</f>
        <v>TP_PS</v>
      </c>
      <c r="D16" s="107" t="s">
        <v>27</v>
      </c>
      <c r="E16" s="124" t="s">
        <v>10</v>
      </c>
      <c r="F16" s="107" t="s">
        <v>36</v>
      </c>
      <c r="G16" s="109"/>
      <c r="H16" s="109"/>
      <c r="I16" s="109" t="n">
        <v>2</v>
      </c>
      <c r="J16" s="109" t="n">
        <v>4</v>
      </c>
      <c r="K16" s="109" t="n">
        <v>0</v>
      </c>
      <c r="L16" s="109" t="n">
        <v>4</v>
      </c>
      <c r="M16" s="109" t="n">
        <v>2</v>
      </c>
      <c r="N16" s="109"/>
      <c r="O16" s="110"/>
      <c r="P16" s="109" t="n">
        <v>2</v>
      </c>
      <c r="Q16" s="109" t="n">
        <v>2</v>
      </c>
      <c r="R16" s="109" t="n">
        <v>2</v>
      </c>
      <c r="S16" s="109" t="n">
        <v>2</v>
      </c>
      <c r="T16" s="109" t="n">
        <v>2</v>
      </c>
      <c r="U16" s="109" t="n">
        <v>4</v>
      </c>
      <c r="V16" s="110"/>
      <c r="W16" s="110"/>
      <c r="X16" s="109" t="n">
        <v>4</v>
      </c>
      <c r="Y16" s="109" t="n">
        <v>4</v>
      </c>
      <c r="Z16" s="109"/>
      <c r="AA16" s="101"/>
      <c r="AB16" s="112"/>
      <c r="AC16" s="103" t="n">
        <f aca="false">SUM(G16:AA23)</f>
        <v>136</v>
      </c>
      <c r="AD16" s="104"/>
      <c r="AE16" s="114"/>
      <c r="AF16" s="114"/>
      <c r="AG16" s="105" t="str">
        <f aca="false">E16</f>
        <v>PS</v>
      </c>
      <c r="AH16" s="106" t="str">
        <f aca="false">D16</f>
        <v>TP</v>
      </c>
      <c r="AI16" s="105" t="n">
        <f aca="false">SUM(G16:AA16)</f>
        <v>34</v>
      </c>
      <c r="AJ16" s="105" t="n">
        <f aca="false">AI16*1.5</f>
        <v>51</v>
      </c>
      <c r="AK16" s="44"/>
      <c r="AL16" s="44"/>
      <c r="AM16" s="44"/>
      <c r="AN16" s="44"/>
      <c r="AO16" s="44"/>
      <c r="AP16" s="44"/>
      <c r="AQ16" s="44"/>
      <c r="AR16" s="44"/>
      <c r="AS16" s="44"/>
      <c r="AT16" s="44"/>
    </row>
    <row r="17" customFormat="false" ht="14.25" hidden="false" customHeight="true" outlineLevel="0" collapsed="false">
      <c r="A17" s="44" t="n">
        <v>16</v>
      </c>
      <c r="B17" s="96" t="s">
        <v>75</v>
      </c>
      <c r="C17" s="96" t="str">
        <f aca="false">CONCATENATE(D17,"_",E17)</f>
        <v>TP_PSO</v>
      </c>
      <c r="D17" s="107" t="s">
        <v>27</v>
      </c>
      <c r="E17" s="124" t="s">
        <v>78</v>
      </c>
      <c r="F17" s="107" t="s">
        <v>36</v>
      </c>
      <c r="G17" s="109"/>
      <c r="H17" s="109"/>
      <c r="I17" s="109" t="n">
        <v>1</v>
      </c>
      <c r="J17" s="109" t="n">
        <v>1</v>
      </c>
      <c r="K17" s="109" t="n">
        <v>1</v>
      </c>
      <c r="L17" s="109" t="n">
        <v>2</v>
      </c>
      <c r="M17" s="109" t="n">
        <v>1</v>
      </c>
      <c r="N17" s="109"/>
      <c r="O17" s="110"/>
      <c r="P17" s="109" t="n">
        <v>1</v>
      </c>
      <c r="Q17" s="109" t="n">
        <v>1</v>
      </c>
      <c r="R17" s="109" t="n">
        <v>1</v>
      </c>
      <c r="S17" s="109" t="n">
        <v>1</v>
      </c>
      <c r="T17" s="109" t="n">
        <v>1</v>
      </c>
      <c r="U17" s="109" t="n">
        <v>2</v>
      </c>
      <c r="V17" s="110"/>
      <c r="W17" s="110"/>
      <c r="X17" s="109" t="n">
        <v>2</v>
      </c>
      <c r="Y17" s="109" t="n">
        <v>2</v>
      </c>
      <c r="Z17" s="109"/>
      <c r="AA17" s="111"/>
      <c r="AB17" s="112"/>
      <c r="AC17" s="126"/>
      <c r="AD17" s="114"/>
      <c r="AE17" s="114"/>
      <c r="AF17" s="114"/>
      <c r="AG17" s="105" t="str">
        <f aca="false">E17</f>
        <v>PSO</v>
      </c>
      <c r="AH17" s="106" t="str">
        <f aca="false">D17</f>
        <v>TP</v>
      </c>
      <c r="AI17" s="105" t="n">
        <f aca="false">SUM(G17:AA17)</f>
        <v>17</v>
      </c>
      <c r="AJ17" s="105" t="n">
        <f aca="false">AI17*1.5</f>
        <v>25.5</v>
      </c>
      <c r="AK17" s="44"/>
      <c r="AL17" s="44"/>
      <c r="AM17" s="44"/>
      <c r="AN17" s="44"/>
      <c r="AO17" s="44"/>
      <c r="AP17" s="44"/>
      <c r="AQ17" s="44"/>
      <c r="AR17" s="44"/>
      <c r="AS17" s="44"/>
      <c r="AT17" s="44"/>
    </row>
    <row r="18" customFormat="false" ht="14.25" hidden="false" customHeight="true" outlineLevel="0" collapsed="false">
      <c r="A18" s="44" t="n">
        <v>17</v>
      </c>
      <c r="B18" s="96" t="s">
        <v>75</v>
      </c>
      <c r="C18" s="96" t="str">
        <f aca="false">CONCATENATE(D18,"_",E18)</f>
        <v>TP_RB</v>
      </c>
      <c r="D18" s="107" t="s">
        <v>27</v>
      </c>
      <c r="E18" s="124" t="s">
        <v>79</v>
      </c>
      <c r="F18" s="107" t="s">
        <v>36</v>
      </c>
      <c r="G18" s="109"/>
      <c r="H18" s="109"/>
      <c r="I18" s="109" t="n">
        <v>1</v>
      </c>
      <c r="J18" s="109" t="n">
        <v>1</v>
      </c>
      <c r="K18" s="109" t="n">
        <v>1</v>
      </c>
      <c r="L18" s="109" t="n">
        <v>2</v>
      </c>
      <c r="M18" s="109" t="n">
        <v>1</v>
      </c>
      <c r="N18" s="109"/>
      <c r="O18" s="110"/>
      <c r="P18" s="109" t="n">
        <v>1</v>
      </c>
      <c r="Q18" s="109" t="n">
        <v>1</v>
      </c>
      <c r="R18" s="109" t="n">
        <v>1</v>
      </c>
      <c r="S18" s="109" t="n">
        <v>1</v>
      </c>
      <c r="T18" s="109" t="n">
        <v>1</v>
      </c>
      <c r="U18" s="109" t="n">
        <v>2</v>
      </c>
      <c r="V18" s="110"/>
      <c r="W18" s="110"/>
      <c r="X18" s="109" t="n">
        <v>2</v>
      </c>
      <c r="Y18" s="109" t="n">
        <v>2</v>
      </c>
      <c r="Z18" s="109"/>
      <c r="AA18" s="101"/>
      <c r="AB18" s="112"/>
      <c r="AC18" s="126"/>
      <c r="AD18" s="114"/>
      <c r="AE18" s="114"/>
      <c r="AF18" s="114"/>
      <c r="AG18" s="105" t="str">
        <f aca="false">E18</f>
        <v>RB</v>
      </c>
      <c r="AH18" s="106" t="str">
        <f aca="false">D18</f>
        <v>TP</v>
      </c>
      <c r="AI18" s="105" t="n">
        <f aca="false">SUM(G18:AA18)</f>
        <v>17</v>
      </c>
      <c r="AJ18" s="105" t="n">
        <f aca="false">AI18*1.5</f>
        <v>25.5</v>
      </c>
      <c r="AK18" s="44"/>
      <c r="AL18" s="44"/>
      <c r="AM18" s="44"/>
      <c r="AN18" s="44"/>
      <c r="AO18" s="44"/>
      <c r="AP18" s="44"/>
      <c r="AQ18" s="44"/>
      <c r="AR18" s="44"/>
      <c r="AS18" s="44"/>
      <c r="AT18" s="44"/>
    </row>
    <row r="19" customFormat="false" ht="14.25" hidden="false" customHeight="true" outlineLevel="0" collapsed="false">
      <c r="A19" s="44" t="n">
        <v>18</v>
      </c>
      <c r="B19" s="96" t="s">
        <v>75</v>
      </c>
      <c r="C19" s="96" t="str">
        <f aca="false">CONCATENATE(D19,"_",E19)</f>
        <v>TP_CDE</v>
      </c>
      <c r="D19" s="107" t="s">
        <v>27</v>
      </c>
      <c r="E19" s="124" t="s">
        <v>80</v>
      </c>
      <c r="F19" s="107" t="s">
        <v>36</v>
      </c>
      <c r="G19" s="109"/>
      <c r="H19" s="109"/>
      <c r="I19" s="109" t="n">
        <v>2</v>
      </c>
      <c r="J19" s="109" t="n">
        <v>2</v>
      </c>
      <c r="K19" s="109" t="n">
        <v>2</v>
      </c>
      <c r="L19" s="109" t="n">
        <v>4</v>
      </c>
      <c r="M19" s="109" t="n">
        <v>2</v>
      </c>
      <c r="N19" s="109"/>
      <c r="O19" s="110"/>
      <c r="P19" s="109" t="n">
        <v>2</v>
      </c>
      <c r="Q19" s="109" t="n">
        <v>2</v>
      </c>
      <c r="R19" s="109" t="n">
        <v>2</v>
      </c>
      <c r="S19" s="109" t="n">
        <v>2</v>
      </c>
      <c r="T19" s="109" t="n">
        <v>2</v>
      </c>
      <c r="U19" s="109" t="n">
        <v>4</v>
      </c>
      <c r="V19" s="110"/>
      <c r="W19" s="110"/>
      <c r="X19" s="109" t="n">
        <v>4</v>
      </c>
      <c r="Y19" s="109" t="n">
        <v>4</v>
      </c>
      <c r="Z19" s="109"/>
      <c r="AA19" s="111"/>
      <c r="AB19" s="112"/>
      <c r="AC19" s="126"/>
      <c r="AD19" s="114"/>
      <c r="AE19" s="114"/>
      <c r="AF19" s="114"/>
      <c r="AG19" s="105" t="str">
        <f aca="false">E19</f>
        <v>CDE</v>
      </c>
      <c r="AH19" s="106" t="str">
        <f aca="false">D19</f>
        <v>TP</v>
      </c>
      <c r="AI19" s="105" t="n">
        <f aca="false">SUM(G19:AA19)</f>
        <v>34</v>
      </c>
      <c r="AJ19" s="105" t="n">
        <f aca="false">AI19*1.5</f>
        <v>51</v>
      </c>
      <c r="AK19" s="44"/>
      <c r="AL19" s="44"/>
      <c r="AM19" s="44"/>
      <c r="AN19" s="44"/>
      <c r="AO19" s="44"/>
      <c r="AP19" s="44"/>
      <c r="AQ19" s="44"/>
      <c r="AR19" s="44"/>
      <c r="AS19" s="44"/>
      <c r="AT19" s="44"/>
    </row>
    <row r="20" customFormat="false" ht="14.25" hidden="false" customHeight="true" outlineLevel="0" collapsed="false">
      <c r="A20" s="44" t="n">
        <v>19</v>
      </c>
      <c r="B20" s="96" t="s">
        <v>75</v>
      </c>
      <c r="C20" s="96" t="str">
        <f aca="false">CONCATENATE(D20,"_",E20)</f>
        <v>TP_JD</v>
      </c>
      <c r="D20" s="107" t="s">
        <v>27</v>
      </c>
      <c r="E20" s="124" t="s">
        <v>55</v>
      </c>
      <c r="F20" s="107" t="s">
        <v>36</v>
      </c>
      <c r="G20" s="109"/>
      <c r="H20" s="109"/>
      <c r="I20" s="109" t="n">
        <v>2</v>
      </c>
      <c r="J20" s="109" t="n">
        <v>2</v>
      </c>
      <c r="K20" s="109" t="n">
        <v>2</v>
      </c>
      <c r="L20" s="109" t="n">
        <v>4</v>
      </c>
      <c r="M20" s="109" t="n">
        <v>2</v>
      </c>
      <c r="N20" s="109"/>
      <c r="O20" s="110"/>
      <c r="P20" s="109" t="n">
        <v>2</v>
      </c>
      <c r="Q20" s="109" t="n">
        <v>2</v>
      </c>
      <c r="R20" s="109" t="n">
        <v>2</v>
      </c>
      <c r="S20" s="109" t="n">
        <v>2</v>
      </c>
      <c r="T20" s="109" t="n">
        <v>2</v>
      </c>
      <c r="U20" s="109" t="n">
        <v>4</v>
      </c>
      <c r="V20" s="110"/>
      <c r="W20" s="110"/>
      <c r="X20" s="109" t="n">
        <v>4</v>
      </c>
      <c r="Y20" s="109" t="n">
        <v>4</v>
      </c>
      <c r="Z20" s="109"/>
      <c r="AA20" s="101"/>
      <c r="AB20" s="112"/>
      <c r="AC20" s="126"/>
      <c r="AD20" s="114"/>
      <c r="AE20" s="114"/>
      <c r="AF20" s="114"/>
      <c r="AG20" s="105" t="str">
        <f aca="false">E20</f>
        <v>JD</v>
      </c>
      <c r="AH20" s="106" t="str">
        <f aca="false">D20</f>
        <v>TP</v>
      </c>
      <c r="AI20" s="105" t="n">
        <f aca="false">SUM(G20:AA20)</f>
        <v>34</v>
      </c>
      <c r="AJ20" s="105" t="n">
        <f aca="false">AI20*1.5</f>
        <v>51</v>
      </c>
      <c r="AK20" s="44"/>
      <c r="AL20" s="44"/>
      <c r="AM20" s="44"/>
      <c r="AN20" s="44"/>
      <c r="AO20" s="44"/>
      <c r="AP20" s="44"/>
      <c r="AQ20" s="44"/>
      <c r="AR20" s="44"/>
      <c r="AS20" s="44"/>
      <c r="AT20" s="44"/>
    </row>
    <row r="21" customFormat="false" ht="14.25" hidden="false" customHeight="true" outlineLevel="0" collapsed="false">
      <c r="A21" s="44" t="n">
        <v>20</v>
      </c>
      <c r="B21" s="96" t="s">
        <v>75</v>
      </c>
      <c r="C21" s="96" t="str">
        <f aca="false">CONCATENATE(D21,"_",E21)</f>
        <v>TP_</v>
      </c>
      <c r="D21" s="107" t="s">
        <v>27</v>
      </c>
      <c r="E21" s="107"/>
      <c r="F21" s="107" t="s">
        <v>36</v>
      </c>
      <c r="G21" s="109"/>
      <c r="H21" s="109" t="s">
        <v>81</v>
      </c>
      <c r="I21" s="109"/>
      <c r="J21" s="109"/>
      <c r="K21" s="109"/>
      <c r="L21" s="109"/>
      <c r="M21" s="109"/>
      <c r="N21" s="109"/>
      <c r="O21" s="110"/>
      <c r="P21" s="109"/>
      <c r="Q21" s="109"/>
      <c r="R21" s="109"/>
      <c r="S21" s="109"/>
      <c r="T21" s="109"/>
      <c r="U21" s="109"/>
      <c r="V21" s="110"/>
      <c r="W21" s="110"/>
      <c r="X21" s="109"/>
      <c r="Y21" s="109"/>
      <c r="Z21" s="109"/>
      <c r="AA21" s="111"/>
      <c r="AB21" s="112"/>
      <c r="AC21" s="126"/>
      <c r="AD21" s="114"/>
      <c r="AE21" s="114"/>
      <c r="AF21" s="114"/>
      <c r="AG21" s="105" t="n">
        <f aca="false">E21</f>
        <v>0</v>
      </c>
      <c r="AH21" s="106" t="str">
        <f aca="false">D21</f>
        <v>TP</v>
      </c>
      <c r="AI21" s="105" t="n">
        <f aca="false">SUM(G21:AA21)</f>
        <v>0</v>
      </c>
      <c r="AJ21" s="105" t="n">
        <f aca="false">AI21*1.5</f>
        <v>0</v>
      </c>
      <c r="AK21" s="44"/>
      <c r="AL21" s="44"/>
      <c r="AM21" s="44"/>
      <c r="AN21" s="44"/>
      <c r="AO21" s="44"/>
      <c r="AP21" s="44"/>
      <c r="AQ21" s="44"/>
      <c r="AR21" s="44"/>
      <c r="AS21" s="44"/>
      <c r="AT21" s="44"/>
    </row>
    <row r="22" customFormat="false" ht="14.25" hidden="false" customHeight="true" outlineLevel="0" collapsed="false">
      <c r="A22" s="44" t="n">
        <v>21</v>
      </c>
      <c r="B22" s="96" t="s">
        <v>75</v>
      </c>
      <c r="C22" s="96" t="str">
        <f aca="false">CONCATENATE(D22,"_",E22)</f>
        <v>TP_</v>
      </c>
      <c r="D22" s="107" t="s">
        <v>27</v>
      </c>
      <c r="E22" s="107"/>
      <c r="F22" s="107" t="s">
        <v>36</v>
      </c>
      <c r="G22" s="109"/>
      <c r="H22" s="109"/>
      <c r="I22" s="109"/>
      <c r="J22" s="109"/>
      <c r="K22" s="109"/>
      <c r="L22" s="109"/>
      <c r="M22" s="109"/>
      <c r="N22" s="109"/>
      <c r="O22" s="110"/>
      <c r="P22" s="109"/>
      <c r="Q22" s="109"/>
      <c r="R22" s="109"/>
      <c r="S22" s="109"/>
      <c r="T22" s="109"/>
      <c r="U22" s="109"/>
      <c r="V22" s="110"/>
      <c r="W22" s="110"/>
      <c r="X22" s="109"/>
      <c r="Y22" s="109"/>
      <c r="Z22" s="109"/>
      <c r="AA22" s="101"/>
      <c r="AB22" s="112"/>
      <c r="AC22" s="126"/>
      <c r="AD22" s="114"/>
      <c r="AE22" s="114"/>
      <c r="AF22" s="114"/>
      <c r="AG22" s="105" t="n">
        <f aca="false">E22</f>
        <v>0</v>
      </c>
      <c r="AH22" s="106" t="str">
        <f aca="false">D22</f>
        <v>TP</v>
      </c>
      <c r="AI22" s="105" t="n">
        <f aca="false">SUM(G22:AA22)</f>
        <v>0</v>
      </c>
      <c r="AJ22" s="105" t="n">
        <f aca="false">AI22*1.5</f>
        <v>0</v>
      </c>
      <c r="AK22" s="44"/>
      <c r="AL22" s="44"/>
      <c r="AM22" s="44"/>
      <c r="AN22" s="44"/>
      <c r="AO22" s="44"/>
      <c r="AP22" s="44"/>
      <c r="AQ22" s="44"/>
      <c r="AR22" s="44"/>
      <c r="AS22" s="44"/>
      <c r="AT22" s="44"/>
    </row>
    <row r="23" customFormat="false" ht="14.25" hidden="false" customHeight="true" outlineLevel="0" collapsed="false">
      <c r="A23" s="44" t="n">
        <v>22</v>
      </c>
      <c r="B23" s="96" t="s">
        <v>75</v>
      </c>
      <c r="C23" s="96" t="str">
        <f aca="false">CONCATENATE(D23,"_",E23)</f>
        <v>TP_</v>
      </c>
      <c r="D23" s="107" t="s">
        <v>27</v>
      </c>
      <c r="E23" s="107"/>
      <c r="F23" s="107" t="s">
        <v>36</v>
      </c>
      <c r="G23" s="109"/>
      <c r="H23" s="109"/>
      <c r="I23" s="109"/>
      <c r="J23" s="109"/>
      <c r="K23" s="109"/>
      <c r="L23" s="109"/>
      <c r="M23" s="109"/>
      <c r="N23" s="109"/>
      <c r="O23" s="110"/>
      <c r="P23" s="109"/>
      <c r="Q23" s="109"/>
      <c r="R23" s="109"/>
      <c r="S23" s="109"/>
      <c r="T23" s="109"/>
      <c r="U23" s="109"/>
      <c r="V23" s="110"/>
      <c r="W23" s="110"/>
      <c r="X23" s="109"/>
      <c r="Y23" s="109"/>
      <c r="Z23" s="109"/>
      <c r="AA23" s="111"/>
      <c r="AB23" s="112"/>
      <c r="AC23" s="113" t="str">
        <f aca="false">IF(AC15=AC16,"ok","/!\")</f>
        <v>ok</v>
      </c>
      <c r="AD23" s="113" t="str">
        <f aca="false">IF(AC15=AD15,"ok","/!\")</f>
        <v>ok</v>
      </c>
      <c r="AE23" s="114"/>
      <c r="AF23" s="114"/>
      <c r="AG23" s="105" t="n">
        <f aca="false">E23</f>
        <v>0</v>
      </c>
      <c r="AH23" s="106" t="str">
        <f aca="false">D23</f>
        <v>TP</v>
      </c>
      <c r="AI23" s="105" t="n">
        <f aca="false">SUM(G23:AA23)</f>
        <v>0</v>
      </c>
      <c r="AJ23" s="105" t="n">
        <f aca="false">AI23*1.5</f>
        <v>0</v>
      </c>
      <c r="AK23" s="44"/>
      <c r="AL23" s="44"/>
      <c r="AM23" s="44"/>
      <c r="AN23" s="44"/>
      <c r="AO23" s="44"/>
      <c r="AP23" s="44"/>
      <c r="AQ23" s="44"/>
      <c r="AR23" s="44"/>
      <c r="AS23" s="44"/>
      <c r="AT23" s="44"/>
    </row>
    <row r="24" customFormat="false" ht="24.75" hidden="false" customHeight="true" outlineLevel="0" collapsed="false">
      <c r="A24" s="87" t="n">
        <v>23</v>
      </c>
      <c r="B24" s="88" t="s">
        <v>70</v>
      </c>
      <c r="C24" s="88" t="str">
        <f aca="false">CONCATENATE(D24,"_",E24)</f>
        <v>CTRL_Intervenant</v>
      </c>
      <c r="D24" s="115" t="s">
        <v>28</v>
      </c>
      <c r="E24" s="115" t="s">
        <v>71</v>
      </c>
      <c r="F24" s="115" t="s">
        <v>72</v>
      </c>
      <c r="G24" s="120"/>
      <c r="H24" s="120"/>
      <c r="I24" s="120"/>
      <c r="J24" s="118" t="n">
        <v>0.5</v>
      </c>
      <c r="K24" s="120"/>
      <c r="L24" s="120"/>
      <c r="M24" s="118"/>
      <c r="N24" s="120" t="n">
        <v>1.5</v>
      </c>
      <c r="O24" s="121"/>
      <c r="P24" s="120"/>
      <c r="Q24" s="120"/>
      <c r="R24" s="118"/>
      <c r="S24" s="120" t="n">
        <v>0.5</v>
      </c>
      <c r="T24" s="120"/>
      <c r="U24" s="120"/>
      <c r="V24" s="121"/>
      <c r="W24" s="121"/>
      <c r="X24" s="120"/>
      <c r="Y24" s="120"/>
      <c r="Z24" s="118" t="n">
        <v>1</v>
      </c>
      <c r="AA24" s="92"/>
      <c r="AB24" s="122"/>
      <c r="AC24" s="88" t="n">
        <f aca="false">SUM(G24:AA24)</f>
        <v>3.5</v>
      </c>
      <c r="AD24" s="88" t="n">
        <f aca="false">4.5/1.5</f>
        <v>3</v>
      </c>
      <c r="AE24" s="123"/>
      <c r="AF24" s="123"/>
      <c r="AG24" s="88" t="str">
        <f aca="false">E24</f>
        <v>Intervenant</v>
      </c>
      <c r="AH24" s="88" t="str">
        <f aca="false">D24</f>
        <v>CTRL</v>
      </c>
      <c r="AI24" s="88" t="n">
        <f aca="false">SUM(G24:AA24)</f>
        <v>3.5</v>
      </c>
      <c r="AJ24" s="88" t="n">
        <f aca="false">AI24*1.5</f>
        <v>5.25</v>
      </c>
      <c r="AK24" s="87"/>
      <c r="AL24" s="95"/>
      <c r="AM24" s="95"/>
      <c r="AN24" s="95"/>
      <c r="AO24" s="95"/>
      <c r="AP24" s="95"/>
      <c r="AQ24" s="95"/>
      <c r="AR24" s="95"/>
      <c r="AS24" s="95"/>
      <c r="AT24" s="95"/>
    </row>
    <row r="25" customFormat="false" ht="14.25" hidden="false" customHeight="true" outlineLevel="0" collapsed="false">
      <c r="A25" s="44" t="n">
        <v>24</v>
      </c>
      <c r="B25" s="96" t="s">
        <v>75</v>
      </c>
      <c r="C25" s="96" t="str">
        <f aca="false">CONCATENATE(D25,"_",E25)</f>
        <v>CTRL_PS</v>
      </c>
      <c r="D25" s="107" t="s">
        <v>28</v>
      </c>
      <c r="E25" s="124" t="s">
        <v>10</v>
      </c>
      <c r="F25" s="107" t="s">
        <v>28</v>
      </c>
      <c r="G25" s="109"/>
      <c r="H25" s="109"/>
      <c r="I25" s="109"/>
      <c r="J25" s="109"/>
      <c r="K25" s="109"/>
      <c r="L25" s="109"/>
      <c r="M25" s="109"/>
      <c r="N25" s="109" t="n">
        <v>1</v>
      </c>
      <c r="O25" s="110"/>
      <c r="P25" s="109"/>
      <c r="Q25" s="109"/>
      <c r="R25" s="109"/>
      <c r="S25" s="109"/>
      <c r="T25" s="109"/>
      <c r="U25" s="109"/>
      <c r="V25" s="110"/>
      <c r="W25" s="110"/>
      <c r="X25" s="109"/>
      <c r="Y25" s="109"/>
      <c r="Z25" s="109" t="n">
        <v>1</v>
      </c>
      <c r="AA25" s="101"/>
      <c r="AB25" s="112"/>
      <c r="AC25" s="103" t="n">
        <f aca="false">SUM(G25:AA26)</f>
        <v>3.5</v>
      </c>
      <c r="AD25" s="104"/>
      <c r="AE25" s="114"/>
      <c r="AF25" s="114"/>
      <c r="AG25" s="106" t="str">
        <f aca="false">E25</f>
        <v>PS</v>
      </c>
      <c r="AH25" s="106" t="str">
        <f aca="false">D25</f>
        <v>CTRL</v>
      </c>
      <c r="AI25" s="106" t="n">
        <f aca="false">SUM(G25:AA25)</f>
        <v>2</v>
      </c>
      <c r="AJ25" s="106" t="n">
        <f aca="false">AI25*1.5</f>
        <v>3</v>
      </c>
      <c r="AK25" s="44"/>
      <c r="AL25" s="44"/>
      <c r="AM25" s="44"/>
      <c r="AN25" s="44"/>
      <c r="AO25" s="44"/>
      <c r="AP25" s="44"/>
      <c r="AQ25" s="44"/>
      <c r="AR25" s="44"/>
      <c r="AS25" s="44"/>
      <c r="AT25" s="44"/>
    </row>
    <row r="26" customFormat="false" ht="14.25" hidden="false" customHeight="true" outlineLevel="0" collapsed="false">
      <c r="A26" s="44" t="n">
        <v>25</v>
      </c>
      <c r="B26" s="96" t="s">
        <v>75</v>
      </c>
      <c r="C26" s="96" t="str">
        <f aca="false">CONCATENATE(D26,"_",E26)</f>
        <v>CTRL_LR</v>
      </c>
      <c r="D26" s="107" t="s">
        <v>28</v>
      </c>
      <c r="E26" s="124" t="s">
        <v>76</v>
      </c>
      <c r="F26" s="107" t="s">
        <v>28</v>
      </c>
      <c r="G26" s="109"/>
      <c r="H26" s="109"/>
      <c r="I26" s="109"/>
      <c r="J26" s="125" t="n">
        <v>0.5</v>
      </c>
      <c r="K26" s="125"/>
      <c r="L26" s="125"/>
      <c r="M26" s="125"/>
      <c r="N26" s="125" t="n">
        <v>0.5</v>
      </c>
      <c r="O26" s="127"/>
      <c r="P26" s="125"/>
      <c r="Q26" s="125"/>
      <c r="R26" s="125"/>
      <c r="S26" s="125" t="n">
        <v>0.5</v>
      </c>
      <c r="T26" s="109"/>
      <c r="U26" s="109"/>
      <c r="V26" s="110"/>
      <c r="W26" s="110"/>
      <c r="X26" s="109"/>
      <c r="Y26" s="109"/>
      <c r="Z26" s="109"/>
      <c r="AA26" s="111"/>
      <c r="AB26" s="128"/>
      <c r="AC26" s="113" t="str">
        <f aca="false">IF(AC24=AC25,"ok","/!\")</f>
        <v>ok</v>
      </c>
      <c r="AD26" s="113" t="str">
        <f aca="false">IF(AC24=AD24,"ok","/!\")</f>
        <v>/!\</v>
      </c>
      <c r="AE26" s="129"/>
      <c r="AF26" s="129"/>
      <c r="AG26" s="28" t="str">
        <f aca="false">E26</f>
        <v>LR</v>
      </c>
      <c r="AH26" s="106" t="str">
        <f aca="false">D26</f>
        <v>CTRL</v>
      </c>
      <c r="AI26" s="28" t="n">
        <f aca="false">SUM(G26:AA26)</f>
        <v>1.5</v>
      </c>
      <c r="AJ26" s="28" t="n">
        <f aca="false">AI26*1.5</f>
        <v>2.25</v>
      </c>
      <c r="AK26" s="44"/>
      <c r="AL26" s="44"/>
      <c r="AM26" s="44"/>
      <c r="AN26" s="44"/>
      <c r="AO26" s="44"/>
      <c r="AP26" s="44"/>
      <c r="AQ26" s="44"/>
      <c r="AR26" s="44"/>
      <c r="AS26" s="44"/>
      <c r="AT26" s="44"/>
    </row>
    <row r="27" customFormat="false" ht="14.25" hidden="false" customHeight="true" outlineLevel="0" collapsed="false">
      <c r="A27" s="44"/>
      <c r="B27" s="130"/>
      <c r="C27" s="131"/>
      <c r="D27" s="132"/>
      <c r="E27" s="132"/>
      <c r="F27" s="74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4"/>
      <c r="AC27" s="132"/>
      <c r="AD27" s="135"/>
      <c r="AE27" s="79"/>
      <c r="AF27" s="79"/>
      <c r="AG27" s="79"/>
      <c r="AH27" s="79"/>
      <c r="AI27" s="79"/>
      <c r="AJ27" s="79"/>
      <c r="AK27" s="44"/>
      <c r="AL27" s="44"/>
      <c r="AM27" s="44"/>
      <c r="AN27" s="44"/>
      <c r="AO27" s="44"/>
      <c r="AP27" s="44"/>
      <c r="AQ27" s="44"/>
      <c r="AR27" s="44"/>
      <c r="AS27" s="44"/>
      <c r="AT27" s="44"/>
    </row>
    <row r="28" customFormat="false" ht="24.75" hidden="false" customHeight="true" outlineLevel="0" collapsed="false">
      <c r="A28" s="44" t="n">
        <v>28</v>
      </c>
      <c r="B28" s="88" t="s">
        <v>82</v>
      </c>
      <c r="C28" s="88" t="str">
        <f aca="false">CONCATENATE(D28,"_",E28)</f>
        <v>CM_Intervenant</v>
      </c>
      <c r="D28" s="89" t="s">
        <v>23</v>
      </c>
      <c r="E28" s="89" t="s">
        <v>71</v>
      </c>
      <c r="F28" s="89" t="s">
        <v>72</v>
      </c>
      <c r="G28" s="136" t="n">
        <v>2</v>
      </c>
      <c r="H28" s="137"/>
      <c r="I28" s="136"/>
      <c r="J28" s="136"/>
      <c r="K28" s="137"/>
      <c r="L28" s="137" t="n">
        <v>1</v>
      </c>
      <c r="M28" s="138" t="n">
        <v>1</v>
      </c>
      <c r="N28" s="138"/>
      <c r="O28" s="100"/>
      <c r="P28" s="138"/>
      <c r="Q28" s="138"/>
      <c r="R28" s="138" t="n">
        <v>1</v>
      </c>
      <c r="S28" s="139"/>
      <c r="T28" s="139"/>
      <c r="U28" s="139"/>
      <c r="V28" s="140"/>
      <c r="W28" s="140"/>
      <c r="X28" s="139"/>
      <c r="Y28" s="139"/>
      <c r="Z28" s="139"/>
      <c r="AA28" s="141"/>
      <c r="AB28" s="142" t="s">
        <v>83</v>
      </c>
      <c r="AC28" s="88" t="n">
        <f aca="false">SUM(G28:AA28)</f>
        <v>5</v>
      </c>
      <c r="AD28" s="88" t="n">
        <f aca="false">6/1.5</f>
        <v>4</v>
      </c>
      <c r="AE28" s="94" t="n">
        <f aca="false">(AC28+AC31+AC36+AC45)/(AD28+AD31+AD36+AD45)</f>
        <v>0.9112149533</v>
      </c>
      <c r="AF28" s="88" t="s">
        <v>82</v>
      </c>
      <c r="AG28" s="88" t="str">
        <f aca="false">E28</f>
        <v>Intervenant</v>
      </c>
      <c r="AH28" s="88" t="s">
        <v>73</v>
      </c>
      <c r="AI28" s="88" t="s">
        <v>21</v>
      </c>
      <c r="AJ28" s="88" t="s">
        <v>74</v>
      </c>
      <c r="AK28" s="44"/>
      <c r="AL28" s="95"/>
      <c r="AM28" s="95"/>
      <c r="AN28" s="95"/>
      <c r="AO28" s="95"/>
      <c r="AP28" s="95"/>
      <c r="AQ28" s="95"/>
      <c r="AR28" s="95"/>
      <c r="AS28" s="95"/>
      <c r="AT28" s="95"/>
    </row>
    <row r="29" customFormat="false" ht="14.25" hidden="false" customHeight="true" outlineLevel="0" collapsed="false">
      <c r="A29" s="44" t="n">
        <v>29</v>
      </c>
      <c r="B29" s="143" t="s">
        <v>84</v>
      </c>
      <c r="C29" s="96" t="str">
        <f aca="false">CONCATENATE(D29,"_",E29)</f>
        <v>CM_MFC</v>
      </c>
      <c r="D29" s="97" t="s">
        <v>23</v>
      </c>
      <c r="E29" s="98" t="s">
        <v>83</v>
      </c>
      <c r="F29" s="97" t="s">
        <v>30</v>
      </c>
      <c r="G29" s="109" t="n">
        <v>2</v>
      </c>
      <c r="H29" s="109"/>
      <c r="I29" s="109"/>
      <c r="J29" s="109"/>
      <c r="K29" s="109"/>
      <c r="L29" s="109" t="n">
        <v>1</v>
      </c>
      <c r="M29" s="109" t="n">
        <v>1</v>
      </c>
      <c r="N29" s="109"/>
      <c r="O29" s="110"/>
      <c r="P29" s="109"/>
      <c r="Q29" s="109"/>
      <c r="R29" s="109" t="n">
        <v>1</v>
      </c>
      <c r="S29" s="125"/>
      <c r="T29" s="125"/>
      <c r="U29" s="125"/>
      <c r="V29" s="127"/>
      <c r="W29" s="127"/>
      <c r="X29" s="125"/>
      <c r="Y29" s="125"/>
      <c r="Z29" s="125"/>
      <c r="AA29" s="144"/>
      <c r="AB29" s="145"/>
      <c r="AC29" s="103" t="n">
        <f aca="false">SUM(G29:AA30)</f>
        <v>5</v>
      </c>
      <c r="AD29" s="103"/>
      <c r="AE29" s="104"/>
      <c r="AF29" s="104"/>
      <c r="AG29" s="105" t="str">
        <f aca="false">E29</f>
        <v>MFC</v>
      </c>
      <c r="AH29" s="106" t="str">
        <f aca="false">D29</f>
        <v>CM</v>
      </c>
      <c r="AI29" s="105" t="n">
        <f aca="false">SUM(G29:AA29)</f>
        <v>5</v>
      </c>
      <c r="AJ29" s="105" t="n">
        <f aca="false">AI29*1.5</f>
        <v>7.5</v>
      </c>
      <c r="AK29" s="44"/>
      <c r="AL29" s="44"/>
      <c r="AM29" s="44"/>
      <c r="AN29" s="44"/>
      <c r="AO29" s="44"/>
      <c r="AP29" s="44"/>
      <c r="AQ29" s="44"/>
      <c r="AR29" s="44"/>
      <c r="AS29" s="44"/>
      <c r="AT29" s="44"/>
    </row>
    <row r="30" customFormat="false" ht="14.25" hidden="false" customHeight="true" outlineLevel="0" collapsed="false">
      <c r="A30" s="44"/>
      <c r="B30" s="143" t="s">
        <v>84</v>
      </c>
      <c r="C30" s="96" t="str">
        <f aca="false">CONCATENATE(D30,"_",E30)</f>
        <v>CM_</v>
      </c>
      <c r="D30" s="107" t="s">
        <v>23</v>
      </c>
      <c r="E30" s="107"/>
      <c r="F30" s="107"/>
      <c r="G30" s="125"/>
      <c r="H30" s="125"/>
      <c r="I30" s="125"/>
      <c r="J30" s="125"/>
      <c r="K30" s="125"/>
      <c r="L30" s="125"/>
      <c r="M30" s="125"/>
      <c r="N30" s="125"/>
      <c r="O30" s="127"/>
      <c r="P30" s="125"/>
      <c r="Q30" s="125"/>
      <c r="R30" s="125"/>
      <c r="S30" s="125"/>
      <c r="T30" s="125"/>
      <c r="U30" s="125"/>
      <c r="V30" s="127"/>
      <c r="W30" s="127"/>
      <c r="X30" s="125"/>
      <c r="Y30" s="125"/>
      <c r="Z30" s="125"/>
      <c r="AA30" s="146"/>
      <c r="AB30" s="147"/>
      <c r="AC30" s="126" t="str">
        <f aca="false">IF(AC28=AC29,"ok","/!\")</f>
        <v>ok</v>
      </c>
      <c r="AD30" s="148" t="str">
        <f aca="false">IF(AC28=AD28,"ok","/!\")</f>
        <v>/!\</v>
      </c>
      <c r="AE30" s="114"/>
      <c r="AF30" s="104"/>
      <c r="AG30" s="105"/>
      <c r="AH30" s="106"/>
      <c r="AI30" s="105"/>
      <c r="AJ30" s="105"/>
      <c r="AK30" s="44"/>
      <c r="AL30" s="44"/>
      <c r="AM30" s="44"/>
      <c r="AN30" s="44"/>
      <c r="AO30" s="44"/>
      <c r="AP30" s="44"/>
      <c r="AQ30" s="44"/>
      <c r="AR30" s="44"/>
      <c r="AS30" s="44"/>
      <c r="AT30" s="44"/>
    </row>
    <row r="31" customFormat="false" ht="24.75" hidden="false" customHeight="true" outlineLevel="0" collapsed="false">
      <c r="A31" s="44" t="n">
        <v>30</v>
      </c>
      <c r="B31" s="88" t="s">
        <v>82</v>
      </c>
      <c r="C31" s="88" t="str">
        <f aca="false">CONCATENATE(D31,"_",E31)</f>
        <v>TD_Intervenant</v>
      </c>
      <c r="D31" s="115" t="s">
        <v>25</v>
      </c>
      <c r="E31" s="115" t="s">
        <v>71</v>
      </c>
      <c r="F31" s="115" t="s">
        <v>72</v>
      </c>
      <c r="G31" s="149"/>
      <c r="H31" s="120" t="n">
        <v>2</v>
      </c>
      <c r="I31" s="118" t="n">
        <v>2</v>
      </c>
      <c r="J31" s="118" t="n">
        <v>2</v>
      </c>
      <c r="K31" s="118" t="n">
        <v>2</v>
      </c>
      <c r="L31" s="118" t="n">
        <v>1</v>
      </c>
      <c r="M31" s="118" t="n">
        <v>1</v>
      </c>
      <c r="N31" s="118" t="n">
        <v>1</v>
      </c>
      <c r="O31" s="119"/>
      <c r="P31" s="118"/>
      <c r="Q31" s="150"/>
      <c r="R31" s="150"/>
      <c r="S31" s="150" t="n">
        <v>2</v>
      </c>
      <c r="T31" s="149"/>
      <c r="U31" s="149"/>
      <c r="V31" s="127"/>
      <c r="W31" s="127"/>
      <c r="X31" s="149"/>
      <c r="Y31" s="149"/>
      <c r="Z31" s="149"/>
      <c r="AA31" s="141"/>
      <c r="AB31" s="151"/>
      <c r="AC31" s="88" t="n">
        <f aca="false">SUM(G31:AA31)*4</f>
        <v>52</v>
      </c>
      <c r="AD31" s="88" t="n">
        <f aca="false">18/1.5*4</f>
        <v>48</v>
      </c>
      <c r="AE31" s="114"/>
      <c r="AF31" s="114"/>
      <c r="AG31" s="105" t="str">
        <f aca="false">E31</f>
        <v>Intervenant</v>
      </c>
      <c r="AH31" s="106" t="str">
        <f aca="false">D31</f>
        <v>TD</v>
      </c>
      <c r="AI31" s="105" t="n">
        <f aca="false">SUM(G31:AA31)</f>
        <v>13</v>
      </c>
      <c r="AJ31" s="105" t="n">
        <f aca="false">AI31*1.5</f>
        <v>19.5</v>
      </c>
      <c r="AK31" s="44"/>
      <c r="AL31" s="44"/>
      <c r="AM31" s="44"/>
      <c r="AN31" s="44"/>
      <c r="AO31" s="44"/>
      <c r="AP31" s="44"/>
      <c r="AQ31" s="44"/>
      <c r="AR31" s="44"/>
      <c r="AS31" s="44"/>
      <c r="AT31" s="44"/>
    </row>
    <row r="32" customFormat="false" ht="14.25" hidden="false" customHeight="true" outlineLevel="0" collapsed="false">
      <c r="A32" s="44" t="n">
        <v>31</v>
      </c>
      <c r="B32" s="96" t="s">
        <v>84</v>
      </c>
      <c r="C32" s="96" t="str">
        <f aca="false">CONCATENATE(D32,"_",E32)</f>
        <v>TD_MFC</v>
      </c>
      <c r="D32" s="107" t="s">
        <v>25</v>
      </c>
      <c r="E32" s="124" t="s">
        <v>83</v>
      </c>
      <c r="F32" s="107" t="s">
        <v>32</v>
      </c>
      <c r="G32" s="125"/>
      <c r="H32" s="109" t="n">
        <v>4</v>
      </c>
      <c r="I32" s="109" t="n">
        <v>4</v>
      </c>
      <c r="J32" s="109" t="n">
        <v>4</v>
      </c>
      <c r="K32" s="109" t="n">
        <v>4</v>
      </c>
      <c r="L32" s="109" t="n">
        <v>2</v>
      </c>
      <c r="M32" s="109" t="n">
        <v>2</v>
      </c>
      <c r="N32" s="109"/>
      <c r="O32" s="110"/>
      <c r="P32" s="109"/>
      <c r="Q32" s="109"/>
      <c r="R32" s="109"/>
      <c r="S32" s="109" t="n">
        <v>4</v>
      </c>
      <c r="T32" s="125"/>
      <c r="U32" s="125"/>
      <c r="V32" s="127"/>
      <c r="W32" s="127"/>
      <c r="X32" s="125"/>
      <c r="Y32" s="125"/>
      <c r="Z32" s="125"/>
      <c r="AA32" s="144"/>
      <c r="AB32" s="147"/>
      <c r="AC32" s="103" t="n">
        <f aca="false">SUM(G32:AA35)</f>
        <v>52</v>
      </c>
      <c r="AD32" s="104"/>
      <c r="AE32" s="114"/>
      <c r="AF32" s="114"/>
      <c r="AG32" s="88" t="str">
        <f aca="false">E32</f>
        <v>MFC</v>
      </c>
      <c r="AH32" s="88" t="str">
        <f aca="false">D32</f>
        <v>TD</v>
      </c>
      <c r="AI32" s="88" t="n">
        <f aca="false">SUM(G32:AA32)</f>
        <v>24</v>
      </c>
      <c r="AJ32" s="88" t="n">
        <f aca="false">AI32*1.5</f>
        <v>36</v>
      </c>
      <c r="AK32" s="44"/>
      <c r="AL32" s="95"/>
      <c r="AM32" s="95"/>
      <c r="AN32" s="95"/>
      <c r="AO32" s="95"/>
      <c r="AP32" s="95"/>
      <c r="AQ32" s="95"/>
      <c r="AR32" s="95"/>
      <c r="AS32" s="95"/>
      <c r="AT32" s="95"/>
    </row>
    <row r="33" customFormat="false" ht="14.25" hidden="false" customHeight="true" outlineLevel="0" collapsed="false">
      <c r="A33" s="44" t="n">
        <v>32</v>
      </c>
      <c r="B33" s="96" t="s">
        <v>84</v>
      </c>
      <c r="C33" s="96" t="str">
        <f aca="false">CONCATENATE(D33,"_",E33)</f>
        <v>TD_MDM</v>
      </c>
      <c r="D33" s="107" t="s">
        <v>25</v>
      </c>
      <c r="E33" s="124" t="s">
        <v>77</v>
      </c>
      <c r="F33" s="107" t="s">
        <v>32</v>
      </c>
      <c r="G33" s="125"/>
      <c r="H33" s="109" t="n">
        <v>4</v>
      </c>
      <c r="I33" s="109" t="n">
        <v>4</v>
      </c>
      <c r="J33" s="109" t="n">
        <v>4</v>
      </c>
      <c r="K33" s="109" t="n">
        <v>4</v>
      </c>
      <c r="L33" s="109" t="n">
        <v>2</v>
      </c>
      <c r="M33" s="109" t="n">
        <v>2</v>
      </c>
      <c r="N33" s="109" t="n">
        <v>4</v>
      </c>
      <c r="O33" s="110"/>
      <c r="P33" s="109"/>
      <c r="Q33" s="109"/>
      <c r="R33" s="109"/>
      <c r="S33" s="109" t="n">
        <v>4</v>
      </c>
      <c r="T33" s="125"/>
      <c r="U33" s="125"/>
      <c r="V33" s="127"/>
      <c r="W33" s="127"/>
      <c r="X33" s="125"/>
      <c r="Y33" s="125"/>
      <c r="Z33" s="125"/>
      <c r="AA33" s="146"/>
      <c r="AB33" s="147"/>
      <c r="AC33" s="126"/>
      <c r="AD33" s="126"/>
      <c r="AE33" s="114"/>
      <c r="AF33" s="114"/>
      <c r="AG33" s="105" t="str">
        <f aca="false">E33</f>
        <v>MDM</v>
      </c>
      <c r="AH33" s="106" t="str">
        <f aca="false">D33</f>
        <v>TD</v>
      </c>
      <c r="AI33" s="105" t="n">
        <f aca="false">SUM(G33:AA33)</f>
        <v>28</v>
      </c>
      <c r="AJ33" s="105" t="n">
        <f aca="false">AI33*1.5</f>
        <v>42</v>
      </c>
      <c r="AK33" s="44"/>
      <c r="AL33" s="44"/>
      <c r="AM33" s="44"/>
      <c r="AN33" s="44"/>
      <c r="AO33" s="44"/>
      <c r="AP33" s="44"/>
      <c r="AQ33" s="44"/>
      <c r="AR33" s="44"/>
      <c r="AS33" s="44"/>
      <c r="AT33" s="44"/>
    </row>
    <row r="34" customFormat="false" ht="14.25" hidden="false" customHeight="true" outlineLevel="0" collapsed="false">
      <c r="A34" s="44" t="n">
        <v>33</v>
      </c>
      <c r="B34" s="96" t="s">
        <v>84</v>
      </c>
      <c r="C34" s="96" t="str">
        <f aca="false">CONCATENATE(D34,"_",E34)</f>
        <v>TD_</v>
      </c>
      <c r="D34" s="107" t="s">
        <v>25</v>
      </c>
      <c r="E34" s="124"/>
      <c r="F34" s="107"/>
      <c r="G34" s="125"/>
      <c r="H34" s="125"/>
      <c r="I34" s="125"/>
      <c r="J34" s="125"/>
      <c r="K34" s="125"/>
      <c r="L34" s="125"/>
      <c r="M34" s="125"/>
      <c r="N34" s="125"/>
      <c r="O34" s="127"/>
      <c r="P34" s="125"/>
      <c r="Q34" s="125"/>
      <c r="R34" s="125"/>
      <c r="S34" s="125"/>
      <c r="T34" s="125"/>
      <c r="U34" s="125"/>
      <c r="V34" s="127"/>
      <c r="W34" s="127"/>
      <c r="X34" s="125"/>
      <c r="Y34" s="125"/>
      <c r="Z34" s="125"/>
      <c r="AA34" s="144"/>
      <c r="AB34" s="147"/>
      <c r="AC34" s="126"/>
      <c r="AD34" s="114"/>
      <c r="AE34" s="114"/>
      <c r="AF34" s="114"/>
      <c r="AG34" s="105" t="n">
        <f aca="false">E34</f>
        <v>0</v>
      </c>
      <c r="AH34" s="106" t="str">
        <f aca="false">D34</f>
        <v>TD</v>
      </c>
      <c r="AI34" s="105" t="n">
        <f aca="false">SUM(G34:AA34)</f>
        <v>0</v>
      </c>
      <c r="AJ34" s="105" t="n">
        <f aca="false">AI34*1.5</f>
        <v>0</v>
      </c>
      <c r="AK34" s="44"/>
      <c r="AL34" s="44"/>
      <c r="AM34" s="44"/>
      <c r="AN34" s="44"/>
      <c r="AO34" s="44"/>
      <c r="AP34" s="44"/>
      <c r="AQ34" s="44"/>
      <c r="AR34" s="44"/>
      <c r="AS34" s="44"/>
      <c r="AT34" s="44"/>
    </row>
    <row r="35" customFormat="false" ht="14.25" hidden="false" customHeight="true" outlineLevel="0" collapsed="false">
      <c r="A35" s="44" t="n">
        <v>34</v>
      </c>
      <c r="B35" s="96" t="s">
        <v>84</v>
      </c>
      <c r="C35" s="96" t="str">
        <f aca="false">CONCATENATE(D35,"_",E35)</f>
        <v>TD_</v>
      </c>
      <c r="D35" s="107" t="s">
        <v>25</v>
      </c>
      <c r="E35" s="124"/>
      <c r="F35" s="107"/>
      <c r="G35" s="125"/>
      <c r="H35" s="125"/>
      <c r="I35" s="125"/>
      <c r="J35" s="125"/>
      <c r="K35" s="125"/>
      <c r="L35" s="125"/>
      <c r="M35" s="125"/>
      <c r="N35" s="125"/>
      <c r="O35" s="127"/>
      <c r="P35" s="125"/>
      <c r="Q35" s="125"/>
      <c r="R35" s="125"/>
      <c r="S35" s="125"/>
      <c r="T35" s="125"/>
      <c r="U35" s="125"/>
      <c r="V35" s="127"/>
      <c r="W35" s="127"/>
      <c r="X35" s="125"/>
      <c r="Y35" s="125"/>
      <c r="Z35" s="125"/>
      <c r="AA35" s="146"/>
      <c r="AB35" s="147"/>
      <c r="AC35" s="113" t="str">
        <f aca="false">IF(AC31=AC32,"ok","/!\")</f>
        <v>ok</v>
      </c>
      <c r="AD35" s="113" t="str">
        <f aca="false">IF(AC31=AD31,"ok","/!\")</f>
        <v>/!\</v>
      </c>
      <c r="AE35" s="114"/>
      <c r="AF35" s="114"/>
      <c r="AG35" s="105" t="n">
        <f aca="false">E35</f>
        <v>0</v>
      </c>
      <c r="AH35" s="106" t="str">
        <f aca="false">D35</f>
        <v>TD</v>
      </c>
      <c r="AI35" s="105" t="n">
        <f aca="false">SUM(G35:AA35)</f>
        <v>0</v>
      </c>
      <c r="AJ35" s="105" t="n">
        <f aca="false">AI35*1.5</f>
        <v>0</v>
      </c>
      <c r="AK35" s="44"/>
      <c r="AL35" s="44"/>
      <c r="AM35" s="44"/>
      <c r="AN35" s="44"/>
      <c r="AO35" s="44"/>
      <c r="AP35" s="44"/>
      <c r="AQ35" s="44"/>
      <c r="AR35" s="44"/>
      <c r="AS35" s="44"/>
      <c r="AT35" s="44"/>
    </row>
    <row r="36" customFormat="false" ht="24.75" hidden="false" customHeight="true" outlineLevel="0" collapsed="false">
      <c r="A36" s="87" t="n">
        <v>35</v>
      </c>
      <c r="B36" s="88" t="s">
        <v>82</v>
      </c>
      <c r="C36" s="88" t="str">
        <f aca="false">CONCATENATE(D36,"_",E36)</f>
        <v>TP_Intervenant</v>
      </c>
      <c r="D36" s="115" t="s">
        <v>27</v>
      </c>
      <c r="E36" s="115" t="s">
        <v>71</v>
      </c>
      <c r="F36" s="115" t="s">
        <v>72</v>
      </c>
      <c r="G36" s="116"/>
      <c r="H36" s="120" t="n">
        <v>2</v>
      </c>
      <c r="I36" s="118" t="n">
        <v>2</v>
      </c>
      <c r="J36" s="118" t="n">
        <v>2</v>
      </c>
      <c r="K36" s="118" t="n">
        <v>2</v>
      </c>
      <c r="L36" s="118" t="n">
        <v>2</v>
      </c>
      <c r="M36" s="118" t="n">
        <v>2</v>
      </c>
      <c r="N36" s="118" t="n">
        <v>2</v>
      </c>
      <c r="O36" s="119"/>
      <c r="P36" s="118" t="n">
        <v>1</v>
      </c>
      <c r="Q36" s="118" t="n">
        <v>1</v>
      </c>
      <c r="R36" s="118" t="n">
        <v>1</v>
      </c>
      <c r="S36" s="116"/>
      <c r="T36" s="116"/>
      <c r="U36" s="116"/>
      <c r="V36" s="152"/>
      <c r="W36" s="152"/>
      <c r="X36" s="116"/>
      <c r="Y36" s="116"/>
      <c r="Z36" s="116"/>
      <c r="AA36" s="141"/>
      <c r="AB36" s="151"/>
      <c r="AC36" s="88" t="n">
        <f aca="false">SUM(G36:AA36)*8</f>
        <v>136</v>
      </c>
      <c r="AD36" s="88" t="n">
        <f aca="false">30/1.5*8</f>
        <v>160</v>
      </c>
      <c r="AE36" s="123"/>
      <c r="AF36" s="123"/>
      <c r="AG36" s="153" t="str">
        <f aca="false">E36</f>
        <v>Intervenant</v>
      </c>
      <c r="AH36" s="154" t="str">
        <f aca="false">D36</f>
        <v>TP</v>
      </c>
      <c r="AI36" s="153" t="n">
        <f aca="false">SUM(G36:AA36)</f>
        <v>17</v>
      </c>
      <c r="AJ36" s="153" t="n">
        <f aca="false">AI36*1.5</f>
        <v>25.5</v>
      </c>
      <c r="AK36" s="87"/>
      <c r="AL36" s="87"/>
      <c r="AM36" s="87"/>
      <c r="AN36" s="87"/>
      <c r="AO36" s="87"/>
      <c r="AP36" s="87"/>
      <c r="AQ36" s="87"/>
      <c r="AR36" s="87"/>
      <c r="AS36" s="87"/>
      <c r="AT36" s="87"/>
    </row>
    <row r="37" customFormat="false" ht="14.25" hidden="false" customHeight="true" outlineLevel="0" collapsed="false">
      <c r="A37" s="44" t="n">
        <v>36</v>
      </c>
      <c r="B37" s="96" t="s">
        <v>84</v>
      </c>
      <c r="C37" s="96" t="str">
        <f aca="false">CONCATENATE(D37,"_",E37)</f>
        <v>TP_MFC</v>
      </c>
      <c r="D37" s="107" t="s">
        <v>27</v>
      </c>
      <c r="E37" s="124" t="s">
        <v>83</v>
      </c>
      <c r="F37" s="107" t="s">
        <v>36</v>
      </c>
      <c r="G37" s="125"/>
      <c r="H37" s="109" t="n">
        <v>2</v>
      </c>
      <c r="I37" s="109" t="n">
        <v>2</v>
      </c>
      <c r="J37" s="109" t="n">
        <v>2</v>
      </c>
      <c r="K37" s="109" t="n">
        <v>2</v>
      </c>
      <c r="L37" s="109" t="n">
        <v>2</v>
      </c>
      <c r="M37" s="109" t="n">
        <v>2</v>
      </c>
      <c r="N37" s="109"/>
      <c r="O37" s="110"/>
      <c r="P37" s="109"/>
      <c r="Q37" s="109" t="n">
        <v>1</v>
      </c>
      <c r="R37" s="109" t="n">
        <v>1</v>
      </c>
      <c r="S37" s="125"/>
      <c r="T37" s="125"/>
      <c r="U37" s="125"/>
      <c r="V37" s="127"/>
      <c r="W37" s="127"/>
      <c r="X37" s="125"/>
      <c r="Y37" s="125"/>
      <c r="Z37" s="125"/>
      <c r="AA37" s="144"/>
      <c r="AB37" s="147"/>
      <c r="AC37" s="103" t="n">
        <f aca="false">SUM(G37:AA44)</f>
        <v>136</v>
      </c>
      <c r="AD37" s="104"/>
      <c r="AE37" s="114"/>
      <c r="AF37" s="114"/>
      <c r="AG37" s="88" t="str">
        <f aca="false">E37</f>
        <v>MFC</v>
      </c>
      <c r="AH37" s="88" t="str">
        <f aca="false">D37</f>
        <v>TP</v>
      </c>
      <c r="AI37" s="88" t="n">
        <f aca="false">SUM(G37:AA37)</f>
        <v>14</v>
      </c>
      <c r="AJ37" s="88" t="n">
        <f aca="false">AI37*1.5</f>
        <v>21</v>
      </c>
      <c r="AK37" s="44"/>
      <c r="AL37" s="95"/>
      <c r="AM37" s="95"/>
      <c r="AN37" s="95"/>
      <c r="AO37" s="95"/>
      <c r="AP37" s="95"/>
      <c r="AQ37" s="95"/>
      <c r="AR37" s="95"/>
      <c r="AS37" s="95"/>
      <c r="AT37" s="95"/>
    </row>
    <row r="38" customFormat="false" ht="14.25" hidden="false" customHeight="true" outlineLevel="0" collapsed="false">
      <c r="A38" s="44" t="n">
        <v>37</v>
      </c>
      <c r="B38" s="96" t="s">
        <v>84</v>
      </c>
      <c r="C38" s="96" t="str">
        <f aca="false">CONCATENATE(D38,"_",E38)</f>
        <v>TP_MDM</v>
      </c>
      <c r="D38" s="107" t="s">
        <v>27</v>
      </c>
      <c r="E38" s="124" t="s">
        <v>77</v>
      </c>
      <c r="F38" s="107" t="s">
        <v>36</v>
      </c>
      <c r="G38" s="125"/>
      <c r="H38" s="109" t="n">
        <v>2</v>
      </c>
      <c r="I38" s="109" t="n">
        <v>2</v>
      </c>
      <c r="J38" s="109" t="n">
        <v>2</v>
      </c>
      <c r="K38" s="109" t="n">
        <v>2</v>
      </c>
      <c r="L38" s="109" t="n">
        <v>2</v>
      </c>
      <c r="M38" s="109" t="n">
        <v>2</v>
      </c>
      <c r="N38" s="109" t="n">
        <v>2</v>
      </c>
      <c r="O38" s="110"/>
      <c r="P38" s="109" t="n">
        <v>2</v>
      </c>
      <c r="Q38" s="109" t="n">
        <v>1</v>
      </c>
      <c r="R38" s="109" t="n">
        <v>3</v>
      </c>
      <c r="S38" s="125"/>
      <c r="T38" s="125"/>
      <c r="U38" s="125"/>
      <c r="V38" s="127"/>
      <c r="W38" s="127"/>
      <c r="X38" s="125"/>
      <c r="Y38" s="125"/>
      <c r="Z38" s="125"/>
      <c r="AA38" s="146"/>
      <c r="AB38" s="147"/>
      <c r="AC38" s="126"/>
      <c r="AD38" s="114"/>
      <c r="AE38" s="114"/>
      <c r="AF38" s="114"/>
      <c r="AG38" s="105" t="str">
        <f aca="false">E38</f>
        <v>MDM</v>
      </c>
      <c r="AH38" s="106" t="str">
        <f aca="false">D38</f>
        <v>TP</v>
      </c>
      <c r="AI38" s="105" t="n">
        <f aca="false">SUM(G38:AA38)</f>
        <v>20</v>
      </c>
      <c r="AJ38" s="105" t="n">
        <f aca="false">AI38*1.5</f>
        <v>30</v>
      </c>
      <c r="AK38" s="44"/>
      <c r="AL38" s="44"/>
      <c r="AM38" s="44"/>
      <c r="AN38" s="44"/>
      <c r="AO38" s="44"/>
      <c r="AP38" s="44"/>
      <c r="AQ38" s="44"/>
      <c r="AR38" s="44"/>
      <c r="AS38" s="44"/>
      <c r="AT38" s="44"/>
    </row>
    <row r="39" customFormat="false" ht="14.25" hidden="false" customHeight="true" outlineLevel="0" collapsed="false">
      <c r="A39" s="44" t="n">
        <v>38</v>
      </c>
      <c r="B39" s="96" t="s">
        <v>84</v>
      </c>
      <c r="C39" s="96" t="str">
        <f aca="false">CONCATENATE(D39,"_",E39)</f>
        <v>TP_PRG</v>
      </c>
      <c r="D39" s="107" t="s">
        <v>27</v>
      </c>
      <c r="E39" s="124" t="s">
        <v>85</v>
      </c>
      <c r="F39" s="107" t="s">
        <v>36</v>
      </c>
      <c r="G39" s="125"/>
      <c r="H39" s="125" t="n">
        <v>4</v>
      </c>
      <c r="I39" s="125" t="n">
        <v>4</v>
      </c>
      <c r="J39" s="125" t="n">
        <v>4</v>
      </c>
      <c r="K39" s="125" t="n">
        <v>4</v>
      </c>
      <c r="L39" s="125" t="n">
        <v>4</v>
      </c>
      <c r="M39" s="125" t="n">
        <v>4</v>
      </c>
      <c r="N39" s="125" t="n">
        <v>6</v>
      </c>
      <c r="O39" s="127"/>
      <c r="P39" s="125" t="n">
        <v>2</v>
      </c>
      <c r="Q39" s="125" t="n">
        <v>2</v>
      </c>
      <c r="R39" s="125" t="n">
        <v>0</v>
      </c>
      <c r="S39" s="125"/>
      <c r="T39" s="125"/>
      <c r="U39" s="125"/>
      <c r="V39" s="127"/>
      <c r="W39" s="127"/>
      <c r="X39" s="125"/>
      <c r="Y39" s="125"/>
      <c r="Z39" s="125"/>
      <c r="AA39" s="144"/>
      <c r="AB39" s="147"/>
      <c r="AC39" s="126"/>
      <c r="AD39" s="114"/>
      <c r="AE39" s="114"/>
      <c r="AF39" s="114"/>
      <c r="AG39" s="105" t="str">
        <f aca="false">E39</f>
        <v>PRG</v>
      </c>
      <c r="AH39" s="106" t="str">
        <f aca="false">D39</f>
        <v>TP</v>
      </c>
      <c r="AI39" s="105" t="n">
        <f aca="false">SUM(G39:AA39)</f>
        <v>34</v>
      </c>
      <c r="AJ39" s="105" t="n">
        <f aca="false">AI39*1.5</f>
        <v>51</v>
      </c>
      <c r="AK39" s="44"/>
      <c r="AL39" s="44"/>
      <c r="AM39" s="44"/>
      <c r="AN39" s="44"/>
      <c r="AO39" s="44"/>
      <c r="AP39" s="44"/>
      <c r="AQ39" s="44"/>
      <c r="AR39" s="44"/>
      <c r="AS39" s="44"/>
      <c r="AT39" s="44"/>
    </row>
    <row r="40" customFormat="false" ht="14.25" hidden="false" customHeight="true" outlineLevel="0" collapsed="false">
      <c r="A40" s="44" t="n">
        <v>39</v>
      </c>
      <c r="B40" s="96" t="s">
        <v>84</v>
      </c>
      <c r="C40" s="96" t="str">
        <f aca="false">CONCATENATE(D40,"_",E40)</f>
        <v>TP_PDU</v>
      </c>
      <c r="D40" s="107" t="s">
        <v>27</v>
      </c>
      <c r="E40" s="124" t="s">
        <v>86</v>
      </c>
      <c r="F40" s="107" t="s">
        <v>36</v>
      </c>
      <c r="G40" s="125"/>
      <c r="H40" s="125" t="n">
        <v>2</v>
      </c>
      <c r="I40" s="125" t="n">
        <v>2</v>
      </c>
      <c r="J40" s="125" t="n">
        <v>2</v>
      </c>
      <c r="K40" s="125" t="n">
        <v>2</v>
      </c>
      <c r="L40" s="125" t="n">
        <v>2</v>
      </c>
      <c r="M40" s="125" t="n">
        <v>2</v>
      </c>
      <c r="N40" s="125" t="n">
        <v>2</v>
      </c>
      <c r="O40" s="127"/>
      <c r="P40" s="125" t="n">
        <v>1</v>
      </c>
      <c r="Q40" s="125" t="n">
        <v>1</v>
      </c>
      <c r="R40" s="125" t="n">
        <v>1</v>
      </c>
      <c r="S40" s="125"/>
      <c r="T40" s="125"/>
      <c r="U40" s="125"/>
      <c r="V40" s="127"/>
      <c r="W40" s="127"/>
      <c r="X40" s="125"/>
      <c r="Y40" s="125"/>
      <c r="Z40" s="125"/>
      <c r="AA40" s="146"/>
      <c r="AB40" s="147"/>
      <c r="AC40" s="126"/>
      <c r="AD40" s="114"/>
      <c r="AE40" s="114"/>
      <c r="AF40" s="114"/>
      <c r="AG40" s="105" t="str">
        <f aca="false">E40</f>
        <v>PDU</v>
      </c>
      <c r="AH40" s="106" t="str">
        <f aca="false">D40</f>
        <v>TP</v>
      </c>
      <c r="AI40" s="105" t="n">
        <f aca="false">SUM(G40:AA40)</f>
        <v>17</v>
      </c>
      <c r="AJ40" s="105" t="n">
        <f aca="false">AI40*1.5</f>
        <v>25.5</v>
      </c>
      <c r="AK40" s="44"/>
      <c r="AL40" s="44"/>
      <c r="AM40" s="44"/>
      <c r="AN40" s="44"/>
      <c r="AO40" s="44"/>
      <c r="AP40" s="44"/>
      <c r="AQ40" s="44"/>
      <c r="AR40" s="44"/>
      <c r="AS40" s="44"/>
      <c r="AT40" s="44"/>
    </row>
    <row r="41" customFormat="false" ht="14.25" hidden="false" customHeight="true" outlineLevel="0" collapsed="false">
      <c r="A41" s="44" t="n">
        <v>40</v>
      </c>
      <c r="B41" s="96" t="s">
        <v>84</v>
      </c>
      <c r="C41" s="96" t="str">
        <f aca="false">CONCATENATE(D41,"_",E41)</f>
        <v>TP_AP</v>
      </c>
      <c r="D41" s="107" t="s">
        <v>27</v>
      </c>
      <c r="E41" s="124" t="s">
        <v>87</v>
      </c>
      <c r="F41" s="107" t="s">
        <v>36</v>
      </c>
      <c r="G41" s="125"/>
      <c r="H41" s="125" t="n">
        <v>2</v>
      </c>
      <c r="I41" s="125" t="n">
        <v>2</v>
      </c>
      <c r="J41" s="125" t="n">
        <v>2</v>
      </c>
      <c r="K41" s="125" t="n">
        <v>2</v>
      </c>
      <c r="L41" s="125" t="n">
        <v>2</v>
      </c>
      <c r="M41" s="125" t="n">
        <v>2</v>
      </c>
      <c r="N41" s="125" t="n">
        <v>4</v>
      </c>
      <c r="O41" s="127"/>
      <c r="P41" s="125" t="n">
        <v>1</v>
      </c>
      <c r="Q41" s="125" t="n">
        <v>1</v>
      </c>
      <c r="R41" s="125" t="n">
        <v>1</v>
      </c>
      <c r="S41" s="125"/>
      <c r="T41" s="125"/>
      <c r="U41" s="125"/>
      <c r="V41" s="127"/>
      <c r="W41" s="127"/>
      <c r="X41" s="125"/>
      <c r="Y41" s="125"/>
      <c r="Z41" s="125"/>
      <c r="AA41" s="144"/>
      <c r="AB41" s="147"/>
      <c r="AC41" s="126"/>
      <c r="AD41" s="114"/>
      <c r="AE41" s="114"/>
      <c r="AF41" s="114"/>
      <c r="AG41" s="105" t="str">
        <f aca="false">E41</f>
        <v>AP</v>
      </c>
      <c r="AH41" s="106" t="str">
        <f aca="false">D41</f>
        <v>TP</v>
      </c>
      <c r="AI41" s="105" t="n">
        <f aca="false">SUM(G41:AA41)</f>
        <v>19</v>
      </c>
      <c r="AJ41" s="105" t="n">
        <f aca="false">AI41*1.5</f>
        <v>28.5</v>
      </c>
      <c r="AK41" s="44"/>
      <c r="AL41" s="44"/>
      <c r="AM41" s="44"/>
      <c r="AN41" s="44"/>
      <c r="AO41" s="44"/>
      <c r="AP41" s="44"/>
      <c r="AQ41" s="44"/>
      <c r="AR41" s="44"/>
      <c r="AS41" s="44"/>
      <c r="AT41" s="44"/>
    </row>
    <row r="42" customFormat="false" ht="14.25" hidden="false" customHeight="true" outlineLevel="0" collapsed="false">
      <c r="A42" s="44" t="n">
        <v>41</v>
      </c>
      <c r="B42" s="96" t="s">
        <v>84</v>
      </c>
      <c r="C42" s="96" t="str">
        <f aca="false">CONCATENATE(D42,"_",E42)</f>
        <v>TP_NJ</v>
      </c>
      <c r="D42" s="107" t="s">
        <v>27</v>
      </c>
      <c r="E42" s="124" t="s">
        <v>88</v>
      </c>
      <c r="F42" s="107" t="s">
        <v>36</v>
      </c>
      <c r="G42" s="125"/>
      <c r="H42" s="125" t="n">
        <v>2</v>
      </c>
      <c r="I42" s="125" t="n">
        <v>2</v>
      </c>
      <c r="J42" s="125" t="n">
        <v>2</v>
      </c>
      <c r="K42" s="125" t="n">
        <v>2</v>
      </c>
      <c r="L42" s="125" t="n">
        <v>2</v>
      </c>
      <c r="M42" s="125" t="n">
        <v>2</v>
      </c>
      <c r="N42" s="125" t="n">
        <v>2</v>
      </c>
      <c r="O42" s="127"/>
      <c r="P42" s="125" t="n">
        <v>1</v>
      </c>
      <c r="Q42" s="125" t="n">
        <v>1</v>
      </c>
      <c r="R42" s="125" t="n">
        <v>1</v>
      </c>
      <c r="S42" s="125"/>
      <c r="T42" s="125"/>
      <c r="U42" s="125"/>
      <c r="V42" s="127"/>
      <c r="W42" s="127"/>
      <c r="X42" s="125"/>
      <c r="Y42" s="125"/>
      <c r="Z42" s="125"/>
      <c r="AA42" s="146"/>
      <c r="AB42" s="147"/>
      <c r="AC42" s="126"/>
      <c r="AD42" s="114"/>
      <c r="AE42" s="114"/>
      <c r="AF42" s="114"/>
      <c r="AG42" s="105" t="str">
        <f aca="false">E42</f>
        <v>NJ</v>
      </c>
      <c r="AH42" s="106" t="str">
        <f aca="false">D42</f>
        <v>TP</v>
      </c>
      <c r="AI42" s="105" t="n">
        <f aca="false">SUM(G42:AA42)</f>
        <v>17</v>
      </c>
      <c r="AJ42" s="105" t="n">
        <f aca="false">AI42*1.5</f>
        <v>25.5</v>
      </c>
      <c r="AK42" s="44"/>
      <c r="AL42" s="44"/>
      <c r="AM42" s="44"/>
      <c r="AN42" s="44"/>
      <c r="AO42" s="44"/>
      <c r="AP42" s="44"/>
      <c r="AQ42" s="44"/>
      <c r="AR42" s="44"/>
      <c r="AS42" s="44"/>
      <c r="AT42" s="44"/>
    </row>
    <row r="43" customFormat="false" ht="14.25" hidden="false" customHeight="true" outlineLevel="0" collapsed="false">
      <c r="A43" s="44" t="n">
        <v>42</v>
      </c>
      <c r="B43" s="96" t="s">
        <v>84</v>
      </c>
      <c r="C43" s="96" t="str">
        <f aca="false">CONCATENATE(D43,"_",E43)</f>
        <v>TP_RB</v>
      </c>
      <c r="D43" s="107" t="s">
        <v>27</v>
      </c>
      <c r="E43" s="124" t="s">
        <v>79</v>
      </c>
      <c r="F43" s="107" t="s">
        <v>36</v>
      </c>
      <c r="G43" s="125"/>
      <c r="H43" s="125" t="n">
        <v>2</v>
      </c>
      <c r="I43" s="125" t="n">
        <v>2</v>
      </c>
      <c r="J43" s="125" t="n">
        <v>2</v>
      </c>
      <c r="K43" s="125" t="n">
        <v>2</v>
      </c>
      <c r="L43" s="125" t="n">
        <v>2</v>
      </c>
      <c r="M43" s="125" t="n">
        <v>2</v>
      </c>
      <c r="N43" s="125"/>
      <c r="O43" s="127"/>
      <c r="P43" s="125" t="n">
        <v>1</v>
      </c>
      <c r="Q43" s="125" t="n">
        <v>1</v>
      </c>
      <c r="R43" s="125" t="n">
        <v>1</v>
      </c>
      <c r="S43" s="125"/>
      <c r="T43" s="125"/>
      <c r="U43" s="125"/>
      <c r="V43" s="127"/>
      <c r="W43" s="127"/>
      <c r="X43" s="125"/>
      <c r="Y43" s="125"/>
      <c r="Z43" s="125"/>
      <c r="AA43" s="144"/>
      <c r="AB43" s="147"/>
      <c r="AC43" s="126"/>
      <c r="AD43" s="114"/>
      <c r="AE43" s="114"/>
      <c r="AF43" s="114"/>
      <c r="AG43" s="105" t="str">
        <f aca="false">E43</f>
        <v>RB</v>
      </c>
      <c r="AH43" s="106" t="str">
        <f aca="false">D43</f>
        <v>TP</v>
      </c>
      <c r="AI43" s="105" t="n">
        <f aca="false">SUM(G43:AA43)</f>
        <v>15</v>
      </c>
      <c r="AJ43" s="105" t="n">
        <f aca="false">AI43*1.5</f>
        <v>22.5</v>
      </c>
      <c r="AK43" s="44"/>
      <c r="AL43" s="44"/>
      <c r="AM43" s="44"/>
      <c r="AN43" s="44"/>
      <c r="AO43" s="44"/>
      <c r="AP43" s="44"/>
      <c r="AQ43" s="44"/>
      <c r="AR43" s="44"/>
      <c r="AS43" s="44"/>
      <c r="AT43" s="44"/>
    </row>
    <row r="44" customFormat="false" ht="14.25" hidden="false" customHeight="true" outlineLevel="0" collapsed="false">
      <c r="A44" s="44" t="n">
        <v>43</v>
      </c>
      <c r="B44" s="96" t="s">
        <v>84</v>
      </c>
      <c r="C44" s="96" t="str">
        <f aca="false">CONCATENATE(D44,"_",E44)</f>
        <v>TP_</v>
      </c>
      <c r="D44" s="107" t="s">
        <v>27</v>
      </c>
      <c r="E44" s="124"/>
      <c r="F44" s="107"/>
      <c r="G44" s="125"/>
      <c r="H44" s="125"/>
      <c r="I44" s="125"/>
      <c r="J44" s="125"/>
      <c r="K44" s="125"/>
      <c r="L44" s="125"/>
      <c r="M44" s="125"/>
      <c r="N44" s="125"/>
      <c r="O44" s="127"/>
      <c r="P44" s="125"/>
      <c r="Q44" s="125"/>
      <c r="R44" s="125"/>
      <c r="S44" s="125"/>
      <c r="T44" s="125"/>
      <c r="U44" s="125"/>
      <c r="V44" s="127"/>
      <c r="W44" s="127"/>
      <c r="X44" s="125"/>
      <c r="Y44" s="125"/>
      <c r="Z44" s="125"/>
      <c r="AA44" s="146"/>
      <c r="AB44" s="147"/>
      <c r="AC44" s="113" t="str">
        <f aca="false">IF(AC36=AC37,"ok","/!\")</f>
        <v>ok</v>
      </c>
      <c r="AD44" s="113" t="str">
        <f aca="false">IF(AC36=AD36,"ok","/!\")</f>
        <v>/!\</v>
      </c>
      <c r="AE44" s="114"/>
      <c r="AF44" s="114"/>
      <c r="AG44" s="105" t="n">
        <f aca="false">E44</f>
        <v>0</v>
      </c>
      <c r="AH44" s="106" t="str">
        <f aca="false">D44</f>
        <v>TP</v>
      </c>
      <c r="AI44" s="105" t="n">
        <f aca="false">SUM(G44:AA44)</f>
        <v>0</v>
      </c>
      <c r="AJ44" s="105" t="n">
        <f aca="false">AI44*1.5</f>
        <v>0</v>
      </c>
      <c r="AK44" s="44"/>
      <c r="AL44" s="44"/>
      <c r="AM44" s="44"/>
      <c r="AN44" s="44"/>
      <c r="AO44" s="44"/>
      <c r="AP44" s="44"/>
      <c r="AQ44" s="44"/>
      <c r="AR44" s="44"/>
      <c r="AS44" s="44"/>
      <c r="AT44" s="44"/>
    </row>
    <row r="45" customFormat="false" ht="24.75" hidden="false" customHeight="true" outlineLevel="0" collapsed="false">
      <c r="A45" s="87" t="n">
        <v>44</v>
      </c>
      <c r="B45" s="88" t="s">
        <v>82</v>
      </c>
      <c r="C45" s="88" t="str">
        <f aca="false">CONCATENATE(D45,"_",E45)</f>
        <v>CTRL_Intervenant</v>
      </c>
      <c r="D45" s="115" t="s">
        <v>28</v>
      </c>
      <c r="E45" s="115" t="s">
        <v>71</v>
      </c>
      <c r="F45" s="115" t="s">
        <v>72</v>
      </c>
      <c r="G45" s="116"/>
      <c r="H45" s="116"/>
      <c r="I45" s="116"/>
      <c r="J45" s="118" t="n">
        <v>0.5</v>
      </c>
      <c r="K45" s="118"/>
      <c r="L45" s="120"/>
      <c r="M45" s="120"/>
      <c r="N45" s="120" t="n">
        <v>0.5</v>
      </c>
      <c r="O45" s="121"/>
      <c r="P45" s="120"/>
      <c r="Q45" s="120"/>
      <c r="R45" s="118"/>
      <c r="S45" s="120"/>
      <c r="T45" s="120" t="n">
        <v>1</v>
      </c>
      <c r="U45" s="120"/>
      <c r="V45" s="152"/>
      <c r="W45" s="152"/>
      <c r="X45" s="116"/>
      <c r="Y45" s="116"/>
      <c r="Z45" s="116"/>
      <c r="AA45" s="141"/>
      <c r="AB45" s="151"/>
      <c r="AC45" s="88" t="n">
        <f aca="false">SUM(G45:AA45)</f>
        <v>2</v>
      </c>
      <c r="AD45" s="88" t="n">
        <f aca="false">3/1.5</f>
        <v>2</v>
      </c>
      <c r="AE45" s="123"/>
      <c r="AF45" s="123"/>
      <c r="AG45" s="153" t="str">
        <f aca="false">E45</f>
        <v>Intervenant</v>
      </c>
      <c r="AH45" s="154" t="str">
        <f aca="false">D45</f>
        <v>CTRL</v>
      </c>
      <c r="AI45" s="153" t="n">
        <f aca="false">SUM(G45:AA45)</f>
        <v>2</v>
      </c>
      <c r="AJ45" s="153" t="n">
        <f aca="false">AI45*1.5</f>
        <v>3</v>
      </c>
      <c r="AK45" s="87"/>
      <c r="AL45" s="87"/>
      <c r="AM45" s="87"/>
      <c r="AN45" s="87"/>
      <c r="AO45" s="87"/>
      <c r="AP45" s="87"/>
      <c r="AQ45" s="87"/>
      <c r="AR45" s="87"/>
      <c r="AS45" s="87"/>
      <c r="AT45" s="87"/>
    </row>
    <row r="46" customFormat="false" ht="14.25" hidden="false" customHeight="true" outlineLevel="0" collapsed="false">
      <c r="A46" s="44" t="n">
        <v>45</v>
      </c>
      <c r="B46" s="96" t="s">
        <v>84</v>
      </c>
      <c r="C46" s="96" t="str">
        <f aca="false">CONCATENATE(D46,"_",E46)</f>
        <v>CTRL_MFC</v>
      </c>
      <c r="D46" s="107" t="s">
        <v>28</v>
      </c>
      <c r="E46" s="124" t="s">
        <v>83</v>
      </c>
      <c r="F46" s="107" t="s">
        <v>28</v>
      </c>
      <c r="G46" s="125"/>
      <c r="H46" s="125"/>
      <c r="I46" s="125"/>
      <c r="J46" s="109" t="n">
        <v>0.5</v>
      </c>
      <c r="K46" s="109"/>
      <c r="L46" s="109"/>
      <c r="M46" s="109"/>
      <c r="N46" s="109" t="n">
        <v>0.5</v>
      </c>
      <c r="O46" s="110"/>
      <c r="P46" s="109"/>
      <c r="Q46" s="109"/>
      <c r="R46" s="109"/>
      <c r="S46" s="109"/>
      <c r="T46" s="109" t="n">
        <v>1</v>
      </c>
      <c r="U46" s="109"/>
      <c r="V46" s="127"/>
      <c r="W46" s="127"/>
      <c r="X46" s="125"/>
      <c r="Y46" s="125"/>
      <c r="Z46" s="125"/>
      <c r="AA46" s="144"/>
      <c r="AB46" s="147"/>
      <c r="AC46" s="103" t="n">
        <f aca="false">SUM(G46:AA46)</f>
        <v>2</v>
      </c>
      <c r="AD46" s="104"/>
      <c r="AE46" s="114"/>
      <c r="AF46" s="114"/>
      <c r="AG46" s="88" t="str">
        <f aca="false">E46</f>
        <v>MFC</v>
      </c>
      <c r="AH46" s="88" t="str">
        <f aca="false">D46</f>
        <v>CTRL</v>
      </c>
      <c r="AI46" s="88" t="n">
        <f aca="false">SUM(G46:AA46)</f>
        <v>2</v>
      </c>
      <c r="AJ46" s="88" t="n">
        <f aca="false">AI46*1.5</f>
        <v>3</v>
      </c>
      <c r="AK46" s="44"/>
      <c r="AL46" s="95"/>
      <c r="AM46" s="95"/>
      <c r="AN46" s="95"/>
      <c r="AO46" s="95"/>
      <c r="AP46" s="95"/>
      <c r="AQ46" s="95"/>
      <c r="AR46" s="95"/>
      <c r="AS46" s="95"/>
      <c r="AT46" s="95"/>
    </row>
    <row r="47" customFormat="false" ht="14.25" hidden="false" customHeight="true" outlineLevel="0" collapsed="false">
      <c r="A47" s="44" t="n">
        <v>47</v>
      </c>
      <c r="B47" s="96" t="s">
        <v>84</v>
      </c>
      <c r="C47" s="96" t="str">
        <f aca="false">CONCATENATE(D47,"_",E47)</f>
        <v>CTRL_</v>
      </c>
      <c r="D47" s="107" t="s">
        <v>28</v>
      </c>
      <c r="E47" s="124"/>
      <c r="F47" s="107" t="s">
        <v>28</v>
      </c>
      <c r="G47" s="125"/>
      <c r="H47" s="125"/>
      <c r="I47" s="125"/>
      <c r="J47" s="125"/>
      <c r="K47" s="125"/>
      <c r="L47" s="125"/>
      <c r="M47" s="125"/>
      <c r="N47" s="125"/>
      <c r="O47" s="127"/>
      <c r="P47" s="125"/>
      <c r="Q47" s="125"/>
      <c r="R47" s="125"/>
      <c r="S47" s="125"/>
      <c r="T47" s="125"/>
      <c r="U47" s="125"/>
      <c r="V47" s="127"/>
      <c r="W47" s="127"/>
      <c r="X47" s="125"/>
      <c r="Y47" s="125"/>
      <c r="Z47" s="125"/>
      <c r="AA47" s="146"/>
      <c r="AB47" s="155"/>
      <c r="AC47" s="113" t="str">
        <f aca="false">IF(AC45=AC46,"ok","/!\")</f>
        <v>ok</v>
      </c>
      <c r="AD47" s="113" t="str">
        <f aca="false">IF(AC45=AD45,"ok","/!\")</f>
        <v>ok</v>
      </c>
      <c r="AE47" s="129"/>
      <c r="AF47" s="129"/>
      <c r="AG47" s="28" t="n">
        <f aca="false">E47</f>
        <v>0</v>
      </c>
      <c r="AH47" s="106" t="str">
        <f aca="false">D47</f>
        <v>CTRL</v>
      </c>
      <c r="AI47" s="28" t="n">
        <f aca="false">SUM(G47:AA47)</f>
        <v>0</v>
      </c>
      <c r="AJ47" s="28" t="n">
        <f aca="false">AI47*1.5</f>
        <v>0</v>
      </c>
      <c r="AK47" s="44"/>
      <c r="AL47" s="44"/>
      <c r="AM47" s="44"/>
      <c r="AN47" s="44"/>
      <c r="AO47" s="44"/>
      <c r="AP47" s="44"/>
      <c r="AQ47" s="44"/>
      <c r="AR47" s="44"/>
      <c r="AS47" s="44"/>
      <c r="AT47" s="44"/>
    </row>
    <row r="48" customFormat="false" ht="14.25" hidden="false" customHeight="true" outlineLevel="0" collapsed="false">
      <c r="A48" s="44"/>
      <c r="B48" s="130"/>
      <c r="C48" s="131"/>
      <c r="D48" s="132"/>
      <c r="E48" s="132"/>
      <c r="F48" s="74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  <c r="AA48" s="133"/>
      <c r="AB48" s="134"/>
      <c r="AC48" s="132"/>
      <c r="AD48" s="135"/>
      <c r="AE48" s="79"/>
      <c r="AF48" s="79"/>
      <c r="AG48" s="79"/>
      <c r="AH48" s="79"/>
      <c r="AI48" s="79"/>
      <c r="AJ48" s="79"/>
      <c r="AK48" s="44"/>
      <c r="AL48" s="44"/>
      <c r="AM48" s="44"/>
      <c r="AN48" s="44"/>
      <c r="AO48" s="44"/>
      <c r="AP48" s="44"/>
      <c r="AQ48" s="44"/>
      <c r="AR48" s="44"/>
      <c r="AS48" s="44"/>
      <c r="AT48" s="44"/>
    </row>
    <row r="49" customFormat="false" ht="24.75" hidden="false" customHeight="true" outlineLevel="0" collapsed="false">
      <c r="A49" s="87" t="n">
        <v>50</v>
      </c>
      <c r="B49" s="88" t="s">
        <v>89</v>
      </c>
      <c r="C49" s="88" t="str">
        <f aca="false">CONCATENATE(D49,"_",E49)</f>
        <v>CM_Intervenant</v>
      </c>
      <c r="D49" s="89" t="s">
        <v>23</v>
      </c>
      <c r="E49" s="89" t="s">
        <v>71</v>
      </c>
      <c r="F49" s="89" t="s">
        <v>72</v>
      </c>
      <c r="G49" s="156"/>
      <c r="H49" s="156"/>
      <c r="I49" s="156"/>
      <c r="J49" s="156"/>
      <c r="K49" s="156"/>
      <c r="L49" s="156"/>
      <c r="M49" s="156"/>
      <c r="N49" s="156"/>
      <c r="O49" s="157"/>
      <c r="P49" s="158"/>
      <c r="Q49" s="158" t="n">
        <v>1</v>
      </c>
      <c r="R49" s="158" t="n">
        <v>1</v>
      </c>
      <c r="S49" s="158" t="n">
        <v>1</v>
      </c>
      <c r="T49" s="156" t="n">
        <v>1</v>
      </c>
      <c r="U49" s="158" t="n">
        <v>1</v>
      </c>
      <c r="V49" s="159"/>
      <c r="W49" s="159"/>
      <c r="X49" s="158" t="n">
        <v>1</v>
      </c>
      <c r="Y49" s="156"/>
      <c r="Z49" s="156"/>
      <c r="AA49" s="141"/>
      <c r="AB49" s="142" t="s">
        <v>77</v>
      </c>
      <c r="AC49" s="88" t="n">
        <f aca="false">SUM(G49:AA49)</f>
        <v>6</v>
      </c>
      <c r="AD49" s="88" t="n">
        <f aca="false">9/1.5</f>
        <v>6</v>
      </c>
      <c r="AE49" s="94" t="n">
        <f aca="false">(AC49+AC52+AC57+AC66)/(AD49+AD52+AD57+AD66)</f>
        <v>0.9967105263</v>
      </c>
      <c r="AF49" s="88" t="s">
        <v>89</v>
      </c>
      <c r="AG49" s="88" t="str">
        <f aca="false">E49</f>
        <v>Intervenant</v>
      </c>
      <c r="AH49" s="88" t="s">
        <v>73</v>
      </c>
      <c r="AI49" s="88" t="s">
        <v>21</v>
      </c>
      <c r="AJ49" s="88" t="s">
        <v>74</v>
      </c>
      <c r="AK49" s="87"/>
      <c r="AL49" s="95"/>
      <c r="AM49" s="95"/>
      <c r="AN49" s="95"/>
      <c r="AO49" s="95"/>
      <c r="AP49" s="95"/>
      <c r="AQ49" s="95"/>
      <c r="AR49" s="95"/>
      <c r="AS49" s="95"/>
      <c r="AT49" s="95"/>
    </row>
    <row r="50" customFormat="false" ht="14.25" hidden="false" customHeight="true" outlineLevel="0" collapsed="false">
      <c r="A50" s="44" t="n">
        <v>51</v>
      </c>
      <c r="B50" s="44" t="s">
        <v>90</v>
      </c>
      <c r="C50" s="96" t="str">
        <f aca="false">CONCATENATE(D50,"_",E50)</f>
        <v>CM_MDM</v>
      </c>
      <c r="D50" s="97" t="s">
        <v>23</v>
      </c>
      <c r="E50" s="98" t="s">
        <v>77</v>
      </c>
      <c r="F50" s="97" t="s">
        <v>30</v>
      </c>
      <c r="G50" s="125"/>
      <c r="H50" s="125"/>
      <c r="I50" s="125"/>
      <c r="J50" s="125"/>
      <c r="K50" s="125"/>
      <c r="L50" s="125"/>
      <c r="M50" s="125"/>
      <c r="N50" s="125"/>
      <c r="O50" s="127"/>
      <c r="P50" s="125"/>
      <c r="Q50" s="125" t="n">
        <v>1</v>
      </c>
      <c r="R50" s="125" t="n">
        <v>1</v>
      </c>
      <c r="S50" s="125" t="n">
        <v>1</v>
      </c>
      <c r="T50" s="125" t="n">
        <v>1</v>
      </c>
      <c r="U50" s="125" t="n">
        <v>1</v>
      </c>
      <c r="V50" s="127"/>
      <c r="W50" s="127"/>
      <c r="X50" s="125" t="n">
        <v>1</v>
      </c>
      <c r="Y50" s="125"/>
      <c r="Z50" s="125"/>
      <c r="AA50" s="144"/>
      <c r="AB50" s="145"/>
      <c r="AC50" s="103" t="n">
        <f aca="false">SUM(G50:AA51)</f>
        <v>6</v>
      </c>
      <c r="AD50" s="104"/>
      <c r="AE50" s="104"/>
      <c r="AF50" s="104"/>
      <c r="AG50" s="105" t="str">
        <f aca="false">E50</f>
        <v>MDM</v>
      </c>
      <c r="AH50" s="106" t="str">
        <f aca="false">D50</f>
        <v>CM</v>
      </c>
      <c r="AI50" s="105" t="n">
        <f aca="false">SUM(G50:AA50)</f>
        <v>6</v>
      </c>
      <c r="AJ50" s="105" t="n">
        <f aca="false">AI50*1.5</f>
        <v>9</v>
      </c>
      <c r="AK50" s="44"/>
      <c r="AL50" s="44"/>
      <c r="AM50" s="44"/>
      <c r="AN50" s="44"/>
      <c r="AO50" s="44"/>
      <c r="AP50" s="44"/>
      <c r="AQ50" s="44"/>
      <c r="AR50" s="44"/>
      <c r="AS50" s="44"/>
      <c r="AT50" s="44"/>
    </row>
    <row r="51" customFormat="false" ht="14.25" hidden="false" customHeight="true" outlineLevel="0" collapsed="false">
      <c r="A51" s="44" t="n">
        <v>52</v>
      </c>
      <c r="B51" s="44" t="s">
        <v>90</v>
      </c>
      <c r="C51" s="96" t="str">
        <f aca="false">CONCATENATE(D51,"_",E51)</f>
        <v>CM_</v>
      </c>
      <c r="D51" s="107" t="s">
        <v>23</v>
      </c>
      <c r="E51" s="124"/>
      <c r="F51" s="107" t="s">
        <v>30</v>
      </c>
      <c r="G51" s="125"/>
      <c r="H51" s="125"/>
      <c r="I51" s="125"/>
      <c r="J51" s="125"/>
      <c r="K51" s="125"/>
      <c r="L51" s="125"/>
      <c r="M51" s="125"/>
      <c r="N51" s="125"/>
      <c r="O51" s="127"/>
      <c r="P51" s="125"/>
      <c r="Q51" s="125"/>
      <c r="R51" s="125"/>
      <c r="S51" s="125"/>
      <c r="T51" s="125"/>
      <c r="U51" s="125"/>
      <c r="V51" s="127"/>
      <c r="W51" s="127"/>
      <c r="X51" s="125"/>
      <c r="Y51" s="125"/>
      <c r="Z51" s="125"/>
      <c r="AA51" s="146"/>
      <c r="AB51" s="147"/>
      <c r="AC51" s="113" t="str">
        <f aca="false">IF(AC49=AC50,"ok","/!\")</f>
        <v>ok</v>
      </c>
      <c r="AD51" s="113" t="str">
        <f aca="false">IF(AC49=AD49,"ok","/!\")</f>
        <v>ok</v>
      </c>
      <c r="AE51" s="114"/>
      <c r="AF51" s="114"/>
      <c r="AG51" s="105" t="n">
        <f aca="false">E51</f>
        <v>0</v>
      </c>
      <c r="AH51" s="106" t="str">
        <f aca="false">D51</f>
        <v>CM</v>
      </c>
      <c r="AI51" s="105" t="n">
        <f aca="false">SUM(G51:AA51)</f>
        <v>0</v>
      </c>
      <c r="AJ51" s="105" t="n">
        <f aca="false">AI51*1.5</f>
        <v>0</v>
      </c>
      <c r="AK51" s="44"/>
      <c r="AL51" s="44"/>
      <c r="AM51" s="44"/>
      <c r="AN51" s="44"/>
      <c r="AO51" s="44"/>
      <c r="AP51" s="44"/>
      <c r="AQ51" s="44"/>
      <c r="AR51" s="44"/>
      <c r="AS51" s="44"/>
      <c r="AT51" s="44"/>
    </row>
    <row r="52" customFormat="false" ht="24.75" hidden="false" customHeight="true" outlineLevel="0" collapsed="false">
      <c r="A52" s="44" t="n">
        <v>53</v>
      </c>
      <c r="B52" s="88" t="s">
        <v>89</v>
      </c>
      <c r="C52" s="88" t="str">
        <f aca="false">CONCATENATE(D52,"_",E52)</f>
        <v>TD_Intervenant</v>
      </c>
      <c r="D52" s="115" t="s">
        <v>25</v>
      </c>
      <c r="E52" s="115" t="s">
        <v>71</v>
      </c>
      <c r="F52" s="115" t="s">
        <v>72</v>
      </c>
      <c r="G52" s="149"/>
      <c r="H52" s="149"/>
      <c r="I52" s="149"/>
      <c r="J52" s="149"/>
      <c r="K52" s="149"/>
      <c r="L52" s="149"/>
      <c r="M52" s="149"/>
      <c r="N52" s="149"/>
      <c r="O52" s="127"/>
      <c r="P52" s="149"/>
      <c r="Q52" s="117"/>
      <c r="R52" s="117" t="n">
        <v>2</v>
      </c>
      <c r="S52" s="117" t="n">
        <v>1</v>
      </c>
      <c r="T52" s="117" t="n">
        <v>2</v>
      </c>
      <c r="U52" s="117" t="n">
        <v>1</v>
      </c>
      <c r="V52" s="160"/>
      <c r="W52" s="160"/>
      <c r="X52" s="117" t="n">
        <v>1</v>
      </c>
      <c r="Y52" s="117" t="n">
        <v>1</v>
      </c>
      <c r="Z52" s="117"/>
      <c r="AA52" s="141"/>
      <c r="AB52" s="151"/>
      <c r="AC52" s="88" t="n">
        <f aca="false">SUM(G52:AA52)*4</f>
        <v>32</v>
      </c>
      <c r="AD52" s="88" t="n">
        <f aca="false">12/1.5*4</f>
        <v>32</v>
      </c>
      <c r="AE52" s="114"/>
      <c r="AF52" s="114"/>
      <c r="AG52" s="88" t="str">
        <f aca="false">E52</f>
        <v>Intervenant</v>
      </c>
      <c r="AH52" s="88" t="str">
        <f aca="false">D52</f>
        <v>TD</v>
      </c>
      <c r="AI52" s="88" t="n">
        <f aca="false">SUM(G52:AA52)</f>
        <v>8</v>
      </c>
      <c r="AJ52" s="88" t="n">
        <f aca="false">AI52*1.5</f>
        <v>12</v>
      </c>
      <c r="AK52" s="44"/>
      <c r="AL52" s="95"/>
      <c r="AM52" s="95"/>
      <c r="AN52" s="95"/>
      <c r="AO52" s="95"/>
      <c r="AP52" s="95"/>
      <c r="AQ52" s="95"/>
      <c r="AR52" s="95"/>
      <c r="AS52" s="95"/>
      <c r="AT52" s="95"/>
    </row>
    <row r="53" customFormat="false" ht="14.25" hidden="false" customHeight="true" outlineLevel="0" collapsed="false">
      <c r="A53" s="44" t="n">
        <v>54</v>
      </c>
      <c r="B53" s="96" t="s">
        <v>90</v>
      </c>
      <c r="C53" s="96" t="str">
        <f aca="false">CONCATENATE(D53,"_",E53)</f>
        <v>TD_MDM</v>
      </c>
      <c r="D53" s="107" t="s">
        <v>25</v>
      </c>
      <c r="E53" s="124" t="s">
        <v>77</v>
      </c>
      <c r="F53" s="107" t="s">
        <v>32</v>
      </c>
      <c r="G53" s="125"/>
      <c r="H53" s="125"/>
      <c r="I53" s="125"/>
      <c r="J53" s="125"/>
      <c r="K53" s="125"/>
      <c r="L53" s="125"/>
      <c r="M53" s="125"/>
      <c r="N53" s="125"/>
      <c r="O53" s="127"/>
      <c r="P53" s="125"/>
      <c r="Q53" s="125"/>
      <c r="R53" s="125" t="n">
        <v>4</v>
      </c>
      <c r="S53" s="125" t="n">
        <v>2</v>
      </c>
      <c r="T53" s="125" t="n">
        <v>4</v>
      </c>
      <c r="U53" s="125" t="n">
        <v>2</v>
      </c>
      <c r="V53" s="127"/>
      <c r="W53" s="127"/>
      <c r="X53" s="125" t="n">
        <v>1</v>
      </c>
      <c r="Y53" s="125" t="n">
        <v>1</v>
      </c>
      <c r="Z53" s="125"/>
      <c r="AA53" s="144"/>
      <c r="AB53" s="147"/>
      <c r="AC53" s="103" t="n">
        <f aca="false">SUM(G53:AA56)</f>
        <v>32</v>
      </c>
      <c r="AD53" s="104"/>
      <c r="AE53" s="114"/>
      <c r="AF53" s="114"/>
      <c r="AG53" s="105" t="str">
        <f aca="false">E53</f>
        <v>MDM</v>
      </c>
      <c r="AH53" s="106" t="str">
        <f aca="false">D53</f>
        <v>TD</v>
      </c>
      <c r="AI53" s="105" t="n">
        <f aca="false">SUM(G53:AA53)</f>
        <v>14</v>
      </c>
      <c r="AJ53" s="105" t="n">
        <f aca="false">AI53*1.5</f>
        <v>21</v>
      </c>
      <c r="AK53" s="44"/>
      <c r="AL53" s="44"/>
      <c r="AM53" s="44"/>
      <c r="AN53" s="44"/>
      <c r="AO53" s="44"/>
      <c r="AP53" s="44"/>
      <c r="AQ53" s="44"/>
      <c r="AR53" s="44"/>
      <c r="AS53" s="44"/>
      <c r="AT53" s="44"/>
    </row>
    <row r="54" customFormat="false" ht="14.25" hidden="false" customHeight="true" outlineLevel="0" collapsed="false">
      <c r="A54" s="44" t="n">
        <v>55</v>
      </c>
      <c r="B54" s="96" t="s">
        <v>90</v>
      </c>
      <c r="C54" s="96" t="str">
        <f aca="false">CONCATENATE(D54,"_",E54)</f>
        <v>TD_MFC</v>
      </c>
      <c r="D54" s="107" t="s">
        <v>25</v>
      </c>
      <c r="E54" s="124" t="s">
        <v>83</v>
      </c>
      <c r="F54" s="107" t="s">
        <v>32</v>
      </c>
      <c r="G54" s="125"/>
      <c r="H54" s="125"/>
      <c r="I54" s="125"/>
      <c r="J54" s="125"/>
      <c r="K54" s="125"/>
      <c r="L54" s="125"/>
      <c r="M54" s="125"/>
      <c r="N54" s="125"/>
      <c r="O54" s="127"/>
      <c r="P54" s="125"/>
      <c r="Q54" s="125"/>
      <c r="R54" s="125" t="n">
        <v>4</v>
      </c>
      <c r="S54" s="125" t="n">
        <v>2</v>
      </c>
      <c r="T54" s="125" t="n">
        <v>4</v>
      </c>
      <c r="U54" s="125" t="n">
        <v>2</v>
      </c>
      <c r="V54" s="127"/>
      <c r="W54" s="127"/>
      <c r="X54" s="125" t="n">
        <v>2</v>
      </c>
      <c r="Y54" s="125" t="n">
        <v>2</v>
      </c>
      <c r="Z54" s="125"/>
      <c r="AA54" s="146"/>
      <c r="AB54" s="147"/>
      <c r="AC54" s="126"/>
      <c r="AD54" s="126"/>
      <c r="AE54" s="114"/>
      <c r="AF54" s="114"/>
      <c r="AG54" s="105" t="str">
        <f aca="false">E54</f>
        <v>MFC</v>
      </c>
      <c r="AH54" s="106" t="str">
        <f aca="false">D54</f>
        <v>TD</v>
      </c>
      <c r="AI54" s="105" t="n">
        <f aca="false">SUM(G54:AA54)</f>
        <v>16</v>
      </c>
      <c r="AJ54" s="105" t="n">
        <f aca="false">AI54*1.5</f>
        <v>24</v>
      </c>
      <c r="AK54" s="44"/>
      <c r="AL54" s="44"/>
      <c r="AM54" s="44"/>
      <c r="AN54" s="44"/>
      <c r="AO54" s="44"/>
      <c r="AP54" s="44"/>
      <c r="AQ54" s="44"/>
      <c r="AR54" s="44"/>
      <c r="AS54" s="44"/>
      <c r="AT54" s="44"/>
    </row>
    <row r="55" customFormat="false" ht="14.25" hidden="false" customHeight="true" outlineLevel="0" collapsed="false">
      <c r="A55" s="44" t="n">
        <v>56</v>
      </c>
      <c r="B55" s="96" t="s">
        <v>90</v>
      </c>
      <c r="C55" s="96" t="str">
        <f aca="false">CONCATENATE(D55,"_",E55)</f>
        <v>TD_PRG</v>
      </c>
      <c r="D55" s="107" t="s">
        <v>25</v>
      </c>
      <c r="E55" s="124" t="s">
        <v>85</v>
      </c>
      <c r="F55" s="107" t="s">
        <v>32</v>
      </c>
      <c r="G55" s="125"/>
      <c r="H55" s="125"/>
      <c r="I55" s="125"/>
      <c r="J55" s="125"/>
      <c r="K55" s="125"/>
      <c r="L55" s="125"/>
      <c r="M55" s="125"/>
      <c r="N55" s="125"/>
      <c r="O55" s="127"/>
      <c r="P55" s="125"/>
      <c r="Q55" s="125"/>
      <c r="R55" s="125"/>
      <c r="S55" s="125"/>
      <c r="T55" s="125"/>
      <c r="U55" s="125"/>
      <c r="V55" s="127"/>
      <c r="W55" s="127"/>
      <c r="X55" s="125" t="n">
        <v>1</v>
      </c>
      <c r="Y55" s="125" t="n">
        <v>1</v>
      </c>
      <c r="Z55" s="125"/>
      <c r="AA55" s="144"/>
      <c r="AB55" s="147"/>
      <c r="AC55" s="126"/>
      <c r="AD55" s="114"/>
      <c r="AE55" s="114"/>
      <c r="AF55" s="114"/>
      <c r="AG55" s="105" t="str">
        <f aca="false">E55</f>
        <v>PRG</v>
      </c>
      <c r="AH55" s="106" t="str">
        <f aca="false">D55</f>
        <v>TD</v>
      </c>
      <c r="AI55" s="105" t="n">
        <f aca="false">SUM(G55:AA55)</f>
        <v>2</v>
      </c>
      <c r="AJ55" s="105" t="n">
        <f aca="false">AI55*1.5</f>
        <v>3</v>
      </c>
      <c r="AK55" s="44"/>
      <c r="AL55" s="44"/>
      <c r="AM55" s="44"/>
      <c r="AN55" s="44"/>
      <c r="AO55" s="44"/>
      <c r="AP55" s="44"/>
      <c r="AQ55" s="44"/>
      <c r="AR55" s="44"/>
      <c r="AS55" s="44"/>
      <c r="AT55" s="44"/>
    </row>
    <row r="56" customFormat="false" ht="14.25" hidden="false" customHeight="true" outlineLevel="0" collapsed="false">
      <c r="A56" s="44" t="n">
        <v>57</v>
      </c>
      <c r="B56" s="96" t="s">
        <v>90</v>
      </c>
      <c r="C56" s="96" t="str">
        <f aca="false">CONCATENATE(D56,"_",E56)</f>
        <v>TD_</v>
      </c>
      <c r="D56" s="107" t="s">
        <v>25</v>
      </c>
      <c r="E56" s="124"/>
      <c r="F56" s="107" t="s">
        <v>32</v>
      </c>
      <c r="G56" s="125"/>
      <c r="H56" s="125"/>
      <c r="I56" s="125"/>
      <c r="J56" s="125"/>
      <c r="K56" s="125"/>
      <c r="L56" s="125"/>
      <c r="M56" s="125"/>
      <c r="N56" s="125"/>
      <c r="O56" s="127"/>
      <c r="P56" s="125"/>
      <c r="Q56" s="125"/>
      <c r="R56" s="125"/>
      <c r="S56" s="125"/>
      <c r="T56" s="125"/>
      <c r="U56" s="125"/>
      <c r="V56" s="127"/>
      <c r="W56" s="127"/>
      <c r="X56" s="125"/>
      <c r="Y56" s="125"/>
      <c r="Z56" s="125"/>
      <c r="AA56" s="146"/>
      <c r="AB56" s="147"/>
      <c r="AC56" s="113" t="str">
        <f aca="false">IF(AC52=AC53,"ok","/!\")</f>
        <v>ok</v>
      </c>
      <c r="AD56" s="113" t="str">
        <f aca="false">IF(AC52=AD52,"ok","/!\")</f>
        <v>ok</v>
      </c>
      <c r="AE56" s="114"/>
      <c r="AF56" s="114"/>
      <c r="AG56" s="105" t="n">
        <f aca="false">E56</f>
        <v>0</v>
      </c>
      <c r="AH56" s="106" t="str">
        <f aca="false">D56</f>
        <v>TD</v>
      </c>
      <c r="AI56" s="105" t="n">
        <f aca="false">SUM(G56:AA56)</f>
        <v>0</v>
      </c>
      <c r="AJ56" s="105" t="n">
        <f aca="false">AI56*1.5</f>
        <v>0</v>
      </c>
      <c r="AK56" s="44"/>
      <c r="AL56" s="44"/>
      <c r="AM56" s="44"/>
      <c r="AN56" s="44"/>
      <c r="AO56" s="44"/>
      <c r="AP56" s="44"/>
      <c r="AQ56" s="44"/>
      <c r="AR56" s="44"/>
      <c r="AS56" s="44"/>
      <c r="AT56" s="44"/>
    </row>
    <row r="57" customFormat="false" ht="24.75" hidden="false" customHeight="true" outlineLevel="0" collapsed="false">
      <c r="A57" s="44" t="n">
        <v>58</v>
      </c>
      <c r="B57" s="88" t="s">
        <v>89</v>
      </c>
      <c r="C57" s="88" t="str">
        <f aca="false">CONCATENATE(D57,"_",E57)</f>
        <v>TP_Intervenant</v>
      </c>
      <c r="D57" s="115" t="s">
        <v>27</v>
      </c>
      <c r="E57" s="115" t="s">
        <v>71</v>
      </c>
      <c r="F57" s="115" t="s">
        <v>72</v>
      </c>
      <c r="G57" s="149"/>
      <c r="H57" s="149"/>
      <c r="I57" s="149"/>
      <c r="J57" s="149"/>
      <c r="K57" s="149"/>
      <c r="L57" s="149"/>
      <c r="M57" s="149"/>
      <c r="N57" s="149"/>
      <c r="O57" s="127"/>
      <c r="P57" s="149"/>
      <c r="Q57" s="149"/>
      <c r="R57" s="117"/>
      <c r="S57" s="117" t="n">
        <v>2</v>
      </c>
      <c r="T57" s="117" t="n">
        <v>2</v>
      </c>
      <c r="U57" s="117" t="n">
        <v>3</v>
      </c>
      <c r="V57" s="160"/>
      <c r="W57" s="160"/>
      <c r="X57" s="117" t="n">
        <v>3</v>
      </c>
      <c r="Y57" s="117" t="n">
        <v>3</v>
      </c>
      <c r="Z57" s="117" t="n">
        <v>1</v>
      </c>
      <c r="AA57" s="141"/>
      <c r="AB57" s="151"/>
      <c r="AC57" s="88" t="n">
        <f aca="false">SUM(G57:AA57)*8</f>
        <v>112</v>
      </c>
      <c r="AD57" s="88" t="n">
        <f aca="false">21/1.5*8</f>
        <v>112</v>
      </c>
      <c r="AE57" s="114"/>
      <c r="AF57" s="114"/>
      <c r="AG57" s="88" t="str">
        <f aca="false">E57</f>
        <v>Intervenant</v>
      </c>
      <c r="AH57" s="88" t="str">
        <f aca="false">D57</f>
        <v>TP</v>
      </c>
      <c r="AI57" s="88" t="n">
        <f aca="false">SUM(G57:AA57)</f>
        <v>14</v>
      </c>
      <c r="AJ57" s="88" t="n">
        <f aca="false">AI57*1.5</f>
        <v>21</v>
      </c>
      <c r="AK57" s="44"/>
      <c r="AL57" s="95"/>
      <c r="AM57" s="95"/>
      <c r="AN57" s="95"/>
      <c r="AO57" s="95"/>
      <c r="AP57" s="95"/>
      <c r="AQ57" s="95"/>
      <c r="AR57" s="95"/>
      <c r="AS57" s="95"/>
      <c r="AT57" s="95"/>
    </row>
    <row r="58" customFormat="false" ht="14.25" hidden="false" customHeight="true" outlineLevel="0" collapsed="false">
      <c r="A58" s="44" t="n">
        <v>59</v>
      </c>
      <c r="B58" s="96" t="s">
        <v>90</v>
      </c>
      <c r="C58" s="96" t="str">
        <f aca="false">CONCATENATE(D58,"_",E58)</f>
        <v>TP_MDM</v>
      </c>
      <c r="D58" s="107" t="s">
        <v>27</v>
      </c>
      <c r="E58" s="124" t="s">
        <v>77</v>
      </c>
      <c r="F58" s="107" t="s">
        <v>36</v>
      </c>
      <c r="G58" s="125"/>
      <c r="H58" s="125"/>
      <c r="I58" s="125"/>
      <c r="J58" s="125"/>
      <c r="K58" s="125"/>
      <c r="L58" s="125"/>
      <c r="M58" s="125"/>
      <c r="N58" s="125"/>
      <c r="O58" s="127"/>
      <c r="P58" s="125"/>
      <c r="Q58" s="125"/>
      <c r="R58" s="125"/>
      <c r="S58" s="125" t="n">
        <v>4</v>
      </c>
      <c r="T58" s="125" t="n">
        <v>4</v>
      </c>
      <c r="U58" s="125" t="n">
        <v>6</v>
      </c>
      <c r="V58" s="127"/>
      <c r="W58" s="127"/>
      <c r="X58" s="125" t="n">
        <v>6</v>
      </c>
      <c r="Y58" s="125" t="n">
        <v>6</v>
      </c>
      <c r="Z58" s="125" t="n">
        <v>2</v>
      </c>
      <c r="AA58" s="144"/>
      <c r="AB58" s="147"/>
      <c r="AC58" s="103" t="n">
        <f aca="false">SUM(G58:AA65)</f>
        <v>112</v>
      </c>
      <c r="AD58" s="104"/>
      <c r="AE58" s="114"/>
      <c r="AF58" s="114"/>
      <c r="AG58" s="105" t="str">
        <f aca="false">E58</f>
        <v>MDM</v>
      </c>
      <c r="AH58" s="106" t="str">
        <f aca="false">D58</f>
        <v>TP</v>
      </c>
      <c r="AI58" s="105" t="n">
        <f aca="false">SUM(G58:AA58)</f>
        <v>28</v>
      </c>
      <c r="AJ58" s="105" t="n">
        <f aca="false">AI58*1.5</f>
        <v>42</v>
      </c>
      <c r="AK58" s="44"/>
      <c r="AL58" s="44"/>
      <c r="AM58" s="44"/>
      <c r="AN58" s="44"/>
      <c r="AO58" s="44"/>
      <c r="AP58" s="44"/>
      <c r="AQ58" s="44"/>
      <c r="AR58" s="44"/>
      <c r="AS58" s="44"/>
      <c r="AT58" s="44"/>
    </row>
    <row r="59" customFormat="false" ht="14.25" hidden="false" customHeight="true" outlineLevel="0" collapsed="false">
      <c r="A59" s="44" t="n">
        <v>60</v>
      </c>
      <c r="B59" s="96" t="s">
        <v>90</v>
      </c>
      <c r="C59" s="96" t="str">
        <f aca="false">CONCATENATE(D59,"_",E59)</f>
        <v>TP_MFC</v>
      </c>
      <c r="D59" s="107" t="s">
        <v>27</v>
      </c>
      <c r="E59" s="124" t="s">
        <v>83</v>
      </c>
      <c r="F59" s="107" t="s">
        <v>36</v>
      </c>
      <c r="G59" s="125"/>
      <c r="H59" s="125"/>
      <c r="I59" s="125"/>
      <c r="J59" s="125"/>
      <c r="K59" s="125"/>
      <c r="L59" s="125"/>
      <c r="M59" s="125"/>
      <c r="N59" s="125"/>
      <c r="O59" s="127"/>
      <c r="P59" s="125"/>
      <c r="Q59" s="125"/>
      <c r="R59" s="125"/>
      <c r="S59" s="125" t="n">
        <v>2</v>
      </c>
      <c r="T59" s="125" t="n">
        <v>2</v>
      </c>
      <c r="U59" s="125" t="n">
        <v>3</v>
      </c>
      <c r="V59" s="127"/>
      <c r="W59" s="127"/>
      <c r="X59" s="125" t="n">
        <v>3</v>
      </c>
      <c r="Y59" s="125" t="n">
        <v>3</v>
      </c>
      <c r="Z59" s="125" t="n">
        <v>1</v>
      </c>
      <c r="AA59" s="146"/>
      <c r="AB59" s="147"/>
      <c r="AC59" s="126"/>
      <c r="AD59" s="114"/>
      <c r="AE59" s="114"/>
      <c r="AF59" s="114"/>
      <c r="AG59" s="105" t="str">
        <f aca="false">E59</f>
        <v>MFC</v>
      </c>
      <c r="AH59" s="106" t="str">
        <f aca="false">D59</f>
        <v>TP</v>
      </c>
      <c r="AI59" s="105" t="n">
        <f aca="false">SUM(G59:AA59)</f>
        <v>14</v>
      </c>
      <c r="AJ59" s="105" t="n">
        <f aca="false">AI59*1.5</f>
        <v>21</v>
      </c>
      <c r="AK59" s="44"/>
      <c r="AL59" s="44"/>
      <c r="AM59" s="44"/>
      <c r="AN59" s="44"/>
      <c r="AO59" s="44"/>
      <c r="AP59" s="44"/>
      <c r="AQ59" s="44"/>
      <c r="AR59" s="44"/>
      <c r="AS59" s="44"/>
      <c r="AT59" s="44"/>
    </row>
    <row r="60" customFormat="false" ht="14.25" hidden="false" customHeight="true" outlineLevel="0" collapsed="false">
      <c r="A60" s="44" t="n">
        <v>61</v>
      </c>
      <c r="B60" s="96" t="s">
        <v>90</v>
      </c>
      <c r="C60" s="96" t="str">
        <f aca="false">CONCATENATE(D60,"_",E60)</f>
        <v>TP_RB</v>
      </c>
      <c r="D60" s="107" t="s">
        <v>27</v>
      </c>
      <c r="E60" s="124" t="s">
        <v>79</v>
      </c>
      <c r="F60" s="107" t="s">
        <v>36</v>
      </c>
      <c r="G60" s="125"/>
      <c r="H60" s="125"/>
      <c r="I60" s="125"/>
      <c r="J60" s="125"/>
      <c r="K60" s="125"/>
      <c r="L60" s="125"/>
      <c r="M60" s="125"/>
      <c r="N60" s="125"/>
      <c r="O60" s="127"/>
      <c r="P60" s="125"/>
      <c r="Q60" s="125"/>
      <c r="R60" s="125"/>
      <c r="S60" s="125" t="n">
        <v>2</v>
      </c>
      <c r="T60" s="125" t="n">
        <v>2</v>
      </c>
      <c r="U60" s="125" t="n">
        <v>3</v>
      </c>
      <c r="V60" s="127"/>
      <c r="W60" s="127"/>
      <c r="X60" s="125" t="n">
        <v>3</v>
      </c>
      <c r="Y60" s="125" t="n">
        <v>3</v>
      </c>
      <c r="Z60" s="125" t="n">
        <v>1</v>
      </c>
      <c r="AA60" s="144"/>
      <c r="AB60" s="147"/>
      <c r="AC60" s="126"/>
      <c r="AD60" s="114"/>
      <c r="AE60" s="114"/>
      <c r="AF60" s="114"/>
      <c r="AG60" s="105" t="str">
        <f aca="false">E60</f>
        <v>RB</v>
      </c>
      <c r="AH60" s="106" t="str">
        <f aca="false">D60</f>
        <v>TP</v>
      </c>
      <c r="AI60" s="105" t="n">
        <f aca="false">SUM(G60:AA60)</f>
        <v>14</v>
      </c>
      <c r="AJ60" s="105" t="n">
        <f aca="false">AI60*1.5</f>
        <v>21</v>
      </c>
      <c r="AK60" s="44"/>
      <c r="AL60" s="44"/>
      <c r="AM60" s="44"/>
      <c r="AN60" s="44"/>
      <c r="AO60" s="44"/>
      <c r="AP60" s="44"/>
      <c r="AQ60" s="44"/>
      <c r="AR60" s="44"/>
      <c r="AS60" s="44"/>
      <c r="AT60" s="44"/>
    </row>
    <row r="61" customFormat="false" ht="14.25" hidden="false" customHeight="true" outlineLevel="0" collapsed="false">
      <c r="A61" s="44" t="n">
        <v>62</v>
      </c>
      <c r="B61" s="96" t="s">
        <v>90</v>
      </c>
      <c r="C61" s="96" t="str">
        <f aca="false">CONCATENATE(D61,"_",E61)</f>
        <v>TP_AP</v>
      </c>
      <c r="D61" s="107" t="s">
        <v>27</v>
      </c>
      <c r="E61" s="124" t="s">
        <v>87</v>
      </c>
      <c r="F61" s="107" t="s">
        <v>36</v>
      </c>
      <c r="G61" s="125"/>
      <c r="H61" s="125"/>
      <c r="I61" s="125"/>
      <c r="J61" s="125"/>
      <c r="K61" s="125"/>
      <c r="L61" s="125"/>
      <c r="M61" s="125"/>
      <c r="N61" s="125"/>
      <c r="O61" s="127"/>
      <c r="P61" s="125"/>
      <c r="Q61" s="125"/>
      <c r="R61" s="125"/>
      <c r="S61" s="125" t="n">
        <v>2</v>
      </c>
      <c r="T61" s="125" t="n">
        <v>2</v>
      </c>
      <c r="U61" s="125" t="n">
        <v>3</v>
      </c>
      <c r="V61" s="127"/>
      <c r="W61" s="127"/>
      <c r="X61" s="125" t="n">
        <v>3</v>
      </c>
      <c r="Y61" s="125" t="n">
        <v>3</v>
      </c>
      <c r="Z61" s="125" t="n">
        <v>1</v>
      </c>
      <c r="AA61" s="146"/>
      <c r="AB61" s="147"/>
      <c r="AC61" s="126"/>
      <c r="AD61" s="114"/>
      <c r="AE61" s="114"/>
      <c r="AF61" s="114"/>
      <c r="AG61" s="105" t="str">
        <f aca="false">E61</f>
        <v>AP</v>
      </c>
      <c r="AH61" s="106" t="str">
        <f aca="false">D61</f>
        <v>TP</v>
      </c>
      <c r="AI61" s="105" t="n">
        <f aca="false">SUM(G61:AA61)</f>
        <v>14</v>
      </c>
      <c r="AJ61" s="105" t="n">
        <f aca="false">AI61*1.5</f>
        <v>21</v>
      </c>
      <c r="AK61" s="44"/>
      <c r="AL61" s="44"/>
      <c r="AM61" s="44"/>
      <c r="AN61" s="44"/>
      <c r="AO61" s="44"/>
      <c r="AP61" s="44"/>
      <c r="AQ61" s="44"/>
      <c r="AR61" s="44"/>
      <c r="AS61" s="44"/>
      <c r="AT61" s="44"/>
    </row>
    <row r="62" customFormat="false" ht="14.25" hidden="false" customHeight="true" outlineLevel="0" collapsed="false">
      <c r="A62" s="44" t="n">
        <v>63</v>
      </c>
      <c r="B62" s="96" t="s">
        <v>90</v>
      </c>
      <c r="C62" s="96" t="str">
        <f aca="false">CONCATENATE(D62,"_",E62)</f>
        <v>TP_YF</v>
      </c>
      <c r="D62" s="107" t="s">
        <v>27</v>
      </c>
      <c r="E62" s="124" t="s">
        <v>91</v>
      </c>
      <c r="F62" s="107" t="s">
        <v>36</v>
      </c>
      <c r="G62" s="125"/>
      <c r="H62" s="125"/>
      <c r="I62" s="125"/>
      <c r="J62" s="125"/>
      <c r="K62" s="125"/>
      <c r="L62" s="125"/>
      <c r="M62" s="125"/>
      <c r="N62" s="125"/>
      <c r="O62" s="127"/>
      <c r="P62" s="125"/>
      <c r="Q62" s="125"/>
      <c r="R62" s="125"/>
      <c r="S62" s="125" t="n">
        <v>2</v>
      </c>
      <c r="T62" s="125" t="n">
        <v>2</v>
      </c>
      <c r="U62" s="125" t="n">
        <v>3</v>
      </c>
      <c r="V62" s="127"/>
      <c r="W62" s="127"/>
      <c r="X62" s="125" t="n">
        <v>3</v>
      </c>
      <c r="Y62" s="125" t="n">
        <v>3</v>
      </c>
      <c r="Z62" s="125" t="n">
        <v>1</v>
      </c>
      <c r="AA62" s="144"/>
      <c r="AB62" s="147"/>
      <c r="AC62" s="126"/>
      <c r="AD62" s="114"/>
      <c r="AE62" s="114"/>
      <c r="AF62" s="114"/>
      <c r="AG62" s="105" t="str">
        <f aca="false">E62</f>
        <v>YF</v>
      </c>
      <c r="AH62" s="106" t="str">
        <f aca="false">D62</f>
        <v>TP</v>
      </c>
      <c r="AI62" s="105" t="n">
        <f aca="false">SUM(G62:AA62)</f>
        <v>14</v>
      </c>
      <c r="AJ62" s="105" t="n">
        <f aca="false">AI62*1.5</f>
        <v>21</v>
      </c>
      <c r="AK62" s="44"/>
      <c r="AL62" s="44"/>
      <c r="AM62" s="44"/>
      <c r="AN62" s="44"/>
      <c r="AO62" s="44"/>
      <c r="AP62" s="44"/>
      <c r="AQ62" s="44"/>
      <c r="AR62" s="44"/>
      <c r="AS62" s="44"/>
      <c r="AT62" s="44"/>
    </row>
    <row r="63" customFormat="false" ht="14.25" hidden="false" customHeight="true" outlineLevel="0" collapsed="false">
      <c r="A63" s="44" t="n">
        <v>64</v>
      </c>
      <c r="B63" s="96" t="s">
        <v>90</v>
      </c>
      <c r="C63" s="96" t="str">
        <f aca="false">CONCATENATE(D63,"_",E63)</f>
        <v>TP_PRG</v>
      </c>
      <c r="D63" s="107" t="s">
        <v>27</v>
      </c>
      <c r="E63" s="124" t="s">
        <v>85</v>
      </c>
      <c r="F63" s="107" t="s">
        <v>36</v>
      </c>
      <c r="G63" s="125"/>
      <c r="H63" s="125"/>
      <c r="I63" s="125"/>
      <c r="J63" s="125"/>
      <c r="K63" s="125"/>
      <c r="L63" s="125"/>
      <c r="M63" s="125"/>
      <c r="N63" s="125"/>
      <c r="O63" s="127"/>
      <c r="P63" s="125"/>
      <c r="Q63" s="125"/>
      <c r="R63" s="125"/>
      <c r="S63" s="125" t="n">
        <v>4</v>
      </c>
      <c r="T63" s="125" t="n">
        <v>4</v>
      </c>
      <c r="U63" s="125" t="n">
        <v>6</v>
      </c>
      <c r="V63" s="127"/>
      <c r="W63" s="127"/>
      <c r="X63" s="125" t="n">
        <v>6</v>
      </c>
      <c r="Y63" s="125" t="n">
        <v>6</v>
      </c>
      <c r="Z63" s="125" t="n">
        <v>2</v>
      </c>
      <c r="AA63" s="146"/>
      <c r="AB63" s="147"/>
      <c r="AC63" s="126"/>
      <c r="AD63" s="114"/>
      <c r="AE63" s="114"/>
      <c r="AF63" s="114"/>
      <c r="AG63" s="105" t="str">
        <f aca="false">E63</f>
        <v>PRG</v>
      </c>
      <c r="AH63" s="106" t="str">
        <f aca="false">D63</f>
        <v>TP</v>
      </c>
      <c r="AI63" s="105" t="n">
        <f aca="false">SUM(G63:AA63)</f>
        <v>28</v>
      </c>
      <c r="AJ63" s="105" t="n">
        <f aca="false">AI63*1.5</f>
        <v>42</v>
      </c>
      <c r="AK63" s="44"/>
      <c r="AL63" s="44"/>
      <c r="AM63" s="44"/>
      <c r="AN63" s="44"/>
      <c r="AO63" s="44"/>
      <c r="AP63" s="44"/>
      <c r="AQ63" s="44"/>
      <c r="AR63" s="44"/>
      <c r="AS63" s="44"/>
      <c r="AT63" s="44"/>
    </row>
    <row r="64" customFormat="false" ht="14.25" hidden="false" customHeight="true" outlineLevel="0" collapsed="false">
      <c r="A64" s="44" t="n">
        <v>65</v>
      </c>
      <c r="B64" s="96" t="s">
        <v>90</v>
      </c>
      <c r="C64" s="96" t="str">
        <f aca="false">CONCATENATE(D64,"_",E64)</f>
        <v>TP_</v>
      </c>
      <c r="D64" s="107" t="s">
        <v>27</v>
      </c>
      <c r="E64" s="124"/>
      <c r="F64" s="107"/>
      <c r="G64" s="125"/>
      <c r="H64" s="125"/>
      <c r="I64" s="125"/>
      <c r="J64" s="125"/>
      <c r="K64" s="125"/>
      <c r="L64" s="125"/>
      <c r="M64" s="125"/>
      <c r="N64" s="125"/>
      <c r="O64" s="127"/>
      <c r="P64" s="125"/>
      <c r="Q64" s="125"/>
      <c r="R64" s="125"/>
      <c r="S64" s="125"/>
      <c r="T64" s="125"/>
      <c r="U64" s="125"/>
      <c r="V64" s="127"/>
      <c r="W64" s="127"/>
      <c r="X64" s="125"/>
      <c r="Y64" s="125"/>
      <c r="Z64" s="125"/>
      <c r="AA64" s="144"/>
      <c r="AB64" s="147"/>
      <c r="AC64" s="126"/>
      <c r="AD64" s="114"/>
      <c r="AE64" s="114"/>
      <c r="AF64" s="114"/>
      <c r="AG64" s="105" t="n">
        <f aca="false">E64</f>
        <v>0</v>
      </c>
      <c r="AH64" s="106" t="str">
        <f aca="false">D64</f>
        <v>TP</v>
      </c>
      <c r="AI64" s="105" t="n">
        <f aca="false">SUM(G64:AA64)</f>
        <v>0</v>
      </c>
      <c r="AJ64" s="105" t="n">
        <f aca="false">AI64*1.5</f>
        <v>0</v>
      </c>
      <c r="AK64" s="44"/>
      <c r="AL64" s="44"/>
      <c r="AM64" s="44"/>
      <c r="AN64" s="44"/>
      <c r="AO64" s="44"/>
      <c r="AP64" s="44"/>
      <c r="AQ64" s="44"/>
      <c r="AR64" s="44"/>
      <c r="AS64" s="44"/>
      <c r="AT64" s="44"/>
    </row>
    <row r="65" customFormat="false" ht="14.25" hidden="false" customHeight="true" outlineLevel="0" collapsed="false">
      <c r="A65" s="44" t="n">
        <v>66</v>
      </c>
      <c r="B65" s="96" t="s">
        <v>90</v>
      </c>
      <c r="C65" s="96" t="str">
        <f aca="false">CONCATENATE(D65,"_",E65)</f>
        <v>TP_</v>
      </c>
      <c r="D65" s="107" t="s">
        <v>27</v>
      </c>
      <c r="E65" s="124"/>
      <c r="F65" s="107"/>
      <c r="G65" s="125"/>
      <c r="H65" s="125"/>
      <c r="I65" s="125"/>
      <c r="J65" s="125"/>
      <c r="K65" s="125"/>
      <c r="L65" s="125"/>
      <c r="M65" s="125"/>
      <c r="N65" s="125"/>
      <c r="O65" s="127"/>
      <c r="P65" s="125"/>
      <c r="Q65" s="125"/>
      <c r="R65" s="125"/>
      <c r="S65" s="125"/>
      <c r="T65" s="125"/>
      <c r="U65" s="125"/>
      <c r="V65" s="127"/>
      <c r="W65" s="127"/>
      <c r="X65" s="125"/>
      <c r="Y65" s="125"/>
      <c r="Z65" s="125"/>
      <c r="AA65" s="146"/>
      <c r="AB65" s="147"/>
      <c r="AC65" s="113" t="str">
        <f aca="false">IF(AC57=AC58,"ok","/!\")</f>
        <v>ok</v>
      </c>
      <c r="AD65" s="113" t="str">
        <f aca="false">IF(AC57=AD57,"ok","/!\")</f>
        <v>ok</v>
      </c>
      <c r="AE65" s="114"/>
      <c r="AF65" s="114"/>
      <c r="AG65" s="105" t="n">
        <f aca="false">E65</f>
        <v>0</v>
      </c>
      <c r="AH65" s="106" t="str">
        <f aca="false">D65</f>
        <v>TP</v>
      </c>
      <c r="AI65" s="105" t="n">
        <f aca="false">SUM(G65:AA65)</f>
        <v>0</v>
      </c>
      <c r="AJ65" s="105" t="n">
        <f aca="false">AI65*1.5</f>
        <v>0</v>
      </c>
      <c r="AK65" s="44"/>
      <c r="AL65" s="44"/>
      <c r="AM65" s="44"/>
      <c r="AN65" s="44"/>
      <c r="AO65" s="44"/>
      <c r="AP65" s="44"/>
      <c r="AQ65" s="44"/>
      <c r="AR65" s="44"/>
      <c r="AS65" s="44"/>
      <c r="AT65" s="44"/>
    </row>
    <row r="66" customFormat="false" ht="24.75" hidden="false" customHeight="true" outlineLevel="0" collapsed="false">
      <c r="A66" s="44" t="n">
        <v>67</v>
      </c>
      <c r="B66" s="88" t="s">
        <v>89</v>
      </c>
      <c r="C66" s="88" t="str">
        <f aca="false">CONCATENATE(D66,"_",E66)</f>
        <v>CTRL_Intervenant</v>
      </c>
      <c r="D66" s="115" t="s">
        <v>28</v>
      </c>
      <c r="E66" s="115" t="s">
        <v>71</v>
      </c>
      <c r="F66" s="115" t="s">
        <v>72</v>
      </c>
      <c r="G66" s="149"/>
      <c r="H66" s="149"/>
      <c r="I66" s="149"/>
      <c r="J66" s="149"/>
      <c r="K66" s="149"/>
      <c r="L66" s="149"/>
      <c r="M66" s="149"/>
      <c r="N66" s="149"/>
      <c r="O66" s="127"/>
      <c r="P66" s="149"/>
      <c r="Q66" s="149"/>
      <c r="R66" s="149"/>
      <c r="S66" s="117"/>
      <c r="T66" s="149"/>
      <c r="U66" s="161" t="n">
        <v>0.5</v>
      </c>
      <c r="V66" s="160"/>
      <c r="W66" s="160"/>
      <c r="X66" s="117"/>
      <c r="Y66" s="116"/>
      <c r="Z66" s="149" t="n">
        <v>1</v>
      </c>
      <c r="AA66" s="141"/>
      <c r="AB66" s="151"/>
      <c r="AC66" s="88" t="n">
        <f aca="false">SUM(G66:AA66)</f>
        <v>1.5</v>
      </c>
      <c r="AD66" s="88" t="n">
        <f aca="false">3/1.5</f>
        <v>2</v>
      </c>
      <c r="AE66" s="114"/>
      <c r="AF66" s="114"/>
      <c r="AG66" s="88" t="str">
        <f aca="false">E66</f>
        <v>Intervenant</v>
      </c>
      <c r="AH66" s="88" t="str">
        <f aca="false">D66</f>
        <v>CTRL</v>
      </c>
      <c r="AI66" s="88" t="n">
        <f aca="false">SUM(G66:AA66)</f>
        <v>1.5</v>
      </c>
      <c r="AJ66" s="88" t="n">
        <f aca="false">AI66*1.5</f>
        <v>2.25</v>
      </c>
      <c r="AK66" s="44"/>
      <c r="AL66" s="95"/>
      <c r="AM66" s="95"/>
      <c r="AN66" s="95"/>
      <c r="AO66" s="95"/>
      <c r="AP66" s="95"/>
      <c r="AQ66" s="95"/>
      <c r="AR66" s="95"/>
      <c r="AS66" s="95"/>
      <c r="AT66" s="95"/>
    </row>
    <row r="67" customFormat="false" ht="14.25" hidden="false" customHeight="true" outlineLevel="0" collapsed="false">
      <c r="A67" s="44" t="n">
        <v>68</v>
      </c>
      <c r="B67" s="96" t="s">
        <v>90</v>
      </c>
      <c r="C67" s="96" t="str">
        <f aca="false">CONCATENATE(D67,"_",E67)</f>
        <v>CTRL_MDM</v>
      </c>
      <c r="D67" s="107" t="s">
        <v>28</v>
      </c>
      <c r="E67" s="124" t="s">
        <v>77</v>
      </c>
      <c r="F67" s="107" t="s">
        <v>28</v>
      </c>
      <c r="G67" s="125"/>
      <c r="H67" s="125"/>
      <c r="I67" s="125"/>
      <c r="J67" s="125"/>
      <c r="K67" s="125"/>
      <c r="L67" s="125"/>
      <c r="M67" s="125"/>
      <c r="N67" s="125"/>
      <c r="O67" s="127"/>
      <c r="P67" s="125"/>
      <c r="Q67" s="125"/>
      <c r="R67" s="125"/>
      <c r="S67" s="125"/>
      <c r="T67" s="125"/>
      <c r="U67" s="162" t="n">
        <v>0.5</v>
      </c>
      <c r="V67" s="127"/>
      <c r="W67" s="127"/>
      <c r="X67" s="125"/>
      <c r="Y67" s="125"/>
      <c r="Z67" s="125" t="n">
        <v>1</v>
      </c>
      <c r="AA67" s="144"/>
      <c r="AB67" s="147"/>
      <c r="AC67" s="103" t="n">
        <f aca="false">SUM(G67:AA68)</f>
        <v>1.5</v>
      </c>
      <c r="AD67" s="104"/>
      <c r="AE67" s="114"/>
      <c r="AF67" s="114"/>
      <c r="AG67" s="106" t="str">
        <f aca="false">E67</f>
        <v>MDM</v>
      </c>
      <c r="AH67" s="106" t="str">
        <f aca="false">D67</f>
        <v>CTRL</v>
      </c>
      <c r="AI67" s="106" t="n">
        <f aca="false">SUM(G67:AA67)</f>
        <v>1.5</v>
      </c>
      <c r="AJ67" s="106" t="n">
        <f aca="false">AI67*1.5</f>
        <v>2.25</v>
      </c>
      <c r="AK67" s="44"/>
      <c r="AL67" s="44"/>
      <c r="AM67" s="44"/>
      <c r="AN67" s="44"/>
      <c r="AO67" s="44"/>
      <c r="AP67" s="44"/>
      <c r="AQ67" s="44"/>
      <c r="AR67" s="44"/>
      <c r="AS67" s="44"/>
      <c r="AT67" s="44"/>
    </row>
    <row r="68" customFormat="false" ht="14.25" hidden="false" customHeight="true" outlineLevel="0" collapsed="false">
      <c r="A68" s="44" t="n">
        <v>69</v>
      </c>
      <c r="B68" s="96" t="s">
        <v>90</v>
      </c>
      <c r="C68" s="96" t="str">
        <f aca="false">CONCATENATE(D68,"_",E68)</f>
        <v>CTRL_</v>
      </c>
      <c r="D68" s="107" t="s">
        <v>28</v>
      </c>
      <c r="E68" s="124"/>
      <c r="F68" s="107" t="s">
        <v>28</v>
      </c>
      <c r="G68" s="125"/>
      <c r="H68" s="125"/>
      <c r="I68" s="125"/>
      <c r="J68" s="125"/>
      <c r="K68" s="125"/>
      <c r="L68" s="125"/>
      <c r="M68" s="125"/>
      <c r="N68" s="125"/>
      <c r="O68" s="127"/>
      <c r="P68" s="125"/>
      <c r="Q68" s="125"/>
      <c r="R68" s="125"/>
      <c r="S68" s="125"/>
      <c r="T68" s="125"/>
      <c r="U68" s="125"/>
      <c r="V68" s="127"/>
      <c r="W68" s="127"/>
      <c r="X68" s="125"/>
      <c r="Y68" s="125"/>
      <c r="Z68" s="125"/>
      <c r="AA68" s="146"/>
      <c r="AB68" s="155"/>
      <c r="AC68" s="113" t="str">
        <f aca="false">IF(AC66=AC67,"ok","/!\")</f>
        <v>ok</v>
      </c>
      <c r="AD68" s="113" t="str">
        <f aca="false">IF(AC66=AD66,"ok","/!\")</f>
        <v>/!\</v>
      </c>
      <c r="AE68" s="129"/>
      <c r="AF68" s="129"/>
      <c r="AG68" s="28" t="n">
        <f aca="false">E68</f>
        <v>0</v>
      </c>
      <c r="AH68" s="106" t="str">
        <f aca="false">D68</f>
        <v>CTRL</v>
      </c>
      <c r="AI68" s="28" t="n">
        <f aca="false">SUM(G68:AA68)</f>
        <v>0</v>
      </c>
      <c r="AJ68" s="28" t="n">
        <f aca="false">AI68*1.5</f>
        <v>0</v>
      </c>
      <c r="AK68" s="44"/>
      <c r="AL68" s="44"/>
      <c r="AM68" s="44"/>
      <c r="AN68" s="44"/>
      <c r="AO68" s="44"/>
      <c r="AP68" s="44"/>
      <c r="AQ68" s="44"/>
      <c r="AR68" s="44"/>
      <c r="AS68" s="44"/>
      <c r="AT68" s="44"/>
    </row>
    <row r="69" customFormat="false" ht="14.25" hidden="false" customHeight="true" outlineLevel="0" collapsed="false">
      <c r="A69" s="44"/>
      <c r="B69" s="130"/>
      <c r="C69" s="131"/>
      <c r="D69" s="132"/>
      <c r="E69" s="132"/>
      <c r="F69" s="74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4"/>
      <c r="AC69" s="132"/>
      <c r="AD69" s="135"/>
      <c r="AE69" s="79"/>
      <c r="AF69" s="79"/>
      <c r="AG69" s="79"/>
      <c r="AH69" s="79"/>
      <c r="AI69" s="79"/>
      <c r="AJ69" s="79"/>
      <c r="AK69" s="44"/>
      <c r="AL69" s="44"/>
      <c r="AM69" s="44"/>
      <c r="AN69" s="44"/>
      <c r="AO69" s="44"/>
      <c r="AP69" s="44"/>
      <c r="AQ69" s="44"/>
      <c r="AR69" s="44"/>
      <c r="AS69" s="44"/>
      <c r="AT69" s="44"/>
    </row>
    <row r="70" customFormat="false" ht="24.75" hidden="false" customHeight="true" outlineLevel="0" collapsed="false">
      <c r="A70" s="87" t="n">
        <v>72</v>
      </c>
      <c r="B70" s="88" t="s">
        <v>92</v>
      </c>
      <c r="C70" s="88" t="str">
        <f aca="false">CONCATENATE(D70,"_",E70)</f>
        <v>CM_Intervenant</v>
      </c>
      <c r="D70" s="89" t="s">
        <v>23</v>
      </c>
      <c r="E70" s="89" t="s">
        <v>71</v>
      </c>
      <c r="F70" s="89" t="s">
        <v>72</v>
      </c>
      <c r="G70" s="90" t="n">
        <v>1</v>
      </c>
      <c r="H70" s="90" t="n">
        <v>1</v>
      </c>
      <c r="I70" s="90"/>
      <c r="J70" s="90"/>
      <c r="K70" s="90" t="n">
        <v>2</v>
      </c>
      <c r="L70" s="90" t="n">
        <v>1</v>
      </c>
      <c r="M70" s="90"/>
      <c r="N70" s="90" t="n">
        <v>1</v>
      </c>
      <c r="O70" s="91"/>
      <c r="P70" s="90" t="n">
        <v>1</v>
      </c>
      <c r="Q70" s="90"/>
      <c r="R70" s="90"/>
      <c r="S70" s="90"/>
      <c r="T70" s="90"/>
      <c r="U70" s="90"/>
      <c r="V70" s="91"/>
      <c r="W70" s="91"/>
      <c r="X70" s="90"/>
      <c r="Y70" s="90"/>
      <c r="Z70" s="90"/>
      <c r="AA70" s="141"/>
      <c r="AB70" s="142" t="s">
        <v>93</v>
      </c>
      <c r="AC70" s="88" t="n">
        <f aca="false">SUM(G70:AA70)</f>
        <v>7</v>
      </c>
      <c r="AD70" s="88" t="n">
        <f aca="false">10.5/1.5</f>
        <v>7</v>
      </c>
      <c r="AE70" s="94" t="n">
        <f aca="false">(AC70+AC73+AC78+AC87)/(AD70+AD73+AD78+AD87)</f>
        <v>1</v>
      </c>
      <c r="AF70" s="88" t="s">
        <v>92</v>
      </c>
      <c r="AG70" s="88" t="str">
        <f aca="false">E70</f>
        <v>Intervenant</v>
      </c>
      <c r="AH70" s="88" t="s">
        <v>73</v>
      </c>
      <c r="AI70" s="88" t="s">
        <v>21</v>
      </c>
      <c r="AJ70" s="88" t="s">
        <v>74</v>
      </c>
      <c r="AK70" s="87"/>
      <c r="AL70" s="95"/>
      <c r="AM70" s="95"/>
      <c r="AN70" s="95"/>
      <c r="AO70" s="95"/>
      <c r="AP70" s="95"/>
      <c r="AQ70" s="95"/>
      <c r="AR70" s="95"/>
      <c r="AS70" s="95"/>
      <c r="AT70" s="95"/>
    </row>
    <row r="71" customFormat="false" ht="14.25" hidden="false" customHeight="true" outlineLevel="0" collapsed="false">
      <c r="A71" s="44" t="n">
        <v>73</v>
      </c>
      <c r="B71" s="163" t="s">
        <v>94</v>
      </c>
      <c r="C71" s="96" t="str">
        <f aca="false">CONCATENATE(D71,"_",E71)</f>
        <v>CM_OT</v>
      </c>
      <c r="D71" s="97" t="s">
        <v>23</v>
      </c>
      <c r="E71" s="164" t="s">
        <v>93</v>
      </c>
      <c r="F71" s="97" t="s">
        <v>30</v>
      </c>
      <c r="G71" s="165" t="n">
        <v>1</v>
      </c>
      <c r="H71" s="165" t="n">
        <v>1</v>
      </c>
      <c r="I71" s="166"/>
      <c r="J71" s="166"/>
      <c r="K71" s="166" t="n">
        <v>2</v>
      </c>
      <c r="L71" s="166" t="n">
        <v>1</v>
      </c>
      <c r="M71" s="166"/>
      <c r="N71" s="166" t="n">
        <v>1</v>
      </c>
      <c r="O71" s="167"/>
      <c r="P71" s="166" t="n">
        <v>1</v>
      </c>
      <c r="Q71" s="166"/>
      <c r="R71" s="166"/>
      <c r="S71" s="166"/>
      <c r="T71" s="166"/>
      <c r="U71" s="166"/>
      <c r="V71" s="167"/>
      <c r="W71" s="167"/>
      <c r="X71" s="166"/>
      <c r="Y71" s="166"/>
      <c r="Z71" s="166"/>
      <c r="AA71" s="144"/>
      <c r="AB71" s="145"/>
      <c r="AC71" s="103" t="n">
        <f aca="false">SUM(G71:AA72)</f>
        <v>7</v>
      </c>
      <c r="AD71" s="104"/>
      <c r="AE71" s="104"/>
      <c r="AF71" s="104"/>
      <c r="AG71" s="105" t="str">
        <f aca="false">E71</f>
        <v>OT</v>
      </c>
      <c r="AH71" s="106" t="str">
        <f aca="false">D71</f>
        <v>CM</v>
      </c>
      <c r="AI71" s="105" t="n">
        <f aca="false">SUM(G71:AA71)</f>
        <v>7</v>
      </c>
      <c r="AJ71" s="105" t="n">
        <f aca="false">AI71*1.5</f>
        <v>10.5</v>
      </c>
      <c r="AK71" s="44"/>
      <c r="AL71" s="44"/>
      <c r="AM71" s="44"/>
      <c r="AN71" s="44"/>
      <c r="AO71" s="44"/>
      <c r="AP71" s="44"/>
      <c r="AQ71" s="44"/>
      <c r="AR71" s="44"/>
      <c r="AS71" s="44"/>
      <c r="AT71" s="44"/>
    </row>
    <row r="72" customFormat="false" ht="14.25" hidden="false" customHeight="true" outlineLevel="0" collapsed="false">
      <c r="A72" s="44" t="n">
        <v>74</v>
      </c>
      <c r="B72" s="163" t="s">
        <v>94</v>
      </c>
      <c r="C72" s="96" t="str">
        <f aca="false">CONCATENATE(D72,"_",E72)</f>
        <v>CM_</v>
      </c>
      <c r="D72" s="107" t="s">
        <v>23</v>
      </c>
      <c r="E72" s="108"/>
      <c r="F72" s="107" t="s">
        <v>30</v>
      </c>
      <c r="G72" s="165"/>
      <c r="H72" s="165"/>
      <c r="I72" s="166"/>
      <c r="J72" s="166"/>
      <c r="K72" s="166"/>
      <c r="L72" s="166"/>
      <c r="M72" s="166"/>
      <c r="N72" s="166"/>
      <c r="O72" s="167"/>
      <c r="P72" s="166"/>
      <c r="Q72" s="166"/>
      <c r="R72" s="166"/>
      <c r="S72" s="166"/>
      <c r="T72" s="166"/>
      <c r="U72" s="166"/>
      <c r="V72" s="167"/>
      <c r="W72" s="167"/>
      <c r="X72" s="166"/>
      <c r="Y72" s="166"/>
      <c r="Z72" s="166"/>
      <c r="AA72" s="146"/>
      <c r="AB72" s="147"/>
      <c r="AC72" s="113" t="str">
        <f aca="false">IF(AC70=AC71,"ok","/!\")</f>
        <v>ok</v>
      </c>
      <c r="AD72" s="113" t="str">
        <f aca="false">IF(AC70=AD70,"ok","/!\")</f>
        <v>ok</v>
      </c>
      <c r="AE72" s="114"/>
      <c r="AF72" s="114"/>
      <c r="AG72" s="105" t="n">
        <f aca="false">E72</f>
        <v>0</v>
      </c>
      <c r="AH72" s="106" t="str">
        <f aca="false">D72</f>
        <v>CM</v>
      </c>
      <c r="AI72" s="105" t="n">
        <f aca="false">SUM(G72:AA72)</f>
        <v>0</v>
      </c>
      <c r="AJ72" s="105" t="n">
        <f aca="false">AI72*1.5</f>
        <v>0</v>
      </c>
      <c r="AK72" s="44"/>
      <c r="AL72" s="44"/>
      <c r="AM72" s="44"/>
      <c r="AN72" s="44"/>
      <c r="AO72" s="44"/>
      <c r="AP72" s="44"/>
      <c r="AQ72" s="44"/>
      <c r="AR72" s="44"/>
      <c r="AS72" s="44"/>
      <c r="AT72" s="44"/>
    </row>
    <row r="73" customFormat="false" ht="24.75" hidden="false" customHeight="true" outlineLevel="0" collapsed="false">
      <c r="A73" s="87" t="n">
        <v>75</v>
      </c>
      <c r="B73" s="88" t="s">
        <v>92</v>
      </c>
      <c r="C73" s="88" t="str">
        <f aca="false">CONCATENATE(D73,"_",E73)</f>
        <v>TD_Intervenant</v>
      </c>
      <c r="D73" s="115" t="s">
        <v>25</v>
      </c>
      <c r="E73" s="168" t="s">
        <v>71</v>
      </c>
      <c r="F73" s="115" t="s">
        <v>72</v>
      </c>
      <c r="G73" s="90"/>
      <c r="H73" s="90" t="n">
        <v>2</v>
      </c>
      <c r="I73" s="90" t="n">
        <v>2</v>
      </c>
      <c r="J73" s="90" t="n">
        <v>1</v>
      </c>
      <c r="K73" s="90" t="n">
        <v>1</v>
      </c>
      <c r="L73" s="90" t="n">
        <v>1</v>
      </c>
      <c r="M73" s="90" t="n">
        <v>1</v>
      </c>
      <c r="N73" s="90" t="n">
        <v>1</v>
      </c>
      <c r="O73" s="91"/>
      <c r="P73" s="90" t="n">
        <v>1</v>
      </c>
      <c r="Q73" s="90" t="n">
        <v>1</v>
      </c>
      <c r="R73" s="90" t="n">
        <v>1</v>
      </c>
      <c r="S73" s="90" t="n">
        <v>1</v>
      </c>
      <c r="T73" s="90" t="n">
        <v>1</v>
      </c>
      <c r="U73" s="90"/>
      <c r="V73" s="91"/>
      <c r="W73" s="91"/>
      <c r="X73" s="90"/>
      <c r="Y73" s="90"/>
      <c r="Z73" s="90"/>
      <c r="AA73" s="141"/>
      <c r="AB73" s="151"/>
      <c r="AC73" s="88" t="n">
        <f aca="false">SUM(G73:AA73)*4</f>
        <v>56</v>
      </c>
      <c r="AD73" s="88" t="n">
        <f aca="false">21/1.5*4</f>
        <v>56</v>
      </c>
      <c r="AE73" s="123"/>
      <c r="AF73" s="123"/>
      <c r="AG73" s="88" t="str">
        <f aca="false">E73</f>
        <v>Intervenant</v>
      </c>
      <c r="AH73" s="88" t="str">
        <f aca="false">D73</f>
        <v>TD</v>
      </c>
      <c r="AI73" s="88" t="n">
        <f aca="false">SUM(G73:AA73)</f>
        <v>14</v>
      </c>
      <c r="AJ73" s="88" t="n">
        <f aca="false">AI73*1.5</f>
        <v>21</v>
      </c>
      <c r="AK73" s="87"/>
      <c r="AL73" s="95"/>
      <c r="AM73" s="95"/>
      <c r="AN73" s="95"/>
      <c r="AO73" s="95"/>
      <c r="AP73" s="95"/>
      <c r="AQ73" s="95"/>
      <c r="AR73" s="95"/>
      <c r="AS73" s="95"/>
      <c r="AT73" s="95"/>
    </row>
    <row r="74" customFormat="false" ht="14.25" hidden="false" customHeight="true" outlineLevel="0" collapsed="false">
      <c r="A74" s="44" t="n">
        <v>76</v>
      </c>
      <c r="B74" s="163" t="s">
        <v>94</v>
      </c>
      <c r="C74" s="96" t="str">
        <f aca="false">CONCATENATE(D74,"_",E74)</f>
        <v>TD_OT</v>
      </c>
      <c r="D74" s="107" t="s">
        <v>25</v>
      </c>
      <c r="E74" s="108" t="s">
        <v>93</v>
      </c>
      <c r="F74" s="107" t="s">
        <v>32</v>
      </c>
      <c r="G74" s="165"/>
      <c r="H74" s="165" t="n">
        <v>2</v>
      </c>
      <c r="I74" s="166" t="n">
        <v>2</v>
      </c>
      <c r="J74" s="166" t="n">
        <v>1</v>
      </c>
      <c r="K74" s="166" t="n">
        <v>1</v>
      </c>
      <c r="L74" s="166" t="n">
        <v>1</v>
      </c>
      <c r="M74" s="166" t="n">
        <v>1</v>
      </c>
      <c r="N74" s="166" t="n">
        <v>1</v>
      </c>
      <c r="O74" s="167"/>
      <c r="P74" s="166" t="n">
        <v>1</v>
      </c>
      <c r="Q74" s="166" t="n">
        <v>1</v>
      </c>
      <c r="R74" s="166" t="n">
        <v>1</v>
      </c>
      <c r="S74" s="166" t="n">
        <v>1</v>
      </c>
      <c r="T74" s="166" t="n">
        <v>1</v>
      </c>
      <c r="U74" s="166"/>
      <c r="V74" s="167"/>
      <c r="W74" s="167"/>
      <c r="X74" s="166"/>
      <c r="Y74" s="166"/>
      <c r="Z74" s="166"/>
      <c r="AA74" s="144"/>
      <c r="AB74" s="147"/>
      <c r="AC74" s="103" t="n">
        <f aca="false">SUM(G74:AA77)</f>
        <v>56</v>
      </c>
      <c r="AD74" s="104"/>
      <c r="AE74" s="114"/>
      <c r="AF74" s="114"/>
      <c r="AG74" s="105" t="str">
        <f aca="false">E74</f>
        <v>OT</v>
      </c>
      <c r="AH74" s="106" t="str">
        <f aca="false">D74</f>
        <v>TD</v>
      </c>
      <c r="AI74" s="105" t="n">
        <f aca="false">SUM(G74:AA74)</f>
        <v>14</v>
      </c>
      <c r="AJ74" s="105" t="n">
        <f aca="false">AI74*1.5</f>
        <v>21</v>
      </c>
      <c r="AK74" s="44"/>
      <c r="AL74" s="44"/>
      <c r="AM74" s="44"/>
      <c r="AN74" s="44"/>
      <c r="AO74" s="44"/>
      <c r="AP74" s="44"/>
      <c r="AQ74" s="44"/>
      <c r="AR74" s="44"/>
      <c r="AS74" s="44"/>
      <c r="AT74" s="44"/>
    </row>
    <row r="75" customFormat="false" ht="14.25" hidden="false" customHeight="true" outlineLevel="0" collapsed="false">
      <c r="A75" s="44" t="n">
        <v>77</v>
      </c>
      <c r="B75" s="163" t="s">
        <v>94</v>
      </c>
      <c r="C75" s="96" t="str">
        <f aca="false">CONCATENATE(D75,"_",E75)</f>
        <v>TD_LD</v>
      </c>
      <c r="D75" s="107" t="s">
        <v>25</v>
      </c>
      <c r="E75" s="108" t="s">
        <v>95</v>
      </c>
      <c r="F75" s="107" t="s">
        <v>32</v>
      </c>
      <c r="G75" s="165"/>
      <c r="H75" s="165" t="n">
        <v>2</v>
      </c>
      <c r="I75" s="166" t="n">
        <v>2</v>
      </c>
      <c r="J75" s="166" t="n">
        <v>1</v>
      </c>
      <c r="K75" s="166" t="n">
        <v>1</v>
      </c>
      <c r="L75" s="166" t="n">
        <v>1</v>
      </c>
      <c r="M75" s="166" t="n">
        <v>1</v>
      </c>
      <c r="N75" s="166" t="n">
        <v>1</v>
      </c>
      <c r="O75" s="167"/>
      <c r="P75" s="166" t="n">
        <v>1</v>
      </c>
      <c r="Q75" s="166" t="n">
        <v>1</v>
      </c>
      <c r="R75" s="166" t="n">
        <v>1</v>
      </c>
      <c r="S75" s="166" t="n">
        <v>1</v>
      </c>
      <c r="T75" s="166" t="n">
        <v>1</v>
      </c>
      <c r="U75" s="166"/>
      <c r="V75" s="167"/>
      <c r="W75" s="167"/>
      <c r="X75" s="166"/>
      <c r="Y75" s="166"/>
      <c r="Z75" s="166"/>
      <c r="AA75" s="146"/>
      <c r="AB75" s="147"/>
      <c r="AC75" s="126"/>
      <c r="AD75" s="126"/>
      <c r="AE75" s="114"/>
      <c r="AF75" s="114"/>
      <c r="AG75" s="105" t="str">
        <f aca="false">E75</f>
        <v>LD</v>
      </c>
      <c r="AH75" s="106" t="str">
        <f aca="false">D75</f>
        <v>TD</v>
      </c>
      <c r="AI75" s="105" t="n">
        <f aca="false">SUM(G75:AA75)</f>
        <v>14</v>
      </c>
      <c r="AJ75" s="105" t="n">
        <f aca="false">AI75*1.5</f>
        <v>21</v>
      </c>
      <c r="AK75" s="44"/>
      <c r="AL75" s="44"/>
      <c r="AM75" s="44"/>
      <c r="AN75" s="44"/>
      <c r="AO75" s="44"/>
      <c r="AP75" s="44"/>
      <c r="AQ75" s="44"/>
      <c r="AR75" s="44"/>
      <c r="AS75" s="44"/>
      <c r="AT75" s="44"/>
    </row>
    <row r="76" customFormat="false" ht="14.25" hidden="false" customHeight="true" outlineLevel="0" collapsed="false">
      <c r="A76" s="44" t="n">
        <v>78</v>
      </c>
      <c r="B76" s="163" t="s">
        <v>94</v>
      </c>
      <c r="C76" s="96" t="str">
        <f aca="false">CONCATENATE(D76,"_",E76)</f>
        <v>TD_LN</v>
      </c>
      <c r="D76" s="107" t="s">
        <v>25</v>
      </c>
      <c r="E76" s="108" t="s">
        <v>96</v>
      </c>
      <c r="F76" s="107" t="s">
        <v>32</v>
      </c>
      <c r="G76" s="165"/>
      <c r="H76" s="165" t="n">
        <v>2</v>
      </c>
      <c r="I76" s="166" t="n">
        <v>2</v>
      </c>
      <c r="J76" s="166" t="n">
        <v>1</v>
      </c>
      <c r="K76" s="166" t="n">
        <v>1</v>
      </c>
      <c r="L76" s="166" t="n">
        <v>1</v>
      </c>
      <c r="M76" s="166" t="n">
        <v>1</v>
      </c>
      <c r="N76" s="166" t="n">
        <v>1</v>
      </c>
      <c r="O76" s="167"/>
      <c r="P76" s="166" t="n">
        <v>1</v>
      </c>
      <c r="Q76" s="166" t="n">
        <v>1</v>
      </c>
      <c r="R76" s="166" t="n">
        <v>1</v>
      </c>
      <c r="S76" s="166" t="n">
        <v>1</v>
      </c>
      <c r="T76" s="166" t="n">
        <v>1</v>
      </c>
      <c r="U76" s="166"/>
      <c r="V76" s="167"/>
      <c r="W76" s="167"/>
      <c r="X76" s="166"/>
      <c r="Y76" s="166"/>
      <c r="Z76" s="166"/>
      <c r="AA76" s="144"/>
      <c r="AB76" s="147"/>
      <c r="AC76" s="126"/>
      <c r="AD76" s="114"/>
      <c r="AE76" s="114"/>
      <c r="AF76" s="114"/>
      <c r="AG76" s="105" t="str">
        <f aca="false">E76</f>
        <v>LN</v>
      </c>
      <c r="AH76" s="106" t="str">
        <f aca="false">D76</f>
        <v>TD</v>
      </c>
      <c r="AI76" s="105" t="n">
        <f aca="false">SUM(G76:AA76)</f>
        <v>14</v>
      </c>
      <c r="AJ76" s="105" t="n">
        <f aca="false">AI76*1.5</f>
        <v>21</v>
      </c>
      <c r="AK76" s="44"/>
      <c r="AL76" s="44"/>
      <c r="AM76" s="44"/>
      <c r="AN76" s="44"/>
      <c r="AO76" s="44"/>
      <c r="AP76" s="44"/>
      <c r="AQ76" s="44"/>
      <c r="AR76" s="44"/>
      <c r="AS76" s="44"/>
      <c r="AT76" s="44"/>
    </row>
    <row r="77" customFormat="false" ht="14.25" hidden="false" customHeight="true" outlineLevel="0" collapsed="false">
      <c r="A77" s="44" t="n">
        <v>79</v>
      </c>
      <c r="B77" s="163" t="s">
        <v>94</v>
      </c>
      <c r="C77" s="96" t="str">
        <f aca="false">CONCATENATE(D77,"_",E77)</f>
        <v>TD_NH</v>
      </c>
      <c r="D77" s="107" t="s">
        <v>25</v>
      </c>
      <c r="E77" s="108" t="s">
        <v>97</v>
      </c>
      <c r="F77" s="107" t="s">
        <v>32</v>
      </c>
      <c r="G77" s="165"/>
      <c r="H77" s="165" t="n">
        <v>2</v>
      </c>
      <c r="I77" s="166" t="n">
        <v>2</v>
      </c>
      <c r="J77" s="166" t="n">
        <v>1</v>
      </c>
      <c r="K77" s="166" t="n">
        <v>1</v>
      </c>
      <c r="L77" s="166" t="n">
        <v>1</v>
      </c>
      <c r="M77" s="166" t="n">
        <v>1</v>
      </c>
      <c r="N77" s="166" t="n">
        <v>1</v>
      </c>
      <c r="O77" s="167"/>
      <c r="P77" s="166" t="n">
        <v>1</v>
      </c>
      <c r="Q77" s="166" t="n">
        <v>1</v>
      </c>
      <c r="R77" s="166" t="n">
        <v>1</v>
      </c>
      <c r="S77" s="166" t="n">
        <v>1</v>
      </c>
      <c r="T77" s="166" t="n">
        <v>1</v>
      </c>
      <c r="U77" s="166"/>
      <c r="V77" s="167"/>
      <c r="W77" s="167"/>
      <c r="X77" s="166"/>
      <c r="Y77" s="166"/>
      <c r="Z77" s="166"/>
      <c r="AA77" s="146"/>
      <c r="AB77" s="147"/>
      <c r="AC77" s="113" t="str">
        <f aca="false">IF(AC73=AC74,"ok","/!\")</f>
        <v>ok</v>
      </c>
      <c r="AD77" s="113" t="str">
        <f aca="false">IF(AC73=AD73,"ok","/!\")</f>
        <v>ok</v>
      </c>
      <c r="AE77" s="114"/>
      <c r="AF77" s="114"/>
      <c r="AG77" s="105" t="str">
        <f aca="false">E77</f>
        <v>NH</v>
      </c>
      <c r="AH77" s="106" t="str">
        <f aca="false">D77</f>
        <v>TD</v>
      </c>
      <c r="AI77" s="105" t="n">
        <f aca="false">SUM(G77:AA77)</f>
        <v>14</v>
      </c>
      <c r="AJ77" s="105" t="n">
        <f aca="false">AI77*1.5</f>
        <v>21</v>
      </c>
      <c r="AK77" s="44"/>
      <c r="AL77" s="44"/>
      <c r="AM77" s="44"/>
      <c r="AN77" s="44"/>
      <c r="AO77" s="44"/>
      <c r="AP77" s="44"/>
      <c r="AQ77" s="44"/>
      <c r="AR77" s="44"/>
      <c r="AS77" s="44"/>
      <c r="AT77" s="44"/>
    </row>
    <row r="78" customFormat="false" ht="24.75" hidden="false" customHeight="true" outlineLevel="0" collapsed="false">
      <c r="A78" s="87" t="n">
        <v>80</v>
      </c>
      <c r="B78" s="88" t="s">
        <v>92</v>
      </c>
      <c r="C78" s="88" t="str">
        <f aca="false">CONCATENATE(D78,"_",E78)</f>
        <v>TP_Intervenant</v>
      </c>
      <c r="D78" s="115" t="s">
        <v>27</v>
      </c>
      <c r="E78" s="168" t="s">
        <v>71</v>
      </c>
      <c r="F78" s="115" t="s">
        <v>72</v>
      </c>
      <c r="G78" s="90"/>
      <c r="H78" s="90"/>
      <c r="I78" s="90" t="n">
        <v>1</v>
      </c>
      <c r="J78" s="90" t="n">
        <v>1</v>
      </c>
      <c r="K78" s="90" t="n">
        <v>1</v>
      </c>
      <c r="L78" s="90" t="n">
        <v>1</v>
      </c>
      <c r="M78" s="90" t="n">
        <v>1</v>
      </c>
      <c r="N78" s="90" t="n">
        <v>1</v>
      </c>
      <c r="O78" s="91"/>
      <c r="P78" s="90" t="n">
        <v>1</v>
      </c>
      <c r="Q78" s="90" t="n">
        <v>1</v>
      </c>
      <c r="R78" s="90" t="n">
        <v>1</v>
      </c>
      <c r="S78" s="90" t="n">
        <v>1</v>
      </c>
      <c r="T78" s="90" t="n">
        <v>1</v>
      </c>
      <c r="U78" s="90" t="n">
        <v>1</v>
      </c>
      <c r="V78" s="91"/>
      <c r="W78" s="91"/>
      <c r="X78" s="90" t="n">
        <v>1</v>
      </c>
      <c r="Y78" s="90" t="n">
        <v>1</v>
      </c>
      <c r="Z78" s="90" t="n">
        <v>1</v>
      </c>
      <c r="AA78" s="141"/>
      <c r="AB78" s="151"/>
      <c r="AC78" s="88" t="n">
        <f aca="false">SUM(G78:AA78)*8</f>
        <v>120</v>
      </c>
      <c r="AD78" s="88" t="n">
        <f aca="false">22.5/1.5*8</f>
        <v>120</v>
      </c>
      <c r="AE78" s="123"/>
      <c r="AF78" s="123"/>
      <c r="AG78" s="88" t="str">
        <f aca="false">E78</f>
        <v>Intervenant</v>
      </c>
      <c r="AH78" s="88" t="str">
        <f aca="false">D78</f>
        <v>TP</v>
      </c>
      <c r="AI78" s="88" t="n">
        <f aca="false">SUM(G78:AA78)</f>
        <v>15</v>
      </c>
      <c r="AJ78" s="88" t="n">
        <f aca="false">AI78*1.5</f>
        <v>22.5</v>
      </c>
      <c r="AK78" s="87"/>
      <c r="AL78" s="95"/>
      <c r="AM78" s="95"/>
      <c r="AN78" s="95"/>
      <c r="AO78" s="95"/>
      <c r="AP78" s="95"/>
      <c r="AQ78" s="95"/>
      <c r="AR78" s="95"/>
      <c r="AS78" s="95"/>
      <c r="AT78" s="95"/>
    </row>
    <row r="79" customFormat="false" ht="14.25" hidden="false" customHeight="true" outlineLevel="0" collapsed="false">
      <c r="A79" s="44" t="n">
        <v>81</v>
      </c>
      <c r="B79" s="163" t="s">
        <v>94</v>
      </c>
      <c r="C79" s="96" t="str">
        <f aca="false">CONCATENATE(D79,"_",E79)</f>
        <v>TP_OT</v>
      </c>
      <c r="D79" s="107" t="s">
        <v>27</v>
      </c>
      <c r="E79" s="108" t="s">
        <v>93</v>
      </c>
      <c r="F79" s="107" t="s">
        <v>36</v>
      </c>
      <c r="G79" s="165"/>
      <c r="H79" s="165"/>
      <c r="I79" s="166" t="n">
        <v>2</v>
      </c>
      <c r="J79" s="166" t="n">
        <v>2</v>
      </c>
      <c r="K79" s="166" t="n">
        <v>2</v>
      </c>
      <c r="L79" s="166" t="n">
        <v>2</v>
      </c>
      <c r="M79" s="166" t="n">
        <v>2</v>
      </c>
      <c r="N79" s="166" t="n">
        <v>2</v>
      </c>
      <c r="O79" s="167"/>
      <c r="P79" s="166" t="n">
        <v>2</v>
      </c>
      <c r="Q79" s="166" t="n">
        <v>2</v>
      </c>
      <c r="R79" s="166" t="n">
        <v>2</v>
      </c>
      <c r="S79" s="166" t="n">
        <v>2</v>
      </c>
      <c r="T79" s="166" t="n">
        <v>2</v>
      </c>
      <c r="U79" s="166" t="n">
        <v>2</v>
      </c>
      <c r="V79" s="167"/>
      <c r="W79" s="167"/>
      <c r="X79" s="166" t="n">
        <v>2</v>
      </c>
      <c r="Y79" s="166" t="n">
        <v>2</v>
      </c>
      <c r="Z79" s="166" t="n">
        <v>2</v>
      </c>
      <c r="AA79" s="144"/>
      <c r="AB79" s="147"/>
      <c r="AC79" s="103" t="n">
        <f aca="false">SUM(G79:AA86)</f>
        <v>120</v>
      </c>
      <c r="AD79" s="104"/>
      <c r="AE79" s="114"/>
      <c r="AF79" s="114"/>
      <c r="AG79" s="105" t="str">
        <f aca="false">E79</f>
        <v>OT</v>
      </c>
      <c r="AH79" s="106" t="str">
        <f aca="false">D79</f>
        <v>TP</v>
      </c>
      <c r="AI79" s="105" t="n">
        <f aca="false">SUM(G79:AA79)</f>
        <v>30</v>
      </c>
      <c r="AJ79" s="105" t="n">
        <f aca="false">AI79*1.5</f>
        <v>45</v>
      </c>
      <c r="AK79" s="44"/>
      <c r="AL79" s="44"/>
      <c r="AM79" s="44"/>
      <c r="AN79" s="44"/>
      <c r="AO79" s="44"/>
      <c r="AP79" s="44"/>
      <c r="AQ79" s="44"/>
      <c r="AR79" s="44"/>
      <c r="AS79" s="44"/>
      <c r="AT79" s="44"/>
    </row>
    <row r="80" customFormat="false" ht="14.25" hidden="false" customHeight="true" outlineLevel="0" collapsed="false">
      <c r="A80" s="44" t="n">
        <v>82</v>
      </c>
      <c r="B80" s="163" t="s">
        <v>94</v>
      </c>
      <c r="C80" s="96" t="str">
        <f aca="false">CONCATENATE(D80,"_",E80)</f>
        <v>TP_AP</v>
      </c>
      <c r="D80" s="107" t="s">
        <v>27</v>
      </c>
      <c r="E80" s="108" t="s">
        <v>87</v>
      </c>
      <c r="F80" s="107" t="s">
        <v>36</v>
      </c>
      <c r="G80" s="165"/>
      <c r="H80" s="165"/>
      <c r="I80" s="166" t="n">
        <v>1</v>
      </c>
      <c r="J80" s="166" t="n">
        <v>1</v>
      </c>
      <c r="K80" s="166" t="n">
        <v>1</v>
      </c>
      <c r="L80" s="166" t="n">
        <v>1</v>
      </c>
      <c r="M80" s="166" t="n">
        <v>1</v>
      </c>
      <c r="N80" s="166" t="n">
        <v>1</v>
      </c>
      <c r="O80" s="167"/>
      <c r="P80" s="166" t="n">
        <v>1</v>
      </c>
      <c r="Q80" s="166" t="n">
        <v>1</v>
      </c>
      <c r="R80" s="166" t="n">
        <v>1</v>
      </c>
      <c r="S80" s="166" t="n">
        <v>1</v>
      </c>
      <c r="T80" s="166" t="n">
        <v>1</v>
      </c>
      <c r="U80" s="166" t="n">
        <v>1</v>
      </c>
      <c r="V80" s="167"/>
      <c r="W80" s="167"/>
      <c r="X80" s="166" t="n">
        <v>1</v>
      </c>
      <c r="Y80" s="166" t="n">
        <v>1</v>
      </c>
      <c r="Z80" s="166" t="n">
        <v>1</v>
      </c>
      <c r="AA80" s="146"/>
      <c r="AB80" s="147"/>
      <c r="AC80" s="126"/>
      <c r="AD80" s="114"/>
      <c r="AE80" s="114"/>
      <c r="AF80" s="114"/>
      <c r="AG80" s="105" t="str">
        <f aca="false">E80</f>
        <v>AP</v>
      </c>
      <c r="AH80" s="106" t="str">
        <f aca="false">D80</f>
        <v>TP</v>
      </c>
      <c r="AI80" s="105" t="n">
        <f aca="false">SUM(G80:AA80)</f>
        <v>15</v>
      </c>
      <c r="AJ80" s="105" t="n">
        <f aca="false">AI80*1.5</f>
        <v>22.5</v>
      </c>
      <c r="AK80" s="44"/>
      <c r="AL80" s="44"/>
      <c r="AM80" s="44"/>
      <c r="AN80" s="44"/>
      <c r="AO80" s="44"/>
      <c r="AP80" s="44"/>
      <c r="AQ80" s="44"/>
      <c r="AR80" s="44"/>
      <c r="AS80" s="44"/>
      <c r="AT80" s="44"/>
    </row>
    <row r="81" customFormat="false" ht="14.25" hidden="false" customHeight="true" outlineLevel="0" collapsed="false">
      <c r="A81" s="44" t="n">
        <v>83</v>
      </c>
      <c r="B81" s="163" t="s">
        <v>94</v>
      </c>
      <c r="C81" s="96" t="str">
        <f aca="false">CONCATENATE(D81,"_",E81)</f>
        <v>TP_LN</v>
      </c>
      <c r="D81" s="107" t="s">
        <v>27</v>
      </c>
      <c r="E81" s="108" t="s">
        <v>96</v>
      </c>
      <c r="F81" s="107" t="s">
        <v>36</v>
      </c>
      <c r="G81" s="165"/>
      <c r="H81" s="165"/>
      <c r="I81" s="166" t="n">
        <v>3</v>
      </c>
      <c r="J81" s="166" t="n">
        <v>3</v>
      </c>
      <c r="K81" s="166" t="n">
        <v>3</v>
      </c>
      <c r="L81" s="166" t="n">
        <v>3</v>
      </c>
      <c r="M81" s="166" t="n">
        <v>3</v>
      </c>
      <c r="N81" s="166" t="n">
        <v>3</v>
      </c>
      <c r="O81" s="167"/>
      <c r="P81" s="166" t="n">
        <v>3</v>
      </c>
      <c r="Q81" s="166" t="n">
        <v>3</v>
      </c>
      <c r="R81" s="166" t="n">
        <v>3</v>
      </c>
      <c r="S81" s="166" t="n">
        <v>3</v>
      </c>
      <c r="T81" s="166" t="n">
        <v>3</v>
      </c>
      <c r="U81" s="166" t="n">
        <v>3</v>
      </c>
      <c r="V81" s="167"/>
      <c r="W81" s="167"/>
      <c r="X81" s="166" t="n">
        <v>3</v>
      </c>
      <c r="Y81" s="166" t="n">
        <v>3</v>
      </c>
      <c r="Z81" s="166" t="n">
        <v>3</v>
      </c>
      <c r="AA81" s="144"/>
      <c r="AB81" s="147"/>
      <c r="AC81" s="126"/>
      <c r="AD81" s="114"/>
      <c r="AE81" s="114"/>
      <c r="AF81" s="114"/>
      <c r="AG81" s="105" t="str">
        <f aca="false">E81</f>
        <v>LN</v>
      </c>
      <c r="AH81" s="106" t="str">
        <f aca="false">D81</f>
        <v>TP</v>
      </c>
      <c r="AI81" s="105" t="n">
        <f aca="false">SUM(G81:AA81)</f>
        <v>45</v>
      </c>
      <c r="AJ81" s="105" t="n">
        <f aca="false">AI81*1.5</f>
        <v>67.5</v>
      </c>
      <c r="AK81" s="44"/>
      <c r="AL81" s="44"/>
      <c r="AM81" s="44"/>
      <c r="AN81" s="44"/>
      <c r="AO81" s="44"/>
      <c r="AP81" s="44"/>
      <c r="AQ81" s="44"/>
      <c r="AR81" s="44"/>
      <c r="AS81" s="44"/>
      <c r="AT81" s="44"/>
    </row>
    <row r="82" customFormat="false" ht="14.25" hidden="false" customHeight="true" outlineLevel="0" collapsed="false">
      <c r="A82" s="44" t="n">
        <v>84</v>
      </c>
      <c r="B82" s="163" t="s">
        <v>94</v>
      </c>
      <c r="C82" s="96" t="str">
        <f aca="false">CONCATENATE(D82,"_",E82)</f>
        <v>TP_NH</v>
      </c>
      <c r="D82" s="107" t="s">
        <v>27</v>
      </c>
      <c r="E82" s="108" t="s">
        <v>97</v>
      </c>
      <c r="F82" s="107" t="s">
        <v>36</v>
      </c>
      <c r="G82" s="165"/>
      <c r="H82" s="165"/>
      <c r="I82" s="166" t="n">
        <v>1</v>
      </c>
      <c r="J82" s="166" t="n">
        <v>1</v>
      </c>
      <c r="K82" s="166" t="n">
        <v>1</v>
      </c>
      <c r="L82" s="166" t="n">
        <v>1</v>
      </c>
      <c r="M82" s="166" t="n">
        <v>1</v>
      </c>
      <c r="N82" s="166" t="n">
        <v>1</v>
      </c>
      <c r="O82" s="167"/>
      <c r="P82" s="166" t="n">
        <v>1</v>
      </c>
      <c r="Q82" s="166" t="n">
        <v>1</v>
      </c>
      <c r="R82" s="166" t="n">
        <v>1</v>
      </c>
      <c r="S82" s="166" t="n">
        <v>1</v>
      </c>
      <c r="T82" s="166" t="n">
        <v>1</v>
      </c>
      <c r="U82" s="166" t="n">
        <v>1</v>
      </c>
      <c r="V82" s="167"/>
      <c r="W82" s="167"/>
      <c r="X82" s="166" t="n">
        <v>1</v>
      </c>
      <c r="Y82" s="166" t="n">
        <v>1</v>
      </c>
      <c r="Z82" s="166" t="n">
        <v>1</v>
      </c>
      <c r="AA82" s="146"/>
      <c r="AB82" s="147"/>
      <c r="AC82" s="126"/>
      <c r="AD82" s="114"/>
      <c r="AE82" s="114"/>
      <c r="AF82" s="114"/>
      <c r="AG82" s="105" t="str">
        <f aca="false">E82</f>
        <v>NH</v>
      </c>
      <c r="AH82" s="106" t="str">
        <f aca="false">D82</f>
        <v>TP</v>
      </c>
      <c r="AI82" s="105" t="n">
        <f aca="false">SUM(G82:AA82)</f>
        <v>15</v>
      </c>
      <c r="AJ82" s="105" t="n">
        <f aca="false">AI82*1.5</f>
        <v>22.5</v>
      </c>
      <c r="AK82" s="44"/>
      <c r="AL82" s="44"/>
      <c r="AM82" s="44"/>
      <c r="AN82" s="44"/>
      <c r="AO82" s="44"/>
      <c r="AP82" s="44"/>
      <c r="AQ82" s="44"/>
      <c r="AR82" s="44"/>
      <c r="AS82" s="44"/>
      <c r="AT82" s="44"/>
    </row>
    <row r="83" customFormat="false" ht="14.25" hidden="false" customHeight="true" outlineLevel="0" collapsed="false">
      <c r="A83" s="44" t="n">
        <v>85</v>
      </c>
      <c r="B83" s="163" t="s">
        <v>94</v>
      </c>
      <c r="C83" s="96" t="str">
        <f aca="false">CONCATENATE(D83,"_",E83)</f>
        <v>TP_YF</v>
      </c>
      <c r="D83" s="107" t="s">
        <v>27</v>
      </c>
      <c r="E83" s="108" t="s">
        <v>91</v>
      </c>
      <c r="F83" s="107" t="s">
        <v>36</v>
      </c>
      <c r="G83" s="165"/>
      <c r="H83" s="165"/>
      <c r="I83" s="166" t="n">
        <v>1</v>
      </c>
      <c r="J83" s="166" t="n">
        <v>1</v>
      </c>
      <c r="K83" s="166" t="n">
        <v>1</v>
      </c>
      <c r="L83" s="166" t="n">
        <v>1</v>
      </c>
      <c r="M83" s="166" t="n">
        <v>1</v>
      </c>
      <c r="N83" s="166" t="n">
        <v>1</v>
      </c>
      <c r="O83" s="167"/>
      <c r="P83" s="166" t="n">
        <v>1</v>
      </c>
      <c r="Q83" s="166" t="n">
        <v>1</v>
      </c>
      <c r="R83" s="166" t="n">
        <v>1</v>
      </c>
      <c r="S83" s="166" t="n">
        <v>1</v>
      </c>
      <c r="T83" s="166" t="n">
        <v>1</v>
      </c>
      <c r="U83" s="166" t="n">
        <v>1</v>
      </c>
      <c r="V83" s="167"/>
      <c r="W83" s="167"/>
      <c r="X83" s="166" t="n">
        <v>1</v>
      </c>
      <c r="Y83" s="166" t="n">
        <v>1</v>
      </c>
      <c r="Z83" s="166" t="n">
        <v>1</v>
      </c>
      <c r="AA83" s="144"/>
      <c r="AB83" s="147"/>
      <c r="AC83" s="126"/>
      <c r="AD83" s="114"/>
      <c r="AE83" s="114"/>
      <c r="AF83" s="114"/>
      <c r="AG83" s="105" t="str">
        <f aca="false">E83</f>
        <v>YF</v>
      </c>
      <c r="AH83" s="106" t="str">
        <f aca="false">D83</f>
        <v>TP</v>
      </c>
      <c r="AI83" s="105" t="n">
        <f aca="false">SUM(G83:AA83)</f>
        <v>15</v>
      </c>
      <c r="AJ83" s="105" t="n">
        <f aca="false">AI83*1.5</f>
        <v>22.5</v>
      </c>
      <c r="AK83" s="44"/>
      <c r="AL83" s="44"/>
      <c r="AM83" s="44"/>
      <c r="AN83" s="44"/>
      <c r="AO83" s="44"/>
      <c r="AP83" s="44"/>
      <c r="AQ83" s="44"/>
      <c r="AR83" s="44"/>
      <c r="AS83" s="44"/>
      <c r="AT83" s="44"/>
    </row>
    <row r="84" customFormat="false" ht="14.25" hidden="false" customHeight="true" outlineLevel="0" collapsed="false">
      <c r="A84" s="44" t="n">
        <v>86</v>
      </c>
      <c r="B84" s="163" t="s">
        <v>94</v>
      </c>
      <c r="C84" s="96" t="str">
        <f aca="false">CONCATENATE(D84,"_",E84)</f>
        <v>TP_</v>
      </c>
      <c r="D84" s="107" t="s">
        <v>27</v>
      </c>
      <c r="E84" s="124"/>
      <c r="F84" s="107"/>
      <c r="G84" s="165"/>
      <c r="H84" s="165"/>
      <c r="I84" s="166"/>
      <c r="J84" s="166"/>
      <c r="K84" s="166"/>
      <c r="L84" s="166"/>
      <c r="M84" s="166"/>
      <c r="N84" s="166"/>
      <c r="O84" s="167"/>
      <c r="P84" s="166"/>
      <c r="Q84" s="166"/>
      <c r="R84" s="166"/>
      <c r="S84" s="166"/>
      <c r="T84" s="166"/>
      <c r="U84" s="166"/>
      <c r="V84" s="167"/>
      <c r="W84" s="167"/>
      <c r="X84" s="166"/>
      <c r="Y84" s="166"/>
      <c r="Z84" s="166"/>
      <c r="AA84" s="146"/>
      <c r="AB84" s="147"/>
      <c r="AC84" s="126"/>
      <c r="AD84" s="114"/>
      <c r="AE84" s="114"/>
      <c r="AF84" s="114"/>
      <c r="AG84" s="105" t="n">
        <f aca="false">E84</f>
        <v>0</v>
      </c>
      <c r="AH84" s="106" t="str">
        <f aca="false">D84</f>
        <v>TP</v>
      </c>
      <c r="AI84" s="105" t="n">
        <f aca="false">SUM(G84:AA84)</f>
        <v>0</v>
      </c>
      <c r="AJ84" s="105" t="n">
        <f aca="false">AI84*1.5</f>
        <v>0</v>
      </c>
      <c r="AK84" s="44"/>
      <c r="AL84" s="44"/>
      <c r="AM84" s="44"/>
      <c r="AN84" s="44"/>
      <c r="AO84" s="44"/>
      <c r="AP84" s="44"/>
      <c r="AQ84" s="44"/>
      <c r="AR84" s="44"/>
      <c r="AS84" s="44"/>
      <c r="AT84" s="44"/>
    </row>
    <row r="85" customFormat="false" ht="14.25" hidden="false" customHeight="true" outlineLevel="0" collapsed="false">
      <c r="A85" s="44" t="n">
        <v>87</v>
      </c>
      <c r="B85" s="163" t="s">
        <v>94</v>
      </c>
      <c r="C85" s="96" t="str">
        <f aca="false">CONCATENATE(D85,"_",E85)</f>
        <v>TP_</v>
      </c>
      <c r="D85" s="107" t="s">
        <v>27</v>
      </c>
      <c r="E85" s="124"/>
      <c r="F85" s="107"/>
      <c r="G85" s="165"/>
      <c r="H85" s="165"/>
      <c r="I85" s="166"/>
      <c r="J85" s="166"/>
      <c r="K85" s="166"/>
      <c r="L85" s="166"/>
      <c r="M85" s="166"/>
      <c r="N85" s="166"/>
      <c r="O85" s="167"/>
      <c r="P85" s="166"/>
      <c r="Q85" s="166"/>
      <c r="R85" s="166"/>
      <c r="S85" s="166"/>
      <c r="T85" s="166"/>
      <c r="U85" s="166"/>
      <c r="V85" s="167"/>
      <c r="W85" s="167"/>
      <c r="X85" s="166"/>
      <c r="Y85" s="166"/>
      <c r="Z85" s="166"/>
      <c r="AA85" s="144"/>
      <c r="AB85" s="147"/>
      <c r="AC85" s="126"/>
      <c r="AD85" s="114"/>
      <c r="AE85" s="114"/>
      <c r="AF85" s="114"/>
      <c r="AG85" s="105" t="n">
        <f aca="false">E85</f>
        <v>0</v>
      </c>
      <c r="AH85" s="106" t="str">
        <f aca="false">D85</f>
        <v>TP</v>
      </c>
      <c r="AI85" s="105" t="n">
        <f aca="false">SUM(G85:AA85)</f>
        <v>0</v>
      </c>
      <c r="AJ85" s="105" t="n">
        <f aca="false">AI85*1.5</f>
        <v>0</v>
      </c>
      <c r="AK85" s="44"/>
      <c r="AL85" s="44"/>
      <c r="AM85" s="44"/>
      <c r="AN85" s="44"/>
      <c r="AO85" s="44"/>
      <c r="AP85" s="44"/>
      <c r="AQ85" s="44"/>
      <c r="AR85" s="44"/>
      <c r="AS85" s="44"/>
      <c r="AT85" s="44"/>
    </row>
    <row r="86" customFormat="false" ht="14.25" hidden="false" customHeight="true" outlineLevel="0" collapsed="false">
      <c r="A86" s="44" t="n">
        <v>88</v>
      </c>
      <c r="B86" s="163" t="s">
        <v>94</v>
      </c>
      <c r="C86" s="96" t="str">
        <f aca="false">CONCATENATE(D86,"_",E86)</f>
        <v>TP_</v>
      </c>
      <c r="D86" s="107" t="s">
        <v>27</v>
      </c>
      <c r="E86" s="124"/>
      <c r="F86" s="107"/>
      <c r="G86" s="165"/>
      <c r="H86" s="165"/>
      <c r="I86" s="166"/>
      <c r="J86" s="166"/>
      <c r="K86" s="166"/>
      <c r="L86" s="166"/>
      <c r="M86" s="166"/>
      <c r="N86" s="166"/>
      <c r="O86" s="167"/>
      <c r="P86" s="166"/>
      <c r="Q86" s="166"/>
      <c r="R86" s="166"/>
      <c r="S86" s="166"/>
      <c r="T86" s="166"/>
      <c r="U86" s="166"/>
      <c r="V86" s="167"/>
      <c r="W86" s="167"/>
      <c r="X86" s="166"/>
      <c r="Y86" s="166"/>
      <c r="Z86" s="166"/>
      <c r="AA86" s="146"/>
      <c r="AB86" s="147"/>
      <c r="AC86" s="113" t="str">
        <f aca="false">IF(AC78=AC79,"ok","/!\")</f>
        <v>ok</v>
      </c>
      <c r="AD86" s="113" t="str">
        <f aca="false">IF(AC78=AD78,"ok","/!\")</f>
        <v>ok</v>
      </c>
      <c r="AE86" s="114"/>
      <c r="AF86" s="114"/>
      <c r="AG86" s="105" t="n">
        <f aca="false">E86</f>
        <v>0</v>
      </c>
      <c r="AH86" s="106" t="str">
        <f aca="false">D86</f>
        <v>TP</v>
      </c>
      <c r="AI86" s="105" t="n">
        <f aca="false">SUM(G86:AA86)</f>
        <v>0</v>
      </c>
      <c r="AJ86" s="105" t="n">
        <f aca="false">AI86*1.5</f>
        <v>0</v>
      </c>
      <c r="AK86" s="44"/>
      <c r="AL86" s="44"/>
      <c r="AM86" s="44"/>
      <c r="AN86" s="44"/>
      <c r="AO86" s="44"/>
      <c r="AP86" s="44"/>
      <c r="AQ86" s="44"/>
      <c r="AR86" s="44"/>
      <c r="AS86" s="44"/>
      <c r="AT86" s="44"/>
    </row>
    <row r="87" customFormat="false" ht="24.75" hidden="false" customHeight="true" outlineLevel="0" collapsed="false">
      <c r="A87" s="44" t="n">
        <v>89</v>
      </c>
      <c r="B87" s="88" t="s">
        <v>92</v>
      </c>
      <c r="C87" s="88" t="str">
        <f aca="false">CONCATENATE(D87,"_",E87)</f>
        <v>CTRL_Intervenant</v>
      </c>
      <c r="D87" s="115" t="s">
        <v>28</v>
      </c>
      <c r="E87" s="115" t="s">
        <v>71</v>
      </c>
      <c r="F87" s="115" t="s">
        <v>72</v>
      </c>
      <c r="G87" s="90"/>
      <c r="H87" s="90"/>
      <c r="I87" s="90"/>
      <c r="J87" s="90"/>
      <c r="K87" s="90"/>
      <c r="L87" s="90"/>
      <c r="M87" s="90"/>
      <c r="N87" s="90"/>
      <c r="O87" s="91"/>
      <c r="P87" s="90" t="n">
        <v>1</v>
      </c>
      <c r="Q87" s="90"/>
      <c r="R87" s="90"/>
      <c r="S87" s="90"/>
      <c r="T87" s="90"/>
      <c r="U87" s="90"/>
      <c r="V87" s="91"/>
      <c r="W87" s="91"/>
      <c r="X87" s="90"/>
      <c r="Y87" s="90"/>
      <c r="Z87" s="90" t="n">
        <v>1</v>
      </c>
      <c r="AA87" s="141"/>
      <c r="AB87" s="151"/>
      <c r="AC87" s="88" t="n">
        <f aca="false">SUM(G87:AA87)</f>
        <v>2</v>
      </c>
      <c r="AD87" s="88" t="n">
        <f aca="false">3/1.5</f>
        <v>2</v>
      </c>
      <c r="AE87" s="114"/>
      <c r="AF87" s="114"/>
      <c r="AG87" s="88" t="str">
        <f aca="false">E87</f>
        <v>Intervenant</v>
      </c>
      <c r="AH87" s="88" t="str">
        <f aca="false">D87</f>
        <v>CTRL</v>
      </c>
      <c r="AI87" s="88" t="n">
        <f aca="false">SUM(G87:AA87)</f>
        <v>2</v>
      </c>
      <c r="AJ87" s="88" t="n">
        <f aca="false">AI87*1.5</f>
        <v>3</v>
      </c>
      <c r="AK87" s="44"/>
      <c r="AL87" s="95"/>
      <c r="AM87" s="95"/>
      <c r="AN87" s="95"/>
      <c r="AO87" s="95"/>
      <c r="AP87" s="95"/>
      <c r="AQ87" s="95"/>
      <c r="AR87" s="95"/>
      <c r="AS87" s="95"/>
      <c r="AT87" s="95"/>
    </row>
    <row r="88" customFormat="false" ht="14.25" hidden="false" customHeight="true" outlineLevel="0" collapsed="false">
      <c r="A88" s="44" t="n">
        <v>90</v>
      </c>
      <c r="B88" s="163" t="s">
        <v>94</v>
      </c>
      <c r="C88" s="96" t="str">
        <f aca="false">CONCATENATE(D88,"_",E88)</f>
        <v>CTRL_LN</v>
      </c>
      <c r="D88" s="107" t="s">
        <v>28</v>
      </c>
      <c r="E88" s="108" t="s">
        <v>96</v>
      </c>
      <c r="F88" s="107" t="s">
        <v>28</v>
      </c>
      <c r="G88" s="165"/>
      <c r="H88" s="165"/>
      <c r="I88" s="166"/>
      <c r="J88" s="166"/>
      <c r="K88" s="166"/>
      <c r="L88" s="166"/>
      <c r="M88" s="166"/>
      <c r="N88" s="166"/>
      <c r="O88" s="167"/>
      <c r="P88" s="166" t="n">
        <v>1</v>
      </c>
      <c r="Q88" s="166"/>
      <c r="R88" s="166"/>
      <c r="S88" s="166"/>
      <c r="T88" s="166"/>
      <c r="U88" s="166"/>
      <c r="V88" s="167"/>
      <c r="W88" s="167"/>
      <c r="X88" s="166"/>
      <c r="Y88" s="166"/>
      <c r="Z88" s="166"/>
      <c r="AA88" s="144"/>
      <c r="AB88" s="147"/>
      <c r="AC88" s="103" t="n">
        <f aca="false">SUM(G88:AA89)</f>
        <v>2</v>
      </c>
      <c r="AD88" s="104"/>
      <c r="AE88" s="114"/>
      <c r="AF88" s="114"/>
      <c r="AG88" s="106" t="str">
        <f aca="false">E88</f>
        <v>LN</v>
      </c>
      <c r="AH88" s="106" t="str">
        <f aca="false">D88</f>
        <v>CTRL</v>
      </c>
      <c r="AI88" s="106" t="n">
        <f aca="false">SUM(G88:AA88)</f>
        <v>1</v>
      </c>
      <c r="AJ88" s="106" t="n">
        <f aca="false">AI88*1.5</f>
        <v>1.5</v>
      </c>
      <c r="AK88" s="44"/>
      <c r="AL88" s="44"/>
      <c r="AM88" s="44"/>
      <c r="AN88" s="44"/>
      <c r="AO88" s="44"/>
      <c r="AP88" s="44"/>
      <c r="AQ88" s="44"/>
      <c r="AR88" s="44"/>
      <c r="AS88" s="44"/>
      <c r="AT88" s="44"/>
    </row>
    <row r="89" customFormat="false" ht="14.25" hidden="false" customHeight="true" outlineLevel="0" collapsed="false">
      <c r="A89" s="44" t="n">
        <v>91</v>
      </c>
      <c r="B89" s="163" t="s">
        <v>94</v>
      </c>
      <c r="C89" s="96" t="str">
        <f aca="false">CONCATENATE(D89,"_",E89)</f>
        <v>CTRL_OT</v>
      </c>
      <c r="D89" s="107" t="s">
        <v>28</v>
      </c>
      <c r="E89" s="108" t="s">
        <v>93</v>
      </c>
      <c r="F89" s="107" t="s">
        <v>28</v>
      </c>
      <c r="G89" s="165"/>
      <c r="H89" s="165"/>
      <c r="I89" s="166"/>
      <c r="J89" s="166"/>
      <c r="K89" s="166"/>
      <c r="L89" s="166"/>
      <c r="M89" s="166"/>
      <c r="N89" s="166"/>
      <c r="O89" s="167"/>
      <c r="P89" s="166"/>
      <c r="Q89" s="166"/>
      <c r="R89" s="166"/>
      <c r="S89" s="166"/>
      <c r="T89" s="166"/>
      <c r="U89" s="166"/>
      <c r="V89" s="167"/>
      <c r="W89" s="167"/>
      <c r="X89" s="166"/>
      <c r="Y89" s="166"/>
      <c r="Z89" s="166" t="n">
        <v>1</v>
      </c>
      <c r="AA89" s="146"/>
      <c r="AB89" s="155"/>
      <c r="AC89" s="113" t="str">
        <f aca="false">IF(AC87=AC88,"ok","/!\")</f>
        <v>ok</v>
      </c>
      <c r="AD89" s="113" t="str">
        <f aca="false">IF(AC87=AD87,"ok","/!\")</f>
        <v>ok</v>
      </c>
      <c r="AE89" s="129"/>
      <c r="AF89" s="129"/>
      <c r="AG89" s="28" t="str">
        <f aca="false">E89</f>
        <v>OT</v>
      </c>
      <c r="AH89" s="106" t="str">
        <f aca="false">D89</f>
        <v>CTRL</v>
      </c>
      <c r="AI89" s="28" t="n">
        <f aca="false">SUM(G89:AA89)</f>
        <v>1</v>
      </c>
      <c r="AJ89" s="28" t="n">
        <f aca="false">AI89*1.5</f>
        <v>1.5</v>
      </c>
      <c r="AK89" s="44"/>
      <c r="AL89" s="44"/>
      <c r="AM89" s="44"/>
      <c r="AN89" s="44"/>
      <c r="AO89" s="44"/>
      <c r="AP89" s="44"/>
      <c r="AQ89" s="44"/>
      <c r="AR89" s="44"/>
      <c r="AS89" s="44"/>
      <c r="AT89" s="44"/>
    </row>
    <row r="90" customFormat="false" ht="14.25" hidden="false" customHeight="true" outlineLevel="0" collapsed="false">
      <c r="A90" s="44"/>
      <c r="B90" s="130"/>
      <c r="C90" s="131"/>
      <c r="D90" s="132"/>
      <c r="E90" s="132"/>
      <c r="F90" s="74"/>
      <c r="G90" s="133"/>
      <c r="H90" s="133"/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133"/>
      <c r="AA90" s="133"/>
      <c r="AB90" s="134"/>
      <c r="AC90" s="132"/>
      <c r="AD90" s="135"/>
      <c r="AE90" s="79"/>
      <c r="AF90" s="79"/>
      <c r="AG90" s="79"/>
      <c r="AH90" s="79"/>
      <c r="AI90" s="79"/>
      <c r="AJ90" s="79"/>
      <c r="AK90" s="44"/>
      <c r="AL90" s="44"/>
      <c r="AM90" s="44"/>
      <c r="AN90" s="44"/>
      <c r="AO90" s="44"/>
      <c r="AP90" s="44"/>
      <c r="AQ90" s="44"/>
      <c r="AR90" s="44"/>
      <c r="AS90" s="44"/>
      <c r="AT90" s="44"/>
    </row>
    <row r="91" customFormat="false" ht="24.75" hidden="false" customHeight="true" outlineLevel="0" collapsed="false">
      <c r="A91" s="87" t="n">
        <v>94</v>
      </c>
      <c r="B91" s="89" t="s">
        <v>98</v>
      </c>
      <c r="C91" s="89" t="str">
        <f aca="false">CONCATENATE(D91,"_",E91)</f>
        <v>CM_Intervenant</v>
      </c>
      <c r="D91" s="89" t="s">
        <v>23</v>
      </c>
      <c r="E91" s="89" t="s">
        <v>71</v>
      </c>
      <c r="F91" s="89" t="s">
        <v>72</v>
      </c>
      <c r="G91" s="136" t="n">
        <v>1</v>
      </c>
      <c r="H91" s="137"/>
      <c r="I91" s="136"/>
      <c r="J91" s="136"/>
      <c r="K91" s="136"/>
      <c r="L91" s="136"/>
      <c r="M91" s="136"/>
      <c r="N91" s="137"/>
      <c r="O91" s="169"/>
      <c r="P91" s="136"/>
      <c r="Q91" s="137" t="n">
        <v>1</v>
      </c>
      <c r="R91" s="136"/>
      <c r="S91" s="136" t="n">
        <v>1</v>
      </c>
      <c r="T91" s="136"/>
      <c r="U91" s="136"/>
      <c r="V91" s="170"/>
      <c r="W91" s="170"/>
      <c r="X91" s="136"/>
      <c r="Y91" s="136"/>
      <c r="Z91" s="136"/>
      <c r="AA91" s="92"/>
      <c r="AB91" s="93" t="s">
        <v>95</v>
      </c>
      <c r="AC91" s="88" t="n">
        <f aca="false">SUM(G91:AA91)</f>
        <v>3</v>
      </c>
      <c r="AD91" s="88" t="n">
        <f aca="false">4.5/1.5</f>
        <v>3</v>
      </c>
      <c r="AE91" s="94" t="n">
        <f aca="false">(AC91+AC94+AC102+AC111)/(AD91+AD94+AD102+AD111)</f>
        <v>0.956043956</v>
      </c>
      <c r="AF91" s="88" t="s">
        <v>98</v>
      </c>
      <c r="AG91" s="88" t="str">
        <f aca="false">E91</f>
        <v>Intervenant</v>
      </c>
      <c r="AH91" s="88" t="s">
        <v>73</v>
      </c>
      <c r="AI91" s="88" t="s">
        <v>21</v>
      </c>
      <c r="AJ91" s="88" t="s">
        <v>74</v>
      </c>
      <c r="AK91" s="87"/>
      <c r="AL91" s="95"/>
      <c r="AM91" s="95"/>
      <c r="AN91" s="95"/>
      <c r="AO91" s="95"/>
      <c r="AP91" s="95"/>
      <c r="AQ91" s="95"/>
      <c r="AR91" s="95"/>
      <c r="AS91" s="95"/>
      <c r="AT91" s="95"/>
    </row>
    <row r="92" customFormat="false" ht="14.25" hidden="false" customHeight="true" outlineLevel="0" collapsed="false">
      <c r="A92" s="44" t="n">
        <v>95</v>
      </c>
      <c r="B92" s="163" t="s">
        <v>99</v>
      </c>
      <c r="C92" s="171" t="str">
        <f aca="false">CONCATENATE(D92,"_",E92)</f>
        <v>CM_LD</v>
      </c>
      <c r="D92" s="164" t="s">
        <v>23</v>
      </c>
      <c r="E92" s="164" t="s">
        <v>95</v>
      </c>
      <c r="F92" s="164" t="s">
        <v>30</v>
      </c>
      <c r="G92" s="109" t="n">
        <v>1</v>
      </c>
      <c r="H92" s="109"/>
      <c r="I92" s="109"/>
      <c r="J92" s="109"/>
      <c r="K92" s="109"/>
      <c r="L92" s="109"/>
      <c r="M92" s="109"/>
      <c r="N92" s="109"/>
      <c r="O92" s="110"/>
      <c r="P92" s="109"/>
      <c r="Q92" s="109" t="n">
        <v>1</v>
      </c>
      <c r="R92" s="109"/>
      <c r="S92" s="109" t="n">
        <v>1</v>
      </c>
      <c r="T92" s="109"/>
      <c r="U92" s="109"/>
      <c r="V92" s="110"/>
      <c r="W92" s="110"/>
      <c r="X92" s="109"/>
      <c r="Y92" s="109"/>
      <c r="Z92" s="109"/>
      <c r="AA92" s="101"/>
      <c r="AB92" s="102"/>
      <c r="AC92" s="103" t="n">
        <f aca="false">SUM(G92:AA93)</f>
        <v>3</v>
      </c>
      <c r="AD92" s="104"/>
      <c r="AE92" s="104"/>
      <c r="AF92" s="104"/>
      <c r="AG92" s="105" t="str">
        <f aca="false">E92</f>
        <v>LD</v>
      </c>
      <c r="AH92" s="106" t="str">
        <f aca="false">D92</f>
        <v>CM</v>
      </c>
      <c r="AI92" s="105" t="n">
        <f aca="false">SUM(G92:AA92)</f>
        <v>3</v>
      </c>
      <c r="AJ92" s="105" t="n">
        <f aca="false">AI92*1.5</f>
        <v>4.5</v>
      </c>
      <c r="AK92" s="44"/>
      <c r="AL92" s="44"/>
      <c r="AM92" s="44"/>
      <c r="AN92" s="44"/>
      <c r="AO92" s="44"/>
      <c r="AP92" s="44"/>
      <c r="AQ92" s="44"/>
      <c r="AR92" s="44"/>
      <c r="AS92" s="44"/>
      <c r="AT92" s="44"/>
    </row>
    <row r="93" customFormat="false" ht="14.25" hidden="false" customHeight="true" outlineLevel="0" collapsed="false">
      <c r="A93" s="44" t="n">
        <v>96</v>
      </c>
      <c r="B93" s="163" t="s">
        <v>99</v>
      </c>
      <c r="C93" s="171" t="str">
        <f aca="false">CONCATENATE(D93,"_",E93)</f>
        <v>CM_CMG</v>
      </c>
      <c r="D93" s="108" t="s">
        <v>23</v>
      </c>
      <c r="E93" s="108" t="s">
        <v>100</v>
      </c>
      <c r="F93" s="108" t="s">
        <v>30</v>
      </c>
      <c r="G93" s="109"/>
      <c r="H93" s="109"/>
      <c r="I93" s="109"/>
      <c r="J93" s="109"/>
      <c r="K93" s="109"/>
      <c r="L93" s="109"/>
      <c r="M93" s="109"/>
      <c r="N93" s="109"/>
      <c r="O93" s="110"/>
      <c r="P93" s="109"/>
      <c r="Q93" s="109"/>
      <c r="R93" s="109"/>
      <c r="S93" s="109"/>
      <c r="T93" s="109"/>
      <c r="U93" s="109"/>
      <c r="V93" s="110"/>
      <c r="W93" s="110"/>
      <c r="X93" s="109"/>
      <c r="Y93" s="109"/>
      <c r="Z93" s="109"/>
      <c r="AA93" s="111"/>
      <c r="AB93" s="112"/>
      <c r="AC93" s="113" t="str">
        <f aca="false">IF(AC91=AC92,"ok","/!\")</f>
        <v>ok</v>
      </c>
      <c r="AD93" s="113" t="str">
        <f aca="false">IF(AC91=AD91,"ok","/!\")</f>
        <v>ok</v>
      </c>
      <c r="AE93" s="114"/>
      <c r="AF93" s="114"/>
      <c r="AG93" s="105" t="str">
        <f aca="false">E93</f>
        <v>CMG</v>
      </c>
      <c r="AH93" s="106" t="str">
        <f aca="false">D93</f>
        <v>CM</v>
      </c>
      <c r="AI93" s="105" t="n">
        <f aca="false">SUM(G93:AA93)</f>
        <v>0</v>
      </c>
      <c r="AJ93" s="105" t="n">
        <f aca="false">AI93*1.5</f>
        <v>0</v>
      </c>
      <c r="AK93" s="44"/>
      <c r="AL93" s="44"/>
      <c r="AM93" s="44"/>
      <c r="AN93" s="44"/>
      <c r="AO93" s="44"/>
      <c r="AP93" s="44"/>
      <c r="AQ93" s="44"/>
      <c r="AR93" s="44"/>
      <c r="AS93" s="44"/>
      <c r="AT93" s="44"/>
    </row>
    <row r="94" customFormat="false" ht="24.75" hidden="false" customHeight="true" outlineLevel="0" collapsed="false">
      <c r="A94" s="87" t="n">
        <v>97</v>
      </c>
      <c r="B94" s="89" t="s">
        <v>98</v>
      </c>
      <c r="C94" s="89" t="str">
        <f aca="false">CONCATENATE(D94,"_",E94)</f>
        <v>TD_</v>
      </c>
      <c r="D94" s="168" t="s">
        <v>25</v>
      </c>
      <c r="E94" s="168"/>
      <c r="F94" s="168" t="s">
        <v>72</v>
      </c>
      <c r="G94" s="120" t="n">
        <v>2</v>
      </c>
      <c r="H94" s="118" t="n">
        <v>2</v>
      </c>
      <c r="I94" s="118" t="n">
        <v>2</v>
      </c>
      <c r="J94" s="118" t="n">
        <v>1</v>
      </c>
      <c r="K94" s="118" t="n">
        <v>1</v>
      </c>
      <c r="L94" s="118" t="n">
        <v>0</v>
      </c>
      <c r="M94" s="118" t="n">
        <v>1</v>
      </c>
      <c r="N94" s="118" t="n">
        <v>1</v>
      </c>
      <c r="O94" s="119"/>
      <c r="P94" s="118"/>
      <c r="Q94" s="118" t="n">
        <v>1</v>
      </c>
      <c r="R94" s="118" t="n">
        <v>1</v>
      </c>
      <c r="S94" s="118" t="n">
        <v>1</v>
      </c>
      <c r="T94" s="118" t="n">
        <v>1</v>
      </c>
      <c r="U94" s="118" t="n">
        <v>1</v>
      </c>
      <c r="V94" s="119"/>
      <c r="W94" s="119"/>
      <c r="X94" s="118" t="n">
        <v>2</v>
      </c>
      <c r="Y94" s="118" t="n">
        <v>2</v>
      </c>
      <c r="Z94" s="118" t="n">
        <v>2</v>
      </c>
      <c r="AA94" s="92"/>
      <c r="AB94" s="151"/>
      <c r="AC94" s="88" t="n">
        <f aca="false">SUM(G94:AA94)*4</f>
        <v>84</v>
      </c>
      <c r="AD94" s="88" t="n">
        <v>88</v>
      </c>
      <c r="AE94" s="123"/>
      <c r="AF94" s="123"/>
      <c r="AG94" s="88" t="n">
        <f aca="false">E94</f>
        <v>0</v>
      </c>
      <c r="AH94" s="88" t="str">
        <f aca="false">D94</f>
        <v>TD</v>
      </c>
      <c r="AI94" s="88" t="n">
        <f aca="false">SUM(G94:AA94)</f>
        <v>21</v>
      </c>
      <c r="AJ94" s="88" t="n">
        <f aca="false">AI94*1.5</f>
        <v>31.5</v>
      </c>
      <c r="AK94" s="87"/>
      <c r="AL94" s="95"/>
      <c r="AM94" s="95"/>
      <c r="AN94" s="95"/>
      <c r="AO94" s="95"/>
      <c r="AP94" s="95"/>
      <c r="AQ94" s="95"/>
      <c r="AR94" s="95"/>
      <c r="AS94" s="95"/>
      <c r="AT94" s="95"/>
    </row>
    <row r="95" customFormat="false" ht="14.25" hidden="false" customHeight="true" outlineLevel="0" collapsed="false">
      <c r="A95" s="44" t="n">
        <v>98</v>
      </c>
      <c r="B95" s="163" t="s">
        <v>99</v>
      </c>
      <c r="C95" s="171" t="str">
        <f aca="false">CONCATENATE(D95,"_",E95)</f>
        <v>TD_LD</v>
      </c>
      <c r="D95" s="108" t="s">
        <v>25</v>
      </c>
      <c r="E95" s="108" t="s">
        <v>95</v>
      </c>
      <c r="F95" s="108" t="s">
        <v>36</v>
      </c>
      <c r="G95" s="109" t="n">
        <v>2</v>
      </c>
      <c r="H95" s="109" t="n">
        <v>2</v>
      </c>
      <c r="I95" s="109" t="n">
        <v>1</v>
      </c>
      <c r="J95" s="109" t="n">
        <v>1</v>
      </c>
      <c r="K95" s="109"/>
      <c r="L95" s="109"/>
      <c r="M95" s="109"/>
      <c r="N95" s="109"/>
      <c r="O95" s="110"/>
      <c r="P95" s="109"/>
      <c r="Q95" s="109"/>
      <c r="R95" s="109" t="n">
        <v>1</v>
      </c>
      <c r="S95" s="109" t="n">
        <v>1</v>
      </c>
      <c r="T95" s="109" t="n">
        <v>1</v>
      </c>
      <c r="U95" s="109" t="n">
        <v>1</v>
      </c>
      <c r="V95" s="110"/>
      <c r="W95" s="110"/>
      <c r="X95" s="109" t="n">
        <v>2</v>
      </c>
      <c r="Y95" s="109" t="n">
        <v>2</v>
      </c>
      <c r="Z95" s="109" t="n">
        <v>2</v>
      </c>
      <c r="AA95" s="101"/>
      <c r="AB95" s="147"/>
      <c r="AC95" s="103" t="n">
        <f aca="false">SUM(G95:AA101)</f>
        <v>84</v>
      </c>
      <c r="AD95" s="104"/>
      <c r="AE95" s="114"/>
      <c r="AF95" s="114"/>
      <c r="AG95" s="105" t="str">
        <f aca="false">E95</f>
        <v>LD</v>
      </c>
      <c r="AH95" s="106" t="str">
        <f aca="false">D95</f>
        <v>TD</v>
      </c>
      <c r="AI95" s="105" t="n">
        <f aca="false">SUM(G95:AA95)</f>
        <v>16</v>
      </c>
      <c r="AJ95" s="105" t="n">
        <f aca="false">AI95*1.5</f>
        <v>24</v>
      </c>
      <c r="AK95" s="44"/>
      <c r="AL95" s="44"/>
      <c r="AM95" s="44"/>
      <c r="AN95" s="44"/>
      <c r="AO95" s="44"/>
      <c r="AP95" s="44"/>
      <c r="AQ95" s="44"/>
      <c r="AR95" s="44"/>
      <c r="AS95" s="44"/>
      <c r="AT95" s="44"/>
    </row>
    <row r="96" customFormat="false" ht="14.25" hidden="false" customHeight="true" outlineLevel="0" collapsed="false">
      <c r="A96" s="44"/>
      <c r="B96" s="163" t="s">
        <v>99</v>
      </c>
      <c r="C96" s="171" t="str">
        <f aca="false">CONCATENATE(D96,"_",E96)</f>
        <v>TD_JL</v>
      </c>
      <c r="D96" s="108" t="s">
        <v>25</v>
      </c>
      <c r="E96" s="108" t="s">
        <v>101</v>
      </c>
      <c r="F96" s="108" t="s">
        <v>36</v>
      </c>
      <c r="G96" s="109" t="n">
        <v>2</v>
      </c>
      <c r="H96" s="109" t="n">
        <v>2</v>
      </c>
      <c r="I96" s="109" t="n">
        <v>1</v>
      </c>
      <c r="J96" s="109" t="n">
        <v>1</v>
      </c>
      <c r="K96" s="109"/>
      <c r="L96" s="109"/>
      <c r="M96" s="109"/>
      <c r="N96" s="109"/>
      <c r="O96" s="110"/>
      <c r="P96" s="109"/>
      <c r="Q96" s="109"/>
      <c r="R96" s="109" t="n">
        <v>1</v>
      </c>
      <c r="S96" s="109" t="n">
        <v>1</v>
      </c>
      <c r="T96" s="109" t="n">
        <v>1</v>
      </c>
      <c r="U96" s="109" t="n">
        <v>1</v>
      </c>
      <c r="V96" s="110"/>
      <c r="W96" s="110"/>
      <c r="X96" s="109" t="n">
        <v>2</v>
      </c>
      <c r="Y96" s="109" t="n">
        <v>2</v>
      </c>
      <c r="Z96" s="109" t="n">
        <v>2</v>
      </c>
      <c r="AA96" s="111"/>
      <c r="AB96" s="147"/>
      <c r="AC96" s="126"/>
      <c r="AD96" s="126"/>
      <c r="AE96" s="114"/>
      <c r="AF96" s="114"/>
      <c r="AG96" s="105" t="str">
        <f aca="false">E96</f>
        <v>JL</v>
      </c>
      <c r="AH96" s="106" t="str">
        <f aca="false">D96</f>
        <v>TD</v>
      </c>
      <c r="AI96" s="105" t="n">
        <f aca="false">SUM(G96:AA96)</f>
        <v>16</v>
      </c>
      <c r="AJ96" s="105" t="n">
        <f aca="false">AI96*1.5</f>
        <v>24</v>
      </c>
      <c r="AK96" s="44"/>
      <c r="AL96" s="44"/>
      <c r="AM96" s="44"/>
      <c r="AN96" s="44"/>
      <c r="AO96" s="44"/>
      <c r="AP96" s="44"/>
      <c r="AQ96" s="44"/>
      <c r="AR96" s="44"/>
      <c r="AS96" s="44"/>
      <c r="AT96" s="44"/>
    </row>
    <row r="97" customFormat="false" ht="14.25" hidden="false" customHeight="true" outlineLevel="0" collapsed="false">
      <c r="A97" s="44"/>
      <c r="B97" s="163" t="s">
        <v>99</v>
      </c>
      <c r="C97" s="171" t="str">
        <f aca="false">CONCATENATE(D97,"_",E97)</f>
        <v>TD_RL</v>
      </c>
      <c r="D97" s="108" t="s">
        <v>25</v>
      </c>
      <c r="E97" s="108" t="s">
        <v>102</v>
      </c>
      <c r="F97" s="108" t="s">
        <v>36</v>
      </c>
      <c r="G97" s="109" t="n">
        <v>2</v>
      </c>
      <c r="H97" s="109" t="n">
        <v>2</v>
      </c>
      <c r="I97" s="109" t="n">
        <v>1</v>
      </c>
      <c r="J97" s="109" t="n">
        <v>1</v>
      </c>
      <c r="K97" s="109"/>
      <c r="L97" s="109"/>
      <c r="M97" s="109"/>
      <c r="N97" s="109"/>
      <c r="O97" s="110"/>
      <c r="P97" s="109"/>
      <c r="Q97" s="109"/>
      <c r="R97" s="109" t="n">
        <v>1</v>
      </c>
      <c r="S97" s="109" t="n">
        <v>1</v>
      </c>
      <c r="T97" s="109" t="n">
        <v>1</v>
      </c>
      <c r="U97" s="109" t="n">
        <v>1</v>
      </c>
      <c r="V97" s="110"/>
      <c r="W97" s="110"/>
      <c r="X97" s="109" t="n">
        <v>2</v>
      </c>
      <c r="Y97" s="109" t="n">
        <v>2</v>
      </c>
      <c r="Z97" s="109" t="n">
        <v>2</v>
      </c>
      <c r="AA97" s="111"/>
      <c r="AB97" s="147"/>
      <c r="AC97" s="126"/>
      <c r="AD97" s="126"/>
      <c r="AE97" s="114"/>
      <c r="AF97" s="114"/>
      <c r="AG97" s="105" t="str">
        <f aca="false">E97</f>
        <v>RL</v>
      </c>
      <c r="AH97" s="106" t="str">
        <f aca="false">D97</f>
        <v>TD</v>
      </c>
      <c r="AI97" s="105" t="n">
        <f aca="false">SUM(G97:AA97)</f>
        <v>16</v>
      </c>
      <c r="AJ97" s="105" t="n">
        <f aca="false">AI97*1.5</f>
        <v>24</v>
      </c>
      <c r="AK97" s="44"/>
      <c r="AL97" s="44"/>
      <c r="AM97" s="44"/>
      <c r="AN97" s="44"/>
      <c r="AO97" s="44"/>
      <c r="AP97" s="44"/>
      <c r="AQ97" s="44"/>
      <c r="AR97" s="44"/>
      <c r="AS97" s="44"/>
      <c r="AT97" s="44"/>
    </row>
    <row r="98" customFormat="false" ht="14.25" hidden="false" customHeight="true" outlineLevel="0" collapsed="false">
      <c r="A98" s="44"/>
      <c r="B98" s="163" t="s">
        <v>99</v>
      </c>
      <c r="C98" s="171" t="str">
        <f aca="false">CONCATENATE(D98,"_",E98)</f>
        <v>TD_YA</v>
      </c>
      <c r="D98" s="108" t="s">
        <v>25</v>
      </c>
      <c r="E98" s="108" t="s">
        <v>103</v>
      </c>
      <c r="F98" s="108" t="s">
        <v>36</v>
      </c>
      <c r="G98" s="109" t="n">
        <v>2</v>
      </c>
      <c r="H98" s="109" t="n">
        <v>2</v>
      </c>
      <c r="I98" s="109" t="n">
        <v>1</v>
      </c>
      <c r="J98" s="109" t="n">
        <v>1</v>
      </c>
      <c r="K98" s="109"/>
      <c r="L98" s="109"/>
      <c r="M98" s="109"/>
      <c r="N98" s="109"/>
      <c r="O98" s="110"/>
      <c r="P98" s="109"/>
      <c r="Q98" s="109"/>
      <c r="R98" s="109" t="n">
        <v>1</v>
      </c>
      <c r="S98" s="109" t="n">
        <v>1</v>
      </c>
      <c r="T98" s="109" t="n">
        <v>1</v>
      </c>
      <c r="U98" s="109" t="n">
        <v>1</v>
      </c>
      <c r="V98" s="110"/>
      <c r="W98" s="110"/>
      <c r="X98" s="109" t="n">
        <v>2</v>
      </c>
      <c r="Y98" s="109" t="n">
        <v>2</v>
      </c>
      <c r="Z98" s="109" t="n">
        <v>2</v>
      </c>
      <c r="AA98" s="111"/>
      <c r="AB98" s="147"/>
      <c r="AC98" s="126"/>
      <c r="AD98" s="126"/>
      <c r="AE98" s="114"/>
      <c r="AF98" s="114"/>
      <c r="AG98" s="105" t="str">
        <f aca="false">E98</f>
        <v>YA</v>
      </c>
      <c r="AH98" s="106" t="str">
        <f aca="false">D98</f>
        <v>TD</v>
      </c>
      <c r="AI98" s="105" t="n">
        <f aca="false">SUM(G98:AA98)</f>
        <v>16</v>
      </c>
      <c r="AJ98" s="105" t="n">
        <f aca="false">AI98*1.5</f>
        <v>24</v>
      </c>
      <c r="AK98" s="44"/>
      <c r="AL98" s="44"/>
      <c r="AM98" s="44"/>
      <c r="AN98" s="44"/>
      <c r="AO98" s="44"/>
      <c r="AP98" s="44"/>
      <c r="AQ98" s="44"/>
      <c r="AR98" s="44"/>
      <c r="AS98" s="44"/>
      <c r="AT98" s="44"/>
    </row>
    <row r="99" customFormat="false" ht="14.25" hidden="false" customHeight="true" outlineLevel="0" collapsed="false">
      <c r="A99" s="44" t="n">
        <v>99</v>
      </c>
      <c r="B99" s="163" t="s">
        <v>99</v>
      </c>
      <c r="C99" s="171" t="str">
        <f aca="false">CONCATENATE(D99,"_",E99)</f>
        <v>TD_CMG</v>
      </c>
      <c r="D99" s="108" t="s">
        <v>25</v>
      </c>
      <c r="E99" s="108" t="s">
        <v>100</v>
      </c>
      <c r="F99" s="108" t="s">
        <v>38</v>
      </c>
      <c r="G99" s="109"/>
      <c r="H99" s="109"/>
      <c r="I99" s="109" t="n">
        <v>2</v>
      </c>
      <c r="J99" s="109"/>
      <c r="K99" s="109" t="n">
        <v>2</v>
      </c>
      <c r="L99" s="109"/>
      <c r="M99" s="109" t="n">
        <v>2</v>
      </c>
      <c r="N99" s="109" t="n">
        <v>2</v>
      </c>
      <c r="O99" s="110"/>
      <c r="P99" s="109"/>
      <c r="Q99" s="109" t="n">
        <v>2</v>
      </c>
      <c r="R99" s="109"/>
      <c r="S99" s="109"/>
      <c r="T99" s="109"/>
      <c r="U99" s="109"/>
      <c r="V99" s="110"/>
      <c r="W99" s="110"/>
      <c r="X99" s="109"/>
      <c r="Y99" s="109"/>
      <c r="Z99" s="109"/>
      <c r="AA99" s="111"/>
      <c r="AB99" s="147"/>
      <c r="AC99" s="126"/>
      <c r="AD99" s="126"/>
      <c r="AE99" s="114"/>
      <c r="AF99" s="114"/>
      <c r="AG99" s="105" t="str">
        <f aca="false">E99</f>
        <v>CMG</v>
      </c>
      <c r="AH99" s="106" t="str">
        <f aca="false">D99</f>
        <v>TD</v>
      </c>
      <c r="AI99" s="105" t="n">
        <f aca="false">SUM(G99:AA99)</f>
        <v>10</v>
      </c>
      <c r="AJ99" s="105" t="n">
        <f aca="false">AI99*1.5</f>
        <v>15</v>
      </c>
      <c r="AK99" s="44"/>
      <c r="AL99" s="44"/>
      <c r="AM99" s="44"/>
      <c r="AN99" s="44"/>
      <c r="AO99" s="44"/>
      <c r="AP99" s="44"/>
      <c r="AQ99" s="44"/>
      <c r="AR99" s="44"/>
      <c r="AS99" s="44"/>
      <c r="AT99" s="44"/>
    </row>
    <row r="100" customFormat="false" ht="14.25" hidden="false" customHeight="true" outlineLevel="0" collapsed="false">
      <c r="A100" s="44" t="n">
        <v>100</v>
      </c>
      <c r="B100" s="163" t="s">
        <v>99</v>
      </c>
      <c r="C100" s="171" t="str">
        <f aca="false">CONCATENATE(D100,"_",E100)</f>
        <v>TD_CCL</v>
      </c>
      <c r="D100" s="108" t="s">
        <v>25</v>
      </c>
      <c r="E100" s="108" t="s">
        <v>104</v>
      </c>
      <c r="F100" s="108" t="s">
        <v>38</v>
      </c>
      <c r="G100" s="109"/>
      <c r="H100" s="109"/>
      <c r="I100" s="109"/>
      <c r="J100" s="109"/>
      <c r="K100" s="109" t="n">
        <v>2</v>
      </c>
      <c r="L100" s="109"/>
      <c r="M100" s="109" t="n">
        <v>2</v>
      </c>
      <c r="N100" s="109" t="n">
        <v>2</v>
      </c>
      <c r="O100" s="110"/>
      <c r="P100" s="109"/>
      <c r="Q100" s="109" t="n">
        <v>3</v>
      </c>
      <c r="R100" s="109" t="n">
        <v>1</v>
      </c>
      <c r="S100" s="109"/>
      <c r="T100" s="109"/>
      <c r="U100" s="109"/>
      <c r="V100" s="110"/>
      <c r="W100" s="110"/>
      <c r="X100" s="109"/>
      <c r="Y100" s="109"/>
      <c r="Z100" s="109"/>
      <c r="AA100" s="101"/>
      <c r="AB100" s="147"/>
      <c r="AC100" s="126"/>
      <c r="AD100" s="126"/>
      <c r="AE100" s="114"/>
      <c r="AF100" s="114"/>
      <c r="AG100" s="105" t="str">
        <f aca="false">E100</f>
        <v>CCL</v>
      </c>
      <c r="AH100" s="106" t="str">
        <f aca="false">D100</f>
        <v>TD</v>
      </c>
      <c r="AI100" s="105" t="n">
        <f aca="false">SUM(G100:AA100)</f>
        <v>10</v>
      </c>
      <c r="AJ100" s="105" t="n">
        <f aca="false">AI100*1.5</f>
        <v>15</v>
      </c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</row>
    <row r="101" customFormat="false" ht="14.25" hidden="false" customHeight="true" outlineLevel="0" collapsed="false">
      <c r="A101" s="44" t="n">
        <v>101</v>
      </c>
      <c r="B101" s="163" t="s">
        <v>99</v>
      </c>
      <c r="C101" s="171" t="str">
        <f aca="false">CONCATENATE(D101,"_",E101)</f>
        <v>TD_</v>
      </c>
      <c r="D101" s="108" t="s">
        <v>25</v>
      </c>
      <c r="E101" s="108"/>
      <c r="F101" s="108" t="s">
        <v>36</v>
      </c>
      <c r="G101" s="109"/>
      <c r="H101" s="109"/>
      <c r="I101" s="109"/>
      <c r="J101" s="109"/>
      <c r="K101" s="109"/>
      <c r="L101" s="109"/>
      <c r="M101" s="109"/>
      <c r="N101" s="109"/>
      <c r="O101" s="110"/>
      <c r="P101" s="109"/>
      <c r="Q101" s="109"/>
      <c r="R101" s="109"/>
      <c r="S101" s="109"/>
      <c r="T101" s="109"/>
      <c r="U101" s="109"/>
      <c r="V101" s="110"/>
      <c r="W101" s="110"/>
      <c r="X101" s="109"/>
      <c r="Y101" s="109"/>
      <c r="Z101" s="109"/>
      <c r="AA101" s="111"/>
      <c r="AB101" s="147"/>
      <c r="AC101" s="126"/>
      <c r="AD101" s="114"/>
      <c r="AE101" s="114"/>
      <c r="AF101" s="114"/>
      <c r="AG101" s="105" t="n">
        <f aca="false">E101</f>
        <v>0</v>
      </c>
      <c r="AH101" s="106" t="str">
        <f aca="false">D101</f>
        <v>TD</v>
      </c>
      <c r="AI101" s="105" t="n">
        <f aca="false">SUM(G101:AA101)</f>
        <v>0</v>
      </c>
      <c r="AJ101" s="105" t="n">
        <f aca="false">AI101*1.5</f>
        <v>0</v>
      </c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</row>
    <row r="102" customFormat="false" ht="24.75" hidden="false" customHeight="true" outlineLevel="0" collapsed="false">
      <c r="A102" s="44" t="n">
        <v>104</v>
      </c>
      <c r="B102" s="88" t="s">
        <v>98</v>
      </c>
      <c r="C102" s="88" t="str">
        <f aca="false">CONCATENATE(D102,"_",E102)</f>
        <v>TD_Intervenant</v>
      </c>
      <c r="D102" s="115" t="s">
        <v>25</v>
      </c>
      <c r="E102" s="115" t="s">
        <v>71</v>
      </c>
      <c r="F102" s="115" t="s">
        <v>72</v>
      </c>
      <c r="G102" s="149"/>
      <c r="H102" s="149"/>
      <c r="I102" s="149"/>
      <c r="J102" s="149"/>
      <c r="K102" s="149"/>
      <c r="L102" s="149"/>
      <c r="M102" s="149"/>
      <c r="N102" s="149"/>
      <c r="O102" s="127"/>
      <c r="P102" s="149"/>
      <c r="Q102" s="149"/>
      <c r="R102" s="149"/>
      <c r="S102" s="149"/>
      <c r="T102" s="149"/>
      <c r="U102" s="149"/>
      <c r="V102" s="127"/>
      <c r="W102" s="127"/>
      <c r="X102" s="149"/>
      <c r="Y102" s="149"/>
      <c r="Z102" s="149"/>
      <c r="AA102" s="141"/>
      <c r="AB102" s="147"/>
      <c r="AC102" s="88" t="n">
        <f aca="false">SUM(G102:AA102)*4</f>
        <v>0</v>
      </c>
      <c r="AD102" s="88" t="n">
        <v>0</v>
      </c>
      <c r="AE102" s="114"/>
      <c r="AF102" s="114"/>
      <c r="AG102" s="106" t="str">
        <f aca="false">E102</f>
        <v>Intervenant</v>
      </c>
      <c r="AH102" s="106" t="str">
        <f aca="false">D102</f>
        <v>TD</v>
      </c>
      <c r="AI102" s="106" t="n">
        <f aca="false">SUM(G102:AA102)</f>
        <v>0</v>
      </c>
      <c r="AJ102" s="106" t="n">
        <f aca="false">AI102*1.5</f>
        <v>0</v>
      </c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</row>
    <row r="103" customFormat="false" ht="14.25" hidden="false" customHeight="true" outlineLevel="0" collapsed="false">
      <c r="A103" s="44" t="n">
        <v>105</v>
      </c>
      <c r="B103" s="163" t="s">
        <v>99</v>
      </c>
      <c r="C103" s="96" t="str">
        <f aca="false">CONCATENATE(D103,"_",E103)</f>
        <v>TP_</v>
      </c>
      <c r="D103" s="107" t="s">
        <v>27</v>
      </c>
      <c r="E103" s="107"/>
      <c r="F103" s="107" t="s">
        <v>36</v>
      </c>
      <c r="G103" s="125"/>
      <c r="H103" s="125"/>
      <c r="I103" s="125"/>
      <c r="J103" s="125"/>
      <c r="K103" s="125"/>
      <c r="L103" s="125"/>
      <c r="M103" s="125"/>
      <c r="N103" s="125"/>
      <c r="O103" s="127"/>
      <c r="P103" s="125"/>
      <c r="Q103" s="125"/>
      <c r="R103" s="125"/>
      <c r="S103" s="125"/>
      <c r="T103" s="125"/>
      <c r="U103" s="125"/>
      <c r="V103" s="127"/>
      <c r="W103" s="127"/>
      <c r="X103" s="125"/>
      <c r="Y103" s="125"/>
      <c r="Z103" s="125"/>
      <c r="AA103" s="144"/>
      <c r="AB103" s="147"/>
      <c r="AC103" s="103" t="n">
        <f aca="false">SUM(G103:AA110)</f>
        <v>0</v>
      </c>
      <c r="AD103" s="104"/>
      <c r="AE103" s="114"/>
      <c r="AF103" s="114"/>
      <c r="AG103" s="28" t="n">
        <f aca="false">E103</f>
        <v>0</v>
      </c>
      <c r="AH103" s="106" t="str">
        <f aca="false">D103</f>
        <v>TP</v>
      </c>
      <c r="AI103" s="28" t="n">
        <f aca="false">SUM(G103:AA103)</f>
        <v>0</v>
      </c>
      <c r="AJ103" s="28" t="n">
        <f aca="false">AI103*1.5</f>
        <v>0</v>
      </c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</row>
    <row r="104" customFormat="false" ht="14.25" hidden="false" customHeight="true" outlineLevel="0" collapsed="false">
      <c r="A104" s="44" t="n">
        <v>106</v>
      </c>
      <c r="B104" s="163" t="s">
        <v>99</v>
      </c>
      <c r="C104" s="96" t="str">
        <f aca="false">CONCATENATE(D104,"_",E104)</f>
        <v>TP_</v>
      </c>
      <c r="D104" s="107" t="s">
        <v>27</v>
      </c>
      <c r="E104" s="107"/>
      <c r="F104" s="107" t="s">
        <v>36</v>
      </c>
      <c r="G104" s="125"/>
      <c r="H104" s="125"/>
      <c r="I104" s="125"/>
      <c r="J104" s="125"/>
      <c r="K104" s="125"/>
      <c r="L104" s="125"/>
      <c r="M104" s="125"/>
      <c r="N104" s="125"/>
      <c r="O104" s="127"/>
      <c r="P104" s="125"/>
      <c r="Q104" s="125"/>
      <c r="R104" s="125"/>
      <c r="S104" s="125"/>
      <c r="T104" s="125"/>
      <c r="U104" s="125"/>
      <c r="V104" s="127"/>
      <c r="W104" s="127"/>
      <c r="X104" s="125"/>
      <c r="Y104" s="125"/>
      <c r="Z104" s="125"/>
      <c r="AA104" s="146"/>
      <c r="AB104" s="147"/>
      <c r="AC104" s="126"/>
      <c r="AD104" s="114"/>
      <c r="AE104" s="114"/>
      <c r="AF104" s="114"/>
      <c r="AG104" s="106" t="n">
        <f aca="false">E104</f>
        <v>0</v>
      </c>
      <c r="AH104" s="106" t="str">
        <f aca="false">D104</f>
        <v>TP</v>
      </c>
      <c r="AI104" s="106" t="n">
        <f aca="false">SUM(G104:AA104)</f>
        <v>0</v>
      </c>
      <c r="AJ104" s="106" t="n">
        <f aca="false">AI104*1.5</f>
        <v>0</v>
      </c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</row>
    <row r="105" customFormat="false" ht="14.25" hidden="false" customHeight="true" outlineLevel="0" collapsed="false">
      <c r="A105" s="44" t="n">
        <v>107</v>
      </c>
      <c r="B105" s="163" t="s">
        <v>99</v>
      </c>
      <c r="C105" s="96" t="str">
        <f aca="false">CONCATENATE(D105,"_",E105)</f>
        <v>TP_</v>
      </c>
      <c r="D105" s="107" t="s">
        <v>27</v>
      </c>
      <c r="E105" s="107"/>
      <c r="F105" s="107" t="s">
        <v>36</v>
      </c>
      <c r="G105" s="125"/>
      <c r="H105" s="125"/>
      <c r="I105" s="125"/>
      <c r="J105" s="125"/>
      <c r="K105" s="125"/>
      <c r="L105" s="125"/>
      <c r="M105" s="125"/>
      <c r="N105" s="125"/>
      <c r="O105" s="127"/>
      <c r="P105" s="125"/>
      <c r="Q105" s="125"/>
      <c r="R105" s="125"/>
      <c r="S105" s="125"/>
      <c r="T105" s="125"/>
      <c r="U105" s="125"/>
      <c r="V105" s="127"/>
      <c r="W105" s="127"/>
      <c r="X105" s="125"/>
      <c r="Y105" s="125"/>
      <c r="Z105" s="125"/>
      <c r="AA105" s="144"/>
      <c r="AB105" s="147"/>
      <c r="AC105" s="126"/>
      <c r="AD105" s="114"/>
      <c r="AE105" s="114"/>
      <c r="AF105" s="114"/>
      <c r="AG105" s="28" t="n">
        <f aca="false">E105</f>
        <v>0</v>
      </c>
      <c r="AH105" s="106" t="str">
        <f aca="false">D105</f>
        <v>TP</v>
      </c>
      <c r="AI105" s="28" t="n">
        <f aca="false">SUM(G105:AA105)</f>
        <v>0</v>
      </c>
      <c r="AJ105" s="28" t="n">
        <f aca="false">AI105*1.5</f>
        <v>0</v>
      </c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</row>
    <row r="106" customFormat="false" ht="14.25" hidden="false" customHeight="true" outlineLevel="0" collapsed="false">
      <c r="A106" s="44" t="n">
        <v>108</v>
      </c>
      <c r="B106" s="163" t="s">
        <v>99</v>
      </c>
      <c r="C106" s="96" t="str">
        <f aca="false">CONCATENATE(D106,"_",E106)</f>
        <v>TP_</v>
      </c>
      <c r="D106" s="107" t="s">
        <v>27</v>
      </c>
      <c r="E106" s="107"/>
      <c r="F106" s="107" t="s">
        <v>36</v>
      </c>
      <c r="G106" s="125"/>
      <c r="H106" s="125"/>
      <c r="I106" s="125"/>
      <c r="J106" s="125"/>
      <c r="K106" s="125"/>
      <c r="L106" s="125"/>
      <c r="M106" s="125"/>
      <c r="N106" s="125"/>
      <c r="O106" s="127"/>
      <c r="P106" s="125"/>
      <c r="Q106" s="125"/>
      <c r="R106" s="125"/>
      <c r="S106" s="125"/>
      <c r="T106" s="125"/>
      <c r="U106" s="125"/>
      <c r="V106" s="127"/>
      <c r="W106" s="127"/>
      <c r="X106" s="125"/>
      <c r="Y106" s="125"/>
      <c r="Z106" s="125"/>
      <c r="AA106" s="146"/>
      <c r="AB106" s="147"/>
      <c r="AC106" s="126"/>
      <c r="AD106" s="114"/>
      <c r="AE106" s="114"/>
      <c r="AF106" s="114"/>
      <c r="AG106" s="106" t="n">
        <f aca="false">E106</f>
        <v>0</v>
      </c>
      <c r="AH106" s="106" t="str">
        <f aca="false">D106</f>
        <v>TP</v>
      </c>
      <c r="AI106" s="106" t="n">
        <f aca="false">SUM(G106:AA106)</f>
        <v>0</v>
      </c>
      <c r="AJ106" s="106" t="n">
        <f aca="false">AI106*1.5</f>
        <v>0</v>
      </c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</row>
    <row r="107" customFormat="false" ht="14.25" hidden="false" customHeight="true" outlineLevel="0" collapsed="false">
      <c r="A107" s="44" t="n">
        <v>109</v>
      </c>
      <c r="B107" s="163" t="s">
        <v>99</v>
      </c>
      <c r="C107" s="96" t="str">
        <f aca="false">CONCATENATE(D107,"_",E107)</f>
        <v>TP_</v>
      </c>
      <c r="D107" s="107" t="s">
        <v>27</v>
      </c>
      <c r="E107" s="107"/>
      <c r="F107" s="107" t="s">
        <v>36</v>
      </c>
      <c r="G107" s="125"/>
      <c r="H107" s="125"/>
      <c r="I107" s="125"/>
      <c r="J107" s="125"/>
      <c r="K107" s="125"/>
      <c r="L107" s="125"/>
      <c r="M107" s="125"/>
      <c r="N107" s="125"/>
      <c r="O107" s="127"/>
      <c r="P107" s="125"/>
      <c r="Q107" s="125"/>
      <c r="R107" s="125"/>
      <c r="S107" s="125"/>
      <c r="T107" s="125"/>
      <c r="U107" s="125"/>
      <c r="V107" s="127"/>
      <c r="W107" s="127"/>
      <c r="X107" s="125"/>
      <c r="Y107" s="125"/>
      <c r="Z107" s="125"/>
      <c r="AA107" s="144"/>
      <c r="AB107" s="147"/>
      <c r="AC107" s="126"/>
      <c r="AD107" s="114"/>
      <c r="AE107" s="114"/>
      <c r="AF107" s="114"/>
      <c r="AG107" s="28" t="n">
        <f aca="false">E107</f>
        <v>0</v>
      </c>
      <c r="AH107" s="106" t="str">
        <f aca="false">D107</f>
        <v>TP</v>
      </c>
      <c r="AI107" s="28" t="n">
        <f aca="false">SUM(G107:AA107)</f>
        <v>0</v>
      </c>
      <c r="AJ107" s="28" t="n">
        <f aca="false">AI107*1.5</f>
        <v>0</v>
      </c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</row>
    <row r="108" customFormat="false" ht="14.25" hidden="false" customHeight="true" outlineLevel="0" collapsed="false">
      <c r="A108" s="44" t="n">
        <v>110</v>
      </c>
      <c r="B108" s="163" t="s">
        <v>99</v>
      </c>
      <c r="C108" s="96" t="str">
        <f aca="false">CONCATENATE(D108,"_",E108)</f>
        <v>TP_</v>
      </c>
      <c r="D108" s="107" t="s">
        <v>27</v>
      </c>
      <c r="E108" s="107"/>
      <c r="F108" s="107" t="s">
        <v>36</v>
      </c>
      <c r="G108" s="125"/>
      <c r="H108" s="125"/>
      <c r="I108" s="125"/>
      <c r="J108" s="125"/>
      <c r="K108" s="125"/>
      <c r="L108" s="125"/>
      <c r="M108" s="125"/>
      <c r="N108" s="125"/>
      <c r="O108" s="127"/>
      <c r="P108" s="125"/>
      <c r="Q108" s="125"/>
      <c r="R108" s="125"/>
      <c r="S108" s="125"/>
      <c r="T108" s="125"/>
      <c r="U108" s="125"/>
      <c r="V108" s="127"/>
      <c r="W108" s="127"/>
      <c r="X108" s="125"/>
      <c r="Y108" s="125"/>
      <c r="Z108" s="125"/>
      <c r="AA108" s="146"/>
      <c r="AB108" s="147"/>
      <c r="AC108" s="126"/>
      <c r="AD108" s="114"/>
      <c r="AE108" s="114"/>
      <c r="AF108" s="114"/>
      <c r="AG108" s="106" t="n">
        <f aca="false">E108</f>
        <v>0</v>
      </c>
      <c r="AH108" s="106" t="str">
        <f aca="false">D108</f>
        <v>TP</v>
      </c>
      <c r="AI108" s="106" t="n">
        <f aca="false">SUM(G108:AA108)</f>
        <v>0</v>
      </c>
      <c r="AJ108" s="106" t="n">
        <f aca="false">AI108*1.5</f>
        <v>0</v>
      </c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</row>
    <row r="109" customFormat="false" ht="14.25" hidden="false" customHeight="true" outlineLevel="0" collapsed="false">
      <c r="A109" s="44" t="n">
        <v>111</v>
      </c>
      <c r="B109" s="163" t="s">
        <v>99</v>
      </c>
      <c r="C109" s="96" t="str">
        <f aca="false">CONCATENATE(D109,"_",E109)</f>
        <v>TP_</v>
      </c>
      <c r="D109" s="107" t="s">
        <v>27</v>
      </c>
      <c r="E109" s="107"/>
      <c r="F109" s="107" t="s">
        <v>36</v>
      </c>
      <c r="G109" s="125"/>
      <c r="H109" s="125"/>
      <c r="I109" s="125"/>
      <c r="J109" s="125"/>
      <c r="K109" s="125"/>
      <c r="L109" s="125"/>
      <c r="M109" s="125"/>
      <c r="N109" s="125"/>
      <c r="O109" s="127"/>
      <c r="P109" s="125"/>
      <c r="Q109" s="125"/>
      <c r="R109" s="125"/>
      <c r="S109" s="125"/>
      <c r="T109" s="125"/>
      <c r="U109" s="125"/>
      <c r="V109" s="127"/>
      <c r="W109" s="127"/>
      <c r="X109" s="125"/>
      <c r="Y109" s="125"/>
      <c r="Z109" s="125"/>
      <c r="AA109" s="144"/>
      <c r="AB109" s="147"/>
      <c r="AC109" s="126"/>
      <c r="AD109" s="114"/>
      <c r="AE109" s="114"/>
      <c r="AF109" s="114"/>
      <c r="AG109" s="28" t="n">
        <f aca="false">E109</f>
        <v>0</v>
      </c>
      <c r="AH109" s="106" t="str">
        <f aca="false">D109</f>
        <v>TP</v>
      </c>
      <c r="AI109" s="28" t="n">
        <f aca="false">SUM(G109:AA109)</f>
        <v>0</v>
      </c>
      <c r="AJ109" s="28" t="n">
        <f aca="false">AI109*1.5</f>
        <v>0</v>
      </c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</row>
    <row r="110" customFormat="false" ht="14.25" hidden="false" customHeight="true" outlineLevel="0" collapsed="false">
      <c r="A110" s="44" t="n">
        <v>112</v>
      </c>
      <c r="B110" s="163" t="s">
        <v>99</v>
      </c>
      <c r="C110" s="96" t="str">
        <f aca="false">CONCATENATE(D110,"_",E110)</f>
        <v>TP_</v>
      </c>
      <c r="D110" s="107" t="s">
        <v>27</v>
      </c>
      <c r="E110" s="107"/>
      <c r="F110" s="107" t="s">
        <v>36</v>
      </c>
      <c r="G110" s="125"/>
      <c r="H110" s="125"/>
      <c r="I110" s="125"/>
      <c r="J110" s="125"/>
      <c r="K110" s="125"/>
      <c r="L110" s="125"/>
      <c r="M110" s="125"/>
      <c r="N110" s="125"/>
      <c r="O110" s="127"/>
      <c r="P110" s="125"/>
      <c r="Q110" s="125"/>
      <c r="R110" s="125"/>
      <c r="S110" s="125"/>
      <c r="T110" s="125"/>
      <c r="U110" s="125"/>
      <c r="V110" s="127"/>
      <c r="W110" s="127"/>
      <c r="X110" s="125"/>
      <c r="Y110" s="125"/>
      <c r="Z110" s="125"/>
      <c r="AA110" s="146"/>
      <c r="AB110" s="151"/>
      <c r="AC110" s="113" t="str">
        <f aca="false">IF(AC102=AC103,"ok","/!\")</f>
        <v>ok</v>
      </c>
      <c r="AD110" s="113" t="str">
        <f aca="false">IF(AC102=AD102,"ok","/!\")</f>
        <v>ok</v>
      </c>
      <c r="AE110" s="114"/>
      <c r="AF110" s="114"/>
      <c r="AG110" s="88" t="n">
        <f aca="false">E110</f>
        <v>0</v>
      </c>
      <c r="AH110" s="88" t="str">
        <f aca="false">D110</f>
        <v>TP</v>
      </c>
      <c r="AI110" s="88" t="n">
        <f aca="false">SUM(G110:AA110)</f>
        <v>0</v>
      </c>
      <c r="AJ110" s="88" t="n">
        <f aca="false">AI110*1.5</f>
        <v>0</v>
      </c>
      <c r="AK110" s="44"/>
      <c r="AL110" s="95"/>
      <c r="AM110" s="95"/>
      <c r="AN110" s="95"/>
      <c r="AO110" s="95"/>
      <c r="AP110" s="95"/>
      <c r="AQ110" s="95"/>
      <c r="AR110" s="95"/>
      <c r="AS110" s="95"/>
      <c r="AT110" s="95"/>
    </row>
    <row r="111" customFormat="false" ht="24.75" hidden="false" customHeight="true" outlineLevel="0" collapsed="false">
      <c r="A111" s="44" t="n">
        <v>113</v>
      </c>
      <c r="B111" s="88" t="s">
        <v>98</v>
      </c>
      <c r="C111" s="88" t="str">
        <f aca="false">CONCATENATE(D111,"_",E111)</f>
        <v>CTRL_Intervenant</v>
      </c>
      <c r="D111" s="115" t="s">
        <v>28</v>
      </c>
      <c r="E111" s="115" t="s">
        <v>71</v>
      </c>
      <c r="F111" s="115" t="s">
        <v>72</v>
      </c>
      <c r="G111" s="149"/>
      <c r="H111" s="149"/>
      <c r="I111" s="149"/>
      <c r="J111" s="149"/>
      <c r="K111" s="149"/>
      <c r="L111" s="149"/>
      <c r="M111" s="149"/>
      <c r="N111" s="149"/>
      <c r="O111" s="127"/>
      <c r="P111" s="149"/>
      <c r="Q111" s="149"/>
      <c r="R111" s="149"/>
      <c r="S111" s="149"/>
      <c r="T111" s="149"/>
      <c r="U111" s="149"/>
      <c r="V111" s="127"/>
      <c r="W111" s="127"/>
      <c r="X111" s="149"/>
      <c r="Y111" s="149"/>
      <c r="Z111" s="149"/>
      <c r="AA111" s="141"/>
      <c r="AB111" s="147"/>
      <c r="AC111" s="88" t="n">
        <f aca="false">SUM(G111:AA111)</f>
        <v>0</v>
      </c>
      <c r="AD111" s="88" t="n">
        <f aca="false">0/1.5</f>
        <v>0</v>
      </c>
      <c r="AE111" s="114"/>
      <c r="AF111" s="114"/>
      <c r="AG111" s="105" t="str">
        <f aca="false">E111</f>
        <v>Intervenant</v>
      </c>
      <c r="AH111" s="106" t="str">
        <f aca="false">D111</f>
        <v>CTRL</v>
      </c>
      <c r="AI111" s="105" t="n">
        <f aca="false">SUM(G111:AA111)</f>
        <v>0</v>
      </c>
      <c r="AJ111" s="105" t="n">
        <f aca="false">AI111*1.5</f>
        <v>0</v>
      </c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</row>
    <row r="112" customFormat="false" ht="14.25" hidden="false" customHeight="true" outlineLevel="0" collapsed="false">
      <c r="A112" s="44" t="n">
        <v>114</v>
      </c>
      <c r="B112" s="163" t="s">
        <v>99</v>
      </c>
      <c r="C112" s="96" t="str">
        <f aca="false">CONCATENATE(D112,"_",E112)</f>
        <v>CTRL_LD</v>
      </c>
      <c r="D112" s="107" t="s">
        <v>28</v>
      </c>
      <c r="E112" s="108" t="s">
        <v>95</v>
      </c>
      <c r="F112" s="107" t="s">
        <v>28</v>
      </c>
      <c r="G112" s="125"/>
      <c r="H112" s="125"/>
      <c r="I112" s="125"/>
      <c r="J112" s="125"/>
      <c r="K112" s="125"/>
      <c r="L112" s="125"/>
      <c r="M112" s="125"/>
      <c r="N112" s="125"/>
      <c r="O112" s="127"/>
      <c r="P112" s="125"/>
      <c r="Q112" s="125"/>
      <c r="R112" s="125"/>
      <c r="S112" s="125"/>
      <c r="T112" s="125"/>
      <c r="U112" s="125"/>
      <c r="V112" s="127"/>
      <c r="W112" s="127"/>
      <c r="X112" s="125"/>
      <c r="Y112" s="125"/>
      <c r="Z112" s="125"/>
      <c r="AA112" s="144"/>
      <c r="AB112" s="147"/>
      <c r="AC112" s="103" t="n">
        <f aca="false">SUM(G112:AA113)</f>
        <v>0</v>
      </c>
      <c r="AD112" s="104"/>
      <c r="AE112" s="114"/>
      <c r="AF112" s="129"/>
      <c r="AG112" s="105" t="str">
        <f aca="false">E112</f>
        <v>LD</v>
      </c>
      <c r="AH112" s="106" t="str">
        <f aca="false">D112</f>
        <v>CTRL</v>
      </c>
      <c r="AI112" s="105" t="n">
        <f aca="false">SUM(G112:AA112)</f>
        <v>0</v>
      </c>
      <c r="AJ112" s="105" t="n">
        <f aca="false">AI112*1.5</f>
        <v>0</v>
      </c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</row>
    <row r="113" customFormat="false" ht="14.25" hidden="false" customHeight="true" outlineLevel="0" collapsed="false">
      <c r="A113" s="44" t="n">
        <v>115</v>
      </c>
      <c r="B113" s="163" t="s">
        <v>99</v>
      </c>
      <c r="C113" s="96" t="str">
        <f aca="false">CONCATENATE(D113,"_",E113)</f>
        <v>CTRL_</v>
      </c>
      <c r="D113" s="107" t="s">
        <v>28</v>
      </c>
      <c r="E113" s="124"/>
      <c r="F113" s="107" t="s">
        <v>28</v>
      </c>
      <c r="G113" s="125"/>
      <c r="H113" s="125"/>
      <c r="I113" s="125"/>
      <c r="J113" s="125"/>
      <c r="K113" s="125"/>
      <c r="L113" s="125"/>
      <c r="M113" s="125"/>
      <c r="N113" s="125"/>
      <c r="O113" s="127"/>
      <c r="P113" s="125"/>
      <c r="Q113" s="125"/>
      <c r="R113" s="125"/>
      <c r="S113" s="125"/>
      <c r="T113" s="125"/>
      <c r="U113" s="125"/>
      <c r="V113" s="127"/>
      <c r="W113" s="127"/>
      <c r="X113" s="125"/>
      <c r="Y113" s="125"/>
      <c r="Z113" s="125"/>
      <c r="AA113" s="146"/>
      <c r="AB113" s="155"/>
      <c r="AC113" s="113" t="str">
        <f aca="false">IF(AC111=AC112,"ok","/!\")</f>
        <v>ok</v>
      </c>
      <c r="AD113" s="113" t="str">
        <f aca="false">IF(AC111=AD111,"ok","/!\")</f>
        <v>ok</v>
      </c>
      <c r="AE113" s="114"/>
      <c r="AF113" s="129"/>
      <c r="AG113" s="28" t="n">
        <f aca="false">E113</f>
        <v>0</v>
      </c>
      <c r="AH113" s="106" t="str">
        <f aca="false">D113</f>
        <v>CTRL</v>
      </c>
      <c r="AI113" s="28" t="n">
        <f aca="false">SUM(G113:AA113)</f>
        <v>0</v>
      </c>
      <c r="AJ113" s="28" t="n">
        <f aca="false">AI113*1.5</f>
        <v>0</v>
      </c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</row>
    <row r="114" customFormat="false" ht="14.25" hidden="false" customHeight="true" outlineLevel="0" collapsed="false">
      <c r="A114" s="44"/>
      <c r="B114" s="172"/>
      <c r="C114" s="131"/>
      <c r="D114" s="131"/>
      <c r="E114" s="131"/>
      <c r="F114" s="72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4"/>
      <c r="AC114" s="132"/>
      <c r="AD114" s="135"/>
      <c r="AE114" s="175"/>
      <c r="AF114" s="72"/>
      <c r="AG114" s="86"/>
      <c r="AH114" s="86"/>
      <c r="AI114" s="86"/>
      <c r="AJ114" s="86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</row>
    <row r="115" customFormat="false" ht="14.25" hidden="false" customHeight="true" outlineLevel="0" collapsed="false">
      <c r="A115" s="44" t="n">
        <v>117</v>
      </c>
      <c r="B115" s="88" t="s">
        <v>105</v>
      </c>
      <c r="C115" s="88" t="str">
        <f aca="false">CONCATENATE(D115,"_",E115)</f>
        <v>CM_Intervenant</v>
      </c>
      <c r="D115" s="89" t="s">
        <v>23</v>
      </c>
      <c r="E115" s="89" t="s">
        <v>71</v>
      </c>
      <c r="F115" s="89" t="s">
        <v>72</v>
      </c>
      <c r="G115" s="161" t="n">
        <v>2</v>
      </c>
      <c r="H115" s="161"/>
      <c r="I115" s="161" t="n">
        <v>1</v>
      </c>
      <c r="J115" s="161" t="n">
        <v>1</v>
      </c>
      <c r="K115" s="161"/>
      <c r="L115" s="161"/>
      <c r="M115" s="161"/>
      <c r="N115" s="161"/>
      <c r="O115" s="176"/>
      <c r="P115" s="161"/>
      <c r="Q115" s="161"/>
      <c r="R115" s="161"/>
      <c r="S115" s="161"/>
      <c r="T115" s="161"/>
      <c r="U115" s="161"/>
      <c r="V115" s="176"/>
      <c r="W115" s="176"/>
      <c r="X115" s="161"/>
      <c r="Y115" s="161"/>
      <c r="Z115" s="161"/>
      <c r="AA115" s="141"/>
      <c r="AB115" s="142" t="s">
        <v>79</v>
      </c>
      <c r="AC115" s="88" t="n">
        <f aca="false">SUM(G115:AA115)</f>
        <v>4</v>
      </c>
      <c r="AD115" s="88" t="n">
        <f aca="false">6/1.5</f>
        <v>4</v>
      </c>
      <c r="AE115" s="94" t="n">
        <f aca="false">(AC115+AC118+AC123+AC132)/(AD115+AD118+AD123+AD132)</f>
        <v>0.9947089947</v>
      </c>
      <c r="AF115" s="88" t="str">
        <f aca="false">B115</f>
        <v>M1201 - MD</v>
      </c>
      <c r="AG115" s="88" t="str">
        <f aca="false">E115</f>
        <v>Intervenant</v>
      </c>
      <c r="AH115" s="88" t="s">
        <v>73</v>
      </c>
      <c r="AI115" s="88" t="s">
        <v>21</v>
      </c>
      <c r="AJ115" s="88" t="s">
        <v>74</v>
      </c>
      <c r="AK115" s="44"/>
      <c r="AL115" s="95"/>
      <c r="AM115" s="95"/>
      <c r="AN115" s="95"/>
      <c r="AO115" s="95"/>
      <c r="AP115" s="95"/>
      <c r="AQ115" s="95"/>
      <c r="AR115" s="95"/>
      <c r="AS115" s="95"/>
      <c r="AT115" s="95"/>
    </row>
    <row r="116" customFormat="false" ht="14.25" hidden="false" customHeight="true" outlineLevel="0" collapsed="false">
      <c r="A116" s="44" t="n">
        <v>118</v>
      </c>
      <c r="B116" s="163" t="s">
        <v>106</v>
      </c>
      <c r="C116" s="96" t="str">
        <f aca="false">CONCATENATE(D116,"_",E116)</f>
        <v>CM_RB</v>
      </c>
      <c r="D116" s="97" t="s">
        <v>23</v>
      </c>
      <c r="E116" s="98" t="s">
        <v>79</v>
      </c>
      <c r="F116" s="97" t="s">
        <v>30</v>
      </c>
      <c r="G116" s="177" t="n">
        <v>2</v>
      </c>
      <c r="H116" s="177"/>
      <c r="I116" s="162" t="n">
        <v>1</v>
      </c>
      <c r="J116" s="162" t="n">
        <v>1</v>
      </c>
      <c r="K116" s="162"/>
      <c r="L116" s="162"/>
      <c r="M116" s="162"/>
      <c r="N116" s="162"/>
      <c r="O116" s="178"/>
      <c r="P116" s="162"/>
      <c r="Q116" s="162"/>
      <c r="R116" s="162"/>
      <c r="S116" s="162"/>
      <c r="T116" s="162"/>
      <c r="U116" s="162"/>
      <c r="V116" s="178"/>
      <c r="W116" s="178"/>
      <c r="X116" s="162"/>
      <c r="Y116" s="162"/>
      <c r="Z116" s="162"/>
      <c r="AA116" s="144"/>
      <c r="AB116" s="145"/>
      <c r="AC116" s="103" t="n">
        <f aca="false">SUM(G116:AA117)</f>
        <v>4</v>
      </c>
      <c r="AD116" s="104"/>
      <c r="AE116" s="104"/>
      <c r="AF116" s="104"/>
      <c r="AG116" s="105" t="str">
        <f aca="false">E116</f>
        <v>RB</v>
      </c>
      <c r="AH116" s="106" t="str">
        <f aca="false">D116</f>
        <v>CM</v>
      </c>
      <c r="AI116" s="105" t="n">
        <f aca="false">SUM(G116:AA116)</f>
        <v>4</v>
      </c>
      <c r="AJ116" s="105" t="n">
        <f aca="false">AI116*1.5</f>
        <v>6</v>
      </c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</row>
    <row r="117" customFormat="false" ht="14.25" hidden="false" customHeight="true" outlineLevel="0" collapsed="false">
      <c r="A117" s="44" t="n">
        <v>119</v>
      </c>
      <c r="B117" s="163" t="s">
        <v>106</v>
      </c>
      <c r="C117" s="96" t="str">
        <f aca="false">CONCATENATE(D117,"_",E117)</f>
        <v>CM_</v>
      </c>
      <c r="D117" s="107" t="s">
        <v>23</v>
      </c>
      <c r="E117" s="124"/>
      <c r="F117" s="107" t="s">
        <v>30</v>
      </c>
      <c r="G117" s="177"/>
      <c r="H117" s="177"/>
      <c r="I117" s="162"/>
      <c r="J117" s="162"/>
      <c r="K117" s="162"/>
      <c r="L117" s="162"/>
      <c r="M117" s="162"/>
      <c r="N117" s="162"/>
      <c r="O117" s="178"/>
      <c r="P117" s="162"/>
      <c r="Q117" s="162"/>
      <c r="R117" s="162"/>
      <c r="S117" s="162"/>
      <c r="T117" s="162"/>
      <c r="U117" s="162"/>
      <c r="V117" s="178"/>
      <c r="W117" s="178"/>
      <c r="X117" s="162"/>
      <c r="Y117" s="162"/>
      <c r="Z117" s="162"/>
      <c r="AA117" s="146"/>
      <c r="AB117" s="147"/>
      <c r="AC117" s="113" t="str">
        <f aca="false">IF(AC115=AC116,"ok","/!\")</f>
        <v>ok</v>
      </c>
      <c r="AD117" s="113" t="str">
        <f aca="false">IF(AC115=AD115,"ok","/!\")</f>
        <v>ok</v>
      </c>
      <c r="AE117" s="114"/>
      <c r="AF117" s="114"/>
      <c r="AG117" s="105" t="n">
        <f aca="false">E117</f>
        <v>0</v>
      </c>
      <c r="AH117" s="106" t="str">
        <f aca="false">D117</f>
        <v>CM</v>
      </c>
      <c r="AI117" s="105" t="n">
        <f aca="false">SUM(G117:AA117)</f>
        <v>0</v>
      </c>
      <c r="AJ117" s="105" t="n">
        <f aca="false">AI117*1.5</f>
        <v>0</v>
      </c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</row>
    <row r="118" customFormat="false" ht="14.25" hidden="false" customHeight="true" outlineLevel="0" collapsed="false">
      <c r="A118" s="44" t="n">
        <v>120</v>
      </c>
      <c r="B118" s="88" t="s">
        <v>105</v>
      </c>
      <c r="C118" s="88" t="str">
        <f aca="false">CONCATENATE(D118,"_",E118)</f>
        <v>TD_Intervenant</v>
      </c>
      <c r="D118" s="115" t="s">
        <v>25</v>
      </c>
      <c r="E118" s="115" t="s">
        <v>71</v>
      </c>
      <c r="F118" s="115" t="s">
        <v>72</v>
      </c>
      <c r="G118" s="161"/>
      <c r="H118" s="161" t="n">
        <v>2</v>
      </c>
      <c r="I118" s="161"/>
      <c r="J118" s="161" t="n">
        <v>2</v>
      </c>
      <c r="K118" s="161" t="n">
        <v>2</v>
      </c>
      <c r="L118" s="161" t="n">
        <v>2</v>
      </c>
      <c r="M118" s="161" t="n">
        <v>3</v>
      </c>
      <c r="N118" s="161" t="n">
        <v>2</v>
      </c>
      <c r="O118" s="176"/>
      <c r="P118" s="161" t="n">
        <v>1</v>
      </c>
      <c r="Q118" s="161"/>
      <c r="R118" s="161"/>
      <c r="S118" s="161"/>
      <c r="T118" s="161"/>
      <c r="U118" s="161"/>
      <c r="V118" s="176"/>
      <c r="W118" s="176"/>
      <c r="X118" s="161"/>
      <c r="Y118" s="161"/>
      <c r="Z118" s="161"/>
      <c r="AA118" s="141"/>
      <c r="AB118" s="151"/>
      <c r="AC118" s="88" t="n">
        <f aca="false">SUM(G118:AA118)*4</f>
        <v>56</v>
      </c>
      <c r="AD118" s="88" t="n">
        <f aca="false">21/1.5*4</f>
        <v>56</v>
      </c>
      <c r="AE118" s="114"/>
      <c r="AF118" s="114"/>
      <c r="AG118" s="88" t="str">
        <f aca="false">E118</f>
        <v>Intervenant</v>
      </c>
      <c r="AH118" s="88" t="str">
        <f aca="false">D118</f>
        <v>TD</v>
      </c>
      <c r="AI118" s="88" t="n">
        <f aca="false">SUM(G118:AA118)</f>
        <v>14</v>
      </c>
      <c r="AJ118" s="88" t="n">
        <f aca="false">AI118*1.5</f>
        <v>21</v>
      </c>
      <c r="AK118" s="44"/>
      <c r="AL118" s="95"/>
      <c r="AM118" s="95"/>
      <c r="AN118" s="95"/>
      <c r="AO118" s="95"/>
      <c r="AP118" s="95"/>
      <c r="AQ118" s="95"/>
      <c r="AR118" s="95"/>
      <c r="AS118" s="95"/>
      <c r="AT118" s="95"/>
    </row>
    <row r="119" customFormat="false" ht="14.25" hidden="false" customHeight="true" outlineLevel="0" collapsed="false">
      <c r="A119" s="44" t="n">
        <v>121</v>
      </c>
      <c r="B119" s="163" t="s">
        <v>106</v>
      </c>
      <c r="C119" s="96" t="str">
        <f aca="false">CONCATENATE(D119,"_",E119)</f>
        <v>TD_RB</v>
      </c>
      <c r="D119" s="107" t="s">
        <v>25</v>
      </c>
      <c r="E119" s="124" t="s">
        <v>79</v>
      </c>
      <c r="F119" s="107" t="s">
        <v>32</v>
      </c>
      <c r="G119" s="177"/>
      <c r="H119" s="177" t="n">
        <v>2</v>
      </c>
      <c r="I119" s="162"/>
      <c r="J119" s="162" t="n">
        <v>2</v>
      </c>
      <c r="K119" s="162"/>
      <c r="L119" s="162"/>
      <c r="M119" s="162"/>
      <c r="N119" s="162"/>
      <c r="O119" s="178"/>
      <c r="P119" s="162" t="n">
        <v>1</v>
      </c>
      <c r="Q119" s="162"/>
      <c r="R119" s="162"/>
      <c r="S119" s="162"/>
      <c r="T119" s="162"/>
      <c r="U119" s="162"/>
      <c r="V119" s="178"/>
      <c r="W119" s="178"/>
      <c r="X119" s="162"/>
      <c r="Y119" s="162"/>
      <c r="Z119" s="162"/>
      <c r="AA119" s="144"/>
      <c r="AB119" s="147"/>
      <c r="AC119" s="103" t="n">
        <f aca="false">SUM(G119:AA122)</f>
        <v>56</v>
      </c>
      <c r="AD119" s="104"/>
      <c r="AE119" s="114"/>
      <c r="AF119" s="114"/>
      <c r="AG119" s="105" t="str">
        <f aca="false">E119</f>
        <v>RB</v>
      </c>
      <c r="AH119" s="106" t="str">
        <f aca="false">D119</f>
        <v>TD</v>
      </c>
      <c r="AI119" s="105" t="n">
        <f aca="false">SUM(G119:AA119)</f>
        <v>5</v>
      </c>
      <c r="AJ119" s="105" t="n">
        <f aca="false">AI119*1.5</f>
        <v>7.5</v>
      </c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</row>
    <row r="120" customFormat="false" ht="14.25" hidden="false" customHeight="true" outlineLevel="0" collapsed="false">
      <c r="A120" s="44" t="n">
        <v>122</v>
      </c>
      <c r="B120" s="163" t="s">
        <v>106</v>
      </c>
      <c r="C120" s="96" t="str">
        <f aca="false">CONCATENATE(D120,"_",E120)</f>
        <v>TD_PC</v>
      </c>
      <c r="D120" s="107" t="s">
        <v>25</v>
      </c>
      <c r="E120" s="124" t="s">
        <v>107</v>
      </c>
      <c r="F120" s="107" t="s">
        <v>32</v>
      </c>
      <c r="G120" s="177"/>
      <c r="H120" s="177" t="n">
        <v>2</v>
      </c>
      <c r="I120" s="162"/>
      <c r="J120" s="162" t="n">
        <v>2</v>
      </c>
      <c r="K120" s="162" t="n">
        <v>2</v>
      </c>
      <c r="L120" s="162" t="n">
        <v>2</v>
      </c>
      <c r="M120" s="162" t="n">
        <v>3</v>
      </c>
      <c r="N120" s="162" t="n">
        <v>2</v>
      </c>
      <c r="O120" s="178"/>
      <c r="P120" s="162" t="n">
        <v>1</v>
      </c>
      <c r="Q120" s="162"/>
      <c r="R120" s="162"/>
      <c r="S120" s="162"/>
      <c r="T120" s="162"/>
      <c r="U120" s="162"/>
      <c r="V120" s="178"/>
      <c r="W120" s="178"/>
      <c r="X120" s="162"/>
      <c r="Y120" s="162"/>
      <c r="Z120" s="162"/>
      <c r="AA120" s="146"/>
      <c r="AB120" s="147"/>
      <c r="AC120" s="126"/>
      <c r="AD120" s="126"/>
      <c r="AE120" s="114"/>
      <c r="AF120" s="114"/>
      <c r="AG120" s="105" t="str">
        <f aca="false">E120</f>
        <v>PC</v>
      </c>
      <c r="AH120" s="106" t="str">
        <f aca="false">D120</f>
        <v>TD</v>
      </c>
      <c r="AI120" s="105" t="n">
        <f aca="false">SUM(G120:AA120)</f>
        <v>14</v>
      </c>
      <c r="AJ120" s="105" t="n">
        <f aca="false">AI120*1.5</f>
        <v>21</v>
      </c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</row>
    <row r="121" customFormat="false" ht="14.25" hidden="false" customHeight="true" outlineLevel="0" collapsed="false">
      <c r="A121" s="44" t="n">
        <v>123</v>
      </c>
      <c r="B121" s="163" t="s">
        <v>106</v>
      </c>
      <c r="C121" s="96" t="str">
        <f aca="false">CONCATENATE(D121,"_",E121)</f>
        <v>TD_OM</v>
      </c>
      <c r="D121" s="107" t="s">
        <v>25</v>
      </c>
      <c r="E121" s="124" t="s">
        <v>108</v>
      </c>
      <c r="F121" s="107" t="s">
        <v>32</v>
      </c>
      <c r="G121" s="177"/>
      <c r="H121" s="177" t="n">
        <v>2</v>
      </c>
      <c r="I121" s="162"/>
      <c r="J121" s="162" t="n">
        <v>2</v>
      </c>
      <c r="K121" s="162" t="n">
        <v>2</v>
      </c>
      <c r="L121" s="162" t="n">
        <v>2</v>
      </c>
      <c r="M121" s="162" t="n">
        <v>3</v>
      </c>
      <c r="N121" s="162" t="n">
        <v>2</v>
      </c>
      <c r="O121" s="178"/>
      <c r="P121" s="162" t="n">
        <v>1</v>
      </c>
      <c r="Q121" s="162"/>
      <c r="R121" s="162"/>
      <c r="S121" s="162"/>
      <c r="T121" s="162"/>
      <c r="U121" s="162"/>
      <c r="V121" s="178"/>
      <c r="W121" s="178"/>
      <c r="X121" s="162"/>
      <c r="Y121" s="162"/>
      <c r="Z121" s="162"/>
      <c r="AA121" s="144"/>
      <c r="AB121" s="147"/>
      <c r="AC121" s="126"/>
      <c r="AD121" s="114"/>
      <c r="AE121" s="114"/>
      <c r="AF121" s="114"/>
      <c r="AG121" s="105" t="str">
        <f aca="false">E121</f>
        <v>OM</v>
      </c>
      <c r="AH121" s="106" t="str">
        <f aca="false">D121</f>
        <v>TD</v>
      </c>
      <c r="AI121" s="105" t="n">
        <f aca="false">SUM(G121:AA121)</f>
        <v>14</v>
      </c>
      <c r="AJ121" s="105" t="n">
        <f aca="false">AI121*1.5</f>
        <v>21</v>
      </c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</row>
    <row r="122" customFormat="false" ht="14.25" hidden="false" customHeight="true" outlineLevel="0" collapsed="false">
      <c r="A122" s="44" t="n">
        <v>124</v>
      </c>
      <c r="B122" s="163" t="s">
        <v>106</v>
      </c>
      <c r="C122" s="96" t="str">
        <f aca="false">CONCATENATE(D122,"_",E122)</f>
        <v>TD_PSE</v>
      </c>
      <c r="D122" s="107" t="s">
        <v>25</v>
      </c>
      <c r="E122" s="124" t="s">
        <v>109</v>
      </c>
      <c r="F122" s="107" t="s">
        <v>32</v>
      </c>
      <c r="G122" s="177"/>
      <c r="H122" s="177" t="n">
        <v>2</v>
      </c>
      <c r="I122" s="162"/>
      <c r="J122" s="162" t="n">
        <v>2</v>
      </c>
      <c r="K122" s="162" t="n">
        <v>4</v>
      </c>
      <c r="L122" s="162" t="n">
        <v>4</v>
      </c>
      <c r="M122" s="162" t="n">
        <v>6</v>
      </c>
      <c r="N122" s="162" t="n">
        <v>4</v>
      </c>
      <c r="O122" s="178"/>
      <c r="P122" s="162" t="n">
        <v>1</v>
      </c>
      <c r="Q122" s="162"/>
      <c r="R122" s="162"/>
      <c r="S122" s="162"/>
      <c r="T122" s="162"/>
      <c r="U122" s="162"/>
      <c r="V122" s="178"/>
      <c r="W122" s="178"/>
      <c r="X122" s="162"/>
      <c r="Y122" s="162"/>
      <c r="Z122" s="162"/>
      <c r="AA122" s="146"/>
      <c r="AB122" s="147"/>
      <c r="AC122" s="113" t="str">
        <f aca="false">IF(AC118=AC119,"ok","/!\")</f>
        <v>ok</v>
      </c>
      <c r="AD122" s="113" t="str">
        <f aca="false">IF(AC118=AD118,"ok","/!\")</f>
        <v>ok</v>
      </c>
      <c r="AE122" s="114"/>
      <c r="AF122" s="114"/>
      <c r="AG122" s="105" t="str">
        <f aca="false">E122</f>
        <v>PSE</v>
      </c>
      <c r="AH122" s="106" t="str">
        <f aca="false">D122</f>
        <v>TD</v>
      </c>
      <c r="AI122" s="105" t="n">
        <f aca="false">SUM(G122:AA122)</f>
        <v>23</v>
      </c>
      <c r="AJ122" s="105" t="n">
        <f aca="false">AI122*1.5</f>
        <v>34.5</v>
      </c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</row>
    <row r="123" customFormat="false" ht="14.25" hidden="false" customHeight="true" outlineLevel="0" collapsed="false">
      <c r="A123" s="44" t="n">
        <v>125</v>
      </c>
      <c r="B123" s="88" t="s">
        <v>105</v>
      </c>
      <c r="C123" s="88" t="str">
        <f aca="false">CONCATENATE(D123,"_",E123)</f>
        <v>TP_Intervenant</v>
      </c>
      <c r="D123" s="115" t="s">
        <v>27</v>
      </c>
      <c r="E123" s="115" t="s">
        <v>71</v>
      </c>
      <c r="F123" s="115" t="s">
        <v>72</v>
      </c>
      <c r="G123" s="161"/>
      <c r="H123" s="161" t="n">
        <v>1</v>
      </c>
      <c r="I123" s="161" t="n">
        <v>1</v>
      </c>
      <c r="J123" s="161"/>
      <c r="K123" s="161"/>
      <c r="L123" s="161" t="n">
        <v>1</v>
      </c>
      <c r="M123" s="161"/>
      <c r="N123" s="161" t="n">
        <v>1</v>
      </c>
      <c r="O123" s="176"/>
      <c r="P123" s="161" t="n">
        <v>2</v>
      </c>
      <c r="Q123" s="161" t="n">
        <v>2</v>
      </c>
      <c r="R123" s="161"/>
      <c r="S123" s="161"/>
      <c r="T123" s="161"/>
      <c r="U123" s="161"/>
      <c r="V123" s="176"/>
      <c r="W123" s="176"/>
      <c r="X123" s="161"/>
      <c r="Y123" s="161"/>
      <c r="Z123" s="161"/>
      <c r="AA123" s="141"/>
      <c r="AB123" s="151"/>
      <c r="AC123" s="88" t="n">
        <f aca="false">SUM(G123:AA123)*8</f>
        <v>64</v>
      </c>
      <c r="AD123" s="88" t="n">
        <f aca="false">12/1.5*8</f>
        <v>64</v>
      </c>
      <c r="AE123" s="114"/>
      <c r="AF123" s="114"/>
      <c r="AG123" s="88" t="str">
        <f aca="false">E123</f>
        <v>Intervenant</v>
      </c>
      <c r="AH123" s="88" t="str">
        <f aca="false">D123</f>
        <v>TP</v>
      </c>
      <c r="AI123" s="88" t="n">
        <f aca="false">SUM(G123:AA123)</f>
        <v>8</v>
      </c>
      <c r="AJ123" s="88" t="n">
        <f aca="false">AI123*1.5</f>
        <v>12</v>
      </c>
      <c r="AK123" s="44"/>
      <c r="AL123" s="95"/>
      <c r="AM123" s="95"/>
      <c r="AN123" s="95"/>
      <c r="AO123" s="95"/>
      <c r="AP123" s="95"/>
      <c r="AQ123" s="95"/>
      <c r="AR123" s="95"/>
      <c r="AS123" s="95"/>
      <c r="AT123" s="95"/>
    </row>
    <row r="124" customFormat="false" ht="14.25" hidden="false" customHeight="true" outlineLevel="0" collapsed="false">
      <c r="A124" s="44" t="n">
        <v>126</v>
      </c>
      <c r="B124" s="163" t="s">
        <v>106</v>
      </c>
      <c r="C124" s="96" t="str">
        <f aca="false">CONCATENATE(D124,"_",E124)</f>
        <v>TP_RB</v>
      </c>
      <c r="D124" s="107" t="s">
        <v>27</v>
      </c>
      <c r="E124" s="124" t="s">
        <v>79</v>
      </c>
      <c r="F124" s="107" t="s">
        <v>36</v>
      </c>
      <c r="G124" s="177"/>
      <c r="H124" s="177" t="n">
        <v>2</v>
      </c>
      <c r="I124" s="162" t="n">
        <v>2</v>
      </c>
      <c r="J124" s="162"/>
      <c r="K124" s="162"/>
      <c r="L124" s="162"/>
      <c r="M124" s="162"/>
      <c r="N124" s="162"/>
      <c r="O124" s="178"/>
      <c r="P124" s="162" t="n">
        <v>4</v>
      </c>
      <c r="Q124" s="162" t="n">
        <v>4</v>
      </c>
      <c r="R124" s="162"/>
      <c r="S124" s="162"/>
      <c r="T124" s="162"/>
      <c r="U124" s="162"/>
      <c r="V124" s="178"/>
      <c r="W124" s="178"/>
      <c r="X124" s="162"/>
      <c r="Y124" s="162"/>
      <c r="Z124" s="162"/>
      <c r="AA124" s="144"/>
      <c r="AB124" s="147"/>
      <c r="AC124" s="103" t="n">
        <f aca="false">SUM(G124:AA131)</f>
        <v>64</v>
      </c>
      <c r="AD124" s="104"/>
      <c r="AE124" s="114"/>
      <c r="AF124" s="114"/>
      <c r="AG124" s="105" t="str">
        <f aca="false">E124</f>
        <v>RB</v>
      </c>
      <c r="AH124" s="106" t="str">
        <f aca="false">D124</f>
        <v>TP</v>
      </c>
      <c r="AI124" s="105" t="n">
        <f aca="false">SUM(G124:AA124)</f>
        <v>12</v>
      </c>
      <c r="AJ124" s="105" t="n">
        <f aca="false">AI124*1.5</f>
        <v>18</v>
      </c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</row>
    <row r="125" customFormat="false" ht="14.25" hidden="false" customHeight="true" outlineLevel="0" collapsed="false">
      <c r="A125" s="44" t="n">
        <v>127</v>
      </c>
      <c r="B125" s="163" t="s">
        <v>106</v>
      </c>
      <c r="C125" s="96" t="str">
        <f aca="false">CONCATENATE(D125,"_",E125)</f>
        <v>TP_PC</v>
      </c>
      <c r="D125" s="107" t="s">
        <v>27</v>
      </c>
      <c r="E125" s="124" t="s">
        <v>107</v>
      </c>
      <c r="F125" s="107" t="s">
        <v>36</v>
      </c>
      <c r="G125" s="177"/>
      <c r="H125" s="177" t="n">
        <v>2</v>
      </c>
      <c r="I125" s="162" t="n">
        <v>2</v>
      </c>
      <c r="J125" s="162"/>
      <c r="K125" s="162"/>
      <c r="L125" s="162" t="n">
        <v>2</v>
      </c>
      <c r="M125" s="162"/>
      <c r="N125" s="162" t="n">
        <v>2</v>
      </c>
      <c r="O125" s="178"/>
      <c r="P125" s="162" t="n">
        <v>4</v>
      </c>
      <c r="Q125" s="162" t="n">
        <v>4</v>
      </c>
      <c r="R125" s="162"/>
      <c r="S125" s="162"/>
      <c r="T125" s="162"/>
      <c r="U125" s="162"/>
      <c r="V125" s="178"/>
      <c r="W125" s="178"/>
      <c r="X125" s="162"/>
      <c r="Y125" s="162"/>
      <c r="Z125" s="162"/>
      <c r="AA125" s="146"/>
      <c r="AB125" s="147"/>
      <c r="AC125" s="126"/>
      <c r="AD125" s="114"/>
      <c r="AE125" s="114"/>
      <c r="AF125" s="114"/>
      <c r="AG125" s="105" t="str">
        <f aca="false">E125</f>
        <v>PC</v>
      </c>
      <c r="AH125" s="106" t="str">
        <f aca="false">D125</f>
        <v>TP</v>
      </c>
      <c r="AI125" s="105" t="n">
        <f aca="false">SUM(G125:AA125)</f>
        <v>16</v>
      </c>
      <c r="AJ125" s="105" t="n">
        <f aca="false">AI125*1.5</f>
        <v>24</v>
      </c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</row>
    <row r="126" customFormat="false" ht="14.25" hidden="false" customHeight="true" outlineLevel="0" collapsed="false">
      <c r="A126" s="44" t="n">
        <v>128</v>
      </c>
      <c r="B126" s="163" t="s">
        <v>106</v>
      </c>
      <c r="C126" s="96" t="str">
        <f aca="false">CONCATENATE(D126,"_",E126)</f>
        <v>TP_OM</v>
      </c>
      <c r="D126" s="107" t="s">
        <v>27</v>
      </c>
      <c r="E126" s="124" t="s">
        <v>108</v>
      </c>
      <c r="F126" s="107" t="s">
        <v>36</v>
      </c>
      <c r="G126" s="177"/>
      <c r="H126" s="177" t="n">
        <v>2</v>
      </c>
      <c r="I126" s="162" t="n">
        <v>2</v>
      </c>
      <c r="J126" s="162"/>
      <c r="K126" s="162"/>
      <c r="L126" s="162" t="n">
        <v>2</v>
      </c>
      <c r="M126" s="162"/>
      <c r="N126" s="162" t="n">
        <v>2</v>
      </c>
      <c r="O126" s="178"/>
      <c r="P126" s="162" t="n">
        <v>4</v>
      </c>
      <c r="Q126" s="162" t="n">
        <v>4</v>
      </c>
      <c r="R126" s="162"/>
      <c r="S126" s="162"/>
      <c r="T126" s="162"/>
      <c r="U126" s="162"/>
      <c r="V126" s="178"/>
      <c r="W126" s="178"/>
      <c r="X126" s="162"/>
      <c r="Y126" s="162"/>
      <c r="Z126" s="162"/>
      <c r="AA126" s="144"/>
      <c r="AB126" s="147"/>
      <c r="AC126" s="126"/>
      <c r="AD126" s="114"/>
      <c r="AE126" s="114"/>
      <c r="AF126" s="114"/>
      <c r="AG126" s="105" t="str">
        <f aca="false">E126</f>
        <v>OM</v>
      </c>
      <c r="AH126" s="106" t="str">
        <f aca="false">D126</f>
        <v>TP</v>
      </c>
      <c r="AI126" s="105" t="n">
        <f aca="false">SUM(G126:AA126)</f>
        <v>16</v>
      </c>
      <c r="AJ126" s="105" t="n">
        <f aca="false">AI126*1.5</f>
        <v>24</v>
      </c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</row>
    <row r="127" customFormat="false" ht="14.25" hidden="false" customHeight="true" outlineLevel="0" collapsed="false">
      <c r="A127" s="44" t="n">
        <v>129</v>
      </c>
      <c r="B127" s="163" t="s">
        <v>106</v>
      </c>
      <c r="C127" s="96" t="str">
        <f aca="false">CONCATENATE(D127,"_",E127)</f>
        <v>TP_PSE</v>
      </c>
      <c r="D127" s="107" t="s">
        <v>27</v>
      </c>
      <c r="E127" s="124" t="s">
        <v>109</v>
      </c>
      <c r="F127" s="107" t="s">
        <v>36</v>
      </c>
      <c r="G127" s="177"/>
      <c r="H127" s="177" t="n">
        <v>2</v>
      </c>
      <c r="I127" s="162" t="n">
        <v>2</v>
      </c>
      <c r="J127" s="162"/>
      <c r="K127" s="162"/>
      <c r="L127" s="162" t="n">
        <v>4</v>
      </c>
      <c r="M127" s="162"/>
      <c r="N127" s="162" t="n">
        <v>4</v>
      </c>
      <c r="O127" s="178"/>
      <c r="P127" s="162" t="n">
        <v>4</v>
      </c>
      <c r="Q127" s="162" t="n">
        <v>4</v>
      </c>
      <c r="R127" s="162"/>
      <c r="S127" s="162"/>
      <c r="T127" s="162"/>
      <c r="U127" s="162"/>
      <c r="V127" s="178"/>
      <c r="W127" s="178"/>
      <c r="X127" s="162"/>
      <c r="Y127" s="162"/>
      <c r="Z127" s="162"/>
      <c r="AA127" s="146"/>
      <c r="AB127" s="147"/>
      <c r="AC127" s="126"/>
      <c r="AD127" s="114"/>
      <c r="AE127" s="114"/>
      <c r="AF127" s="114"/>
      <c r="AG127" s="105" t="str">
        <f aca="false">E127</f>
        <v>PSE</v>
      </c>
      <c r="AH127" s="106" t="str">
        <f aca="false">D127</f>
        <v>TP</v>
      </c>
      <c r="AI127" s="105" t="n">
        <f aca="false">SUM(G127:AA127)</f>
        <v>20</v>
      </c>
      <c r="AJ127" s="105" t="n">
        <f aca="false">AI127*1.5</f>
        <v>30</v>
      </c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</row>
    <row r="128" customFormat="false" ht="14.25" hidden="false" customHeight="true" outlineLevel="0" collapsed="false">
      <c r="A128" s="44" t="n">
        <v>130</v>
      </c>
      <c r="B128" s="163" t="s">
        <v>106</v>
      </c>
      <c r="C128" s="96" t="str">
        <f aca="false">CONCATENATE(D128,"_",E128)</f>
        <v>TP_</v>
      </c>
      <c r="D128" s="107" t="s">
        <v>27</v>
      </c>
      <c r="E128" s="124"/>
      <c r="F128" s="107" t="s">
        <v>36</v>
      </c>
      <c r="G128" s="177"/>
      <c r="H128" s="177"/>
      <c r="I128" s="162"/>
      <c r="J128" s="162"/>
      <c r="K128" s="162"/>
      <c r="L128" s="162"/>
      <c r="M128" s="162"/>
      <c r="N128" s="162"/>
      <c r="O128" s="178"/>
      <c r="P128" s="162"/>
      <c r="Q128" s="162"/>
      <c r="R128" s="162"/>
      <c r="S128" s="162"/>
      <c r="T128" s="162"/>
      <c r="U128" s="162"/>
      <c r="V128" s="178"/>
      <c r="W128" s="178"/>
      <c r="X128" s="162"/>
      <c r="Y128" s="162"/>
      <c r="Z128" s="162"/>
      <c r="AA128" s="144"/>
      <c r="AB128" s="147"/>
      <c r="AC128" s="126"/>
      <c r="AD128" s="114"/>
      <c r="AE128" s="114"/>
      <c r="AF128" s="114"/>
      <c r="AG128" s="105" t="n">
        <f aca="false">E128</f>
        <v>0</v>
      </c>
      <c r="AH128" s="106" t="str">
        <f aca="false">D128</f>
        <v>TP</v>
      </c>
      <c r="AI128" s="105" t="n">
        <f aca="false">SUM(G128:AA128)</f>
        <v>0</v>
      </c>
      <c r="AJ128" s="105" t="n">
        <f aca="false">AI128*1.5</f>
        <v>0</v>
      </c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</row>
    <row r="129" customFormat="false" ht="14.25" hidden="false" customHeight="true" outlineLevel="0" collapsed="false">
      <c r="A129" s="44" t="n">
        <v>131</v>
      </c>
      <c r="B129" s="163" t="s">
        <v>106</v>
      </c>
      <c r="C129" s="96" t="str">
        <f aca="false">CONCATENATE(D129,"_",E129)</f>
        <v>TP_</v>
      </c>
      <c r="D129" s="107" t="s">
        <v>27</v>
      </c>
      <c r="E129" s="124"/>
      <c r="F129" s="107" t="s">
        <v>36</v>
      </c>
      <c r="G129" s="177"/>
      <c r="H129" s="177"/>
      <c r="I129" s="162"/>
      <c r="J129" s="162"/>
      <c r="K129" s="162"/>
      <c r="L129" s="162"/>
      <c r="M129" s="162"/>
      <c r="N129" s="162"/>
      <c r="O129" s="178"/>
      <c r="P129" s="162"/>
      <c r="Q129" s="162"/>
      <c r="R129" s="162"/>
      <c r="S129" s="162"/>
      <c r="T129" s="162"/>
      <c r="U129" s="162"/>
      <c r="V129" s="178"/>
      <c r="W129" s="178"/>
      <c r="X129" s="162"/>
      <c r="Y129" s="162"/>
      <c r="Z129" s="162"/>
      <c r="AA129" s="146"/>
      <c r="AB129" s="147"/>
      <c r="AC129" s="126"/>
      <c r="AD129" s="114"/>
      <c r="AE129" s="114"/>
      <c r="AF129" s="114"/>
      <c r="AG129" s="105" t="n">
        <f aca="false">E129</f>
        <v>0</v>
      </c>
      <c r="AH129" s="106" t="str">
        <f aca="false">D129</f>
        <v>TP</v>
      </c>
      <c r="AI129" s="105" t="n">
        <f aca="false">SUM(G129:AA129)</f>
        <v>0</v>
      </c>
      <c r="AJ129" s="105" t="n">
        <f aca="false">AI129*1.5</f>
        <v>0</v>
      </c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</row>
    <row r="130" customFormat="false" ht="14.25" hidden="false" customHeight="true" outlineLevel="0" collapsed="false">
      <c r="A130" s="44" t="n">
        <v>132</v>
      </c>
      <c r="B130" s="163" t="s">
        <v>106</v>
      </c>
      <c r="C130" s="96" t="str">
        <f aca="false">CONCATENATE(D130,"_",E130)</f>
        <v>TP_</v>
      </c>
      <c r="D130" s="107" t="s">
        <v>27</v>
      </c>
      <c r="E130" s="124"/>
      <c r="F130" s="107" t="s">
        <v>36</v>
      </c>
      <c r="G130" s="177"/>
      <c r="H130" s="177"/>
      <c r="I130" s="162"/>
      <c r="J130" s="162"/>
      <c r="K130" s="162"/>
      <c r="L130" s="162"/>
      <c r="M130" s="162"/>
      <c r="N130" s="162"/>
      <c r="O130" s="178"/>
      <c r="P130" s="162"/>
      <c r="Q130" s="162"/>
      <c r="R130" s="162"/>
      <c r="S130" s="162"/>
      <c r="T130" s="162"/>
      <c r="U130" s="162"/>
      <c r="V130" s="178"/>
      <c r="W130" s="178"/>
      <c r="X130" s="162"/>
      <c r="Y130" s="162"/>
      <c r="Z130" s="162"/>
      <c r="AA130" s="144"/>
      <c r="AB130" s="147"/>
      <c r="AC130" s="126"/>
      <c r="AD130" s="114"/>
      <c r="AE130" s="114"/>
      <c r="AF130" s="114"/>
      <c r="AG130" s="105" t="n">
        <f aca="false">E130</f>
        <v>0</v>
      </c>
      <c r="AH130" s="106" t="str">
        <f aca="false">D130</f>
        <v>TP</v>
      </c>
      <c r="AI130" s="105" t="n">
        <f aca="false">SUM(G130:AA130)</f>
        <v>0</v>
      </c>
      <c r="AJ130" s="105" t="n">
        <f aca="false">AI130*1.5</f>
        <v>0</v>
      </c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</row>
    <row r="131" customFormat="false" ht="14.25" hidden="false" customHeight="true" outlineLevel="0" collapsed="false">
      <c r="A131" s="44" t="n">
        <v>133</v>
      </c>
      <c r="B131" s="163" t="s">
        <v>106</v>
      </c>
      <c r="C131" s="96" t="str">
        <f aca="false">CONCATENATE(D131,"_",E131)</f>
        <v>TP_</v>
      </c>
      <c r="D131" s="107" t="s">
        <v>27</v>
      </c>
      <c r="E131" s="124"/>
      <c r="F131" s="107" t="s">
        <v>36</v>
      </c>
      <c r="G131" s="177"/>
      <c r="H131" s="177"/>
      <c r="I131" s="162"/>
      <c r="J131" s="162"/>
      <c r="K131" s="162"/>
      <c r="L131" s="162"/>
      <c r="M131" s="162"/>
      <c r="N131" s="162"/>
      <c r="O131" s="178"/>
      <c r="P131" s="162"/>
      <c r="Q131" s="162"/>
      <c r="R131" s="162"/>
      <c r="S131" s="162"/>
      <c r="T131" s="162"/>
      <c r="U131" s="162"/>
      <c r="V131" s="178"/>
      <c r="W131" s="178"/>
      <c r="X131" s="162"/>
      <c r="Y131" s="162"/>
      <c r="Z131" s="162"/>
      <c r="AA131" s="146"/>
      <c r="AB131" s="147"/>
      <c r="AC131" s="113" t="str">
        <f aca="false">IF(AC123=AC124,"ok","/!\")</f>
        <v>ok</v>
      </c>
      <c r="AD131" s="113" t="str">
        <f aca="false">IF(AC123=AD123,"ok","/!\")</f>
        <v>ok</v>
      </c>
      <c r="AE131" s="114"/>
      <c r="AF131" s="114"/>
      <c r="AG131" s="105" t="n">
        <f aca="false">E131</f>
        <v>0</v>
      </c>
      <c r="AH131" s="106" t="str">
        <f aca="false">D131</f>
        <v>TP</v>
      </c>
      <c r="AI131" s="105" t="n">
        <f aca="false">SUM(G131:AA131)</f>
        <v>0</v>
      </c>
      <c r="AJ131" s="105" t="n">
        <f aca="false">AI131*1.5</f>
        <v>0</v>
      </c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</row>
    <row r="132" customFormat="false" ht="24.75" hidden="false" customHeight="true" outlineLevel="0" collapsed="false">
      <c r="A132" s="44" t="n">
        <v>134</v>
      </c>
      <c r="B132" s="88" t="s">
        <v>105</v>
      </c>
      <c r="C132" s="88" t="str">
        <f aca="false">CONCATENATE(D132,"_",E132)</f>
        <v>CTRL_Intervenant</v>
      </c>
      <c r="D132" s="115" t="s">
        <v>28</v>
      </c>
      <c r="E132" s="115" t="s">
        <v>71</v>
      </c>
      <c r="F132" s="115" t="s">
        <v>72</v>
      </c>
      <c r="G132" s="161"/>
      <c r="H132" s="161"/>
      <c r="I132" s="161"/>
      <c r="J132" s="161"/>
      <c r="K132" s="179"/>
      <c r="L132" s="179"/>
      <c r="M132" s="161" t="n">
        <f aca="false">2/3</f>
        <v>0.6666666667</v>
      </c>
      <c r="N132" s="179"/>
      <c r="O132" s="180"/>
      <c r="P132" s="161"/>
      <c r="Q132" s="161"/>
      <c r="R132" s="179" t="n">
        <f aca="false">2/3</f>
        <v>0.6666666667</v>
      </c>
      <c r="S132" s="161"/>
      <c r="T132" s="161"/>
      <c r="U132" s="161"/>
      <c r="V132" s="176"/>
      <c r="W132" s="176"/>
      <c r="X132" s="161"/>
      <c r="Y132" s="161"/>
      <c r="Z132" s="161"/>
      <c r="AA132" s="141"/>
      <c r="AB132" s="151"/>
      <c r="AC132" s="88" t="n">
        <f aca="false">SUM(G132:AA132)</f>
        <v>1.333333333</v>
      </c>
      <c r="AD132" s="88" t="n">
        <f aca="false">3/1.5</f>
        <v>2</v>
      </c>
      <c r="AE132" s="114"/>
      <c r="AF132" s="114"/>
      <c r="AG132" s="88" t="str">
        <f aca="false">E132</f>
        <v>Intervenant</v>
      </c>
      <c r="AH132" s="88" t="str">
        <f aca="false">D132</f>
        <v>CTRL</v>
      </c>
      <c r="AI132" s="88" t="n">
        <f aca="false">SUM(G132:AA132)</f>
        <v>1.3333333334</v>
      </c>
      <c r="AJ132" s="88" t="n">
        <f aca="false">AI132*1.5</f>
        <v>2.0000000001</v>
      </c>
      <c r="AK132" s="44"/>
      <c r="AL132" s="95"/>
      <c r="AM132" s="95"/>
      <c r="AN132" s="95"/>
      <c r="AO132" s="95"/>
      <c r="AP132" s="95"/>
      <c r="AQ132" s="95"/>
      <c r="AR132" s="95"/>
      <c r="AS132" s="95"/>
      <c r="AT132" s="95"/>
    </row>
    <row r="133" customFormat="false" ht="14.25" hidden="false" customHeight="true" outlineLevel="0" collapsed="false">
      <c r="A133" s="44" t="n">
        <v>135</v>
      </c>
      <c r="B133" s="163" t="s">
        <v>106</v>
      </c>
      <c r="C133" s="96" t="str">
        <f aca="false">CONCATENATE(D133,"_",E133)</f>
        <v>CTRL_RB</v>
      </c>
      <c r="D133" s="107" t="s">
        <v>28</v>
      </c>
      <c r="E133" s="124" t="s">
        <v>79</v>
      </c>
      <c r="F133" s="107" t="s">
        <v>28</v>
      </c>
      <c r="G133" s="177"/>
      <c r="H133" s="177"/>
      <c r="I133" s="162"/>
      <c r="J133" s="162"/>
      <c r="K133" s="181"/>
      <c r="L133" s="181"/>
      <c r="M133" s="162" t="n">
        <f aca="false">1/3</f>
        <v>0.333333333333333</v>
      </c>
      <c r="N133" s="181"/>
      <c r="O133" s="180"/>
      <c r="P133" s="162"/>
      <c r="Q133" s="162"/>
      <c r="R133" s="181" t="n">
        <f aca="false">1/3</f>
        <v>0.333333333333333</v>
      </c>
      <c r="S133" s="162"/>
      <c r="T133" s="162"/>
      <c r="U133" s="162"/>
      <c r="V133" s="178"/>
      <c r="W133" s="178"/>
      <c r="X133" s="162"/>
      <c r="Y133" s="162"/>
      <c r="Z133" s="162"/>
      <c r="AA133" s="144"/>
      <c r="AB133" s="147"/>
      <c r="AC133" s="103" t="n">
        <f aca="false">SUM(G133:AA134)</f>
        <v>1.333333333</v>
      </c>
      <c r="AD133" s="104"/>
      <c r="AE133" s="114"/>
      <c r="AF133" s="114"/>
      <c r="AG133" s="106" t="str">
        <f aca="false">E133</f>
        <v>RB</v>
      </c>
      <c r="AH133" s="106" t="str">
        <f aca="false">D133</f>
        <v>CTRL</v>
      </c>
      <c r="AI133" s="106" t="n">
        <f aca="false">SUM(G133:AA133)</f>
        <v>0.666666666666667</v>
      </c>
      <c r="AJ133" s="106" t="n">
        <f aca="false">AI133*1.5</f>
        <v>1</v>
      </c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</row>
    <row r="134" customFormat="false" ht="14.25" hidden="false" customHeight="true" outlineLevel="0" collapsed="false">
      <c r="A134" s="44" t="n">
        <v>136</v>
      </c>
      <c r="B134" s="163" t="s">
        <v>106</v>
      </c>
      <c r="C134" s="96" t="str">
        <f aca="false">CONCATENATE(D134,"_",E134)</f>
        <v>CTRL_PSE</v>
      </c>
      <c r="D134" s="107" t="s">
        <v>28</v>
      </c>
      <c r="E134" s="124" t="s">
        <v>109</v>
      </c>
      <c r="F134" s="107" t="s">
        <v>28</v>
      </c>
      <c r="G134" s="177"/>
      <c r="H134" s="177"/>
      <c r="I134" s="162"/>
      <c r="J134" s="162"/>
      <c r="K134" s="181"/>
      <c r="L134" s="162"/>
      <c r="M134" s="162" t="n">
        <f aca="false">1/3</f>
        <v>0.333333333333333</v>
      </c>
      <c r="N134" s="181"/>
      <c r="O134" s="178"/>
      <c r="P134" s="162"/>
      <c r="Q134" s="162"/>
      <c r="R134" s="181" t="n">
        <f aca="false">1/3</f>
        <v>0.333333333333333</v>
      </c>
      <c r="S134" s="162"/>
      <c r="T134" s="162"/>
      <c r="U134" s="162"/>
      <c r="V134" s="178"/>
      <c r="W134" s="178"/>
      <c r="X134" s="162"/>
      <c r="Y134" s="162"/>
      <c r="Z134" s="162"/>
      <c r="AA134" s="146"/>
      <c r="AB134" s="155"/>
      <c r="AC134" s="113" t="str">
        <f aca="false">IF(AC132=AC133,"ok","/!\")</f>
        <v>ok</v>
      </c>
      <c r="AD134" s="113" t="str">
        <f aca="false">IF(AC132=AD132,"ok","/!\")</f>
        <v>/!\</v>
      </c>
      <c r="AE134" s="129"/>
      <c r="AF134" s="129"/>
      <c r="AG134" s="28" t="str">
        <f aca="false">E134</f>
        <v>PSE</v>
      </c>
      <c r="AH134" s="106" t="str">
        <f aca="false">D134</f>
        <v>CTRL</v>
      </c>
      <c r="AI134" s="28" t="n">
        <f aca="false">SUM(G134:AA134)</f>
        <v>0.666666666666667</v>
      </c>
      <c r="AJ134" s="28" t="n">
        <f aca="false">AI134*1.5</f>
        <v>1</v>
      </c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</row>
    <row r="135" customFormat="false" ht="14.25" hidden="false" customHeight="true" outlineLevel="0" collapsed="false">
      <c r="A135" s="44"/>
      <c r="B135" s="172"/>
      <c r="C135" s="131"/>
      <c r="D135" s="131"/>
      <c r="E135" s="131"/>
      <c r="F135" s="72"/>
      <c r="G135" s="173"/>
      <c r="H135" s="173"/>
      <c r="I135" s="173"/>
      <c r="J135" s="173"/>
      <c r="K135" s="173"/>
      <c r="L135" s="173"/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4"/>
      <c r="AC135" s="72"/>
      <c r="AD135" s="72"/>
      <c r="AE135" s="72"/>
      <c r="AF135" s="72"/>
      <c r="AG135" s="86"/>
      <c r="AH135" s="86"/>
      <c r="AI135" s="86"/>
      <c r="AJ135" s="86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</row>
    <row r="136" customFormat="false" ht="14.25" hidden="false" customHeight="true" outlineLevel="0" collapsed="false">
      <c r="A136" s="44" t="n">
        <v>139</v>
      </c>
      <c r="B136" s="88" t="s">
        <v>110</v>
      </c>
      <c r="C136" s="88" t="str">
        <f aca="false">CONCATENATE(D136,"_",E136)</f>
        <v>CM_Intervenant</v>
      </c>
      <c r="D136" s="89" t="s">
        <v>23</v>
      </c>
      <c r="E136" s="89" t="s">
        <v>71</v>
      </c>
      <c r="F136" s="89" t="s">
        <v>72</v>
      </c>
      <c r="G136" s="161"/>
      <c r="H136" s="161"/>
      <c r="I136" s="161"/>
      <c r="J136" s="161"/>
      <c r="K136" s="161"/>
      <c r="L136" s="161"/>
      <c r="M136" s="161"/>
      <c r="N136" s="161"/>
      <c r="O136" s="176"/>
      <c r="P136" s="161" t="n">
        <v>1</v>
      </c>
      <c r="Q136" s="161"/>
      <c r="R136" s="161"/>
      <c r="S136" s="161" t="n">
        <v>1</v>
      </c>
      <c r="T136" s="161"/>
      <c r="U136" s="161"/>
      <c r="V136" s="176"/>
      <c r="W136" s="176"/>
      <c r="X136" s="161"/>
      <c r="Y136" s="161"/>
      <c r="Z136" s="161"/>
      <c r="AA136" s="141"/>
      <c r="AB136" s="142" t="s">
        <v>111</v>
      </c>
      <c r="AC136" s="88" t="n">
        <f aca="false">SUM(G136:AA136)</f>
        <v>2</v>
      </c>
      <c r="AD136" s="88" t="n">
        <f aca="false">3/1.5</f>
        <v>2</v>
      </c>
      <c r="AE136" s="94" t="n">
        <f aca="false">(AC136+AC139+AC144+AC153)/(AD136+AD139+AD144+AD153)</f>
        <v>1.003367003</v>
      </c>
      <c r="AF136" s="88" t="str">
        <f aca="false">B136</f>
        <v>M1202 - AL</v>
      </c>
      <c r="AG136" s="88" t="str">
        <f aca="false">E136</f>
        <v>Intervenant</v>
      </c>
      <c r="AH136" s="88" t="s">
        <v>73</v>
      </c>
      <c r="AI136" s="88" t="s">
        <v>21</v>
      </c>
      <c r="AJ136" s="88" t="s">
        <v>74</v>
      </c>
      <c r="AK136" s="44"/>
      <c r="AL136" s="95"/>
      <c r="AM136" s="95"/>
      <c r="AN136" s="95"/>
      <c r="AO136" s="95"/>
      <c r="AP136" s="95"/>
      <c r="AQ136" s="95"/>
      <c r="AR136" s="95"/>
      <c r="AS136" s="95"/>
      <c r="AT136" s="95"/>
    </row>
    <row r="137" customFormat="false" ht="14.25" hidden="false" customHeight="true" outlineLevel="0" collapsed="false">
      <c r="A137" s="44" t="n">
        <v>140</v>
      </c>
      <c r="B137" s="163" t="s">
        <v>112</v>
      </c>
      <c r="C137" s="96" t="str">
        <f aca="false">CONCATENATE(D137,"_",E137)</f>
        <v>CM_PSE</v>
      </c>
      <c r="D137" s="97" t="s">
        <v>23</v>
      </c>
      <c r="E137" s="98" t="s">
        <v>109</v>
      </c>
      <c r="F137" s="97" t="s">
        <v>30</v>
      </c>
      <c r="G137" s="177"/>
      <c r="H137" s="177"/>
      <c r="I137" s="162"/>
      <c r="J137" s="162"/>
      <c r="K137" s="162"/>
      <c r="L137" s="162"/>
      <c r="M137" s="162"/>
      <c r="N137" s="162"/>
      <c r="O137" s="178"/>
      <c r="P137" s="162" t="n">
        <v>1</v>
      </c>
      <c r="Q137" s="162"/>
      <c r="R137" s="162"/>
      <c r="S137" s="162" t="n">
        <v>1</v>
      </c>
      <c r="T137" s="162"/>
      <c r="U137" s="162"/>
      <c r="V137" s="178"/>
      <c r="W137" s="178"/>
      <c r="X137" s="162"/>
      <c r="Y137" s="162"/>
      <c r="Z137" s="162"/>
      <c r="AA137" s="144"/>
      <c r="AB137" s="145"/>
      <c r="AC137" s="103" t="n">
        <f aca="false">SUM(G137:AA138)</f>
        <v>2</v>
      </c>
      <c r="AD137" s="104"/>
      <c r="AE137" s="104"/>
      <c r="AF137" s="104"/>
      <c r="AG137" s="105" t="str">
        <f aca="false">E137</f>
        <v>PSE</v>
      </c>
      <c r="AH137" s="106" t="str">
        <f aca="false">D137</f>
        <v>CM</v>
      </c>
      <c r="AI137" s="105" t="n">
        <f aca="false">SUM(G137:AA137)</f>
        <v>2</v>
      </c>
      <c r="AJ137" s="105" t="n">
        <f aca="false">AI137*1.5</f>
        <v>3</v>
      </c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</row>
    <row r="138" customFormat="false" ht="14.25" hidden="false" customHeight="true" outlineLevel="0" collapsed="false">
      <c r="A138" s="44" t="n">
        <v>141</v>
      </c>
      <c r="B138" s="163" t="s">
        <v>112</v>
      </c>
      <c r="C138" s="96" t="str">
        <f aca="false">CONCATENATE(D138,"_",E138)</f>
        <v>CM_</v>
      </c>
      <c r="D138" s="107" t="s">
        <v>23</v>
      </c>
      <c r="E138" s="124"/>
      <c r="F138" s="107" t="s">
        <v>30</v>
      </c>
      <c r="G138" s="177"/>
      <c r="H138" s="177"/>
      <c r="I138" s="162"/>
      <c r="J138" s="162"/>
      <c r="K138" s="162"/>
      <c r="L138" s="162"/>
      <c r="M138" s="162"/>
      <c r="N138" s="162"/>
      <c r="O138" s="178"/>
      <c r="P138" s="162"/>
      <c r="Q138" s="162"/>
      <c r="R138" s="162"/>
      <c r="S138" s="162"/>
      <c r="T138" s="162"/>
      <c r="U138" s="162"/>
      <c r="V138" s="178"/>
      <c r="W138" s="178"/>
      <c r="X138" s="162"/>
      <c r="Y138" s="162"/>
      <c r="Z138" s="162"/>
      <c r="AA138" s="146"/>
      <c r="AB138" s="147"/>
      <c r="AC138" s="113" t="str">
        <f aca="false">IF(AC136=AC137,"ok","/!\")</f>
        <v>ok</v>
      </c>
      <c r="AD138" s="113" t="str">
        <f aca="false">IF(AC136=AD136,"ok","/!\")</f>
        <v>ok</v>
      </c>
      <c r="AE138" s="114"/>
      <c r="AF138" s="114"/>
      <c r="AG138" s="105" t="n">
        <f aca="false">E138</f>
        <v>0</v>
      </c>
      <c r="AH138" s="106" t="str">
        <f aca="false">D138</f>
        <v>CM</v>
      </c>
      <c r="AI138" s="105" t="n">
        <f aca="false">SUM(G138:AA138)</f>
        <v>0</v>
      </c>
      <c r="AJ138" s="105" t="n">
        <f aca="false">AI138*1.5</f>
        <v>0</v>
      </c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</row>
    <row r="139" customFormat="false" ht="14.25" hidden="false" customHeight="true" outlineLevel="0" collapsed="false">
      <c r="A139" s="44" t="n">
        <v>142</v>
      </c>
      <c r="B139" s="88" t="s">
        <v>110</v>
      </c>
      <c r="C139" s="88" t="str">
        <f aca="false">CONCATENATE(D139,"_",E139)</f>
        <v>TD_Intervenant</v>
      </c>
      <c r="D139" s="115" t="s">
        <v>25</v>
      </c>
      <c r="E139" s="115" t="s">
        <v>71</v>
      </c>
      <c r="F139" s="115" t="s">
        <v>72</v>
      </c>
      <c r="G139" s="161"/>
      <c r="H139" s="161"/>
      <c r="I139" s="161"/>
      <c r="J139" s="161"/>
      <c r="K139" s="161"/>
      <c r="L139" s="161"/>
      <c r="M139" s="161"/>
      <c r="N139" s="161"/>
      <c r="O139" s="176"/>
      <c r="P139" s="161"/>
      <c r="Q139" s="161" t="n">
        <v>1</v>
      </c>
      <c r="R139" s="161" t="n">
        <v>1</v>
      </c>
      <c r="S139" s="161" t="n">
        <v>1</v>
      </c>
      <c r="T139" s="161" t="n">
        <v>1</v>
      </c>
      <c r="U139" s="161" t="n">
        <v>1</v>
      </c>
      <c r="V139" s="176"/>
      <c r="W139" s="176"/>
      <c r="X139" s="161" t="n">
        <v>1</v>
      </c>
      <c r="Y139" s="161" t="n">
        <v>1</v>
      </c>
      <c r="Z139" s="161" t="n">
        <v>1</v>
      </c>
      <c r="AA139" s="141"/>
      <c r="AB139" s="151"/>
      <c r="AC139" s="88" t="n">
        <f aca="false">SUM(G139:AA139)*4</f>
        <v>32</v>
      </c>
      <c r="AD139" s="88" t="n">
        <f aca="false">12/1.5*4</f>
        <v>32</v>
      </c>
      <c r="AE139" s="114"/>
      <c r="AF139" s="114"/>
      <c r="AG139" s="88" t="str">
        <f aca="false">E139</f>
        <v>Intervenant</v>
      </c>
      <c r="AH139" s="88" t="str">
        <f aca="false">D139</f>
        <v>TD</v>
      </c>
      <c r="AI139" s="88" t="n">
        <f aca="false">SUM(G139:AA139)</f>
        <v>8</v>
      </c>
      <c r="AJ139" s="88" t="n">
        <f aca="false">AI139*1.5</f>
        <v>12</v>
      </c>
      <c r="AK139" s="44"/>
      <c r="AL139" s="95"/>
      <c r="AM139" s="95"/>
      <c r="AN139" s="95"/>
      <c r="AO139" s="95"/>
      <c r="AP139" s="95"/>
      <c r="AQ139" s="95"/>
      <c r="AR139" s="95"/>
      <c r="AS139" s="95"/>
      <c r="AT139" s="95"/>
    </row>
    <row r="140" customFormat="false" ht="14.25" hidden="false" customHeight="true" outlineLevel="0" collapsed="false">
      <c r="A140" s="44" t="n">
        <v>143</v>
      </c>
      <c r="B140" s="163" t="s">
        <v>112</v>
      </c>
      <c r="C140" s="96" t="str">
        <f aca="false">CONCATENATE(D140,"_",E140)</f>
        <v>TD_PSE</v>
      </c>
      <c r="D140" s="107" t="s">
        <v>25</v>
      </c>
      <c r="E140" s="124" t="s">
        <v>109</v>
      </c>
      <c r="F140" s="107" t="s">
        <v>32</v>
      </c>
      <c r="G140" s="177"/>
      <c r="H140" s="177"/>
      <c r="I140" s="162"/>
      <c r="J140" s="162"/>
      <c r="K140" s="162"/>
      <c r="L140" s="162"/>
      <c r="M140" s="162"/>
      <c r="N140" s="162"/>
      <c r="O140" s="178"/>
      <c r="P140" s="162"/>
      <c r="Q140" s="162" t="n">
        <v>2</v>
      </c>
      <c r="R140" s="162" t="n">
        <v>2</v>
      </c>
      <c r="S140" s="162" t="n">
        <v>2</v>
      </c>
      <c r="T140" s="162" t="n">
        <v>2</v>
      </c>
      <c r="U140" s="162" t="n">
        <v>2</v>
      </c>
      <c r="V140" s="178"/>
      <c r="W140" s="178"/>
      <c r="X140" s="162" t="n">
        <v>2</v>
      </c>
      <c r="Y140" s="162" t="n">
        <v>2</v>
      </c>
      <c r="Z140" s="162" t="n">
        <v>2</v>
      </c>
      <c r="AA140" s="144"/>
      <c r="AB140" s="147"/>
      <c r="AC140" s="103" t="n">
        <f aca="false">SUM(G140:AA143)</f>
        <v>32</v>
      </c>
      <c r="AD140" s="104"/>
      <c r="AE140" s="114"/>
      <c r="AF140" s="114"/>
      <c r="AG140" s="105" t="str">
        <f aca="false">E140</f>
        <v>PSE</v>
      </c>
      <c r="AH140" s="106" t="str">
        <f aca="false">D140</f>
        <v>TD</v>
      </c>
      <c r="AI140" s="105" t="n">
        <f aca="false">SUM(G140:AA140)</f>
        <v>16</v>
      </c>
      <c r="AJ140" s="105" t="n">
        <f aca="false">AI140*1.5</f>
        <v>24</v>
      </c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</row>
    <row r="141" customFormat="false" ht="14.25" hidden="false" customHeight="true" outlineLevel="0" collapsed="false">
      <c r="A141" s="44" t="n">
        <v>144</v>
      </c>
      <c r="B141" s="163" t="s">
        <v>112</v>
      </c>
      <c r="C141" s="96" t="str">
        <f aca="false">CONCATENATE(D141,"_",E141)</f>
        <v>TD_PSE</v>
      </c>
      <c r="D141" s="107" t="s">
        <v>25</v>
      </c>
      <c r="E141" s="124" t="s">
        <v>109</v>
      </c>
      <c r="F141" s="107" t="s">
        <v>32</v>
      </c>
      <c r="G141" s="177"/>
      <c r="H141" s="177"/>
      <c r="I141" s="162"/>
      <c r="J141" s="162"/>
      <c r="K141" s="162"/>
      <c r="L141" s="162"/>
      <c r="M141" s="162"/>
      <c r="N141" s="162"/>
      <c r="O141" s="178"/>
      <c r="P141" s="162"/>
      <c r="Q141" s="162" t="n">
        <v>1</v>
      </c>
      <c r="R141" s="162" t="n">
        <v>1</v>
      </c>
      <c r="S141" s="162" t="n">
        <v>1</v>
      </c>
      <c r="T141" s="162" t="n">
        <v>1</v>
      </c>
      <c r="U141" s="162" t="n">
        <v>1</v>
      </c>
      <c r="V141" s="178"/>
      <c r="W141" s="178"/>
      <c r="X141" s="162" t="n">
        <v>1</v>
      </c>
      <c r="Y141" s="162" t="n">
        <v>1</v>
      </c>
      <c r="Z141" s="162" t="n">
        <v>1</v>
      </c>
      <c r="AA141" s="146"/>
      <c r="AB141" s="147"/>
      <c r="AC141" s="126"/>
      <c r="AD141" s="126"/>
      <c r="AE141" s="114"/>
      <c r="AF141" s="114"/>
      <c r="AG141" s="105" t="str">
        <f aca="false">E141</f>
        <v>PSE</v>
      </c>
      <c r="AH141" s="106" t="str">
        <f aca="false">D141</f>
        <v>TD</v>
      </c>
      <c r="AI141" s="105" t="n">
        <f aca="false">SUM(G141:AA141)</f>
        <v>8</v>
      </c>
      <c r="AJ141" s="105" t="n">
        <f aca="false">AI141*1.5</f>
        <v>12</v>
      </c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</row>
    <row r="142" customFormat="false" ht="14.25" hidden="false" customHeight="true" outlineLevel="0" collapsed="false">
      <c r="A142" s="44" t="n">
        <v>145</v>
      </c>
      <c r="B142" s="163" t="s">
        <v>112</v>
      </c>
      <c r="C142" s="96" t="str">
        <f aca="false">CONCATENATE(D142,"_",E142)</f>
        <v>TD_RB</v>
      </c>
      <c r="D142" s="107" t="s">
        <v>25</v>
      </c>
      <c r="E142" s="124" t="s">
        <v>79</v>
      </c>
      <c r="F142" s="107" t="s">
        <v>32</v>
      </c>
      <c r="G142" s="177"/>
      <c r="H142" s="177"/>
      <c r="I142" s="162"/>
      <c r="J142" s="162"/>
      <c r="K142" s="162"/>
      <c r="L142" s="162"/>
      <c r="M142" s="162"/>
      <c r="N142" s="162"/>
      <c r="O142" s="178"/>
      <c r="P142" s="162"/>
      <c r="Q142" s="162" t="n">
        <v>1</v>
      </c>
      <c r="R142" s="162" t="n">
        <v>1</v>
      </c>
      <c r="S142" s="162" t="n">
        <v>1</v>
      </c>
      <c r="T142" s="162" t="n">
        <v>1</v>
      </c>
      <c r="U142" s="162" t="n">
        <v>1</v>
      </c>
      <c r="V142" s="178"/>
      <c r="W142" s="178"/>
      <c r="X142" s="162" t="n">
        <v>1</v>
      </c>
      <c r="Y142" s="162" t="n">
        <v>1</v>
      </c>
      <c r="Z142" s="162" t="n">
        <v>1</v>
      </c>
      <c r="AA142" s="144"/>
      <c r="AB142" s="147"/>
      <c r="AC142" s="126"/>
      <c r="AD142" s="114"/>
      <c r="AE142" s="114"/>
      <c r="AF142" s="114"/>
      <c r="AG142" s="105" t="str">
        <f aca="false">E142</f>
        <v>RB</v>
      </c>
      <c r="AH142" s="106" t="str">
        <f aca="false">D142</f>
        <v>TD</v>
      </c>
      <c r="AI142" s="105" t="n">
        <f aca="false">SUM(G142:AA142)</f>
        <v>8</v>
      </c>
      <c r="AJ142" s="105" t="n">
        <f aca="false">AI142*1.5</f>
        <v>12</v>
      </c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</row>
    <row r="143" customFormat="false" ht="14.25" hidden="false" customHeight="true" outlineLevel="0" collapsed="false">
      <c r="A143" s="44" t="n">
        <v>146</v>
      </c>
      <c r="B143" s="163" t="s">
        <v>112</v>
      </c>
      <c r="C143" s="96" t="str">
        <f aca="false">CONCATENATE(D143,"_",E143)</f>
        <v>TD_</v>
      </c>
      <c r="D143" s="107" t="s">
        <v>25</v>
      </c>
      <c r="E143" s="124"/>
      <c r="F143" s="107" t="s">
        <v>32</v>
      </c>
      <c r="G143" s="177"/>
      <c r="H143" s="177"/>
      <c r="I143" s="162"/>
      <c r="J143" s="162"/>
      <c r="K143" s="162"/>
      <c r="L143" s="162"/>
      <c r="M143" s="162"/>
      <c r="N143" s="162"/>
      <c r="O143" s="178"/>
      <c r="P143" s="162"/>
      <c r="Q143" s="162"/>
      <c r="R143" s="162"/>
      <c r="S143" s="162"/>
      <c r="T143" s="162"/>
      <c r="U143" s="162"/>
      <c r="V143" s="178"/>
      <c r="W143" s="178"/>
      <c r="X143" s="162"/>
      <c r="Y143" s="162"/>
      <c r="Z143" s="162"/>
      <c r="AA143" s="146"/>
      <c r="AB143" s="147"/>
      <c r="AC143" s="113" t="str">
        <f aca="false">IF(AC139=AC140,"ok","/!\")</f>
        <v>ok</v>
      </c>
      <c r="AD143" s="113" t="str">
        <f aca="false">IF(AC139=AD139,"ok","/!\")</f>
        <v>ok</v>
      </c>
      <c r="AE143" s="114"/>
      <c r="AF143" s="114"/>
      <c r="AG143" s="105" t="n">
        <f aca="false">E143</f>
        <v>0</v>
      </c>
      <c r="AH143" s="106" t="str">
        <f aca="false">D143</f>
        <v>TD</v>
      </c>
      <c r="AI143" s="105" t="n">
        <f aca="false">SUM(G143:AA143)</f>
        <v>0</v>
      </c>
      <c r="AJ143" s="105" t="n">
        <f aca="false">AI143*1.5</f>
        <v>0</v>
      </c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</row>
    <row r="144" customFormat="false" ht="14.25" hidden="false" customHeight="true" outlineLevel="0" collapsed="false">
      <c r="A144" s="44" t="n">
        <v>147</v>
      </c>
      <c r="B144" s="88" t="s">
        <v>110</v>
      </c>
      <c r="C144" s="88" t="str">
        <f aca="false">CONCATENATE(D144,"_",E144)</f>
        <v>TP_Intervenant</v>
      </c>
      <c r="D144" s="115" t="s">
        <v>27</v>
      </c>
      <c r="E144" s="115" t="s">
        <v>71</v>
      </c>
      <c r="F144" s="115" t="s">
        <v>72</v>
      </c>
      <c r="G144" s="161"/>
      <c r="H144" s="161"/>
      <c r="I144" s="161"/>
      <c r="J144" s="161"/>
      <c r="K144" s="161"/>
      <c r="L144" s="161"/>
      <c r="M144" s="161"/>
      <c r="N144" s="161"/>
      <c r="O144" s="176"/>
      <c r="P144" s="161"/>
      <c r="Q144" s="161" t="n">
        <v>1</v>
      </c>
      <c r="R144" s="161" t="n">
        <v>1</v>
      </c>
      <c r="S144" s="161" t="n">
        <v>1</v>
      </c>
      <c r="T144" s="161" t="n">
        <v>1</v>
      </c>
      <c r="U144" s="161" t="n">
        <v>1</v>
      </c>
      <c r="V144" s="176"/>
      <c r="W144" s="176"/>
      <c r="X144" s="161" t="n">
        <v>1</v>
      </c>
      <c r="Y144" s="161" t="n">
        <v>1</v>
      </c>
      <c r="Z144" s="161" t="n">
        <v>1</v>
      </c>
      <c r="AA144" s="141"/>
      <c r="AB144" s="151"/>
      <c r="AC144" s="88" t="n">
        <f aca="false">SUM(G144:AA144)*8</f>
        <v>64</v>
      </c>
      <c r="AD144" s="88" t="n">
        <f aca="false">12/1.5*8</f>
        <v>64</v>
      </c>
      <c r="AE144" s="114"/>
      <c r="AF144" s="114"/>
      <c r="AG144" s="88" t="str">
        <f aca="false">E144</f>
        <v>Intervenant</v>
      </c>
      <c r="AH144" s="88" t="str">
        <f aca="false">D144</f>
        <v>TP</v>
      </c>
      <c r="AI144" s="88" t="n">
        <f aca="false">SUM(G144:AA144)</f>
        <v>8</v>
      </c>
      <c r="AJ144" s="88" t="n">
        <f aca="false">AI144*1.5</f>
        <v>12</v>
      </c>
      <c r="AK144" s="44"/>
      <c r="AL144" s="95"/>
      <c r="AM144" s="95"/>
      <c r="AN144" s="95"/>
      <c r="AO144" s="95"/>
      <c r="AP144" s="95"/>
      <c r="AQ144" s="95"/>
      <c r="AR144" s="95"/>
      <c r="AS144" s="95"/>
      <c r="AT144" s="95"/>
    </row>
    <row r="145" customFormat="false" ht="14.25" hidden="false" customHeight="true" outlineLevel="0" collapsed="false">
      <c r="A145" s="44" t="n">
        <v>148</v>
      </c>
      <c r="B145" s="163" t="s">
        <v>112</v>
      </c>
      <c r="C145" s="96" t="str">
        <f aca="false">CONCATENATE(D145,"_",E145)</f>
        <v>TP_PSE</v>
      </c>
      <c r="D145" s="107" t="s">
        <v>27</v>
      </c>
      <c r="E145" s="124" t="s">
        <v>109</v>
      </c>
      <c r="F145" s="107" t="s">
        <v>36</v>
      </c>
      <c r="G145" s="177"/>
      <c r="H145" s="177"/>
      <c r="I145" s="162"/>
      <c r="J145" s="162"/>
      <c r="K145" s="162"/>
      <c r="L145" s="162"/>
      <c r="M145" s="162"/>
      <c r="N145" s="162"/>
      <c r="O145" s="178"/>
      <c r="P145" s="162"/>
      <c r="Q145" s="162" t="n">
        <v>4</v>
      </c>
      <c r="R145" s="162" t="n">
        <v>4</v>
      </c>
      <c r="S145" s="162" t="n">
        <v>4</v>
      </c>
      <c r="T145" s="162" t="n">
        <v>4</v>
      </c>
      <c r="U145" s="162" t="n">
        <v>4</v>
      </c>
      <c r="V145" s="178"/>
      <c r="W145" s="178"/>
      <c r="X145" s="162" t="n">
        <v>4</v>
      </c>
      <c r="Y145" s="162" t="n">
        <v>4</v>
      </c>
      <c r="Z145" s="162" t="n">
        <v>4</v>
      </c>
      <c r="AA145" s="144"/>
      <c r="AB145" s="147"/>
      <c r="AC145" s="103" t="n">
        <f aca="false">SUM(G145:AA152)</f>
        <v>64</v>
      </c>
      <c r="AD145" s="104"/>
      <c r="AE145" s="114"/>
      <c r="AF145" s="114"/>
      <c r="AG145" s="105" t="str">
        <f aca="false">E145</f>
        <v>PSE</v>
      </c>
      <c r="AH145" s="106" t="str">
        <f aca="false">D145</f>
        <v>TP</v>
      </c>
      <c r="AI145" s="105" t="n">
        <f aca="false">SUM(G145:AA145)</f>
        <v>32</v>
      </c>
      <c r="AJ145" s="105" t="n">
        <f aca="false">AI145*1.5</f>
        <v>48</v>
      </c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</row>
    <row r="146" customFormat="false" ht="14.25" hidden="false" customHeight="true" outlineLevel="0" collapsed="false">
      <c r="A146" s="44" t="n">
        <v>149</v>
      </c>
      <c r="B146" s="163" t="s">
        <v>112</v>
      </c>
      <c r="C146" s="96" t="str">
        <f aca="false">CONCATENATE(D146,"_",E146)</f>
        <v>TP_PSE</v>
      </c>
      <c r="D146" s="107" t="s">
        <v>27</v>
      </c>
      <c r="E146" s="124" t="s">
        <v>109</v>
      </c>
      <c r="F146" s="107" t="s">
        <v>36</v>
      </c>
      <c r="G146" s="177"/>
      <c r="H146" s="177"/>
      <c r="I146" s="162"/>
      <c r="J146" s="162"/>
      <c r="K146" s="162"/>
      <c r="L146" s="162"/>
      <c r="M146" s="162"/>
      <c r="N146" s="162"/>
      <c r="O146" s="178"/>
      <c r="P146" s="162"/>
      <c r="Q146" s="162" t="n">
        <v>2</v>
      </c>
      <c r="R146" s="162" t="n">
        <v>2</v>
      </c>
      <c r="S146" s="162" t="n">
        <v>2</v>
      </c>
      <c r="T146" s="162" t="n">
        <v>2</v>
      </c>
      <c r="U146" s="162" t="n">
        <v>2</v>
      </c>
      <c r="V146" s="178"/>
      <c r="W146" s="178"/>
      <c r="X146" s="162" t="n">
        <v>2</v>
      </c>
      <c r="Y146" s="162" t="n">
        <v>2</v>
      </c>
      <c r="Z146" s="162" t="n">
        <v>2</v>
      </c>
      <c r="AA146" s="146"/>
      <c r="AB146" s="147"/>
      <c r="AC146" s="126"/>
      <c r="AD146" s="114"/>
      <c r="AE146" s="114"/>
      <c r="AF146" s="114"/>
      <c r="AG146" s="105" t="str">
        <f aca="false">E146</f>
        <v>PSE</v>
      </c>
      <c r="AH146" s="106" t="str">
        <f aca="false">D146</f>
        <v>TP</v>
      </c>
      <c r="AI146" s="105" t="n">
        <f aca="false">SUM(G146:AA146)</f>
        <v>16</v>
      </c>
      <c r="AJ146" s="105" t="n">
        <f aca="false">AI146*1.5</f>
        <v>24</v>
      </c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</row>
    <row r="147" customFormat="false" ht="14.25" hidden="false" customHeight="true" outlineLevel="0" collapsed="false">
      <c r="A147" s="44" t="n">
        <v>150</v>
      </c>
      <c r="B147" s="163" t="s">
        <v>112</v>
      </c>
      <c r="C147" s="96" t="str">
        <f aca="false">CONCATENATE(D147,"_",E147)</f>
        <v>TP_RB</v>
      </c>
      <c r="D147" s="107" t="s">
        <v>27</v>
      </c>
      <c r="E147" s="124" t="s">
        <v>79</v>
      </c>
      <c r="F147" s="107" t="s">
        <v>36</v>
      </c>
      <c r="G147" s="177"/>
      <c r="H147" s="177"/>
      <c r="I147" s="162"/>
      <c r="J147" s="162"/>
      <c r="K147" s="162"/>
      <c r="L147" s="162"/>
      <c r="M147" s="162"/>
      <c r="N147" s="162"/>
      <c r="O147" s="178"/>
      <c r="P147" s="162"/>
      <c r="Q147" s="162" t="n">
        <v>2</v>
      </c>
      <c r="R147" s="162" t="n">
        <v>2</v>
      </c>
      <c r="S147" s="162" t="n">
        <v>2</v>
      </c>
      <c r="T147" s="162" t="n">
        <v>2</v>
      </c>
      <c r="U147" s="162" t="n">
        <v>2</v>
      </c>
      <c r="V147" s="178"/>
      <c r="W147" s="178"/>
      <c r="X147" s="162" t="n">
        <v>2</v>
      </c>
      <c r="Y147" s="162" t="n">
        <v>2</v>
      </c>
      <c r="Z147" s="162" t="n">
        <v>2</v>
      </c>
      <c r="AA147" s="144"/>
      <c r="AB147" s="147"/>
      <c r="AC147" s="126"/>
      <c r="AD147" s="114"/>
      <c r="AE147" s="114"/>
      <c r="AF147" s="114"/>
      <c r="AG147" s="105" t="str">
        <f aca="false">E147</f>
        <v>RB</v>
      </c>
      <c r="AH147" s="106" t="str">
        <f aca="false">D147</f>
        <v>TP</v>
      </c>
      <c r="AI147" s="105" t="n">
        <f aca="false">SUM(G147:AA147)</f>
        <v>16</v>
      </c>
      <c r="AJ147" s="105" t="n">
        <f aca="false">AI147*1.5</f>
        <v>24</v>
      </c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</row>
    <row r="148" customFormat="false" ht="14.25" hidden="false" customHeight="true" outlineLevel="0" collapsed="false">
      <c r="A148" s="44" t="n">
        <v>151</v>
      </c>
      <c r="B148" s="163" t="s">
        <v>112</v>
      </c>
      <c r="C148" s="96" t="str">
        <f aca="false">CONCATENATE(D148,"_",E148)</f>
        <v>TP_</v>
      </c>
      <c r="D148" s="107" t="s">
        <v>27</v>
      </c>
      <c r="E148" s="124"/>
      <c r="F148" s="107" t="s">
        <v>36</v>
      </c>
      <c r="G148" s="177"/>
      <c r="H148" s="177"/>
      <c r="I148" s="162"/>
      <c r="J148" s="162"/>
      <c r="K148" s="162"/>
      <c r="L148" s="162"/>
      <c r="M148" s="162"/>
      <c r="N148" s="162"/>
      <c r="O148" s="178"/>
      <c r="P148" s="162"/>
      <c r="Q148" s="162"/>
      <c r="R148" s="162"/>
      <c r="S148" s="162"/>
      <c r="T148" s="162"/>
      <c r="U148" s="162"/>
      <c r="V148" s="178"/>
      <c r="W148" s="178"/>
      <c r="X148" s="162"/>
      <c r="Y148" s="162"/>
      <c r="Z148" s="162"/>
      <c r="AA148" s="146"/>
      <c r="AB148" s="147"/>
      <c r="AC148" s="126"/>
      <c r="AD148" s="114"/>
      <c r="AE148" s="114"/>
      <c r="AF148" s="114"/>
      <c r="AG148" s="105" t="n">
        <f aca="false">E148</f>
        <v>0</v>
      </c>
      <c r="AH148" s="106" t="str">
        <f aca="false">D148</f>
        <v>TP</v>
      </c>
      <c r="AI148" s="105" t="n">
        <f aca="false">SUM(G148:AA148)</f>
        <v>0</v>
      </c>
      <c r="AJ148" s="105" t="n">
        <f aca="false">AI148*1.5</f>
        <v>0</v>
      </c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</row>
    <row r="149" customFormat="false" ht="14.25" hidden="false" customHeight="true" outlineLevel="0" collapsed="false">
      <c r="A149" s="44" t="n">
        <v>152</v>
      </c>
      <c r="B149" s="163" t="s">
        <v>112</v>
      </c>
      <c r="C149" s="96" t="str">
        <f aca="false">CONCATENATE(D149,"_",E149)</f>
        <v>TP_</v>
      </c>
      <c r="D149" s="107" t="s">
        <v>27</v>
      </c>
      <c r="E149" s="124"/>
      <c r="F149" s="107" t="s">
        <v>36</v>
      </c>
      <c r="G149" s="177"/>
      <c r="H149" s="177"/>
      <c r="I149" s="162"/>
      <c r="J149" s="162"/>
      <c r="K149" s="162"/>
      <c r="L149" s="162"/>
      <c r="M149" s="162"/>
      <c r="N149" s="162"/>
      <c r="O149" s="178"/>
      <c r="P149" s="162"/>
      <c r="Q149" s="162"/>
      <c r="R149" s="162"/>
      <c r="S149" s="162"/>
      <c r="T149" s="162"/>
      <c r="U149" s="162"/>
      <c r="V149" s="178"/>
      <c r="W149" s="178"/>
      <c r="X149" s="162"/>
      <c r="Y149" s="162"/>
      <c r="Z149" s="162"/>
      <c r="AA149" s="144"/>
      <c r="AB149" s="147"/>
      <c r="AC149" s="126"/>
      <c r="AD149" s="114"/>
      <c r="AE149" s="114"/>
      <c r="AF149" s="114"/>
      <c r="AG149" s="105" t="n">
        <f aca="false">E149</f>
        <v>0</v>
      </c>
      <c r="AH149" s="106" t="str">
        <f aca="false">D149</f>
        <v>TP</v>
      </c>
      <c r="AI149" s="105" t="n">
        <f aca="false">SUM(G149:AA149)</f>
        <v>0</v>
      </c>
      <c r="AJ149" s="105" t="n">
        <f aca="false">AI149*1.5</f>
        <v>0</v>
      </c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</row>
    <row r="150" customFormat="false" ht="14.25" hidden="false" customHeight="true" outlineLevel="0" collapsed="false">
      <c r="A150" s="44" t="n">
        <v>153</v>
      </c>
      <c r="B150" s="163" t="s">
        <v>112</v>
      </c>
      <c r="C150" s="96" t="str">
        <f aca="false">CONCATENATE(D150,"_",E150)</f>
        <v>TP_</v>
      </c>
      <c r="D150" s="107" t="s">
        <v>27</v>
      </c>
      <c r="E150" s="124"/>
      <c r="F150" s="107" t="s">
        <v>36</v>
      </c>
      <c r="G150" s="177"/>
      <c r="H150" s="177"/>
      <c r="I150" s="162"/>
      <c r="J150" s="162"/>
      <c r="K150" s="162"/>
      <c r="L150" s="162"/>
      <c r="M150" s="162"/>
      <c r="N150" s="162"/>
      <c r="O150" s="178"/>
      <c r="P150" s="162"/>
      <c r="Q150" s="162"/>
      <c r="R150" s="162"/>
      <c r="S150" s="162"/>
      <c r="T150" s="162"/>
      <c r="U150" s="162"/>
      <c r="V150" s="178"/>
      <c r="W150" s="178"/>
      <c r="X150" s="162"/>
      <c r="Y150" s="162"/>
      <c r="Z150" s="162"/>
      <c r="AA150" s="146"/>
      <c r="AB150" s="147"/>
      <c r="AC150" s="126"/>
      <c r="AD150" s="114"/>
      <c r="AE150" s="114"/>
      <c r="AF150" s="114"/>
      <c r="AG150" s="105" t="n">
        <f aca="false">E150</f>
        <v>0</v>
      </c>
      <c r="AH150" s="106" t="str">
        <f aca="false">D150</f>
        <v>TP</v>
      </c>
      <c r="AI150" s="105" t="n">
        <f aca="false">SUM(G150:AA150)</f>
        <v>0</v>
      </c>
      <c r="AJ150" s="105" t="n">
        <f aca="false">AI150*1.5</f>
        <v>0</v>
      </c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</row>
    <row r="151" customFormat="false" ht="14.25" hidden="false" customHeight="true" outlineLevel="0" collapsed="false">
      <c r="A151" s="44" t="n">
        <v>154</v>
      </c>
      <c r="B151" s="163" t="s">
        <v>112</v>
      </c>
      <c r="C151" s="96" t="str">
        <f aca="false">CONCATENATE(D151,"_",E151)</f>
        <v>TP_</v>
      </c>
      <c r="D151" s="107" t="s">
        <v>27</v>
      </c>
      <c r="E151" s="124"/>
      <c r="F151" s="107" t="s">
        <v>36</v>
      </c>
      <c r="G151" s="177"/>
      <c r="H151" s="177"/>
      <c r="I151" s="162"/>
      <c r="J151" s="162"/>
      <c r="K151" s="162"/>
      <c r="L151" s="162"/>
      <c r="M151" s="162"/>
      <c r="N151" s="162"/>
      <c r="O151" s="178"/>
      <c r="P151" s="162"/>
      <c r="Q151" s="162"/>
      <c r="R151" s="162"/>
      <c r="S151" s="162"/>
      <c r="T151" s="162"/>
      <c r="U151" s="162"/>
      <c r="V151" s="178"/>
      <c r="W151" s="178"/>
      <c r="X151" s="162"/>
      <c r="Y151" s="162"/>
      <c r="Z151" s="162"/>
      <c r="AA151" s="144"/>
      <c r="AB151" s="147"/>
      <c r="AC151" s="126"/>
      <c r="AD151" s="114"/>
      <c r="AE151" s="114"/>
      <c r="AF151" s="114"/>
      <c r="AG151" s="105" t="n">
        <f aca="false">E151</f>
        <v>0</v>
      </c>
      <c r="AH151" s="106" t="str">
        <f aca="false">D151</f>
        <v>TP</v>
      </c>
      <c r="AI151" s="105" t="n">
        <f aca="false">SUM(G151:AA151)</f>
        <v>0</v>
      </c>
      <c r="AJ151" s="105" t="n">
        <f aca="false">AI151*1.5</f>
        <v>0</v>
      </c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</row>
    <row r="152" customFormat="false" ht="14.25" hidden="false" customHeight="true" outlineLevel="0" collapsed="false">
      <c r="A152" s="44" t="n">
        <v>155</v>
      </c>
      <c r="B152" s="163" t="s">
        <v>112</v>
      </c>
      <c r="C152" s="96" t="str">
        <f aca="false">CONCATENATE(D152,"_",E152)</f>
        <v>TP_</v>
      </c>
      <c r="D152" s="107" t="s">
        <v>27</v>
      </c>
      <c r="E152" s="124"/>
      <c r="F152" s="107" t="s">
        <v>36</v>
      </c>
      <c r="G152" s="177"/>
      <c r="H152" s="177"/>
      <c r="I152" s="162"/>
      <c r="J152" s="162"/>
      <c r="K152" s="162"/>
      <c r="L152" s="162"/>
      <c r="M152" s="162"/>
      <c r="N152" s="162"/>
      <c r="O152" s="178"/>
      <c r="P152" s="162"/>
      <c r="Q152" s="162"/>
      <c r="R152" s="162"/>
      <c r="S152" s="162"/>
      <c r="T152" s="162"/>
      <c r="U152" s="162"/>
      <c r="V152" s="178"/>
      <c r="W152" s="178"/>
      <c r="X152" s="162"/>
      <c r="Y152" s="162"/>
      <c r="Z152" s="162"/>
      <c r="AA152" s="146"/>
      <c r="AB152" s="147"/>
      <c r="AC152" s="113" t="str">
        <f aca="false">IF(AC144=AC145,"ok","/!\")</f>
        <v>ok</v>
      </c>
      <c r="AD152" s="113" t="str">
        <f aca="false">IF(AC144=AD144,"ok","/!\")</f>
        <v>ok</v>
      </c>
      <c r="AE152" s="114"/>
      <c r="AF152" s="114"/>
      <c r="AG152" s="105" t="n">
        <f aca="false">E152</f>
        <v>0</v>
      </c>
      <c r="AH152" s="106" t="str">
        <f aca="false">D152</f>
        <v>TP</v>
      </c>
      <c r="AI152" s="105" t="n">
        <f aca="false">SUM(G152:AA152)</f>
        <v>0</v>
      </c>
      <c r="AJ152" s="105" t="n">
        <f aca="false">AI152*1.5</f>
        <v>0</v>
      </c>
      <c r="AK152" s="44"/>
      <c r="AL152" s="44"/>
      <c r="AM152" s="44"/>
      <c r="AN152" s="44"/>
      <c r="AO152" s="44"/>
      <c r="AP152" s="44"/>
      <c r="AQ152" s="44"/>
      <c r="AR152" s="44"/>
      <c r="AS152" s="44"/>
      <c r="AT152" s="44"/>
    </row>
    <row r="153" customFormat="false" ht="24.75" hidden="false" customHeight="true" outlineLevel="0" collapsed="false">
      <c r="A153" s="44" t="n">
        <v>156</v>
      </c>
      <c r="B153" s="88" t="s">
        <v>110</v>
      </c>
      <c r="C153" s="88" t="str">
        <f aca="false">CONCATENATE(D153,"_",E153)</f>
        <v>CTRL_Intervenant</v>
      </c>
      <c r="D153" s="115" t="s">
        <v>28</v>
      </c>
      <c r="E153" s="115" t="s">
        <v>71</v>
      </c>
      <c r="F153" s="115" t="s">
        <v>72</v>
      </c>
      <c r="G153" s="161"/>
      <c r="H153" s="161"/>
      <c r="I153" s="161"/>
      <c r="J153" s="161"/>
      <c r="K153" s="161"/>
      <c r="L153" s="161"/>
      <c r="M153" s="161"/>
      <c r="N153" s="161"/>
      <c r="O153" s="176"/>
      <c r="P153" s="161"/>
      <c r="Q153" s="161"/>
      <c r="R153" s="161"/>
      <c r="S153" s="161"/>
      <c r="T153" s="161" t="n">
        <f aca="false">2/3</f>
        <v>0.6666666667</v>
      </c>
      <c r="U153" s="161"/>
      <c r="V153" s="176"/>
      <c r="W153" s="176"/>
      <c r="X153" s="161"/>
      <c r="Y153" s="161"/>
      <c r="Z153" s="161" t="n">
        <f aca="false">2/3</f>
        <v>0.6666666667</v>
      </c>
      <c r="AA153" s="141"/>
      <c r="AB153" s="151"/>
      <c r="AC153" s="88" t="n">
        <f aca="false">SUM(G153:AA153)</f>
        <v>1.333333333</v>
      </c>
      <c r="AD153" s="88" t="n">
        <f aca="false">1.5/1.5</f>
        <v>1</v>
      </c>
      <c r="AE153" s="114"/>
      <c r="AF153" s="114"/>
      <c r="AG153" s="88" t="str">
        <f aca="false">E153</f>
        <v>Intervenant</v>
      </c>
      <c r="AH153" s="88" t="str">
        <f aca="false">D153</f>
        <v>CTRL</v>
      </c>
      <c r="AI153" s="88" t="n">
        <f aca="false">SUM(G153:AA153)</f>
        <v>1.3333333334</v>
      </c>
      <c r="AJ153" s="88" t="n">
        <f aca="false">AI153*1.5</f>
        <v>2.0000000001</v>
      </c>
      <c r="AK153" s="44"/>
      <c r="AL153" s="95"/>
      <c r="AM153" s="95"/>
      <c r="AN153" s="95"/>
      <c r="AO153" s="95"/>
      <c r="AP153" s="95"/>
      <c r="AQ153" s="95"/>
      <c r="AR153" s="95"/>
      <c r="AS153" s="95"/>
      <c r="AT153" s="95"/>
    </row>
    <row r="154" customFormat="false" ht="14.25" hidden="false" customHeight="true" outlineLevel="0" collapsed="false">
      <c r="A154" s="44" t="n">
        <v>157</v>
      </c>
      <c r="B154" s="163" t="s">
        <v>112</v>
      </c>
      <c r="C154" s="96" t="str">
        <f aca="false">CONCATENATE(D154,"_",E154)</f>
        <v>CTRL_PSE</v>
      </c>
      <c r="D154" s="107" t="s">
        <v>28</v>
      </c>
      <c r="E154" s="124" t="s">
        <v>109</v>
      </c>
      <c r="F154" s="107" t="s">
        <v>28</v>
      </c>
      <c r="G154" s="177"/>
      <c r="H154" s="177"/>
      <c r="I154" s="162"/>
      <c r="J154" s="162"/>
      <c r="K154" s="162"/>
      <c r="L154" s="162"/>
      <c r="M154" s="162"/>
      <c r="N154" s="162"/>
      <c r="O154" s="178"/>
      <c r="P154" s="162"/>
      <c r="Q154" s="162"/>
      <c r="R154" s="162"/>
      <c r="S154" s="162"/>
      <c r="T154" s="162" t="n">
        <f aca="false">1/3</f>
        <v>0.333333333333333</v>
      </c>
      <c r="U154" s="162"/>
      <c r="V154" s="178"/>
      <c r="W154" s="178"/>
      <c r="X154" s="162"/>
      <c r="Y154" s="162"/>
      <c r="Z154" s="162" t="n">
        <f aca="false">1/3</f>
        <v>0.333333333333333</v>
      </c>
      <c r="AA154" s="144"/>
      <c r="AB154" s="147"/>
      <c r="AC154" s="103" t="n">
        <f aca="false">SUM(G154:AA155)</f>
        <v>1.333333333</v>
      </c>
      <c r="AD154" s="104"/>
      <c r="AE154" s="114"/>
      <c r="AF154" s="114"/>
      <c r="AG154" s="106" t="str">
        <f aca="false">E154</f>
        <v>PSE</v>
      </c>
      <c r="AH154" s="106" t="str">
        <f aca="false">D154</f>
        <v>CTRL</v>
      </c>
      <c r="AI154" s="106" t="n">
        <f aca="false">SUM(G154:AA154)</f>
        <v>0.666666666666667</v>
      </c>
      <c r="AJ154" s="106" t="n">
        <f aca="false">AI154*1.5</f>
        <v>1</v>
      </c>
      <c r="AK154" s="44"/>
      <c r="AL154" s="44"/>
      <c r="AM154" s="44"/>
      <c r="AN154" s="44"/>
      <c r="AO154" s="44"/>
      <c r="AP154" s="44"/>
      <c r="AQ154" s="44"/>
      <c r="AR154" s="44"/>
      <c r="AS154" s="44"/>
      <c r="AT154" s="44"/>
    </row>
    <row r="155" customFormat="false" ht="14.25" hidden="false" customHeight="true" outlineLevel="0" collapsed="false">
      <c r="A155" s="44" t="n">
        <v>158</v>
      </c>
      <c r="B155" s="163" t="s">
        <v>112</v>
      </c>
      <c r="C155" s="96" t="str">
        <f aca="false">CONCATENATE(D155,"_",E155)</f>
        <v>CTRL_PSE</v>
      </c>
      <c r="D155" s="107" t="s">
        <v>28</v>
      </c>
      <c r="E155" s="124" t="s">
        <v>109</v>
      </c>
      <c r="F155" s="107" t="s">
        <v>28</v>
      </c>
      <c r="G155" s="177"/>
      <c r="H155" s="177"/>
      <c r="I155" s="162"/>
      <c r="J155" s="162"/>
      <c r="K155" s="162"/>
      <c r="L155" s="162"/>
      <c r="M155" s="162"/>
      <c r="N155" s="162"/>
      <c r="O155" s="178"/>
      <c r="P155" s="162"/>
      <c r="Q155" s="162"/>
      <c r="R155" s="162"/>
      <c r="S155" s="162"/>
      <c r="T155" s="162" t="n">
        <f aca="false">1/3</f>
        <v>0.333333333333333</v>
      </c>
      <c r="U155" s="162"/>
      <c r="V155" s="178"/>
      <c r="W155" s="178"/>
      <c r="X155" s="162"/>
      <c r="Y155" s="162"/>
      <c r="Z155" s="162" t="n">
        <f aca="false">1/3</f>
        <v>0.333333333333333</v>
      </c>
      <c r="AA155" s="146"/>
      <c r="AB155" s="155"/>
      <c r="AC155" s="113" t="str">
        <f aca="false">IF(AC153=AC154,"ok","/!\")</f>
        <v>ok</v>
      </c>
      <c r="AD155" s="113" t="str">
        <f aca="false">IF(AC153=AD153,"ok","/!\")</f>
        <v>/!\</v>
      </c>
      <c r="AE155" s="129"/>
      <c r="AF155" s="129"/>
      <c r="AG155" s="28" t="str">
        <f aca="false">E155</f>
        <v>PSE</v>
      </c>
      <c r="AH155" s="106" t="str">
        <f aca="false">D155</f>
        <v>CTRL</v>
      </c>
      <c r="AI155" s="28" t="n">
        <f aca="false">SUM(G155:AA155)</f>
        <v>0.666666666666667</v>
      </c>
      <c r="AJ155" s="28" t="n">
        <f aca="false">AI155*1.5</f>
        <v>1</v>
      </c>
      <c r="AK155" s="44"/>
      <c r="AL155" s="44"/>
      <c r="AM155" s="44"/>
      <c r="AN155" s="44"/>
      <c r="AO155" s="44"/>
      <c r="AP155" s="44"/>
      <c r="AQ155" s="44"/>
      <c r="AR155" s="44"/>
      <c r="AS155" s="44"/>
      <c r="AT155" s="44"/>
    </row>
    <row r="156" customFormat="false" ht="14.25" hidden="false" customHeight="true" outlineLevel="0" collapsed="false">
      <c r="A156" s="44"/>
      <c r="B156" s="172"/>
      <c r="C156" s="131"/>
      <c r="D156" s="131"/>
      <c r="E156" s="131"/>
      <c r="F156" s="72"/>
      <c r="G156" s="173"/>
      <c r="H156" s="173"/>
      <c r="I156" s="173"/>
      <c r="J156" s="173"/>
      <c r="K156" s="173"/>
      <c r="L156" s="173"/>
      <c r="M156" s="173"/>
      <c r="N156" s="173"/>
      <c r="O156" s="173"/>
      <c r="P156" s="173"/>
      <c r="Q156" s="173"/>
      <c r="R156" s="173"/>
      <c r="S156" s="173"/>
      <c r="T156" s="173"/>
      <c r="U156" s="173"/>
      <c r="V156" s="173"/>
      <c r="W156" s="173"/>
      <c r="X156" s="173"/>
      <c r="Y156" s="173"/>
      <c r="Z156" s="173"/>
      <c r="AA156" s="173"/>
      <c r="AB156" s="174"/>
      <c r="AC156" s="72"/>
      <c r="AD156" s="72"/>
      <c r="AE156" s="72"/>
      <c r="AF156" s="72"/>
      <c r="AG156" s="86"/>
      <c r="AH156" s="86"/>
      <c r="AI156" s="86"/>
      <c r="AJ156" s="86"/>
      <c r="AK156" s="44"/>
      <c r="AL156" s="44"/>
      <c r="AM156" s="44"/>
      <c r="AN156" s="44"/>
      <c r="AO156" s="44"/>
      <c r="AP156" s="44"/>
      <c r="AQ156" s="44"/>
      <c r="AR156" s="44"/>
      <c r="AS156" s="44"/>
      <c r="AT156" s="44"/>
    </row>
    <row r="157" customFormat="false" ht="14.25" hidden="false" customHeight="true" outlineLevel="0" collapsed="false">
      <c r="A157" s="44" t="n">
        <v>161</v>
      </c>
      <c r="B157" s="88" t="s">
        <v>113</v>
      </c>
      <c r="C157" s="88" t="str">
        <f aca="false">CONCATENATE(D157,"_",E157)</f>
        <v>CM_Intervenant</v>
      </c>
      <c r="D157" s="89" t="s">
        <v>23</v>
      </c>
      <c r="E157" s="182" t="s">
        <v>71</v>
      </c>
      <c r="F157" s="89" t="s">
        <v>72</v>
      </c>
      <c r="G157" s="161"/>
      <c r="H157" s="161"/>
      <c r="I157" s="161"/>
      <c r="J157" s="161"/>
      <c r="K157" s="161"/>
      <c r="L157" s="161"/>
      <c r="M157" s="161"/>
      <c r="N157" s="161"/>
      <c r="O157" s="176"/>
      <c r="P157" s="161"/>
      <c r="Q157" s="161"/>
      <c r="R157" s="161"/>
      <c r="S157" s="161"/>
      <c r="T157" s="161"/>
      <c r="U157" s="161"/>
      <c r="V157" s="176"/>
      <c r="W157" s="176"/>
      <c r="X157" s="161"/>
      <c r="Y157" s="161"/>
      <c r="Z157" s="161"/>
      <c r="AA157" s="141"/>
      <c r="AB157" s="142" t="s">
        <v>114</v>
      </c>
      <c r="AC157" s="88" t="n">
        <f aca="false">SUM(G157:AA157)</f>
        <v>0</v>
      </c>
      <c r="AD157" s="88" t="n">
        <f aca="false">4.5/1.5</f>
        <v>3</v>
      </c>
      <c r="AE157" s="94" t="n">
        <f aca="false">(AC157+AC160+AC165+AC174)/(AD157+AD160+AD165+AD174)</f>
        <v>1.019230769</v>
      </c>
      <c r="AF157" s="88" t="str">
        <f aca="false">B157</f>
        <v>M1203 - EE</v>
      </c>
      <c r="AG157" s="88" t="str">
        <f aca="false">E157</f>
        <v>Intervenant</v>
      </c>
      <c r="AH157" s="88" t="s">
        <v>73</v>
      </c>
      <c r="AI157" s="88" t="s">
        <v>21</v>
      </c>
      <c r="AJ157" s="88" t="s">
        <v>74</v>
      </c>
      <c r="AK157" s="44"/>
      <c r="AL157" s="95"/>
      <c r="AM157" s="95"/>
      <c r="AN157" s="95"/>
      <c r="AO157" s="95"/>
      <c r="AP157" s="95"/>
      <c r="AQ157" s="95"/>
      <c r="AR157" s="95"/>
      <c r="AS157" s="95"/>
      <c r="AT157" s="95"/>
    </row>
    <row r="158" customFormat="false" ht="14.25" hidden="false" customHeight="true" outlineLevel="0" collapsed="false">
      <c r="A158" s="44" t="n">
        <v>162</v>
      </c>
      <c r="B158" s="163" t="s">
        <v>115</v>
      </c>
      <c r="C158" s="96" t="str">
        <f aca="false">CONCATENATE(D158,"_",E158)</f>
        <v>CM_LG</v>
      </c>
      <c r="D158" s="97" t="s">
        <v>23</v>
      </c>
      <c r="E158" s="98" t="s">
        <v>116</v>
      </c>
      <c r="F158" s="97" t="s">
        <v>30</v>
      </c>
      <c r="G158" s="177"/>
      <c r="H158" s="177"/>
      <c r="I158" s="162"/>
      <c r="J158" s="162"/>
      <c r="K158" s="162"/>
      <c r="L158" s="162"/>
      <c r="M158" s="162"/>
      <c r="N158" s="162"/>
      <c r="O158" s="178"/>
      <c r="P158" s="162"/>
      <c r="Q158" s="162"/>
      <c r="R158" s="162"/>
      <c r="S158" s="162"/>
      <c r="T158" s="162"/>
      <c r="U158" s="162"/>
      <c r="V158" s="178"/>
      <c r="W158" s="178"/>
      <c r="X158" s="162"/>
      <c r="Y158" s="162"/>
      <c r="Z158" s="162"/>
      <c r="AA158" s="144"/>
      <c r="AB158" s="145"/>
      <c r="AC158" s="103" t="n">
        <f aca="false">SUM(G158:AA159)</f>
        <v>0</v>
      </c>
      <c r="AD158" s="104"/>
      <c r="AE158" s="104"/>
      <c r="AF158" s="104"/>
      <c r="AG158" s="105" t="str">
        <f aca="false">E158</f>
        <v>LG</v>
      </c>
      <c r="AH158" s="106" t="str">
        <f aca="false">D158</f>
        <v>CM</v>
      </c>
      <c r="AI158" s="105" t="n">
        <f aca="false">SUM(G158:AA158)</f>
        <v>0</v>
      </c>
      <c r="AJ158" s="105" t="n">
        <f aca="false">AI158*1.5</f>
        <v>0</v>
      </c>
      <c r="AK158" s="44"/>
      <c r="AL158" s="44"/>
      <c r="AM158" s="44"/>
      <c r="AN158" s="44"/>
      <c r="AO158" s="44"/>
      <c r="AP158" s="44"/>
      <c r="AQ158" s="44"/>
      <c r="AR158" s="44"/>
      <c r="AS158" s="44"/>
      <c r="AT158" s="44"/>
    </row>
    <row r="159" customFormat="false" ht="14.25" hidden="false" customHeight="true" outlineLevel="0" collapsed="false">
      <c r="A159" s="44" t="n">
        <v>163</v>
      </c>
      <c r="B159" s="163" t="s">
        <v>115</v>
      </c>
      <c r="C159" s="96" t="str">
        <f aca="false">CONCATENATE(D159,"_",E159)</f>
        <v>CM_</v>
      </c>
      <c r="D159" s="107" t="s">
        <v>23</v>
      </c>
      <c r="E159" s="124"/>
      <c r="F159" s="107" t="s">
        <v>30</v>
      </c>
      <c r="G159" s="177"/>
      <c r="H159" s="177"/>
      <c r="I159" s="162"/>
      <c r="J159" s="162"/>
      <c r="K159" s="162"/>
      <c r="L159" s="162"/>
      <c r="M159" s="162"/>
      <c r="N159" s="162"/>
      <c r="O159" s="178"/>
      <c r="P159" s="162"/>
      <c r="Q159" s="162"/>
      <c r="R159" s="162"/>
      <c r="S159" s="162"/>
      <c r="T159" s="162"/>
      <c r="U159" s="162"/>
      <c r="V159" s="178"/>
      <c r="W159" s="178"/>
      <c r="X159" s="162"/>
      <c r="Y159" s="162"/>
      <c r="Z159" s="162"/>
      <c r="AA159" s="146"/>
      <c r="AB159" s="147"/>
      <c r="AC159" s="113" t="str">
        <f aca="false">IF(AC157=AC158,"ok","/!\")</f>
        <v>ok</v>
      </c>
      <c r="AD159" s="113" t="str">
        <f aca="false">IF(AC157=AD157,"ok","/!\")</f>
        <v>/!\</v>
      </c>
      <c r="AE159" s="114"/>
      <c r="AF159" s="114"/>
      <c r="AG159" s="105" t="n">
        <f aca="false">E159</f>
        <v>0</v>
      </c>
      <c r="AH159" s="106" t="str">
        <f aca="false">D159</f>
        <v>CM</v>
      </c>
      <c r="AI159" s="105" t="n">
        <f aca="false">SUM(G159:AA159)</f>
        <v>0</v>
      </c>
      <c r="AJ159" s="105" t="n">
        <f aca="false">AI159*1.5</f>
        <v>0</v>
      </c>
      <c r="AK159" s="44"/>
      <c r="AL159" s="44"/>
      <c r="AM159" s="44"/>
      <c r="AN159" s="44"/>
      <c r="AO159" s="44"/>
      <c r="AP159" s="44"/>
      <c r="AQ159" s="44"/>
      <c r="AR159" s="44"/>
      <c r="AS159" s="44"/>
      <c r="AT159" s="44"/>
    </row>
    <row r="160" customFormat="false" ht="14.25" hidden="false" customHeight="true" outlineLevel="0" collapsed="false">
      <c r="A160" s="44" t="n">
        <v>164</v>
      </c>
      <c r="B160" s="88" t="s">
        <v>113</v>
      </c>
      <c r="C160" s="88" t="str">
        <f aca="false">CONCATENATE(D160,"_",E160)</f>
        <v>TD_Intervenant</v>
      </c>
      <c r="D160" s="115" t="s">
        <v>25</v>
      </c>
      <c r="E160" s="115" t="s">
        <v>71</v>
      </c>
      <c r="F160" s="115" t="s">
        <v>72</v>
      </c>
      <c r="G160" s="161"/>
      <c r="H160" s="161"/>
      <c r="I160" s="161"/>
      <c r="J160" s="161" t="n">
        <v>1</v>
      </c>
      <c r="K160" s="161" t="n">
        <v>1</v>
      </c>
      <c r="L160" s="161" t="n">
        <v>1</v>
      </c>
      <c r="M160" s="161" t="n">
        <v>1</v>
      </c>
      <c r="N160" s="161" t="n">
        <v>1</v>
      </c>
      <c r="O160" s="176"/>
      <c r="P160" s="161" t="n">
        <v>1</v>
      </c>
      <c r="Q160" s="161" t="n">
        <v>1</v>
      </c>
      <c r="R160" s="161" t="n">
        <v>1</v>
      </c>
      <c r="S160" s="161" t="n">
        <v>1</v>
      </c>
      <c r="T160" s="161" t="n">
        <v>1</v>
      </c>
      <c r="U160" s="161" t="n">
        <v>1</v>
      </c>
      <c r="V160" s="176"/>
      <c r="W160" s="176"/>
      <c r="X160" s="161" t="n">
        <v>1</v>
      </c>
      <c r="Y160" s="161" t="n">
        <v>1</v>
      </c>
      <c r="Z160" s="161"/>
      <c r="AA160" s="141"/>
      <c r="AB160" s="151"/>
      <c r="AC160" s="88" t="n">
        <f aca="false">SUM(G160:AA160)*4</f>
        <v>52</v>
      </c>
      <c r="AD160" s="88" t="n">
        <f aca="false">18/1.5*4</f>
        <v>48</v>
      </c>
      <c r="AE160" s="114"/>
      <c r="AF160" s="114"/>
      <c r="AG160" s="88" t="str">
        <f aca="false">E160</f>
        <v>Intervenant</v>
      </c>
      <c r="AH160" s="88" t="str">
        <f aca="false">D160</f>
        <v>TD</v>
      </c>
      <c r="AI160" s="88" t="n">
        <f aca="false">SUM(G160:AA160)</f>
        <v>13</v>
      </c>
      <c r="AJ160" s="88" t="n">
        <f aca="false">AI160*1.5</f>
        <v>19.5</v>
      </c>
      <c r="AK160" s="44"/>
      <c r="AL160" s="95"/>
      <c r="AM160" s="95"/>
      <c r="AN160" s="95"/>
      <c r="AO160" s="95"/>
      <c r="AP160" s="95"/>
      <c r="AQ160" s="95"/>
      <c r="AR160" s="95"/>
      <c r="AS160" s="95"/>
      <c r="AT160" s="95"/>
    </row>
    <row r="161" customFormat="false" ht="14.25" hidden="false" customHeight="true" outlineLevel="0" collapsed="false">
      <c r="A161" s="44" t="n">
        <v>165</v>
      </c>
      <c r="B161" s="163" t="s">
        <v>115</v>
      </c>
      <c r="C161" s="96" t="str">
        <f aca="false">CONCATENATE(D161,"_",E161)</f>
        <v>TD_LG</v>
      </c>
      <c r="D161" s="107" t="s">
        <v>25</v>
      </c>
      <c r="E161" s="124" t="s">
        <v>116</v>
      </c>
      <c r="F161" s="107" t="s">
        <v>32</v>
      </c>
      <c r="G161" s="177"/>
      <c r="H161" s="177"/>
      <c r="I161" s="162"/>
      <c r="J161" s="162" t="n">
        <v>4</v>
      </c>
      <c r="K161" s="162" t="n">
        <v>4</v>
      </c>
      <c r="L161" s="162" t="n">
        <v>4</v>
      </c>
      <c r="M161" s="162" t="n">
        <v>4</v>
      </c>
      <c r="N161" s="162" t="n">
        <v>4</v>
      </c>
      <c r="O161" s="178"/>
      <c r="P161" s="162" t="n">
        <v>4</v>
      </c>
      <c r="Q161" s="162" t="n">
        <v>4</v>
      </c>
      <c r="R161" s="162" t="n">
        <v>4</v>
      </c>
      <c r="S161" s="162" t="n">
        <v>4</v>
      </c>
      <c r="T161" s="162" t="n">
        <v>4</v>
      </c>
      <c r="U161" s="162" t="n">
        <v>4</v>
      </c>
      <c r="V161" s="178"/>
      <c r="W161" s="178"/>
      <c r="X161" s="162" t="n">
        <v>4</v>
      </c>
      <c r="Y161" s="162" t="n">
        <v>4</v>
      </c>
      <c r="Z161" s="162"/>
      <c r="AA161" s="144"/>
      <c r="AB161" s="147"/>
      <c r="AC161" s="103" t="n">
        <f aca="false">SUM(G161:AA164)</f>
        <v>52</v>
      </c>
      <c r="AD161" s="104"/>
      <c r="AE161" s="114"/>
      <c r="AF161" s="114"/>
      <c r="AG161" s="105" t="str">
        <f aca="false">E161</f>
        <v>LG</v>
      </c>
      <c r="AH161" s="106" t="str">
        <f aca="false">D161</f>
        <v>TD</v>
      </c>
      <c r="AI161" s="105" t="n">
        <f aca="false">SUM(G161:AA161)</f>
        <v>52</v>
      </c>
      <c r="AJ161" s="105" t="n">
        <f aca="false">AI161*1.5</f>
        <v>78</v>
      </c>
      <c r="AK161" s="44"/>
      <c r="AL161" s="44"/>
      <c r="AM161" s="44"/>
      <c r="AN161" s="44"/>
      <c r="AO161" s="44"/>
      <c r="AP161" s="44"/>
      <c r="AQ161" s="44"/>
      <c r="AR161" s="44"/>
      <c r="AS161" s="44"/>
      <c r="AT161" s="44"/>
    </row>
    <row r="162" customFormat="false" ht="14.25" hidden="false" customHeight="true" outlineLevel="0" collapsed="false">
      <c r="A162" s="44" t="n">
        <v>166</v>
      </c>
      <c r="B162" s="163" t="s">
        <v>115</v>
      </c>
      <c r="C162" s="96" t="str">
        <f aca="false">CONCATENATE(D162,"_",E162)</f>
        <v>TD_</v>
      </c>
      <c r="D162" s="107" t="s">
        <v>25</v>
      </c>
      <c r="E162" s="124"/>
      <c r="F162" s="107" t="s">
        <v>32</v>
      </c>
      <c r="G162" s="177"/>
      <c r="H162" s="177"/>
      <c r="I162" s="162"/>
      <c r="J162" s="162"/>
      <c r="K162" s="162"/>
      <c r="L162" s="162"/>
      <c r="M162" s="162"/>
      <c r="N162" s="162"/>
      <c r="O162" s="178"/>
      <c r="P162" s="162"/>
      <c r="Q162" s="162"/>
      <c r="R162" s="162"/>
      <c r="S162" s="162"/>
      <c r="T162" s="162"/>
      <c r="U162" s="162"/>
      <c r="V162" s="178"/>
      <c r="W162" s="178"/>
      <c r="X162" s="162"/>
      <c r="Y162" s="162"/>
      <c r="Z162" s="162"/>
      <c r="AA162" s="146"/>
      <c r="AB162" s="147"/>
      <c r="AC162" s="126"/>
      <c r="AD162" s="126"/>
      <c r="AE162" s="114"/>
      <c r="AF162" s="114"/>
      <c r="AG162" s="105" t="n">
        <f aca="false">E162</f>
        <v>0</v>
      </c>
      <c r="AH162" s="106" t="str">
        <f aca="false">D162</f>
        <v>TD</v>
      </c>
      <c r="AI162" s="105" t="n">
        <f aca="false">SUM(G162:AA162)</f>
        <v>0</v>
      </c>
      <c r="AJ162" s="105" t="n">
        <f aca="false">AI162*1.5</f>
        <v>0</v>
      </c>
      <c r="AK162" s="44"/>
      <c r="AL162" s="44"/>
      <c r="AM162" s="44"/>
      <c r="AN162" s="44"/>
      <c r="AO162" s="44"/>
      <c r="AP162" s="44"/>
      <c r="AQ162" s="44"/>
      <c r="AR162" s="44"/>
      <c r="AS162" s="44"/>
      <c r="AT162" s="44"/>
    </row>
    <row r="163" customFormat="false" ht="14.25" hidden="false" customHeight="true" outlineLevel="0" collapsed="false">
      <c r="A163" s="44" t="n">
        <v>167</v>
      </c>
      <c r="B163" s="163" t="s">
        <v>115</v>
      </c>
      <c r="C163" s="96" t="str">
        <f aca="false">CONCATENATE(D163,"_",E163)</f>
        <v>TD_</v>
      </c>
      <c r="D163" s="107" t="s">
        <v>25</v>
      </c>
      <c r="E163" s="124"/>
      <c r="F163" s="107" t="s">
        <v>32</v>
      </c>
      <c r="G163" s="177"/>
      <c r="H163" s="177"/>
      <c r="I163" s="162"/>
      <c r="J163" s="162"/>
      <c r="K163" s="162"/>
      <c r="L163" s="162"/>
      <c r="M163" s="162"/>
      <c r="N163" s="162"/>
      <c r="O163" s="178"/>
      <c r="P163" s="162"/>
      <c r="Q163" s="162"/>
      <c r="R163" s="162"/>
      <c r="S163" s="162"/>
      <c r="T163" s="162"/>
      <c r="U163" s="162"/>
      <c r="V163" s="178"/>
      <c r="W163" s="178"/>
      <c r="X163" s="162"/>
      <c r="Y163" s="162"/>
      <c r="Z163" s="162"/>
      <c r="AA163" s="144"/>
      <c r="AB163" s="147"/>
      <c r="AC163" s="126"/>
      <c r="AD163" s="114"/>
      <c r="AE163" s="114"/>
      <c r="AF163" s="114"/>
      <c r="AG163" s="105" t="n">
        <f aca="false">E163</f>
        <v>0</v>
      </c>
      <c r="AH163" s="106" t="str">
        <f aca="false">D163</f>
        <v>TD</v>
      </c>
      <c r="AI163" s="105" t="n">
        <f aca="false">SUM(G163:AA163)</f>
        <v>0</v>
      </c>
      <c r="AJ163" s="105" t="n">
        <f aca="false">AI163*1.5</f>
        <v>0</v>
      </c>
      <c r="AK163" s="44"/>
      <c r="AL163" s="44"/>
      <c r="AM163" s="44"/>
      <c r="AN163" s="44"/>
      <c r="AO163" s="44"/>
      <c r="AP163" s="44"/>
      <c r="AQ163" s="44"/>
      <c r="AR163" s="44"/>
      <c r="AS163" s="44"/>
      <c r="AT163" s="44"/>
    </row>
    <row r="164" customFormat="false" ht="14.25" hidden="false" customHeight="true" outlineLevel="0" collapsed="false">
      <c r="A164" s="44" t="n">
        <v>168</v>
      </c>
      <c r="B164" s="163" t="s">
        <v>115</v>
      </c>
      <c r="C164" s="96" t="str">
        <f aca="false">CONCATENATE(D164,"_",E164)</f>
        <v>TD_</v>
      </c>
      <c r="D164" s="107" t="s">
        <v>25</v>
      </c>
      <c r="E164" s="124"/>
      <c r="F164" s="107" t="s">
        <v>32</v>
      </c>
      <c r="G164" s="177"/>
      <c r="H164" s="177"/>
      <c r="I164" s="162"/>
      <c r="J164" s="162"/>
      <c r="K164" s="162"/>
      <c r="L164" s="162"/>
      <c r="M164" s="162"/>
      <c r="N164" s="162"/>
      <c r="O164" s="178"/>
      <c r="P164" s="162"/>
      <c r="Q164" s="162"/>
      <c r="R164" s="162"/>
      <c r="S164" s="162"/>
      <c r="T164" s="162"/>
      <c r="U164" s="162"/>
      <c r="V164" s="178"/>
      <c r="W164" s="178"/>
      <c r="X164" s="162"/>
      <c r="Y164" s="162"/>
      <c r="Z164" s="162"/>
      <c r="AA164" s="146"/>
      <c r="AB164" s="147"/>
      <c r="AC164" s="113" t="str">
        <f aca="false">IF(AC160=AC161,"ok","/!\")</f>
        <v>ok</v>
      </c>
      <c r="AD164" s="113" t="str">
        <f aca="false">IF(AC160=AD160,"ok","/!\")</f>
        <v>/!\</v>
      </c>
      <c r="AE164" s="114"/>
      <c r="AF164" s="114"/>
      <c r="AG164" s="105" t="n">
        <f aca="false">E164</f>
        <v>0</v>
      </c>
      <c r="AH164" s="106" t="str">
        <f aca="false">D164</f>
        <v>TD</v>
      </c>
      <c r="AI164" s="105" t="n">
        <f aca="false">SUM(G164:AA164)</f>
        <v>0</v>
      </c>
      <c r="AJ164" s="105" t="n">
        <f aca="false">AI164*1.5</f>
        <v>0</v>
      </c>
      <c r="AK164" s="44"/>
      <c r="AL164" s="44"/>
      <c r="AM164" s="44"/>
      <c r="AN164" s="44"/>
      <c r="AO164" s="44"/>
      <c r="AP164" s="44"/>
      <c r="AQ164" s="44"/>
      <c r="AR164" s="44"/>
      <c r="AS164" s="44"/>
      <c r="AT164" s="44"/>
    </row>
    <row r="165" customFormat="false" ht="14.25" hidden="false" customHeight="true" outlineLevel="0" collapsed="false">
      <c r="A165" s="44" t="n">
        <v>169</v>
      </c>
      <c r="B165" s="88" t="s">
        <v>113</v>
      </c>
      <c r="C165" s="88" t="str">
        <f aca="false">CONCATENATE(D165,"_",E165)</f>
        <v>TP_Intervenant</v>
      </c>
      <c r="D165" s="115" t="s">
        <v>27</v>
      </c>
      <c r="E165" s="115" t="s">
        <v>71</v>
      </c>
      <c r="F165" s="115" t="s">
        <v>72</v>
      </c>
      <c r="G165" s="161"/>
      <c r="H165" s="161"/>
      <c r="I165" s="161"/>
      <c r="J165" s="161"/>
      <c r="K165" s="161"/>
      <c r="L165" s="161"/>
      <c r="M165" s="161"/>
      <c r="N165" s="161"/>
      <c r="O165" s="176"/>
      <c r="P165" s="161"/>
      <c r="Q165" s="161"/>
      <c r="R165" s="161"/>
      <c r="S165" s="161"/>
      <c r="T165" s="161"/>
      <c r="U165" s="161"/>
      <c r="V165" s="176"/>
      <c r="W165" s="176"/>
      <c r="X165" s="161"/>
      <c r="Y165" s="161"/>
      <c r="Z165" s="161"/>
      <c r="AA165" s="141"/>
      <c r="AB165" s="151"/>
      <c r="AC165" s="88" t="n">
        <f aca="false">SUM(G165:AA165)*8</f>
        <v>0</v>
      </c>
      <c r="AD165" s="88" t="n">
        <f aca="false">0/1.5*8</f>
        <v>0</v>
      </c>
      <c r="AE165" s="114"/>
      <c r="AF165" s="114"/>
      <c r="AG165" s="88" t="str">
        <f aca="false">E165</f>
        <v>Intervenant</v>
      </c>
      <c r="AH165" s="88" t="str">
        <f aca="false">D165</f>
        <v>TP</v>
      </c>
      <c r="AI165" s="88" t="n">
        <f aca="false">SUM(G165:AA165)</f>
        <v>0</v>
      </c>
      <c r="AJ165" s="88" t="n">
        <f aca="false">AI165*1.5</f>
        <v>0</v>
      </c>
      <c r="AK165" s="44"/>
      <c r="AL165" s="95"/>
      <c r="AM165" s="95"/>
      <c r="AN165" s="95"/>
      <c r="AO165" s="95"/>
      <c r="AP165" s="95"/>
      <c r="AQ165" s="95"/>
      <c r="AR165" s="95"/>
      <c r="AS165" s="95"/>
      <c r="AT165" s="95"/>
    </row>
    <row r="166" customFormat="false" ht="14.25" hidden="false" customHeight="true" outlineLevel="0" collapsed="false">
      <c r="A166" s="44" t="n">
        <v>170</v>
      </c>
      <c r="B166" s="163" t="s">
        <v>115</v>
      </c>
      <c r="C166" s="96" t="str">
        <f aca="false">CONCATENATE(D166,"_",E166)</f>
        <v>TP_</v>
      </c>
      <c r="D166" s="107" t="s">
        <v>27</v>
      </c>
      <c r="E166" s="107"/>
      <c r="F166" s="107" t="s">
        <v>36</v>
      </c>
      <c r="G166" s="177"/>
      <c r="H166" s="177"/>
      <c r="I166" s="162"/>
      <c r="J166" s="162"/>
      <c r="K166" s="162"/>
      <c r="L166" s="162"/>
      <c r="M166" s="162"/>
      <c r="N166" s="162"/>
      <c r="O166" s="178"/>
      <c r="P166" s="162"/>
      <c r="Q166" s="162"/>
      <c r="R166" s="162"/>
      <c r="S166" s="162"/>
      <c r="T166" s="162"/>
      <c r="U166" s="162"/>
      <c r="V166" s="178"/>
      <c r="W166" s="178"/>
      <c r="X166" s="162"/>
      <c r="Y166" s="162"/>
      <c r="Z166" s="162"/>
      <c r="AA166" s="144"/>
      <c r="AB166" s="147"/>
      <c r="AC166" s="103" t="n">
        <f aca="false">SUM(G166:AA173)</f>
        <v>0</v>
      </c>
      <c r="AD166" s="104"/>
      <c r="AE166" s="114"/>
      <c r="AF166" s="114"/>
      <c r="AG166" s="105" t="n">
        <f aca="false">E166</f>
        <v>0</v>
      </c>
      <c r="AH166" s="106" t="str">
        <f aca="false">D166</f>
        <v>TP</v>
      </c>
      <c r="AI166" s="105" t="n">
        <f aca="false">SUM(G166:AA166)</f>
        <v>0</v>
      </c>
      <c r="AJ166" s="105" t="n">
        <f aca="false">AI166*1.5</f>
        <v>0</v>
      </c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</row>
    <row r="167" customFormat="false" ht="14.25" hidden="false" customHeight="true" outlineLevel="0" collapsed="false">
      <c r="A167" s="44" t="n">
        <v>171</v>
      </c>
      <c r="B167" s="163" t="s">
        <v>115</v>
      </c>
      <c r="C167" s="96" t="str">
        <f aca="false">CONCATENATE(D167,"_",E167)</f>
        <v>TP_</v>
      </c>
      <c r="D167" s="107" t="s">
        <v>27</v>
      </c>
      <c r="E167" s="107"/>
      <c r="F167" s="107" t="s">
        <v>36</v>
      </c>
      <c r="G167" s="177"/>
      <c r="H167" s="177"/>
      <c r="I167" s="162"/>
      <c r="J167" s="162"/>
      <c r="K167" s="162"/>
      <c r="L167" s="162"/>
      <c r="M167" s="162"/>
      <c r="N167" s="162"/>
      <c r="O167" s="178"/>
      <c r="P167" s="162"/>
      <c r="Q167" s="162"/>
      <c r="R167" s="162"/>
      <c r="S167" s="162"/>
      <c r="T167" s="162"/>
      <c r="U167" s="162"/>
      <c r="V167" s="178"/>
      <c r="W167" s="178"/>
      <c r="X167" s="162"/>
      <c r="Y167" s="162"/>
      <c r="Z167" s="162"/>
      <c r="AA167" s="146"/>
      <c r="AB167" s="147"/>
      <c r="AC167" s="126"/>
      <c r="AD167" s="114"/>
      <c r="AE167" s="114"/>
      <c r="AF167" s="114"/>
      <c r="AG167" s="105" t="n">
        <f aca="false">E167</f>
        <v>0</v>
      </c>
      <c r="AH167" s="106" t="str">
        <f aca="false">D167</f>
        <v>TP</v>
      </c>
      <c r="AI167" s="105" t="n">
        <f aca="false">SUM(G167:AA167)</f>
        <v>0</v>
      </c>
      <c r="AJ167" s="105" t="n">
        <f aca="false">AI167*1.5</f>
        <v>0</v>
      </c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</row>
    <row r="168" customFormat="false" ht="14.25" hidden="false" customHeight="true" outlineLevel="0" collapsed="false">
      <c r="A168" s="44" t="n">
        <v>172</v>
      </c>
      <c r="B168" s="163" t="s">
        <v>115</v>
      </c>
      <c r="C168" s="96" t="str">
        <f aca="false">CONCATENATE(D168,"_",E168)</f>
        <v>TP_</v>
      </c>
      <c r="D168" s="107" t="s">
        <v>27</v>
      </c>
      <c r="E168" s="107"/>
      <c r="F168" s="107" t="s">
        <v>36</v>
      </c>
      <c r="G168" s="177"/>
      <c r="H168" s="177"/>
      <c r="I168" s="162"/>
      <c r="J168" s="162"/>
      <c r="K168" s="162"/>
      <c r="L168" s="162"/>
      <c r="M168" s="162"/>
      <c r="N168" s="162"/>
      <c r="O168" s="178"/>
      <c r="P168" s="162"/>
      <c r="Q168" s="162"/>
      <c r="R168" s="162"/>
      <c r="S168" s="162"/>
      <c r="T168" s="162"/>
      <c r="U168" s="162"/>
      <c r="V168" s="178"/>
      <c r="W168" s="178"/>
      <c r="X168" s="162"/>
      <c r="Y168" s="162"/>
      <c r="Z168" s="162"/>
      <c r="AA168" s="144"/>
      <c r="AB168" s="147"/>
      <c r="AC168" s="126"/>
      <c r="AD168" s="114"/>
      <c r="AE168" s="114"/>
      <c r="AF168" s="114"/>
      <c r="AG168" s="105" t="n">
        <f aca="false">E168</f>
        <v>0</v>
      </c>
      <c r="AH168" s="106" t="str">
        <f aca="false">D168</f>
        <v>TP</v>
      </c>
      <c r="AI168" s="105" t="n">
        <f aca="false">SUM(G168:AA168)</f>
        <v>0</v>
      </c>
      <c r="AJ168" s="105" t="n">
        <f aca="false">AI168*1.5</f>
        <v>0</v>
      </c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</row>
    <row r="169" customFormat="false" ht="14.25" hidden="false" customHeight="true" outlineLevel="0" collapsed="false">
      <c r="A169" s="44" t="n">
        <v>173</v>
      </c>
      <c r="B169" s="163" t="s">
        <v>115</v>
      </c>
      <c r="C169" s="96" t="str">
        <f aca="false">CONCATENATE(D169,"_",E169)</f>
        <v>TP_</v>
      </c>
      <c r="D169" s="107" t="s">
        <v>27</v>
      </c>
      <c r="E169" s="107"/>
      <c r="F169" s="107" t="s">
        <v>36</v>
      </c>
      <c r="G169" s="177"/>
      <c r="H169" s="177"/>
      <c r="I169" s="162"/>
      <c r="J169" s="162"/>
      <c r="K169" s="162"/>
      <c r="L169" s="162"/>
      <c r="M169" s="162"/>
      <c r="N169" s="162"/>
      <c r="O169" s="178"/>
      <c r="P169" s="162"/>
      <c r="Q169" s="162"/>
      <c r="R169" s="162"/>
      <c r="S169" s="162"/>
      <c r="T169" s="162"/>
      <c r="U169" s="162"/>
      <c r="V169" s="178"/>
      <c r="W169" s="178"/>
      <c r="X169" s="162"/>
      <c r="Y169" s="162"/>
      <c r="Z169" s="162"/>
      <c r="AA169" s="146"/>
      <c r="AB169" s="147"/>
      <c r="AC169" s="126"/>
      <c r="AD169" s="114"/>
      <c r="AE169" s="114"/>
      <c r="AF169" s="114"/>
      <c r="AG169" s="105" t="n">
        <f aca="false">E169</f>
        <v>0</v>
      </c>
      <c r="AH169" s="106" t="str">
        <f aca="false">D169</f>
        <v>TP</v>
      </c>
      <c r="AI169" s="105" t="n">
        <f aca="false">SUM(G169:AA169)</f>
        <v>0</v>
      </c>
      <c r="AJ169" s="105" t="n">
        <f aca="false">AI169*1.5</f>
        <v>0</v>
      </c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</row>
    <row r="170" customFormat="false" ht="14.25" hidden="false" customHeight="true" outlineLevel="0" collapsed="false">
      <c r="A170" s="44" t="n">
        <v>174</v>
      </c>
      <c r="B170" s="163" t="s">
        <v>115</v>
      </c>
      <c r="C170" s="96" t="str">
        <f aca="false">CONCATENATE(D170,"_",E170)</f>
        <v>TP_</v>
      </c>
      <c r="D170" s="107" t="s">
        <v>27</v>
      </c>
      <c r="E170" s="107"/>
      <c r="F170" s="107" t="s">
        <v>36</v>
      </c>
      <c r="G170" s="177"/>
      <c r="H170" s="177"/>
      <c r="I170" s="162"/>
      <c r="J170" s="162"/>
      <c r="K170" s="162"/>
      <c r="L170" s="162"/>
      <c r="M170" s="162"/>
      <c r="N170" s="162"/>
      <c r="O170" s="178"/>
      <c r="P170" s="162"/>
      <c r="Q170" s="162"/>
      <c r="R170" s="162"/>
      <c r="S170" s="162"/>
      <c r="T170" s="162"/>
      <c r="U170" s="162"/>
      <c r="V170" s="178"/>
      <c r="W170" s="178"/>
      <c r="X170" s="162"/>
      <c r="Y170" s="162"/>
      <c r="Z170" s="162"/>
      <c r="AA170" s="144"/>
      <c r="AB170" s="147"/>
      <c r="AC170" s="126"/>
      <c r="AD170" s="114"/>
      <c r="AE170" s="114"/>
      <c r="AF170" s="114"/>
      <c r="AG170" s="105" t="n">
        <f aca="false">E170</f>
        <v>0</v>
      </c>
      <c r="AH170" s="106" t="str">
        <f aca="false">D170</f>
        <v>TP</v>
      </c>
      <c r="AI170" s="105" t="n">
        <f aca="false">SUM(G170:AA170)</f>
        <v>0</v>
      </c>
      <c r="AJ170" s="105" t="n">
        <f aca="false">AI170*1.5</f>
        <v>0</v>
      </c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</row>
    <row r="171" customFormat="false" ht="14.25" hidden="false" customHeight="true" outlineLevel="0" collapsed="false">
      <c r="A171" s="44" t="n">
        <v>175</v>
      </c>
      <c r="B171" s="163" t="s">
        <v>115</v>
      </c>
      <c r="C171" s="96" t="str">
        <f aca="false">CONCATENATE(D171,"_",E171)</f>
        <v>TP_</v>
      </c>
      <c r="D171" s="107" t="s">
        <v>27</v>
      </c>
      <c r="E171" s="107"/>
      <c r="F171" s="107" t="s">
        <v>36</v>
      </c>
      <c r="G171" s="177"/>
      <c r="H171" s="177"/>
      <c r="I171" s="162"/>
      <c r="J171" s="162"/>
      <c r="K171" s="162"/>
      <c r="L171" s="162"/>
      <c r="M171" s="162"/>
      <c r="N171" s="162"/>
      <c r="O171" s="178"/>
      <c r="P171" s="162"/>
      <c r="Q171" s="162"/>
      <c r="R171" s="162"/>
      <c r="S171" s="162"/>
      <c r="T171" s="162"/>
      <c r="U171" s="162"/>
      <c r="V171" s="178"/>
      <c r="W171" s="178"/>
      <c r="X171" s="162"/>
      <c r="Y171" s="162"/>
      <c r="Z171" s="162"/>
      <c r="AA171" s="146"/>
      <c r="AB171" s="147"/>
      <c r="AC171" s="126"/>
      <c r="AD171" s="114"/>
      <c r="AE171" s="114"/>
      <c r="AF171" s="114"/>
      <c r="AG171" s="105" t="n">
        <f aca="false">E171</f>
        <v>0</v>
      </c>
      <c r="AH171" s="106" t="str">
        <f aca="false">D171</f>
        <v>TP</v>
      </c>
      <c r="AI171" s="105" t="n">
        <f aca="false">SUM(G171:AA171)</f>
        <v>0</v>
      </c>
      <c r="AJ171" s="105" t="n">
        <f aca="false">AI171*1.5</f>
        <v>0</v>
      </c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</row>
    <row r="172" customFormat="false" ht="14.25" hidden="false" customHeight="true" outlineLevel="0" collapsed="false">
      <c r="A172" s="44" t="n">
        <v>176</v>
      </c>
      <c r="B172" s="163" t="s">
        <v>115</v>
      </c>
      <c r="C172" s="96" t="str">
        <f aca="false">CONCATENATE(D172,"_",E172)</f>
        <v>TP_</v>
      </c>
      <c r="D172" s="107" t="s">
        <v>27</v>
      </c>
      <c r="E172" s="107"/>
      <c r="F172" s="107" t="s">
        <v>36</v>
      </c>
      <c r="G172" s="177"/>
      <c r="H172" s="177"/>
      <c r="I172" s="162"/>
      <c r="J172" s="162"/>
      <c r="K172" s="162"/>
      <c r="L172" s="162"/>
      <c r="M172" s="162"/>
      <c r="N172" s="162"/>
      <c r="O172" s="178"/>
      <c r="P172" s="162"/>
      <c r="Q172" s="162"/>
      <c r="R172" s="162"/>
      <c r="S172" s="162"/>
      <c r="T172" s="162"/>
      <c r="U172" s="162"/>
      <c r="V172" s="178"/>
      <c r="W172" s="178"/>
      <c r="X172" s="162"/>
      <c r="Y172" s="162"/>
      <c r="Z172" s="162"/>
      <c r="AA172" s="144"/>
      <c r="AB172" s="147"/>
      <c r="AC172" s="126"/>
      <c r="AD172" s="114"/>
      <c r="AE172" s="114"/>
      <c r="AF172" s="114"/>
      <c r="AG172" s="105" t="n">
        <f aca="false">E172</f>
        <v>0</v>
      </c>
      <c r="AH172" s="106" t="str">
        <f aca="false">D172</f>
        <v>TP</v>
      </c>
      <c r="AI172" s="105" t="n">
        <f aca="false">SUM(G172:AA172)</f>
        <v>0</v>
      </c>
      <c r="AJ172" s="105" t="n">
        <f aca="false">AI172*1.5</f>
        <v>0</v>
      </c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</row>
    <row r="173" customFormat="false" ht="14.25" hidden="false" customHeight="true" outlineLevel="0" collapsed="false">
      <c r="A173" s="44" t="n">
        <v>177</v>
      </c>
      <c r="B173" s="163" t="s">
        <v>115</v>
      </c>
      <c r="C173" s="96" t="str">
        <f aca="false">CONCATENATE(D173,"_",E173)</f>
        <v>TP_</v>
      </c>
      <c r="D173" s="107" t="s">
        <v>27</v>
      </c>
      <c r="E173" s="107"/>
      <c r="F173" s="107" t="s">
        <v>36</v>
      </c>
      <c r="G173" s="177"/>
      <c r="H173" s="177"/>
      <c r="I173" s="162"/>
      <c r="J173" s="162"/>
      <c r="K173" s="162"/>
      <c r="L173" s="162"/>
      <c r="M173" s="162"/>
      <c r="N173" s="162"/>
      <c r="O173" s="178"/>
      <c r="P173" s="162"/>
      <c r="Q173" s="162"/>
      <c r="R173" s="162"/>
      <c r="S173" s="162"/>
      <c r="T173" s="162"/>
      <c r="U173" s="162"/>
      <c r="V173" s="178"/>
      <c r="W173" s="178"/>
      <c r="X173" s="162"/>
      <c r="Y173" s="162"/>
      <c r="Z173" s="162"/>
      <c r="AA173" s="146"/>
      <c r="AB173" s="147"/>
      <c r="AC173" s="113" t="str">
        <f aca="false">IF(AC165=AC166,"ok","/!\")</f>
        <v>ok</v>
      </c>
      <c r="AD173" s="113" t="str">
        <f aca="false">IF(AC165=AD165,"ok","/!\")</f>
        <v>ok</v>
      </c>
      <c r="AE173" s="114"/>
      <c r="AF173" s="114"/>
      <c r="AG173" s="105" t="n">
        <f aca="false">E173</f>
        <v>0</v>
      </c>
      <c r="AH173" s="106" t="str">
        <f aca="false">D173</f>
        <v>TP</v>
      </c>
      <c r="AI173" s="105" t="n">
        <f aca="false">SUM(G173:AA173)</f>
        <v>0</v>
      </c>
      <c r="AJ173" s="105" t="n">
        <f aca="false">AI173*1.5</f>
        <v>0</v>
      </c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</row>
    <row r="174" customFormat="false" ht="24.75" hidden="false" customHeight="true" outlineLevel="0" collapsed="false">
      <c r="A174" s="44" t="n">
        <v>178</v>
      </c>
      <c r="B174" s="88" t="s">
        <v>113</v>
      </c>
      <c r="C174" s="88" t="str">
        <f aca="false">CONCATENATE(D174,"_",E174)</f>
        <v>CTRL_Intervenant</v>
      </c>
      <c r="D174" s="115" t="s">
        <v>28</v>
      </c>
      <c r="E174" s="115" t="s">
        <v>71</v>
      </c>
      <c r="F174" s="115" t="s">
        <v>72</v>
      </c>
      <c r="G174" s="161"/>
      <c r="H174" s="161"/>
      <c r="I174" s="161"/>
      <c r="J174" s="161"/>
      <c r="K174" s="161"/>
      <c r="L174" s="161"/>
      <c r="M174" s="161"/>
      <c r="N174" s="161"/>
      <c r="O174" s="176"/>
      <c r="P174" s="161"/>
      <c r="Q174" s="179" t="s">
        <v>117</v>
      </c>
      <c r="R174" s="161"/>
      <c r="S174" s="161"/>
      <c r="T174" s="161"/>
      <c r="U174" s="161"/>
      <c r="V174" s="176"/>
      <c r="W174" s="176"/>
      <c r="X174" s="161"/>
      <c r="Y174" s="161"/>
      <c r="Z174" s="161" t="n">
        <v>1</v>
      </c>
      <c r="AA174" s="141"/>
      <c r="AB174" s="151"/>
      <c r="AC174" s="88" t="n">
        <f aca="false">SUM(G174:AA174)</f>
        <v>1</v>
      </c>
      <c r="AD174" s="88" t="n">
        <f aca="false">1.5/1.5</f>
        <v>1</v>
      </c>
      <c r="AE174" s="114"/>
      <c r="AF174" s="114"/>
      <c r="AG174" s="88" t="str">
        <f aca="false">E174</f>
        <v>Intervenant</v>
      </c>
      <c r="AH174" s="88" t="str">
        <f aca="false">D174</f>
        <v>CTRL</v>
      </c>
      <c r="AI174" s="88" t="n">
        <f aca="false">SUM(G174:AA174)</f>
        <v>1</v>
      </c>
      <c r="AJ174" s="88" t="n">
        <f aca="false">AI174*1.5</f>
        <v>1.5</v>
      </c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</row>
    <row r="175" customFormat="false" ht="14.25" hidden="false" customHeight="true" outlineLevel="0" collapsed="false">
      <c r="A175" s="44" t="n">
        <v>179</v>
      </c>
      <c r="B175" s="163" t="s">
        <v>115</v>
      </c>
      <c r="C175" s="96" t="str">
        <f aca="false">CONCATENATE(D175,"_",E175)</f>
        <v>CTRL_LG</v>
      </c>
      <c r="D175" s="107" t="s">
        <v>28</v>
      </c>
      <c r="E175" s="124" t="s">
        <v>116</v>
      </c>
      <c r="F175" s="107" t="s">
        <v>28</v>
      </c>
      <c r="G175" s="177"/>
      <c r="H175" s="177"/>
      <c r="I175" s="162"/>
      <c r="J175" s="162"/>
      <c r="K175" s="162"/>
      <c r="L175" s="162"/>
      <c r="M175" s="162"/>
      <c r="N175" s="162"/>
      <c r="O175" s="178"/>
      <c r="P175" s="162"/>
      <c r="Q175" s="181" t="s">
        <v>117</v>
      </c>
      <c r="R175" s="162"/>
      <c r="S175" s="162"/>
      <c r="T175" s="162"/>
      <c r="U175" s="162"/>
      <c r="V175" s="178"/>
      <c r="W175" s="178"/>
      <c r="X175" s="162"/>
      <c r="Y175" s="162"/>
      <c r="Z175" s="162" t="n">
        <v>1</v>
      </c>
      <c r="AA175" s="144"/>
      <c r="AB175" s="147"/>
      <c r="AC175" s="103" t="n">
        <f aca="false">SUM(G175:AA176)</f>
        <v>1</v>
      </c>
      <c r="AD175" s="104"/>
      <c r="AE175" s="114"/>
      <c r="AF175" s="114"/>
      <c r="AG175" s="106" t="str">
        <f aca="false">E175</f>
        <v>LG</v>
      </c>
      <c r="AH175" s="106" t="str">
        <f aca="false">D175</f>
        <v>CTRL</v>
      </c>
      <c r="AI175" s="106" t="n">
        <f aca="false">SUM(G175:AA175)</f>
        <v>1</v>
      </c>
      <c r="AJ175" s="106" t="n">
        <f aca="false">AI175*1.5</f>
        <v>1.5</v>
      </c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</row>
    <row r="176" customFormat="false" ht="14.25" hidden="false" customHeight="true" outlineLevel="0" collapsed="false">
      <c r="A176" s="44" t="n">
        <v>180</v>
      </c>
      <c r="B176" s="163" t="s">
        <v>115</v>
      </c>
      <c r="C176" s="96" t="str">
        <f aca="false">CONCATENATE(D176,"_",E176)</f>
        <v>CTRL_</v>
      </c>
      <c r="D176" s="107" t="s">
        <v>28</v>
      </c>
      <c r="E176" s="124"/>
      <c r="F176" s="107" t="s">
        <v>28</v>
      </c>
      <c r="G176" s="177"/>
      <c r="H176" s="177"/>
      <c r="I176" s="162"/>
      <c r="J176" s="162"/>
      <c r="K176" s="162"/>
      <c r="L176" s="162"/>
      <c r="M176" s="162"/>
      <c r="N176" s="162"/>
      <c r="O176" s="178"/>
      <c r="P176" s="162"/>
      <c r="Q176" s="162"/>
      <c r="R176" s="162"/>
      <c r="S176" s="162"/>
      <c r="T176" s="162"/>
      <c r="U176" s="162"/>
      <c r="V176" s="178"/>
      <c r="W176" s="178"/>
      <c r="X176" s="162"/>
      <c r="Y176" s="162"/>
      <c r="Z176" s="162"/>
      <c r="AA176" s="146"/>
      <c r="AB176" s="155"/>
      <c r="AC176" s="113" t="str">
        <f aca="false">IF(AC174=AC175,"ok","/!\")</f>
        <v>ok</v>
      </c>
      <c r="AD176" s="113" t="str">
        <f aca="false">IF(AC174=AD174,"ok","/!\")</f>
        <v>ok</v>
      </c>
      <c r="AE176" s="129"/>
      <c r="AF176" s="129"/>
      <c r="AG176" s="28" t="n">
        <f aca="false">E176</f>
        <v>0</v>
      </c>
      <c r="AH176" s="106" t="str">
        <f aca="false">D176</f>
        <v>CTRL</v>
      </c>
      <c r="AI176" s="28" t="n">
        <f aca="false">SUM(G176:AA176)</f>
        <v>0</v>
      </c>
      <c r="AJ176" s="28" t="n">
        <f aca="false">AI176*1.5</f>
        <v>0</v>
      </c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</row>
    <row r="177" customFormat="false" ht="14.25" hidden="false" customHeight="true" outlineLevel="0" collapsed="false">
      <c r="A177" s="44"/>
      <c r="B177" s="172"/>
      <c r="C177" s="131"/>
      <c r="D177" s="131"/>
      <c r="E177" s="131"/>
      <c r="F177" s="72"/>
      <c r="G177" s="173"/>
      <c r="H177" s="173"/>
      <c r="I177" s="173"/>
      <c r="J177" s="173"/>
      <c r="K177" s="173"/>
      <c r="L177" s="173"/>
      <c r="M177" s="173"/>
      <c r="N177" s="173"/>
      <c r="O177" s="173"/>
      <c r="P177" s="173"/>
      <c r="Q177" s="173"/>
      <c r="R177" s="173"/>
      <c r="S177" s="173"/>
      <c r="T177" s="173"/>
      <c r="U177" s="173"/>
      <c r="V177" s="173"/>
      <c r="W177" s="173"/>
      <c r="X177" s="173"/>
      <c r="Y177" s="173"/>
      <c r="Z177" s="173"/>
      <c r="AA177" s="173"/>
      <c r="AB177" s="174"/>
      <c r="AC177" s="72"/>
      <c r="AD177" s="72"/>
      <c r="AE177" s="72"/>
      <c r="AF177" s="72"/>
      <c r="AG177" s="86"/>
      <c r="AH177" s="86"/>
      <c r="AI177" s="86"/>
      <c r="AJ177" s="86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</row>
    <row r="178" customFormat="false" ht="24.75" hidden="false" customHeight="true" outlineLevel="0" collapsed="false">
      <c r="A178" s="44" t="n">
        <v>183</v>
      </c>
      <c r="B178" s="88" t="s">
        <v>118</v>
      </c>
      <c r="C178" s="88" t="str">
        <f aca="false">CONCATENATE(D178,"_",E178)</f>
        <v>CM_Intervenant</v>
      </c>
      <c r="D178" s="89" t="s">
        <v>23</v>
      </c>
      <c r="E178" s="89" t="s">
        <v>71</v>
      </c>
      <c r="F178" s="89" t="s">
        <v>72</v>
      </c>
      <c r="G178" s="161"/>
      <c r="H178" s="161" t="n">
        <v>1</v>
      </c>
      <c r="I178" s="161" t="n">
        <v>1</v>
      </c>
      <c r="J178" s="161"/>
      <c r="K178" s="161" t="n">
        <v>1</v>
      </c>
      <c r="L178" s="161" t="n">
        <v>1</v>
      </c>
      <c r="M178" s="161" t="n">
        <v>1</v>
      </c>
      <c r="N178" s="161" t="n">
        <v>1</v>
      </c>
      <c r="O178" s="176"/>
      <c r="P178" s="161"/>
      <c r="Q178" s="161" t="n">
        <v>1</v>
      </c>
      <c r="R178" s="161" t="n">
        <v>1</v>
      </c>
      <c r="S178" s="161" t="n">
        <v>1</v>
      </c>
      <c r="T178" s="161" t="n">
        <v>1</v>
      </c>
      <c r="U178" s="161"/>
      <c r="V178" s="176"/>
      <c r="W178" s="176"/>
      <c r="X178" s="161"/>
      <c r="Y178" s="161"/>
      <c r="Z178" s="161"/>
      <c r="AA178" s="141"/>
      <c r="AB178" s="142" t="s">
        <v>114</v>
      </c>
      <c r="AC178" s="88" t="n">
        <f aca="false">SUM(G178:AA178)</f>
        <v>10</v>
      </c>
      <c r="AD178" s="88" t="n">
        <f aca="false">16.5/1.5</f>
        <v>11</v>
      </c>
      <c r="AE178" s="94" t="n">
        <f aca="false">(AC178+AC181+AC186+AC195)/(AD178+AD181+AD186+AD195)</f>
        <v>1.260273973</v>
      </c>
      <c r="AF178" s="88" t="s">
        <v>118</v>
      </c>
      <c r="AG178" s="88" t="str">
        <f aca="false">E178</f>
        <v>Intervenant</v>
      </c>
      <c r="AH178" s="88" t="s">
        <v>73</v>
      </c>
      <c r="AI178" s="88" t="s">
        <v>21</v>
      </c>
      <c r="AJ178" s="88" t="s">
        <v>74</v>
      </c>
      <c r="AK178" s="44"/>
      <c r="AL178" s="95"/>
      <c r="AM178" s="95"/>
      <c r="AN178" s="95"/>
      <c r="AO178" s="95"/>
      <c r="AP178" s="95"/>
      <c r="AQ178" s="95"/>
      <c r="AR178" s="95"/>
      <c r="AS178" s="95"/>
      <c r="AT178" s="95"/>
    </row>
    <row r="179" customFormat="false" ht="14.25" hidden="false" customHeight="true" outlineLevel="0" collapsed="false">
      <c r="A179" s="44" t="n">
        <v>184</v>
      </c>
      <c r="B179" s="163" t="s">
        <v>119</v>
      </c>
      <c r="C179" s="96" t="str">
        <f aca="false">CONCATENATE(D179,"_",E179)</f>
        <v>CM_EP</v>
      </c>
      <c r="D179" s="97" t="s">
        <v>23</v>
      </c>
      <c r="E179" s="98" t="s">
        <v>114</v>
      </c>
      <c r="F179" s="97" t="s">
        <v>30</v>
      </c>
      <c r="G179" s="177"/>
      <c r="H179" s="177" t="n">
        <v>1</v>
      </c>
      <c r="I179" s="162" t="n">
        <v>1</v>
      </c>
      <c r="J179" s="162"/>
      <c r="K179" s="162"/>
      <c r="L179" s="162" t="n">
        <v>1</v>
      </c>
      <c r="M179" s="162" t="n">
        <v>1</v>
      </c>
      <c r="N179" s="162" t="n">
        <v>1</v>
      </c>
      <c r="O179" s="178"/>
      <c r="P179" s="162"/>
      <c r="Q179" s="162"/>
      <c r="R179" s="162"/>
      <c r="S179" s="162"/>
      <c r="T179" s="162"/>
      <c r="U179" s="162"/>
      <c r="V179" s="178"/>
      <c r="W179" s="178"/>
      <c r="X179" s="162"/>
      <c r="Y179" s="162"/>
      <c r="Z179" s="162"/>
      <c r="AA179" s="144"/>
      <c r="AB179" s="145"/>
      <c r="AC179" s="103" t="n">
        <f aca="false">SUM(G179:AA180)</f>
        <v>10</v>
      </c>
      <c r="AD179" s="104"/>
      <c r="AE179" s="104"/>
      <c r="AF179" s="104"/>
      <c r="AG179" s="105" t="str">
        <f aca="false">E179</f>
        <v>EP</v>
      </c>
      <c r="AH179" s="106" t="str">
        <f aca="false">D179</f>
        <v>CM</v>
      </c>
      <c r="AI179" s="105" t="n">
        <f aca="false">SUM(G179:AA179)</f>
        <v>5</v>
      </c>
      <c r="AJ179" s="105" t="n">
        <f aca="false">AI179*1.5</f>
        <v>7.5</v>
      </c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</row>
    <row r="180" customFormat="false" ht="14.25" hidden="false" customHeight="true" outlineLevel="0" collapsed="false">
      <c r="A180" s="44" t="n">
        <v>185</v>
      </c>
      <c r="B180" s="163" t="s">
        <v>119</v>
      </c>
      <c r="C180" s="96" t="str">
        <f aca="false">CONCATENATE(D180,"_",E180)</f>
        <v>CM_JC</v>
      </c>
      <c r="D180" s="107" t="s">
        <v>23</v>
      </c>
      <c r="E180" s="124" t="s">
        <v>120</v>
      </c>
      <c r="F180" s="107" t="s">
        <v>30</v>
      </c>
      <c r="G180" s="177"/>
      <c r="H180" s="177"/>
      <c r="I180" s="162"/>
      <c r="J180" s="162"/>
      <c r="K180" s="162" t="n">
        <v>1</v>
      </c>
      <c r="L180" s="162"/>
      <c r="M180" s="162"/>
      <c r="N180" s="162"/>
      <c r="O180" s="178"/>
      <c r="P180" s="162"/>
      <c r="Q180" s="162" t="n">
        <v>1</v>
      </c>
      <c r="R180" s="162" t="n">
        <v>1</v>
      </c>
      <c r="S180" s="162" t="n">
        <v>1</v>
      </c>
      <c r="T180" s="162" t="n">
        <v>1</v>
      </c>
      <c r="U180" s="162"/>
      <c r="V180" s="178"/>
      <c r="W180" s="178"/>
      <c r="X180" s="162"/>
      <c r="Y180" s="162"/>
      <c r="Z180" s="162"/>
      <c r="AA180" s="146"/>
      <c r="AB180" s="147"/>
      <c r="AC180" s="113" t="str">
        <f aca="false">IF(AC178=AC179,"ok","/!\")</f>
        <v>ok</v>
      </c>
      <c r="AD180" s="113" t="str">
        <f aca="false">IF(AC178=AD178,"ok","/!\")</f>
        <v>/!\</v>
      </c>
      <c r="AE180" s="114"/>
      <c r="AF180" s="114"/>
      <c r="AG180" s="105" t="str">
        <f aca="false">E180</f>
        <v>JC</v>
      </c>
      <c r="AH180" s="106" t="str">
        <f aca="false">D180</f>
        <v>CM</v>
      </c>
      <c r="AI180" s="105" t="n">
        <f aca="false">SUM(G180:AA180)</f>
        <v>5</v>
      </c>
      <c r="AJ180" s="105" t="n">
        <f aca="false">AI180*1.5</f>
        <v>7.5</v>
      </c>
      <c r="AK180" s="44"/>
      <c r="AL180" s="44"/>
      <c r="AM180" s="44"/>
      <c r="AN180" s="44"/>
      <c r="AO180" s="44"/>
      <c r="AP180" s="44"/>
      <c r="AQ180" s="44"/>
      <c r="AR180" s="44"/>
      <c r="AS180" s="44"/>
      <c r="AT180" s="44"/>
    </row>
    <row r="181" customFormat="false" ht="24.75" hidden="false" customHeight="true" outlineLevel="0" collapsed="false">
      <c r="A181" s="44" t="n">
        <v>186</v>
      </c>
      <c r="B181" s="88" t="s">
        <v>118</v>
      </c>
      <c r="C181" s="88" t="str">
        <f aca="false">CONCATENATE(D181,"_",E181)</f>
        <v>TD_Intervenant</v>
      </c>
      <c r="D181" s="115" t="s">
        <v>25</v>
      </c>
      <c r="E181" s="115" t="s">
        <v>71</v>
      </c>
      <c r="F181" s="115" t="s">
        <v>72</v>
      </c>
      <c r="G181" s="161"/>
      <c r="H181" s="161" t="n">
        <v>1</v>
      </c>
      <c r="I181" s="161" t="n">
        <v>1</v>
      </c>
      <c r="J181" s="161"/>
      <c r="K181" s="161"/>
      <c r="L181" s="161" t="n">
        <v>1</v>
      </c>
      <c r="M181" s="161" t="n">
        <v>1</v>
      </c>
      <c r="N181" s="161" t="n">
        <v>1</v>
      </c>
      <c r="O181" s="176"/>
      <c r="P181" s="161" t="n">
        <v>1</v>
      </c>
      <c r="Q181" s="161" t="n">
        <v>1</v>
      </c>
      <c r="R181" s="161" t="n">
        <v>1</v>
      </c>
      <c r="S181" s="161" t="n">
        <v>1</v>
      </c>
      <c r="T181" s="161" t="n">
        <v>1</v>
      </c>
      <c r="U181" s="161"/>
      <c r="V181" s="176"/>
      <c r="W181" s="176"/>
      <c r="X181" s="161"/>
      <c r="Y181" s="161"/>
      <c r="Z181" s="161"/>
      <c r="AA181" s="141"/>
      <c r="AB181" s="151"/>
      <c r="AC181" s="88" t="n">
        <f aca="false">SUM(G181:AA181)*4</f>
        <v>40</v>
      </c>
      <c r="AD181" s="88" t="n">
        <f aca="false">7.5/1.5*4</f>
        <v>20</v>
      </c>
      <c r="AE181" s="114"/>
      <c r="AF181" s="114"/>
      <c r="AG181" s="88" t="str">
        <f aca="false">E181</f>
        <v>Intervenant</v>
      </c>
      <c r="AH181" s="88" t="str">
        <f aca="false">D181</f>
        <v>TD</v>
      </c>
      <c r="AI181" s="88" t="n">
        <f aca="false">SUM(G181:AA181)</f>
        <v>10</v>
      </c>
      <c r="AJ181" s="88" t="n">
        <f aca="false">AI181*1.5</f>
        <v>15</v>
      </c>
      <c r="AK181" s="44"/>
      <c r="AL181" s="95"/>
      <c r="AM181" s="95"/>
      <c r="AN181" s="95"/>
      <c r="AO181" s="95"/>
      <c r="AP181" s="95"/>
      <c r="AQ181" s="95"/>
      <c r="AR181" s="95"/>
      <c r="AS181" s="95"/>
      <c r="AT181" s="95"/>
    </row>
    <row r="182" customFormat="false" ht="14.25" hidden="false" customHeight="true" outlineLevel="0" collapsed="false">
      <c r="A182" s="44" t="n">
        <v>187</v>
      </c>
      <c r="B182" s="163" t="s">
        <v>119</v>
      </c>
      <c r="C182" s="96" t="str">
        <f aca="false">CONCATENATE(D182,"_",E182)</f>
        <v>TD_EP</v>
      </c>
      <c r="D182" s="107" t="s">
        <v>25</v>
      </c>
      <c r="E182" s="124" t="s">
        <v>114</v>
      </c>
      <c r="F182" s="107" t="s">
        <v>32</v>
      </c>
      <c r="G182" s="177"/>
      <c r="H182" s="177" t="n">
        <v>4</v>
      </c>
      <c r="I182" s="162" t="n">
        <v>4</v>
      </c>
      <c r="J182" s="162"/>
      <c r="K182" s="162"/>
      <c r="L182" s="162" t="n">
        <v>4</v>
      </c>
      <c r="M182" s="162" t="n">
        <v>4</v>
      </c>
      <c r="N182" s="162" t="n">
        <v>4</v>
      </c>
      <c r="O182" s="178"/>
      <c r="P182" s="162" t="n">
        <v>4</v>
      </c>
      <c r="Q182" s="162"/>
      <c r="R182" s="162"/>
      <c r="S182" s="162"/>
      <c r="T182" s="162"/>
      <c r="U182" s="162"/>
      <c r="V182" s="178"/>
      <c r="W182" s="178"/>
      <c r="X182" s="162"/>
      <c r="Y182" s="162"/>
      <c r="Z182" s="162"/>
      <c r="AA182" s="144"/>
      <c r="AB182" s="147"/>
      <c r="AC182" s="103" t="n">
        <f aca="false">SUM(G182:AA185)</f>
        <v>40</v>
      </c>
      <c r="AD182" s="104"/>
      <c r="AE182" s="114"/>
      <c r="AF182" s="114"/>
      <c r="AG182" s="105" t="str">
        <f aca="false">E182</f>
        <v>EP</v>
      </c>
      <c r="AH182" s="106" t="str">
        <f aca="false">D182</f>
        <v>TD</v>
      </c>
      <c r="AI182" s="105" t="n">
        <f aca="false">SUM(G182:AA182)</f>
        <v>24</v>
      </c>
      <c r="AJ182" s="105" t="n">
        <f aca="false">AI182*1.5</f>
        <v>36</v>
      </c>
      <c r="AK182" s="44"/>
      <c r="AL182" s="44"/>
      <c r="AM182" s="44"/>
      <c r="AN182" s="44"/>
      <c r="AO182" s="44"/>
      <c r="AP182" s="44"/>
      <c r="AQ182" s="44"/>
      <c r="AR182" s="44"/>
      <c r="AS182" s="44"/>
      <c r="AT182" s="44"/>
    </row>
    <row r="183" customFormat="false" ht="14.25" hidden="false" customHeight="true" outlineLevel="0" collapsed="false">
      <c r="A183" s="44" t="n">
        <v>188</v>
      </c>
      <c r="B183" s="163" t="s">
        <v>119</v>
      </c>
      <c r="C183" s="96" t="str">
        <f aca="false">CONCATENATE(D183,"_",E183)</f>
        <v>TD_JC</v>
      </c>
      <c r="D183" s="107" t="s">
        <v>25</v>
      </c>
      <c r="E183" s="124" t="s">
        <v>120</v>
      </c>
      <c r="F183" s="107" t="s">
        <v>32</v>
      </c>
      <c r="G183" s="177"/>
      <c r="H183" s="177"/>
      <c r="I183" s="162"/>
      <c r="J183" s="162"/>
      <c r="K183" s="162"/>
      <c r="L183" s="162"/>
      <c r="M183" s="162"/>
      <c r="N183" s="162"/>
      <c r="O183" s="178"/>
      <c r="P183" s="162"/>
      <c r="Q183" s="162" t="n">
        <v>4</v>
      </c>
      <c r="R183" s="162" t="n">
        <v>4</v>
      </c>
      <c r="S183" s="162" t="n">
        <v>4</v>
      </c>
      <c r="T183" s="162" t="n">
        <v>4</v>
      </c>
      <c r="U183" s="162"/>
      <c r="V183" s="178"/>
      <c r="W183" s="178"/>
      <c r="X183" s="162"/>
      <c r="Y183" s="162"/>
      <c r="Z183" s="162"/>
      <c r="AA183" s="146"/>
      <c r="AB183" s="147"/>
      <c r="AC183" s="126"/>
      <c r="AD183" s="126"/>
      <c r="AE183" s="114"/>
      <c r="AF183" s="114"/>
      <c r="AG183" s="105" t="str">
        <f aca="false">E183</f>
        <v>JC</v>
      </c>
      <c r="AH183" s="106" t="str">
        <f aca="false">D183</f>
        <v>TD</v>
      </c>
      <c r="AI183" s="105" t="n">
        <f aca="false">SUM(G183:AA183)</f>
        <v>16</v>
      </c>
      <c r="AJ183" s="105" t="n">
        <f aca="false">AI183*1.5</f>
        <v>24</v>
      </c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</row>
    <row r="184" customFormat="false" ht="14.25" hidden="false" customHeight="true" outlineLevel="0" collapsed="false">
      <c r="A184" s="44" t="n">
        <v>189</v>
      </c>
      <c r="B184" s="163" t="s">
        <v>119</v>
      </c>
      <c r="C184" s="96" t="str">
        <f aca="false">CONCATENATE(D184,"_",E184)</f>
        <v>TD_</v>
      </c>
      <c r="D184" s="107" t="s">
        <v>25</v>
      </c>
      <c r="E184" s="124"/>
      <c r="F184" s="107" t="s">
        <v>32</v>
      </c>
      <c r="G184" s="177"/>
      <c r="H184" s="177"/>
      <c r="I184" s="162"/>
      <c r="J184" s="162"/>
      <c r="K184" s="162"/>
      <c r="L184" s="162"/>
      <c r="M184" s="162"/>
      <c r="N184" s="162"/>
      <c r="O184" s="178"/>
      <c r="P184" s="162"/>
      <c r="Q184" s="162"/>
      <c r="R184" s="162"/>
      <c r="S184" s="162"/>
      <c r="T184" s="162"/>
      <c r="U184" s="162"/>
      <c r="V184" s="178"/>
      <c r="W184" s="178"/>
      <c r="X184" s="162"/>
      <c r="Y184" s="162"/>
      <c r="Z184" s="162"/>
      <c r="AA184" s="144"/>
      <c r="AB184" s="147"/>
      <c r="AC184" s="126"/>
      <c r="AD184" s="114"/>
      <c r="AE184" s="114"/>
      <c r="AF184" s="114"/>
      <c r="AG184" s="105" t="n">
        <f aca="false">E184</f>
        <v>0</v>
      </c>
      <c r="AH184" s="106" t="str">
        <f aca="false">D184</f>
        <v>TD</v>
      </c>
      <c r="AI184" s="105" t="n">
        <f aca="false">SUM(G184:AA184)</f>
        <v>0</v>
      </c>
      <c r="AJ184" s="105" t="n">
        <f aca="false">AI184*1.5</f>
        <v>0</v>
      </c>
      <c r="AK184" s="44"/>
      <c r="AL184" s="44"/>
      <c r="AM184" s="44"/>
      <c r="AN184" s="44"/>
      <c r="AO184" s="44"/>
      <c r="AP184" s="44"/>
      <c r="AQ184" s="44"/>
      <c r="AR184" s="44"/>
      <c r="AS184" s="44"/>
      <c r="AT184" s="44"/>
    </row>
    <row r="185" customFormat="false" ht="14.25" hidden="false" customHeight="true" outlineLevel="0" collapsed="false">
      <c r="A185" s="44" t="n">
        <v>190</v>
      </c>
      <c r="B185" s="163" t="s">
        <v>119</v>
      </c>
      <c r="C185" s="96" t="str">
        <f aca="false">CONCATENATE(D185,"_",E185)</f>
        <v>TD_</v>
      </c>
      <c r="D185" s="107" t="s">
        <v>25</v>
      </c>
      <c r="E185" s="124"/>
      <c r="F185" s="107" t="s">
        <v>32</v>
      </c>
      <c r="G185" s="177"/>
      <c r="H185" s="177"/>
      <c r="I185" s="162"/>
      <c r="J185" s="162"/>
      <c r="K185" s="162"/>
      <c r="L185" s="162"/>
      <c r="M185" s="162"/>
      <c r="N185" s="162"/>
      <c r="O185" s="178"/>
      <c r="P185" s="162"/>
      <c r="Q185" s="162"/>
      <c r="R185" s="162"/>
      <c r="S185" s="162"/>
      <c r="T185" s="162"/>
      <c r="U185" s="162"/>
      <c r="V185" s="178"/>
      <c r="W185" s="178"/>
      <c r="X185" s="162"/>
      <c r="Y185" s="162"/>
      <c r="Z185" s="162"/>
      <c r="AA185" s="146"/>
      <c r="AB185" s="147"/>
      <c r="AC185" s="113" t="str">
        <f aca="false">IF(AC181=AC182,"ok","/!\")</f>
        <v>ok</v>
      </c>
      <c r="AD185" s="113" t="str">
        <f aca="false">IF(AC181=AD181,"ok","/!\")</f>
        <v>/!\</v>
      </c>
      <c r="AE185" s="114"/>
      <c r="AF185" s="114"/>
      <c r="AG185" s="105" t="n">
        <f aca="false">E185</f>
        <v>0</v>
      </c>
      <c r="AH185" s="106" t="str">
        <f aca="false">D185</f>
        <v>TD</v>
      </c>
      <c r="AI185" s="105" t="n">
        <f aca="false">SUM(G185:AA185)</f>
        <v>0</v>
      </c>
      <c r="AJ185" s="105" t="n">
        <f aca="false">AI185*1.5</f>
        <v>0</v>
      </c>
      <c r="AK185" s="44"/>
      <c r="AL185" s="44"/>
      <c r="AM185" s="44"/>
      <c r="AN185" s="44"/>
      <c r="AO185" s="44"/>
      <c r="AP185" s="44"/>
      <c r="AQ185" s="44"/>
      <c r="AR185" s="44"/>
      <c r="AS185" s="44"/>
      <c r="AT185" s="44"/>
    </row>
    <row r="186" customFormat="false" ht="24.75" hidden="false" customHeight="true" outlineLevel="0" collapsed="false">
      <c r="A186" s="44" t="n">
        <v>191</v>
      </c>
      <c r="B186" s="88" t="s">
        <v>118</v>
      </c>
      <c r="C186" s="88" t="str">
        <f aca="false">CONCATENATE(D186,"_",E186)</f>
        <v>TP_Intervenant</v>
      </c>
      <c r="D186" s="115" t="s">
        <v>27</v>
      </c>
      <c r="E186" s="115" t="s">
        <v>71</v>
      </c>
      <c r="F186" s="115" t="s">
        <v>72</v>
      </c>
      <c r="G186" s="161"/>
      <c r="H186" s="161"/>
      <c r="I186" s="161"/>
      <c r="J186" s="161"/>
      <c r="K186" s="161"/>
      <c r="L186" s="161"/>
      <c r="M186" s="161"/>
      <c r="N186" s="161"/>
      <c r="O186" s="176"/>
      <c r="P186" s="161"/>
      <c r="Q186" s="161"/>
      <c r="R186" s="161"/>
      <c r="S186" s="161"/>
      <c r="T186" s="161" t="n">
        <v>1</v>
      </c>
      <c r="U186" s="161" t="n">
        <v>1</v>
      </c>
      <c r="V186" s="176"/>
      <c r="W186" s="176"/>
      <c r="X186" s="161" t="n">
        <v>1</v>
      </c>
      <c r="Y186" s="161" t="n">
        <v>1</v>
      </c>
      <c r="Z186" s="161" t="n">
        <v>1</v>
      </c>
      <c r="AA186" s="141"/>
      <c r="AB186" s="151"/>
      <c r="AC186" s="88" t="n">
        <f aca="false">SUM(G186:AA186)*8</f>
        <v>40</v>
      </c>
      <c r="AD186" s="88" t="n">
        <f aca="false">7.5/1.5*8</f>
        <v>40</v>
      </c>
      <c r="AE186" s="114"/>
      <c r="AF186" s="114"/>
      <c r="AG186" s="88" t="str">
        <f aca="false">E186</f>
        <v>Intervenant</v>
      </c>
      <c r="AH186" s="88" t="str">
        <f aca="false">D186</f>
        <v>TP</v>
      </c>
      <c r="AI186" s="88" t="n">
        <f aca="false">SUM(G186:AA186)</f>
        <v>5</v>
      </c>
      <c r="AJ186" s="88" t="n">
        <f aca="false">AI186*1.5</f>
        <v>7.5</v>
      </c>
      <c r="AK186" s="44"/>
      <c r="AL186" s="95"/>
      <c r="AM186" s="95"/>
      <c r="AN186" s="95"/>
      <c r="AO186" s="95"/>
      <c r="AP186" s="95"/>
      <c r="AQ186" s="95"/>
      <c r="AR186" s="95"/>
      <c r="AS186" s="95"/>
      <c r="AT186" s="95"/>
    </row>
    <row r="187" customFormat="false" ht="14.25" hidden="false" customHeight="true" outlineLevel="0" collapsed="false">
      <c r="A187" s="44" t="n">
        <v>192</v>
      </c>
      <c r="B187" s="163" t="s">
        <v>119</v>
      </c>
      <c r="C187" s="96" t="str">
        <f aca="false">CONCATENATE(D187,"_",E187)</f>
        <v>TP_EP</v>
      </c>
      <c r="D187" s="107" t="s">
        <v>27</v>
      </c>
      <c r="E187" s="124" t="s">
        <v>114</v>
      </c>
      <c r="F187" s="107" t="s">
        <v>36</v>
      </c>
      <c r="G187" s="177"/>
      <c r="H187" s="177"/>
      <c r="I187" s="162"/>
      <c r="J187" s="162"/>
      <c r="K187" s="162"/>
      <c r="L187" s="162"/>
      <c r="M187" s="162"/>
      <c r="N187" s="162"/>
      <c r="O187" s="178"/>
      <c r="P187" s="162"/>
      <c r="Q187" s="162"/>
      <c r="R187" s="162"/>
      <c r="S187" s="162"/>
      <c r="T187" s="162" t="n">
        <v>8</v>
      </c>
      <c r="U187" s="162" t="n">
        <v>8</v>
      </c>
      <c r="V187" s="178"/>
      <c r="W187" s="178"/>
      <c r="X187" s="162" t="n">
        <v>8</v>
      </c>
      <c r="Y187" s="162" t="n">
        <v>8</v>
      </c>
      <c r="Z187" s="162" t="n">
        <v>8</v>
      </c>
      <c r="AA187" s="144"/>
      <c r="AB187" s="147"/>
      <c r="AC187" s="103" t="n">
        <f aca="false">SUM(G187:AA194)</f>
        <v>40</v>
      </c>
      <c r="AD187" s="104"/>
      <c r="AE187" s="114"/>
      <c r="AF187" s="114"/>
      <c r="AG187" s="105" t="str">
        <f aca="false">E187</f>
        <v>EP</v>
      </c>
      <c r="AH187" s="106" t="str">
        <f aca="false">D187</f>
        <v>TP</v>
      </c>
      <c r="AI187" s="105" t="n">
        <f aca="false">SUM(G187:AA187)</f>
        <v>40</v>
      </c>
      <c r="AJ187" s="105" t="n">
        <f aca="false">AI187*1.5</f>
        <v>60</v>
      </c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</row>
    <row r="188" customFormat="false" ht="14.25" hidden="false" customHeight="true" outlineLevel="0" collapsed="false">
      <c r="A188" s="44" t="n">
        <v>193</v>
      </c>
      <c r="B188" s="163" t="s">
        <v>119</v>
      </c>
      <c r="C188" s="96" t="str">
        <f aca="false">CONCATENATE(D188,"_",E188)</f>
        <v>TP_</v>
      </c>
      <c r="D188" s="107" t="s">
        <v>27</v>
      </c>
      <c r="E188" s="124"/>
      <c r="F188" s="107" t="s">
        <v>36</v>
      </c>
      <c r="G188" s="177"/>
      <c r="H188" s="177"/>
      <c r="I188" s="162"/>
      <c r="J188" s="162"/>
      <c r="K188" s="162"/>
      <c r="L188" s="162"/>
      <c r="M188" s="162"/>
      <c r="N188" s="162"/>
      <c r="O188" s="178"/>
      <c r="P188" s="162"/>
      <c r="Q188" s="162"/>
      <c r="R188" s="162"/>
      <c r="S188" s="162"/>
      <c r="T188" s="162"/>
      <c r="U188" s="162"/>
      <c r="V188" s="178"/>
      <c r="W188" s="178"/>
      <c r="X188" s="162"/>
      <c r="Y188" s="162"/>
      <c r="Z188" s="162"/>
      <c r="AA188" s="146"/>
      <c r="AB188" s="147"/>
      <c r="AC188" s="126"/>
      <c r="AD188" s="114"/>
      <c r="AE188" s="114"/>
      <c r="AF188" s="114"/>
      <c r="AG188" s="105" t="n">
        <f aca="false">E188</f>
        <v>0</v>
      </c>
      <c r="AH188" s="106" t="str">
        <f aca="false">D188</f>
        <v>TP</v>
      </c>
      <c r="AI188" s="105" t="n">
        <f aca="false">SUM(G188:AA188)</f>
        <v>0</v>
      </c>
      <c r="AJ188" s="105" t="n">
        <f aca="false">AI188*1.5</f>
        <v>0</v>
      </c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</row>
    <row r="189" customFormat="false" ht="14.25" hidden="false" customHeight="true" outlineLevel="0" collapsed="false">
      <c r="A189" s="44" t="n">
        <v>194</v>
      </c>
      <c r="B189" s="163" t="s">
        <v>119</v>
      </c>
      <c r="C189" s="96" t="str">
        <f aca="false">CONCATENATE(D189,"_",E189)</f>
        <v>TP_</v>
      </c>
      <c r="D189" s="107" t="s">
        <v>27</v>
      </c>
      <c r="E189" s="124"/>
      <c r="F189" s="107" t="s">
        <v>36</v>
      </c>
      <c r="G189" s="177"/>
      <c r="H189" s="177"/>
      <c r="I189" s="162"/>
      <c r="J189" s="162"/>
      <c r="K189" s="162"/>
      <c r="L189" s="162"/>
      <c r="M189" s="162"/>
      <c r="N189" s="162"/>
      <c r="O189" s="178"/>
      <c r="P189" s="162"/>
      <c r="Q189" s="162"/>
      <c r="R189" s="162"/>
      <c r="S189" s="162"/>
      <c r="T189" s="162"/>
      <c r="U189" s="162"/>
      <c r="V189" s="178"/>
      <c r="W189" s="178"/>
      <c r="X189" s="162"/>
      <c r="Y189" s="162"/>
      <c r="Z189" s="162"/>
      <c r="AA189" s="144"/>
      <c r="AB189" s="147"/>
      <c r="AC189" s="126"/>
      <c r="AD189" s="114"/>
      <c r="AE189" s="114"/>
      <c r="AF189" s="114"/>
      <c r="AG189" s="105" t="n">
        <f aca="false">E189</f>
        <v>0</v>
      </c>
      <c r="AH189" s="106" t="str">
        <f aca="false">D189</f>
        <v>TP</v>
      </c>
      <c r="AI189" s="105" t="n">
        <f aca="false">SUM(G189:AA189)</f>
        <v>0</v>
      </c>
      <c r="AJ189" s="105" t="n">
        <f aca="false">AI189*1.5</f>
        <v>0</v>
      </c>
      <c r="AK189" s="44"/>
      <c r="AL189" s="44"/>
      <c r="AM189" s="44"/>
      <c r="AN189" s="44"/>
      <c r="AO189" s="44"/>
      <c r="AP189" s="44"/>
      <c r="AQ189" s="44"/>
      <c r="AR189" s="44"/>
      <c r="AS189" s="44"/>
      <c r="AT189" s="44"/>
    </row>
    <row r="190" customFormat="false" ht="14.25" hidden="false" customHeight="true" outlineLevel="0" collapsed="false">
      <c r="A190" s="44" t="n">
        <v>195</v>
      </c>
      <c r="B190" s="163" t="s">
        <v>119</v>
      </c>
      <c r="C190" s="96" t="str">
        <f aca="false">CONCATENATE(D190,"_",E190)</f>
        <v>TP_</v>
      </c>
      <c r="D190" s="107" t="s">
        <v>27</v>
      </c>
      <c r="E190" s="124"/>
      <c r="F190" s="107" t="s">
        <v>36</v>
      </c>
      <c r="G190" s="177"/>
      <c r="H190" s="177"/>
      <c r="I190" s="162"/>
      <c r="J190" s="162"/>
      <c r="K190" s="162"/>
      <c r="L190" s="162"/>
      <c r="M190" s="162"/>
      <c r="N190" s="162"/>
      <c r="O190" s="178"/>
      <c r="P190" s="162"/>
      <c r="Q190" s="162"/>
      <c r="R190" s="162"/>
      <c r="S190" s="162"/>
      <c r="T190" s="162"/>
      <c r="U190" s="162"/>
      <c r="V190" s="178"/>
      <c r="W190" s="178"/>
      <c r="X190" s="162"/>
      <c r="Y190" s="162"/>
      <c r="Z190" s="162"/>
      <c r="AA190" s="146"/>
      <c r="AB190" s="147"/>
      <c r="AC190" s="126"/>
      <c r="AD190" s="114"/>
      <c r="AE190" s="114"/>
      <c r="AF190" s="114"/>
      <c r="AG190" s="105" t="n">
        <f aca="false">E190</f>
        <v>0</v>
      </c>
      <c r="AH190" s="106" t="str">
        <f aca="false">D190</f>
        <v>TP</v>
      </c>
      <c r="AI190" s="105" t="n">
        <f aca="false">SUM(G190:AA190)</f>
        <v>0</v>
      </c>
      <c r="AJ190" s="105" t="n">
        <f aca="false">AI190*1.5</f>
        <v>0</v>
      </c>
      <c r="AK190" s="44"/>
      <c r="AL190" s="44"/>
      <c r="AM190" s="44"/>
      <c r="AN190" s="44"/>
      <c r="AO190" s="44"/>
      <c r="AP190" s="44"/>
      <c r="AQ190" s="44"/>
      <c r="AR190" s="44"/>
      <c r="AS190" s="44"/>
      <c r="AT190" s="44"/>
    </row>
    <row r="191" customFormat="false" ht="14.25" hidden="false" customHeight="true" outlineLevel="0" collapsed="false">
      <c r="A191" s="44" t="n">
        <v>196</v>
      </c>
      <c r="B191" s="163" t="s">
        <v>119</v>
      </c>
      <c r="C191" s="96" t="str">
        <f aca="false">CONCATENATE(D191,"_",E191)</f>
        <v>TP_</v>
      </c>
      <c r="D191" s="107" t="s">
        <v>27</v>
      </c>
      <c r="E191" s="124"/>
      <c r="F191" s="107" t="s">
        <v>36</v>
      </c>
      <c r="G191" s="177"/>
      <c r="H191" s="177"/>
      <c r="I191" s="162"/>
      <c r="J191" s="162"/>
      <c r="K191" s="162"/>
      <c r="L191" s="162"/>
      <c r="M191" s="162"/>
      <c r="N191" s="162"/>
      <c r="O191" s="178"/>
      <c r="P191" s="162"/>
      <c r="Q191" s="162"/>
      <c r="R191" s="162"/>
      <c r="S191" s="162"/>
      <c r="T191" s="162"/>
      <c r="U191" s="162"/>
      <c r="V191" s="178"/>
      <c r="W191" s="178"/>
      <c r="X191" s="162"/>
      <c r="Y191" s="162"/>
      <c r="Z191" s="162"/>
      <c r="AA191" s="144"/>
      <c r="AB191" s="147"/>
      <c r="AC191" s="126"/>
      <c r="AD191" s="114"/>
      <c r="AE191" s="114"/>
      <c r="AF191" s="114"/>
      <c r="AG191" s="105" t="n">
        <f aca="false">E191</f>
        <v>0</v>
      </c>
      <c r="AH191" s="106" t="str">
        <f aca="false">D191</f>
        <v>TP</v>
      </c>
      <c r="AI191" s="105" t="n">
        <f aca="false">SUM(G191:AA191)</f>
        <v>0</v>
      </c>
      <c r="AJ191" s="105" t="n">
        <f aca="false">AI191*1.5</f>
        <v>0</v>
      </c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</row>
    <row r="192" customFormat="false" ht="14.25" hidden="false" customHeight="true" outlineLevel="0" collapsed="false">
      <c r="A192" s="44" t="n">
        <v>197</v>
      </c>
      <c r="B192" s="163" t="s">
        <v>119</v>
      </c>
      <c r="C192" s="96" t="str">
        <f aca="false">CONCATENATE(D192,"_",E192)</f>
        <v>TP_</v>
      </c>
      <c r="D192" s="107" t="s">
        <v>27</v>
      </c>
      <c r="E192" s="124"/>
      <c r="F192" s="107" t="s">
        <v>36</v>
      </c>
      <c r="G192" s="177"/>
      <c r="H192" s="177"/>
      <c r="I192" s="162"/>
      <c r="J192" s="162"/>
      <c r="K192" s="162"/>
      <c r="L192" s="162"/>
      <c r="M192" s="162"/>
      <c r="N192" s="162"/>
      <c r="O192" s="178"/>
      <c r="P192" s="162"/>
      <c r="Q192" s="162"/>
      <c r="R192" s="162"/>
      <c r="S192" s="162"/>
      <c r="T192" s="162"/>
      <c r="U192" s="162"/>
      <c r="V192" s="178"/>
      <c r="W192" s="178"/>
      <c r="X192" s="162"/>
      <c r="Y192" s="162"/>
      <c r="Z192" s="162"/>
      <c r="AA192" s="146"/>
      <c r="AB192" s="147"/>
      <c r="AC192" s="126"/>
      <c r="AD192" s="114"/>
      <c r="AE192" s="114"/>
      <c r="AF192" s="114"/>
      <c r="AG192" s="105" t="n">
        <f aca="false">E192</f>
        <v>0</v>
      </c>
      <c r="AH192" s="106" t="str">
        <f aca="false">D192</f>
        <v>TP</v>
      </c>
      <c r="AI192" s="105" t="n">
        <f aca="false">SUM(G192:AA192)</f>
        <v>0</v>
      </c>
      <c r="AJ192" s="105" t="n">
        <f aca="false">AI192*1.5</f>
        <v>0</v>
      </c>
      <c r="AK192" s="44"/>
      <c r="AL192" s="44"/>
      <c r="AM192" s="44"/>
      <c r="AN192" s="44"/>
      <c r="AO192" s="44"/>
      <c r="AP192" s="44"/>
      <c r="AQ192" s="44"/>
      <c r="AR192" s="44"/>
      <c r="AS192" s="44"/>
      <c r="AT192" s="44"/>
    </row>
    <row r="193" customFormat="false" ht="14.25" hidden="false" customHeight="true" outlineLevel="0" collapsed="false">
      <c r="A193" s="44" t="n">
        <v>198</v>
      </c>
      <c r="B193" s="163" t="s">
        <v>119</v>
      </c>
      <c r="C193" s="96" t="str">
        <f aca="false">CONCATENATE(D193,"_",E193)</f>
        <v>TP_</v>
      </c>
      <c r="D193" s="107" t="s">
        <v>27</v>
      </c>
      <c r="E193" s="124"/>
      <c r="F193" s="107" t="s">
        <v>36</v>
      </c>
      <c r="G193" s="177"/>
      <c r="H193" s="177"/>
      <c r="I193" s="162"/>
      <c r="J193" s="162"/>
      <c r="K193" s="162"/>
      <c r="L193" s="162"/>
      <c r="M193" s="162"/>
      <c r="N193" s="162"/>
      <c r="O193" s="178"/>
      <c r="P193" s="162"/>
      <c r="Q193" s="162"/>
      <c r="R193" s="162"/>
      <c r="S193" s="162"/>
      <c r="T193" s="162"/>
      <c r="U193" s="162"/>
      <c r="V193" s="178"/>
      <c r="W193" s="178"/>
      <c r="X193" s="162"/>
      <c r="Y193" s="162"/>
      <c r="Z193" s="162"/>
      <c r="AA193" s="144"/>
      <c r="AB193" s="147"/>
      <c r="AC193" s="126"/>
      <c r="AD193" s="114"/>
      <c r="AE193" s="114"/>
      <c r="AF193" s="114"/>
      <c r="AG193" s="105" t="n">
        <f aca="false">E193</f>
        <v>0</v>
      </c>
      <c r="AH193" s="106" t="str">
        <f aca="false">D193</f>
        <v>TP</v>
      </c>
      <c r="AI193" s="105" t="n">
        <f aca="false">SUM(G193:AA193)</f>
        <v>0</v>
      </c>
      <c r="AJ193" s="105" t="n">
        <f aca="false">AI193*1.5</f>
        <v>0</v>
      </c>
      <c r="AK193" s="44"/>
      <c r="AL193" s="44"/>
      <c r="AM193" s="44"/>
      <c r="AN193" s="44"/>
      <c r="AO193" s="44"/>
      <c r="AP193" s="44"/>
      <c r="AQ193" s="44"/>
      <c r="AR193" s="44"/>
      <c r="AS193" s="44"/>
      <c r="AT193" s="44"/>
    </row>
    <row r="194" customFormat="false" ht="14.25" hidden="false" customHeight="true" outlineLevel="0" collapsed="false">
      <c r="A194" s="44" t="n">
        <v>199</v>
      </c>
      <c r="B194" s="163" t="s">
        <v>119</v>
      </c>
      <c r="C194" s="96" t="str">
        <f aca="false">CONCATENATE(D194,"_",E194)</f>
        <v>TP_</v>
      </c>
      <c r="D194" s="107" t="s">
        <v>27</v>
      </c>
      <c r="E194" s="124"/>
      <c r="F194" s="107" t="s">
        <v>36</v>
      </c>
      <c r="G194" s="177"/>
      <c r="H194" s="177"/>
      <c r="I194" s="162"/>
      <c r="J194" s="162"/>
      <c r="K194" s="162"/>
      <c r="L194" s="162"/>
      <c r="M194" s="162"/>
      <c r="N194" s="162"/>
      <c r="O194" s="178"/>
      <c r="P194" s="162"/>
      <c r="Q194" s="162"/>
      <c r="R194" s="162"/>
      <c r="S194" s="162"/>
      <c r="T194" s="162"/>
      <c r="U194" s="162"/>
      <c r="V194" s="178"/>
      <c r="W194" s="178"/>
      <c r="X194" s="162"/>
      <c r="Y194" s="162"/>
      <c r="Z194" s="162"/>
      <c r="AA194" s="146"/>
      <c r="AB194" s="147"/>
      <c r="AC194" s="113" t="str">
        <f aca="false">IF(AC186=AC187,"ok","/!\")</f>
        <v>ok</v>
      </c>
      <c r="AD194" s="113" t="str">
        <f aca="false">IF(AC186=AD186,"ok","/!\")</f>
        <v>ok</v>
      </c>
      <c r="AE194" s="114"/>
      <c r="AF194" s="114"/>
      <c r="AG194" s="105" t="n">
        <f aca="false">E194</f>
        <v>0</v>
      </c>
      <c r="AH194" s="106" t="str">
        <f aca="false">D194</f>
        <v>TP</v>
      </c>
      <c r="AI194" s="105" t="n">
        <f aca="false">SUM(G194:AA194)</f>
        <v>0</v>
      </c>
      <c r="AJ194" s="105" t="n">
        <f aca="false">AI194*1.5</f>
        <v>0</v>
      </c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</row>
    <row r="195" customFormat="false" ht="24.75" hidden="false" customHeight="true" outlineLevel="0" collapsed="false">
      <c r="A195" s="44" t="n">
        <v>200</v>
      </c>
      <c r="B195" s="88" t="s">
        <v>118</v>
      </c>
      <c r="C195" s="88" t="str">
        <f aca="false">CONCATENATE(D195,"_",E195)</f>
        <v>CTRL_Intervenant</v>
      </c>
      <c r="D195" s="115" t="s">
        <v>28</v>
      </c>
      <c r="E195" s="115" t="s">
        <v>71</v>
      </c>
      <c r="F195" s="115" t="s">
        <v>72</v>
      </c>
      <c r="G195" s="161"/>
      <c r="H195" s="161"/>
      <c r="I195" s="161"/>
      <c r="J195" s="161"/>
      <c r="K195" s="161"/>
      <c r="L195" s="161"/>
      <c r="M195" s="161"/>
      <c r="N195" s="161"/>
      <c r="O195" s="176"/>
      <c r="P195" s="161"/>
      <c r="Q195" s="161" t="n">
        <v>1</v>
      </c>
      <c r="R195" s="161"/>
      <c r="S195" s="161"/>
      <c r="T195" s="161"/>
      <c r="U195" s="161" t="n">
        <v>1</v>
      </c>
      <c r="V195" s="176"/>
      <c r="W195" s="176"/>
      <c r="X195" s="161"/>
      <c r="Y195" s="161"/>
      <c r="Z195" s="161"/>
      <c r="AA195" s="141"/>
      <c r="AB195" s="151"/>
      <c r="AC195" s="88" t="n">
        <f aca="false">SUM(G195:AA195)</f>
        <v>2</v>
      </c>
      <c r="AD195" s="88" t="n">
        <f aca="false">3/1.5</f>
        <v>2</v>
      </c>
      <c r="AE195" s="114"/>
      <c r="AF195" s="114"/>
      <c r="AG195" s="88" t="str">
        <f aca="false">E195</f>
        <v>Intervenant</v>
      </c>
      <c r="AH195" s="88" t="str">
        <f aca="false">D195</f>
        <v>CTRL</v>
      </c>
      <c r="AI195" s="88" t="n">
        <f aca="false">SUM(G195:AA195)</f>
        <v>2</v>
      </c>
      <c r="AJ195" s="88" t="n">
        <f aca="false">AI195*1.5</f>
        <v>3</v>
      </c>
      <c r="AK195" s="44"/>
      <c r="AL195" s="95"/>
      <c r="AM195" s="95"/>
      <c r="AN195" s="95"/>
      <c r="AO195" s="95"/>
      <c r="AP195" s="95"/>
      <c r="AQ195" s="95"/>
      <c r="AR195" s="95"/>
      <c r="AS195" s="95"/>
      <c r="AT195" s="95"/>
    </row>
    <row r="196" customFormat="false" ht="14.25" hidden="false" customHeight="true" outlineLevel="0" collapsed="false">
      <c r="A196" s="44" t="n">
        <v>201</v>
      </c>
      <c r="B196" s="163" t="s">
        <v>119</v>
      </c>
      <c r="C196" s="96" t="str">
        <f aca="false">CONCATENATE(D196,"_",E196)</f>
        <v>CTRL_EP</v>
      </c>
      <c r="D196" s="107" t="s">
        <v>28</v>
      </c>
      <c r="E196" s="124" t="s">
        <v>114</v>
      </c>
      <c r="F196" s="107" t="s">
        <v>28</v>
      </c>
      <c r="G196" s="177"/>
      <c r="H196" s="177"/>
      <c r="I196" s="162"/>
      <c r="J196" s="162"/>
      <c r="K196" s="162"/>
      <c r="L196" s="162"/>
      <c r="M196" s="162"/>
      <c r="N196" s="162"/>
      <c r="O196" s="178"/>
      <c r="P196" s="162"/>
      <c r="Q196" s="162" t="n">
        <v>1</v>
      </c>
      <c r="R196" s="162"/>
      <c r="S196" s="162"/>
      <c r="T196" s="162"/>
      <c r="U196" s="162"/>
      <c r="V196" s="178"/>
      <c r="W196" s="178"/>
      <c r="X196" s="162"/>
      <c r="Y196" s="162"/>
      <c r="Z196" s="162"/>
      <c r="AA196" s="144"/>
      <c r="AB196" s="147"/>
      <c r="AC196" s="103" t="n">
        <f aca="false">SUM(G196:AA197)</f>
        <v>2</v>
      </c>
      <c r="AD196" s="104"/>
      <c r="AE196" s="114"/>
      <c r="AF196" s="114"/>
      <c r="AG196" s="106" t="str">
        <f aca="false">E196</f>
        <v>EP</v>
      </c>
      <c r="AH196" s="106" t="str">
        <f aca="false">D196</f>
        <v>CTRL</v>
      </c>
      <c r="AI196" s="106" t="n">
        <f aca="false">SUM(G196:AA196)</f>
        <v>1</v>
      </c>
      <c r="AJ196" s="106" t="n">
        <f aca="false">AI196*1.5</f>
        <v>1.5</v>
      </c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</row>
    <row r="197" customFormat="false" ht="14.25" hidden="false" customHeight="true" outlineLevel="0" collapsed="false">
      <c r="A197" s="44" t="n">
        <v>202</v>
      </c>
      <c r="B197" s="163" t="s">
        <v>119</v>
      </c>
      <c r="C197" s="96" t="str">
        <f aca="false">CONCATENATE(D197,"_",E197)</f>
        <v>CTRL_JC</v>
      </c>
      <c r="D197" s="107" t="s">
        <v>28</v>
      </c>
      <c r="E197" s="124" t="s">
        <v>120</v>
      </c>
      <c r="F197" s="107" t="s">
        <v>28</v>
      </c>
      <c r="G197" s="177"/>
      <c r="H197" s="177"/>
      <c r="I197" s="162"/>
      <c r="J197" s="162"/>
      <c r="K197" s="162"/>
      <c r="L197" s="162"/>
      <c r="M197" s="162"/>
      <c r="N197" s="162"/>
      <c r="O197" s="178"/>
      <c r="P197" s="162"/>
      <c r="Q197" s="162"/>
      <c r="R197" s="162"/>
      <c r="S197" s="162"/>
      <c r="T197" s="162"/>
      <c r="U197" s="162" t="n">
        <v>1</v>
      </c>
      <c r="V197" s="178"/>
      <c r="W197" s="178"/>
      <c r="X197" s="162"/>
      <c r="Y197" s="162"/>
      <c r="Z197" s="162"/>
      <c r="AA197" s="146"/>
      <c r="AB197" s="155"/>
      <c r="AC197" s="113" t="str">
        <f aca="false">IF(AC195=AC196,"ok","/!\")</f>
        <v>ok</v>
      </c>
      <c r="AD197" s="113" t="str">
        <f aca="false">IF(AC195=AD195,"ok","/!\")</f>
        <v>ok</v>
      </c>
      <c r="AE197" s="129"/>
      <c r="AF197" s="129"/>
      <c r="AG197" s="28" t="str">
        <f aca="false">E197</f>
        <v>JC</v>
      </c>
      <c r="AH197" s="106" t="str">
        <f aca="false">D197</f>
        <v>CTRL</v>
      </c>
      <c r="AI197" s="28" t="n">
        <f aca="false">SUM(G197:AA197)</f>
        <v>1</v>
      </c>
      <c r="AJ197" s="28" t="n">
        <f aca="false">AI197*1.5</f>
        <v>1.5</v>
      </c>
      <c r="AK197" s="44"/>
      <c r="AL197" s="44"/>
      <c r="AM197" s="44"/>
      <c r="AN197" s="44"/>
      <c r="AO197" s="44"/>
      <c r="AP197" s="44"/>
      <c r="AQ197" s="44"/>
      <c r="AR197" s="44"/>
      <c r="AS197" s="44"/>
      <c r="AT197" s="44"/>
    </row>
    <row r="198" customFormat="false" ht="14.25" hidden="false" customHeight="true" outlineLevel="0" collapsed="false">
      <c r="A198" s="44"/>
      <c r="B198" s="172"/>
      <c r="C198" s="131"/>
      <c r="D198" s="131"/>
      <c r="E198" s="131"/>
      <c r="F198" s="72"/>
      <c r="G198" s="173"/>
      <c r="H198" s="173"/>
      <c r="I198" s="173"/>
      <c r="J198" s="173"/>
      <c r="K198" s="173"/>
      <c r="L198" s="173"/>
      <c r="M198" s="173"/>
      <c r="N198" s="173"/>
      <c r="O198" s="173"/>
      <c r="P198" s="173"/>
      <c r="Q198" s="173"/>
      <c r="R198" s="173"/>
      <c r="S198" s="173"/>
      <c r="T198" s="173"/>
      <c r="U198" s="173"/>
      <c r="V198" s="173"/>
      <c r="W198" s="173"/>
      <c r="X198" s="173"/>
      <c r="Y198" s="173"/>
      <c r="Z198" s="173"/>
      <c r="AA198" s="173"/>
      <c r="AB198" s="174"/>
      <c r="AC198" s="72"/>
      <c r="AD198" s="72"/>
      <c r="AE198" s="72"/>
      <c r="AF198" s="72"/>
      <c r="AG198" s="86"/>
      <c r="AH198" s="86"/>
      <c r="AI198" s="86"/>
      <c r="AJ198" s="86"/>
      <c r="AK198" s="44"/>
      <c r="AL198" s="44"/>
      <c r="AM198" s="44"/>
      <c r="AN198" s="44"/>
      <c r="AO198" s="44"/>
      <c r="AP198" s="44"/>
      <c r="AQ198" s="44"/>
      <c r="AR198" s="44"/>
      <c r="AS198" s="44"/>
      <c r="AT198" s="44"/>
    </row>
    <row r="199" customFormat="false" ht="24.75" hidden="false" customHeight="true" outlineLevel="0" collapsed="false">
      <c r="A199" s="44" t="n">
        <v>205</v>
      </c>
      <c r="B199" s="88" t="s">
        <v>121</v>
      </c>
      <c r="C199" s="88" t="str">
        <f aca="false">CONCATENATE(D199,"_",E199)</f>
        <v>CM_Intervenant</v>
      </c>
      <c r="D199" s="89" t="s">
        <v>23</v>
      </c>
      <c r="E199" s="89" t="s">
        <v>71</v>
      </c>
      <c r="F199" s="89" t="s">
        <v>72</v>
      </c>
      <c r="G199" s="161"/>
      <c r="H199" s="161"/>
      <c r="I199" s="161"/>
      <c r="J199" s="161"/>
      <c r="K199" s="161"/>
      <c r="L199" s="161"/>
      <c r="M199" s="161"/>
      <c r="N199" s="161"/>
      <c r="O199" s="176"/>
      <c r="P199" s="161"/>
      <c r="Q199" s="161"/>
      <c r="R199" s="161"/>
      <c r="S199" s="161"/>
      <c r="T199" s="161"/>
      <c r="U199" s="161"/>
      <c r="V199" s="176"/>
      <c r="W199" s="176"/>
      <c r="X199" s="161"/>
      <c r="Y199" s="161"/>
      <c r="Z199" s="161"/>
      <c r="AA199" s="141"/>
      <c r="AB199" s="142" t="s">
        <v>122</v>
      </c>
      <c r="AC199" s="88" t="n">
        <f aca="false">SUM(G199:AA199)</f>
        <v>0</v>
      </c>
      <c r="AD199" s="88" t="n">
        <f aca="false">0/1.5</f>
        <v>0</v>
      </c>
      <c r="AE199" s="94" t="n">
        <f aca="false">(AC199+AC202+AC207+AC216)/(AD199+AD202+AD207+AD216)</f>
        <v>1</v>
      </c>
      <c r="AF199" s="88" t="s">
        <v>121</v>
      </c>
      <c r="AG199" s="88" t="str">
        <f aca="false">E199</f>
        <v>Intervenant</v>
      </c>
      <c r="AH199" s="88" t="s">
        <v>73</v>
      </c>
      <c r="AI199" s="88" t="s">
        <v>21</v>
      </c>
      <c r="AJ199" s="88" t="s">
        <v>74</v>
      </c>
      <c r="AK199" s="44"/>
      <c r="AL199" s="95"/>
      <c r="AM199" s="95"/>
      <c r="AN199" s="95"/>
      <c r="AO199" s="95"/>
      <c r="AP199" s="95"/>
      <c r="AQ199" s="95"/>
      <c r="AR199" s="95"/>
      <c r="AS199" s="95"/>
      <c r="AT199" s="95"/>
    </row>
    <row r="200" customFormat="false" ht="14.25" hidden="false" customHeight="true" outlineLevel="0" collapsed="false">
      <c r="A200" s="44" t="n">
        <v>206</v>
      </c>
      <c r="B200" s="163" t="s">
        <v>123</v>
      </c>
      <c r="C200" s="96" t="str">
        <f aca="false">CONCATENATE(D200,"_",E200)</f>
        <v>CM_</v>
      </c>
      <c r="D200" s="97" t="s">
        <v>23</v>
      </c>
      <c r="E200" s="97"/>
      <c r="F200" s="97" t="s">
        <v>30</v>
      </c>
      <c r="G200" s="177"/>
      <c r="H200" s="177"/>
      <c r="I200" s="162"/>
      <c r="J200" s="162"/>
      <c r="K200" s="162"/>
      <c r="L200" s="162"/>
      <c r="M200" s="162"/>
      <c r="N200" s="162"/>
      <c r="O200" s="178"/>
      <c r="P200" s="162"/>
      <c r="Q200" s="162"/>
      <c r="R200" s="162"/>
      <c r="S200" s="162"/>
      <c r="T200" s="162"/>
      <c r="U200" s="162"/>
      <c r="V200" s="178"/>
      <c r="W200" s="178"/>
      <c r="X200" s="162"/>
      <c r="Y200" s="162"/>
      <c r="Z200" s="162"/>
      <c r="AA200" s="144"/>
      <c r="AB200" s="145"/>
      <c r="AC200" s="103" t="n">
        <f aca="false">SUM(G200:AA201)</f>
        <v>0</v>
      </c>
      <c r="AD200" s="104"/>
      <c r="AE200" s="104"/>
      <c r="AF200" s="104"/>
      <c r="AG200" s="105" t="n">
        <f aca="false">E200</f>
        <v>0</v>
      </c>
      <c r="AH200" s="106" t="str">
        <f aca="false">D200</f>
        <v>CM</v>
      </c>
      <c r="AI200" s="105" t="n">
        <f aca="false">SUM(G200:AA200)</f>
        <v>0</v>
      </c>
      <c r="AJ200" s="105" t="n">
        <f aca="false">AI200*1.5</f>
        <v>0</v>
      </c>
      <c r="AK200" s="44"/>
      <c r="AL200" s="44"/>
      <c r="AM200" s="44"/>
      <c r="AN200" s="44"/>
      <c r="AO200" s="44"/>
      <c r="AP200" s="44"/>
      <c r="AQ200" s="44"/>
      <c r="AR200" s="44"/>
      <c r="AS200" s="44"/>
      <c r="AT200" s="44"/>
    </row>
    <row r="201" customFormat="false" ht="14.25" hidden="false" customHeight="true" outlineLevel="0" collapsed="false">
      <c r="A201" s="44" t="n">
        <v>207</v>
      </c>
      <c r="B201" s="163" t="s">
        <v>123</v>
      </c>
      <c r="C201" s="96" t="str">
        <f aca="false">CONCATENATE(D201,"_",E201)</f>
        <v>CM_</v>
      </c>
      <c r="D201" s="107" t="s">
        <v>23</v>
      </c>
      <c r="E201" s="107"/>
      <c r="F201" s="107" t="s">
        <v>30</v>
      </c>
      <c r="G201" s="177"/>
      <c r="H201" s="177"/>
      <c r="I201" s="162"/>
      <c r="J201" s="162"/>
      <c r="K201" s="162"/>
      <c r="L201" s="162"/>
      <c r="M201" s="162"/>
      <c r="N201" s="162"/>
      <c r="O201" s="178"/>
      <c r="P201" s="162"/>
      <c r="Q201" s="162"/>
      <c r="R201" s="162"/>
      <c r="S201" s="162"/>
      <c r="T201" s="162"/>
      <c r="U201" s="162"/>
      <c r="V201" s="178"/>
      <c r="W201" s="178"/>
      <c r="X201" s="162"/>
      <c r="Y201" s="162"/>
      <c r="Z201" s="162"/>
      <c r="AA201" s="146"/>
      <c r="AB201" s="147"/>
      <c r="AC201" s="113" t="str">
        <f aca="false">IF(AC199=AC200,"ok","/!\")</f>
        <v>ok</v>
      </c>
      <c r="AD201" s="113" t="str">
        <f aca="false">IF(AC199=AD199,"ok","/!\")</f>
        <v>ok</v>
      </c>
      <c r="AE201" s="114"/>
      <c r="AF201" s="114"/>
      <c r="AG201" s="105" t="n">
        <f aca="false">E201</f>
        <v>0</v>
      </c>
      <c r="AH201" s="106" t="str">
        <f aca="false">D201</f>
        <v>CM</v>
      </c>
      <c r="AI201" s="105" t="n">
        <f aca="false">SUM(G201:AA201)</f>
        <v>0</v>
      </c>
      <c r="AJ201" s="105" t="n">
        <f aca="false">AI201*1.5</f>
        <v>0</v>
      </c>
      <c r="AK201" s="44"/>
      <c r="AL201" s="44"/>
      <c r="AM201" s="44"/>
      <c r="AN201" s="44"/>
      <c r="AO201" s="44"/>
      <c r="AP201" s="44"/>
      <c r="AQ201" s="44"/>
      <c r="AR201" s="44"/>
      <c r="AS201" s="44"/>
      <c r="AT201" s="44"/>
    </row>
    <row r="202" customFormat="false" ht="24.75" hidden="false" customHeight="true" outlineLevel="0" collapsed="false">
      <c r="A202" s="44" t="n">
        <v>208</v>
      </c>
      <c r="B202" s="88" t="s">
        <v>121</v>
      </c>
      <c r="C202" s="88" t="str">
        <f aca="false">CONCATENATE(D202,"_",E202)</f>
        <v>TD_Intervenant</v>
      </c>
      <c r="D202" s="115" t="s">
        <v>25</v>
      </c>
      <c r="E202" s="115" t="s">
        <v>71</v>
      </c>
      <c r="F202" s="115" t="s">
        <v>72</v>
      </c>
      <c r="G202" s="161"/>
      <c r="H202" s="161"/>
      <c r="I202" s="161" t="n">
        <v>1</v>
      </c>
      <c r="J202" s="161" t="n">
        <v>1</v>
      </c>
      <c r="K202" s="161" t="n">
        <v>1</v>
      </c>
      <c r="L202" s="161" t="n">
        <v>1</v>
      </c>
      <c r="M202" s="161" t="n">
        <v>1</v>
      </c>
      <c r="N202" s="161"/>
      <c r="O202" s="176"/>
      <c r="P202" s="161" t="n">
        <v>1</v>
      </c>
      <c r="Q202" s="161"/>
      <c r="R202" s="161" t="n">
        <v>1</v>
      </c>
      <c r="S202" s="161" t="n">
        <v>1</v>
      </c>
      <c r="T202" s="161"/>
      <c r="U202" s="161"/>
      <c r="V202" s="176"/>
      <c r="W202" s="176"/>
      <c r="X202" s="161"/>
      <c r="Y202" s="161"/>
      <c r="Z202" s="161"/>
      <c r="AA202" s="141"/>
      <c r="AB202" s="151"/>
      <c r="AC202" s="88" t="n">
        <f aca="false">SUM(G202:AA202)*4</f>
        <v>32</v>
      </c>
      <c r="AD202" s="88" t="n">
        <f aca="false">12/1.5*4</f>
        <v>32</v>
      </c>
      <c r="AE202" s="114"/>
      <c r="AF202" s="114"/>
      <c r="AG202" s="88" t="str">
        <f aca="false">E202</f>
        <v>Intervenant</v>
      </c>
      <c r="AH202" s="88" t="str">
        <f aca="false">D202</f>
        <v>TD</v>
      </c>
      <c r="AI202" s="88" t="n">
        <f aca="false">SUM(G202:AA202)</f>
        <v>8</v>
      </c>
      <c r="AJ202" s="88" t="n">
        <f aca="false">AI202*1.5</f>
        <v>12</v>
      </c>
      <c r="AK202" s="44"/>
      <c r="AL202" s="95"/>
      <c r="AM202" s="95"/>
      <c r="AN202" s="95"/>
      <c r="AO202" s="95"/>
      <c r="AP202" s="95"/>
      <c r="AQ202" s="95"/>
      <c r="AR202" s="95"/>
      <c r="AS202" s="95"/>
      <c r="AT202" s="95"/>
    </row>
    <row r="203" customFormat="false" ht="14.25" hidden="false" customHeight="true" outlineLevel="0" collapsed="false">
      <c r="A203" s="44" t="n">
        <v>209</v>
      </c>
      <c r="B203" s="163" t="s">
        <v>123</v>
      </c>
      <c r="C203" s="96" t="str">
        <f aca="false">CONCATENATE(D203,"_",E203)</f>
        <v>TD_AB</v>
      </c>
      <c r="D203" s="107" t="s">
        <v>25</v>
      </c>
      <c r="E203" s="124" t="s">
        <v>124</v>
      </c>
      <c r="F203" s="107" t="s">
        <v>32</v>
      </c>
      <c r="G203" s="177"/>
      <c r="H203" s="177"/>
      <c r="I203" s="162" t="n">
        <v>2</v>
      </c>
      <c r="J203" s="162" t="n">
        <v>2</v>
      </c>
      <c r="K203" s="162" t="n">
        <v>2</v>
      </c>
      <c r="L203" s="162" t="n">
        <v>2</v>
      </c>
      <c r="M203" s="162"/>
      <c r="N203" s="162" t="n">
        <v>2</v>
      </c>
      <c r="O203" s="178"/>
      <c r="P203" s="162"/>
      <c r="Q203" s="162" t="n">
        <v>2</v>
      </c>
      <c r="R203" s="162" t="n">
        <v>2</v>
      </c>
      <c r="S203" s="162" t="n">
        <v>2</v>
      </c>
      <c r="T203" s="162"/>
      <c r="U203" s="162"/>
      <c r="V203" s="178"/>
      <c r="W203" s="178"/>
      <c r="X203" s="162"/>
      <c r="Y203" s="162"/>
      <c r="Z203" s="162"/>
      <c r="AA203" s="144"/>
      <c r="AB203" s="147"/>
      <c r="AC203" s="103" t="n">
        <f aca="false">SUM(G203:AA206)</f>
        <v>32</v>
      </c>
      <c r="AD203" s="104"/>
      <c r="AE203" s="114"/>
      <c r="AF203" s="114"/>
      <c r="AG203" s="105" t="str">
        <f aca="false">E203</f>
        <v>AB</v>
      </c>
      <c r="AH203" s="106" t="str">
        <f aca="false">D203</f>
        <v>TD</v>
      </c>
      <c r="AI203" s="105" t="n">
        <f aca="false">SUM(G203:AA203)</f>
        <v>16</v>
      </c>
      <c r="AJ203" s="105" t="n">
        <f aca="false">AI203*1.5</f>
        <v>24</v>
      </c>
      <c r="AK203" s="44"/>
      <c r="AL203" s="44"/>
      <c r="AM203" s="44"/>
      <c r="AN203" s="44"/>
      <c r="AO203" s="44"/>
      <c r="AP203" s="44"/>
      <c r="AQ203" s="44"/>
      <c r="AR203" s="44"/>
      <c r="AS203" s="44"/>
      <c r="AT203" s="44"/>
    </row>
    <row r="204" customFormat="false" ht="14.25" hidden="false" customHeight="true" outlineLevel="0" collapsed="false">
      <c r="A204" s="44" t="n">
        <v>210</v>
      </c>
      <c r="B204" s="163" t="s">
        <v>123</v>
      </c>
      <c r="C204" s="96" t="str">
        <f aca="false">CONCATENATE(D204,"_",E204)</f>
        <v>TD_NJO</v>
      </c>
      <c r="D204" s="107" t="s">
        <v>25</v>
      </c>
      <c r="E204" s="124" t="s">
        <v>125</v>
      </c>
      <c r="F204" s="107" t="s">
        <v>32</v>
      </c>
      <c r="G204" s="177"/>
      <c r="H204" s="177"/>
      <c r="I204" s="162" t="n">
        <v>2</v>
      </c>
      <c r="J204" s="162" t="n">
        <v>2</v>
      </c>
      <c r="K204" s="162" t="n">
        <v>2</v>
      </c>
      <c r="L204" s="162" t="n">
        <v>2</v>
      </c>
      <c r="M204" s="162" t="n">
        <v>2</v>
      </c>
      <c r="N204" s="162"/>
      <c r="O204" s="178"/>
      <c r="P204" s="162" t="n">
        <v>2</v>
      </c>
      <c r="Q204" s="162"/>
      <c r="R204" s="162" t="n">
        <v>2</v>
      </c>
      <c r="S204" s="162" t="n">
        <v>2</v>
      </c>
      <c r="T204" s="162"/>
      <c r="U204" s="162"/>
      <c r="V204" s="178"/>
      <c r="W204" s="178"/>
      <c r="X204" s="162"/>
      <c r="Y204" s="162"/>
      <c r="Z204" s="162"/>
      <c r="AA204" s="146"/>
      <c r="AB204" s="147"/>
      <c r="AC204" s="126"/>
      <c r="AD204" s="126"/>
      <c r="AE204" s="114"/>
      <c r="AF204" s="114"/>
      <c r="AG204" s="105" t="str">
        <f aca="false">E204</f>
        <v>NJO</v>
      </c>
      <c r="AH204" s="106" t="str">
        <f aca="false">D204</f>
        <v>TD</v>
      </c>
      <c r="AI204" s="105" t="n">
        <f aca="false">SUM(G204:AA204)</f>
        <v>16</v>
      </c>
      <c r="AJ204" s="105" t="n">
        <f aca="false">AI204*1.5</f>
        <v>24</v>
      </c>
      <c r="AK204" s="44"/>
      <c r="AL204" s="44"/>
      <c r="AM204" s="44"/>
      <c r="AN204" s="44"/>
      <c r="AO204" s="44"/>
      <c r="AP204" s="44"/>
      <c r="AQ204" s="44"/>
      <c r="AR204" s="44"/>
      <c r="AS204" s="44"/>
      <c r="AT204" s="44"/>
    </row>
    <row r="205" customFormat="false" ht="14.25" hidden="false" customHeight="true" outlineLevel="0" collapsed="false">
      <c r="A205" s="44" t="n">
        <v>211</v>
      </c>
      <c r="B205" s="163" t="s">
        <v>123</v>
      </c>
      <c r="C205" s="96" t="str">
        <f aca="false">CONCATENATE(D205,"_",E205)</f>
        <v>TD_</v>
      </c>
      <c r="D205" s="107" t="s">
        <v>25</v>
      </c>
      <c r="E205" s="124"/>
      <c r="F205" s="107" t="s">
        <v>32</v>
      </c>
      <c r="G205" s="177"/>
      <c r="H205" s="177"/>
      <c r="I205" s="162"/>
      <c r="J205" s="162"/>
      <c r="K205" s="162"/>
      <c r="L205" s="162"/>
      <c r="M205" s="162"/>
      <c r="N205" s="162"/>
      <c r="O205" s="178"/>
      <c r="P205" s="162"/>
      <c r="Q205" s="162"/>
      <c r="R205" s="162"/>
      <c r="S205" s="162"/>
      <c r="T205" s="162"/>
      <c r="U205" s="162"/>
      <c r="V205" s="178"/>
      <c r="W205" s="178"/>
      <c r="X205" s="162"/>
      <c r="Y205" s="162"/>
      <c r="Z205" s="162"/>
      <c r="AA205" s="144"/>
      <c r="AB205" s="147"/>
      <c r="AC205" s="126"/>
      <c r="AD205" s="114"/>
      <c r="AE205" s="114"/>
      <c r="AF205" s="114"/>
      <c r="AG205" s="105" t="n">
        <f aca="false">E205</f>
        <v>0</v>
      </c>
      <c r="AH205" s="106" t="str">
        <f aca="false">D205</f>
        <v>TD</v>
      </c>
      <c r="AI205" s="105" t="n">
        <f aca="false">SUM(G205:AA205)</f>
        <v>0</v>
      </c>
      <c r="AJ205" s="105" t="n">
        <f aca="false">AI205*1.5</f>
        <v>0</v>
      </c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</row>
    <row r="206" customFormat="false" ht="14.25" hidden="false" customHeight="true" outlineLevel="0" collapsed="false">
      <c r="A206" s="44" t="n">
        <v>212</v>
      </c>
      <c r="B206" s="163" t="s">
        <v>123</v>
      </c>
      <c r="C206" s="96" t="str">
        <f aca="false">CONCATENATE(D206,"_",E206)</f>
        <v>TD_</v>
      </c>
      <c r="D206" s="107" t="s">
        <v>25</v>
      </c>
      <c r="E206" s="124"/>
      <c r="F206" s="107" t="s">
        <v>32</v>
      </c>
      <c r="G206" s="177"/>
      <c r="H206" s="177"/>
      <c r="I206" s="162"/>
      <c r="J206" s="162"/>
      <c r="K206" s="162"/>
      <c r="L206" s="162"/>
      <c r="M206" s="162"/>
      <c r="N206" s="162"/>
      <c r="O206" s="178"/>
      <c r="P206" s="162"/>
      <c r="Q206" s="162"/>
      <c r="R206" s="162"/>
      <c r="S206" s="162"/>
      <c r="T206" s="162"/>
      <c r="U206" s="162"/>
      <c r="V206" s="178"/>
      <c r="W206" s="178"/>
      <c r="X206" s="162"/>
      <c r="Y206" s="162"/>
      <c r="Z206" s="162"/>
      <c r="AA206" s="146"/>
      <c r="AB206" s="147"/>
      <c r="AC206" s="113" t="str">
        <f aca="false">IF(AC202=AC203,"ok","/!\")</f>
        <v>ok</v>
      </c>
      <c r="AD206" s="113" t="str">
        <f aca="false">IF(AC202=AD202,"ok","/!\")</f>
        <v>ok</v>
      </c>
      <c r="AE206" s="114"/>
      <c r="AF206" s="114"/>
      <c r="AG206" s="105" t="n">
        <f aca="false">E206</f>
        <v>0</v>
      </c>
      <c r="AH206" s="106" t="str">
        <f aca="false">D206</f>
        <v>TD</v>
      </c>
      <c r="AI206" s="105" t="n">
        <f aca="false">SUM(G206:AA206)</f>
        <v>0</v>
      </c>
      <c r="AJ206" s="105" t="n">
        <f aca="false">AI206*1.5</f>
        <v>0</v>
      </c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</row>
    <row r="207" customFormat="false" ht="24.75" hidden="false" customHeight="true" outlineLevel="0" collapsed="false">
      <c r="A207" s="44" t="n">
        <v>213</v>
      </c>
      <c r="B207" s="88" t="s">
        <v>121</v>
      </c>
      <c r="C207" s="88" t="str">
        <f aca="false">CONCATENATE(D207,"_",E207)</f>
        <v>TP_Intervenant</v>
      </c>
      <c r="D207" s="115" t="s">
        <v>27</v>
      </c>
      <c r="E207" s="115" t="s">
        <v>71</v>
      </c>
      <c r="F207" s="115" t="s">
        <v>72</v>
      </c>
      <c r="G207" s="161"/>
      <c r="H207" s="161" t="n">
        <v>1</v>
      </c>
      <c r="I207" s="161" t="n">
        <v>1</v>
      </c>
      <c r="J207" s="161" t="n">
        <v>1</v>
      </c>
      <c r="K207" s="161" t="n">
        <v>1</v>
      </c>
      <c r="L207" s="161" t="n">
        <v>1</v>
      </c>
      <c r="M207" s="161"/>
      <c r="N207" s="161" t="n">
        <v>1</v>
      </c>
      <c r="O207" s="176"/>
      <c r="P207" s="161" t="n">
        <v>1</v>
      </c>
      <c r="Q207" s="161" t="n">
        <v>1</v>
      </c>
      <c r="R207" s="161" t="n">
        <v>1</v>
      </c>
      <c r="S207" s="161"/>
      <c r="T207" s="161" t="n">
        <v>1</v>
      </c>
      <c r="U207" s="161" t="n">
        <v>1</v>
      </c>
      <c r="V207" s="176"/>
      <c r="W207" s="176"/>
      <c r="X207" s="161"/>
      <c r="Y207" s="161"/>
      <c r="Z207" s="161"/>
      <c r="AA207" s="141"/>
      <c r="AB207" s="151"/>
      <c r="AC207" s="88" t="n">
        <f aca="false">SUM(G207:AA207)*8</f>
        <v>88</v>
      </c>
      <c r="AD207" s="88" t="n">
        <f aca="false">16.5/1.5*8</f>
        <v>88</v>
      </c>
      <c r="AE207" s="114"/>
      <c r="AF207" s="114"/>
      <c r="AG207" s="88" t="str">
        <f aca="false">E207</f>
        <v>Intervenant</v>
      </c>
      <c r="AH207" s="88" t="str">
        <f aca="false">D207</f>
        <v>TP</v>
      </c>
      <c r="AI207" s="88" t="n">
        <f aca="false">SUM(G207:AA207)</f>
        <v>11</v>
      </c>
      <c r="AJ207" s="88" t="n">
        <f aca="false">AI207*1.5</f>
        <v>16.5</v>
      </c>
      <c r="AK207" s="44"/>
      <c r="AL207" s="95"/>
      <c r="AM207" s="95"/>
      <c r="AN207" s="95"/>
      <c r="AO207" s="95"/>
      <c r="AP207" s="95"/>
      <c r="AQ207" s="95"/>
      <c r="AR207" s="95"/>
      <c r="AS207" s="95"/>
      <c r="AT207" s="95"/>
    </row>
    <row r="208" customFormat="false" ht="14.25" hidden="false" customHeight="true" outlineLevel="0" collapsed="false">
      <c r="A208" s="44" t="n">
        <v>214</v>
      </c>
      <c r="B208" s="163" t="s">
        <v>123</v>
      </c>
      <c r="C208" s="96" t="str">
        <f aca="false">CONCATENATE(D208,"_",E208)</f>
        <v>TP_AB</v>
      </c>
      <c r="D208" s="107" t="s">
        <v>27</v>
      </c>
      <c r="E208" s="124" t="s">
        <v>124</v>
      </c>
      <c r="F208" s="107" t="s">
        <v>32</v>
      </c>
      <c r="G208" s="177"/>
      <c r="H208" s="177" t="n">
        <v>2</v>
      </c>
      <c r="I208" s="162" t="n">
        <v>2</v>
      </c>
      <c r="J208" s="162" t="n">
        <v>4</v>
      </c>
      <c r="K208" s="162"/>
      <c r="L208" s="162" t="n">
        <v>2</v>
      </c>
      <c r="M208" s="162"/>
      <c r="N208" s="162" t="n">
        <v>2</v>
      </c>
      <c r="O208" s="178"/>
      <c r="P208" s="162" t="n">
        <v>3</v>
      </c>
      <c r="Q208" s="162"/>
      <c r="R208" s="162" t="n">
        <v>3</v>
      </c>
      <c r="S208" s="162"/>
      <c r="T208" s="162" t="n">
        <v>2</v>
      </c>
      <c r="U208" s="162" t="n">
        <v>2</v>
      </c>
      <c r="V208" s="178"/>
      <c r="W208" s="178"/>
      <c r="X208" s="162"/>
      <c r="Y208" s="162"/>
      <c r="Z208" s="162"/>
      <c r="AA208" s="144"/>
      <c r="AB208" s="147"/>
      <c r="AC208" s="103" t="n">
        <f aca="false">SUM(G208:AA215)</f>
        <v>88</v>
      </c>
      <c r="AD208" s="104"/>
      <c r="AE208" s="114"/>
      <c r="AF208" s="114"/>
      <c r="AG208" s="105" t="str">
        <f aca="false">E208</f>
        <v>AB</v>
      </c>
      <c r="AH208" s="106" t="str">
        <f aca="false">D208</f>
        <v>TP</v>
      </c>
      <c r="AI208" s="105" t="n">
        <f aca="false">SUM(G208:AA208)</f>
        <v>22</v>
      </c>
      <c r="AJ208" s="105" t="n">
        <f aca="false">AI208*1.5</f>
        <v>33</v>
      </c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</row>
    <row r="209" customFormat="false" ht="14.25" hidden="false" customHeight="true" outlineLevel="0" collapsed="false">
      <c r="A209" s="44" t="n">
        <v>215</v>
      </c>
      <c r="B209" s="163" t="s">
        <v>123</v>
      </c>
      <c r="C209" s="96" t="str">
        <f aca="false">CONCATENATE(D209,"_",E209)</f>
        <v>TP_MJT</v>
      </c>
      <c r="D209" s="107" t="s">
        <v>27</v>
      </c>
      <c r="E209" s="124" t="s">
        <v>126</v>
      </c>
      <c r="F209" s="107" t="s">
        <v>32</v>
      </c>
      <c r="G209" s="177"/>
      <c r="H209" s="177" t="n">
        <v>3</v>
      </c>
      <c r="I209" s="162" t="n">
        <v>3</v>
      </c>
      <c r="J209" s="162" t="n">
        <v>3</v>
      </c>
      <c r="K209" s="162" t="n">
        <v>3</v>
      </c>
      <c r="L209" s="162" t="n">
        <v>3</v>
      </c>
      <c r="M209" s="162"/>
      <c r="N209" s="162"/>
      <c r="O209" s="178"/>
      <c r="P209" s="162" t="n">
        <v>5</v>
      </c>
      <c r="Q209" s="162" t="n">
        <v>1</v>
      </c>
      <c r="R209" s="162" t="n">
        <v>4</v>
      </c>
      <c r="S209" s="162" t="n">
        <v>2</v>
      </c>
      <c r="T209" s="162" t="n">
        <v>3</v>
      </c>
      <c r="U209" s="162" t="n">
        <v>3</v>
      </c>
      <c r="V209" s="178"/>
      <c r="W209" s="178"/>
      <c r="X209" s="162"/>
      <c r="Y209" s="162"/>
      <c r="Z209" s="162"/>
      <c r="AA209" s="146"/>
      <c r="AB209" s="147"/>
      <c r="AC209" s="126"/>
      <c r="AD209" s="114"/>
      <c r="AE209" s="114"/>
      <c r="AF209" s="114"/>
      <c r="AG209" s="105" t="str">
        <f aca="false">E209</f>
        <v>MJT</v>
      </c>
      <c r="AH209" s="106" t="str">
        <f aca="false">D209</f>
        <v>TP</v>
      </c>
      <c r="AI209" s="105" t="n">
        <f aca="false">SUM(G209:AA209)</f>
        <v>33</v>
      </c>
      <c r="AJ209" s="105" t="n">
        <f aca="false">AI209*1.5</f>
        <v>49.5</v>
      </c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</row>
    <row r="210" customFormat="false" ht="14.25" hidden="false" customHeight="true" outlineLevel="0" collapsed="false">
      <c r="A210" s="44" t="n">
        <v>216</v>
      </c>
      <c r="B210" s="163" t="s">
        <v>123</v>
      </c>
      <c r="C210" s="96" t="str">
        <f aca="false">CONCATENATE(D210,"_",E210)</f>
        <v>TP_MN</v>
      </c>
      <c r="D210" s="107" t="s">
        <v>27</v>
      </c>
      <c r="E210" s="124" t="s">
        <v>127</v>
      </c>
      <c r="F210" s="107" t="s">
        <v>32</v>
      </c>
      <c r="G210" s="177"/>
      <c r="H210" s="177" t="n">
        <v>3</v>
      </c>
      <c r="I210" s="162" t="n">
        <v>3</v>
      </c>
      <c r="J210" s="162" t="n">
        <v>3</v>
      </c>
      <c r="K210" s="162" t="n">
        <v>3</v>
      </c>
      <c r="L210" s="162" t="n">
        <v>3</v>
      </c>
      <c r="M210" s="162"/>
      <c r="N210" s="162" t="n">
        <v>3</v>
      </c>
      <c r="O210" s="178"/>
      <c r="P210" s="162" t="n">
        <v>3</v>
      </c>
      <c r="Q210" s="162" t="n">
        <v>3</v>
      </c>
      <c r="R210" s="162" t="n">
        <v>3</v>
      </c>
      <c r="S210" s="162"/>
      <c r="T210" s="162" t="n">
        <v>3</v>
      </c>
      <c r="U210" s="162" t="n">
        <v>3</v>
      </c>
      <c r="V210" s="178"/>
      <c r="W210" s="178"/>
      <c r="X210" s="162"/>
      <c r="Y210" s="162"/>
      <c r="Z210" s="162"/>
      <c r="AA210" s="144"/>
      <c r="AB210" s="147"/>
      <c r="AC210" s="126"/>
      <c r="AD210" s="114"/>
      <c r="AE210" s="114"/>
      <c r="AF210" s="114"/>
      <c r="AG210" s="105" t="str">
        <f aca="false">E210</f>
        <v>MN</v>
      </c>
      <c r="AH210" s="106" t="str">
        <f aca="false">D210</f>
        <v>TP</v>
      </c>
      <c r="AI210" s="105" t="n">
        <f aca="false">SUM(G210:AA210)</f>
        <v>33</v>
      </c>
      <c r="AJ210" s="105" t="n">
        <f aca="false">AI210*1.5</f>
        <v>49.5</v>
      </c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</row>
    <row r="211" customFormat="false" ht="14.25" hidden="false" customHeight="true" outlineLevel="0" collapsed="false">
      <c r="A211" s="44" t="n">
        <v>217</v>
      </c>
      <c r="B211" s="163" t="s">
        <v>123</v>
      </c>
      <c r="C211" s="96" t="str">
        <f aca="false">CONCATENATE(D211,"_",E211)</f>
        <v>TP_</v>
      </c>
      <c r="D211" s="107" t="s">
        <v>27</v>
      </c>
      <c r="E211" s="124"/>
      <c r="F211" s="107" t="s">
        <v>32</v>
      </c>
      <c r="G211" s="177"/>
      <c r="H211" s="177"/>
      <c r="I211" s="162"/>
      <c r="J211" s="162"/>
      <c r="K211" s="162"/>
      <c r="L211" s="162"/>
      <c r="M211" s="162"/>
      <c r="N211" s="162"/>
      <c r="O211" s="178"/>
      <c r="P211" s="162"/>
      <c r="Q211" s="162"/>
      <c r="R211" s="162"/>
      <c r="S211" s="162"/>
      <c r="T211" s="162"/>
      <c r="U211" s="162"/>
      <c r="V211" s="178"/>
      <c r="W211" s="178"/>
      <c r="X211" s="162"/>
      <c r="Y211" s="162"/>
      <c r="Z211" s="162"/>
      <c r="AA211" s="146"/>
      <c r="AB211" s="147"/>
      <c r="AC211" s="126"/>
      <c r="AD211" s="114"/>
      <c r="AE211" s="114"/>
      <c r="AF211" s="114"/>
      <c r="AG211" s="105" t="n">
        <f aca="false">E211</f>
        <v>0</v>
      </c>
      <c r="AH211" s="106" t="str">
        <f aca="false">D211</f>
        <v>TP</v>
      </c>
      <c r="AI211" s="105" t="n">
        <f aca="false">SUM(G211:AA211)</f>
        <v>0</v>
      </c>
      <c r="AJ211" s="105" t="n">
        <f aca="false">AI211*1.5</f>
        <v>0</v>
      </c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</row>
    <row r="212" customFormat="false" ht="14.25" hidden="false" customHeight="true" outlineLevel="0" collapsed="false">
      <c r="A212" s="44" t="n">
        <v>218</v>
      </c>
      <c r="B212" s="163" t="s">
        <v>123</v>
      </c>
      <c r="C212" s="96" t="str">
        <f aca="false">CONCATENATE(D212,"_",E212)</f>
        <v>TP_</v>
      </c>
      <c r="D212" s="107" t="s">
        <v>27</v>
      </c>
      <c r="E212" s="124"/>
      <c r="F212" s="107" t="s">
        <v>32</v>
      </c>
      <c r="G212" s="177"/>
      <c r="H212" s="177"/>
      <c r="I212" s="162"/>
      <c r="J212" s="162"/>
      <c r="K212" s="162"/>
      <c r="L212" s="162"/>
      <c r="M212" s="162"/>
      <c r="N212" s="162"/>
      <c r="O212" s="178"/>
      <c r="P212" s="162"/>
      <c r="Q212" s="162"/>
      <c r="R212" s="162"/>
      <c r="S212" s="162"/>
      <c r="T212" s="162"/>
      <c r="U212" s="162"/>
      <c r="V212" s="178"/>
      <c r="W212" s="178"/>
      <c r="X212" s="162"/>
      <c r="Y212" s="162"/>
      <c r="Z212" s="162"/>
      <c r="AA212" s="144"/>
      <c r="AB212" s="147"/>
      <c r="AC212" s="126"/>
      <c r="AD212" s="114"/>
      <c r="AE212" s="114"/>
      <c r="AF212" s="114"/>
      <c r="AG212" s="105" t="n">
        <f aca="false">E212</f>
        <v>0</v>
      </c>
      <c r="AH212" s="106" t="str">
        <f aca="false">D212</f>
        <v>TP</v>
      </c>
      <c r="AI212" s="105" t="n">
        <f aca="false">SUM(G212:AA212)</f>
        <v>0</v>
      </c>
      <c r="AJ212" s="105" t="n">
        <f aca="false">AI212*1.5</f>
        <v>0</v>
      </c>
      <c r="AK212" s="44"/>
      <c r="AL212" s="44"/>
      <c r="AM212" s="44"/>
      <c r="AN212" s="44"/>
      <c r="AO212" s="44"/>
      <c r="AP212" s="44"/>
      <c r="AQ212" s="44"/>
      <c r="AR212" s="44"/>
      <c r="AS212" s="44"/>
      <c r="AT212" s="44"/>
    </row>
    <row r="213" customFormat="false" ht="14.25" hidden="false" customHeight="true" outlineLevel="0" collapsed="false">
      <c r="A213" s="44" t="n">
        <v>219</v>
      </c>
      <c r="B213" s="163" t="s">
        <v>123</v>
      </c>
      <c r="C213" s="96" t="str">
        <f aca="false">CONCATENATE(D213,"_",E213)</f>
        <v>TP_</v>
      </c>
      <c r="D213" s="107" t="s">
        <v>27</v>
      </c>
      <c r="E213" s="124"/>
      <c r="F213" s="107" t="s">
        <v>32</v>
      </c>
      <c r="G213" s="177"/>
      <c r="H213" s="177"/>
      <c r="I213" s="162"/>
      <c r="J213" s="162"/>
      <c r="K213" s="162"/>
      <c r="L213" s="162"/>
      <c r="M213" s="162"/>
      <c r="N213" s="162"/>
      <c r="O213" s="178"/>
      <c r="P213" s="162"/>
      <c r="Q213" s="162"/>
      <c r="R213" s="162"/>
      <c r="S213" s="162"/>
      <c r="T213" s="162"/>
      <c r="U213" s="162"/>
      <c r="V213" s="178"/>
      <c r="W213" s="178"/>
      <c r="X213" s="162"/>
      <c r="Y213" s="162"/>
      <c r="Z213" s="162"/>
      <c r="AA213" s="146"/>
      <c r="AB213" s="147"/>
      <c r="AC213" s="126"/>
      <c r="AD213" s="114"/>
      <c r="AE213" s="114"/>
      <c r="AF213" s="114"/>
      <c r="AG213" s="105" t="n">
        <f aca="false">E213</f>
        <v>0</v>
      </c>
      <c r="AH213" s="106" t="str">
        <f aca="false">D213</f>
        <v>TP</v>
      </c>
      <c r="AI213" s="105" t="n">
        <f aca="false">SUM(G213:AA213)</f>
        <v>0</v>
      </c>
      <c r="AJ213" s="105" t="n">
        <f aca="false">AI213*1.5</f>
        <v>0</v>
      </c>
      <c r="AK213" s="44"/>
      <c r="AL213" s="44"/>
      <c r="AM213" s="44"/>
      <c r="AN213" s="44"/>
      <c r="AO213" s="44"/>
      <c r="AP213" s="44"/>
      <c r="AQ213" s="44"/>
      <c r="AR213" s="44"/>
      <c r="AS213" s="44"/>
      <c r="AT213" s="44"/>
    </row>
    <row r="214" customFormat="false" ht="14.25" hidden="false" customHeight="true" outlineLevel="0" collapsed="false">
      <c r="A214" s="44" t="n">
        <v>220</v>
      </c>
      <c r="B214" s="163" t="s">
        <v>123</v>
      </c>
      <c r="C214" s="96" t="str">
        <f aca="false">CONCATENATE(D214,"_",E214)</f>
        <v>TP_</v>
      </c>
      <c r="D214" s="107" t="s">
        <v>27</v>
      </c>
      <c r="E214" s="124"/>
      <c r="F214" s="107" t="s">
        <v>32</v>
      </c>
      <c r="G214" s="177"/>
      <c r="H214" s="177"/>
      <c r="I214" s="162"/>
      <c r="J214" s="162"/>
      <c r="K214" s="162"/>
      <c r="L214" s="162"/>
      <c r="M214" s="162"/>
      <c r="N214" s="162"/>
      <c r="O214" s="178"/>
      <c r="P214" s="162"/>
      <c r="Q214" s="162"/>
      <c r="R214" s="162"/>
      <c r="S214" s="162"/>
      <c r="T214" s="162"/>
      <c r="U214" s="162"/>
      <c r="V214" s="178"/>
      <c r="W214" s="178"/>
      <c r="X214" s="162"/>
      <c r="Y214" s="162"/>
      <c r="Z214" s="162"/>
      <c r="AA214" s="144"/>
      <c r="AB214" s="147"/>
      <c r="AC214" s="126"/>
      <c r="AD214" s="114"/>
      <c r="AE214" s="114"/>
      <c r="AF214" s="114"/>
      <c r="AG214" s="105" t="n">
        <f aca="false">E214</f>
        <v>0</v>
      </c>
      <c r="AH214" s="106" t="str">
        <f aca="false">D214</f>
        <v>TP</v>
      </c>
      <c r="AI214" s="105" t="n">
        <f aca="false">SUM(G214:AA214)</f>
        <v>0</v>
      </c>
      <c r="AJ214" s="105" t="n">
        <f aca="false">AI214*1.5</f>
        <v>0</v>
      </c>
      <c r="AK214" s="44"/>
      <c r="AL214" s="44"/>
      <c r="AM214" s="44"/>
      <c r="AN214" s="44"/>
      <c r="AO214" s="44"/>
      <c r="AP214" s="44"/>
      <c r="AQ214" s="44"/>
      <c r="AR214" s="44"/>
      <c r="AS214" s="44"/>
      <c r="AT214" s="44"/>
    </row>
    <row r="215" customFormat="false" ht="14.25" hidden="false" customHeight="true" outlineLevel="0" collapsed="false">
      <c r="A215" s="44" t="n">
        <v>221</v>
      </c>
      <c r="B215" s="163" t="s">
        <v>123</v>
      </c>
      <c r="C215" s="96" t="str">
        <f aca="false">CONCATENATE(D215,"_",E215)</f>
        <v>TP_</v>
      </c>
      <c r="D215" s="107" t="s">
        <v>27</v>
      </c>
      <c r="E215" s="124"/>
      <c r="F215" s="107" t="s">
        <v>32</v>
      </c>
      <c r="G215" s="177"/>
      <c r="H215" s="177"/>
      <c r="I215" s="162"/>
      <c r="J215" s="162"/>
      <c r="K215" s="162"/>
      <c r="L215" s="162"/>
      <c r="M215" s="162"/>
      <c r="N215" s="162"/>
      <c r="O215" s="178"/>
      <c r="P215" s="162"/>
      <c r="Q215" s="162"/>
      <c r="R215" s="162"/>
      <c r="S215" s="162"/>
      <c r="T215" s="162"/>
      <c r="U215" s="162"/>
      <c r="V215" s="178"/>
      <c r="W215" s="178"/>
      <c r="X215" s="162"/>
      <c r="Y215" s="162"/>
      <c r="Z215" s="162"/>
      <c r="AA215" s="146"/>
      <c r="AB215" s="147"/>
      <c r="AC215" s="113" t="str">
        <f aca="false">IF(AC207=AC208,"ok","/!\")</f>
        <v>ok</v>
      </c>
      <c r="AD215" s="113" t="str">
        <f aca="false">IF(AC207=AD207,"ok","/!\")</f>
        <v>ok</v>
      </c>
      <c r="AE215" s="114"/>
      <c r="AF215" s="114"/>
      <c r="AG215" s="105" t="n">
        <f aca="false">E215</f>
        <v>0</v>
      </c>
      <c r="AH215" s="106" t="str">
        <f aca="false">D215</f>
        <v>TP</v>
      </c>
      <c r="AI215" s="105" t="n">
        <f aca="false">SUM(G215:AA215)</f>
        <v>0</v>
      </c>
      <c r="AJ215" s="105" t="n">
        <f aca="false">AI215*1.5</f>
        <v>0</v>
      </c>
      <c r="AK215" s="44"/>
      <c r="AL215" s="44"/>
      <c r="AM215" s="44"/>
      <c r="AN215" s="44"/>
      <c r="AO215" s="44"/>
      <c r="AP215" s="44"/>
      <c r="AQ215" s="44"/>
      <c r="AR215" s="44"/>
      <c r="AS215" s="44"/>
      <c r="AT215" s="44"/>
    </row>
    <row r="216" customFormat="false" ht="24.75" hidden="false" customHeight="true" outlineLevel="0" collapsed="false">
      <c r="A216" s="44" t="n">
        <v>222</v>
      </c>
      <c r="B216" s="88" t="s">
        <v>121</v>
      </c>
      <c r="C216" s="88" t="str">
        <f aca="false">CONCATENATE(D216,"_",E216)</f>
        <v>CTRL_Intervenant</v>
      </c>
      <c r="D216" s="115" t="s">
        <v>28</v>
      </c>
      <c r="E216" s="115" t="s">
        <v>71</v>
      </c>
      <c r="F216" s="115" t="s">
        <v>72</v>
      </c>
      <c r="G216" s="161"/>
      <c r="H216" s="161"/>
      <c r="I216" s="161"/>
      <c r="J216" s="161"/>
      <c r="K216" s="161"/>
      <c r="L216" s="161"/>
      <c r="M216" s="161"/>
      <c r="N216" s="161"/>
      <c r="O216" s="176"/>
      <c r="P216" s="161"/>
      <c r="Q216" s="161"/>
      <c r="R216" s="161"/>
      <c r="S216" s="161"/>
      <c r="T216" s="161"/>
      <c r="U216" s="161"/>
      <c r="V216" s="176"/>
      <c r="W216" s="176"/>
      <c r="X216" s="161"/>
      <c r="Y216" s="161"/>
      <c r="Z216" s="161"/>
      <c r="AA216" s="141"/>
      <c r="AB216" s="151"/>
      <c r="AC216" s="88" t="n">
        <f aca="false">SUM(G216:AA216)</f>
        <v>0</v>
      </c>
      <c r="AD216" s="88" t="n">
        <f aca="false">0/1.5</f>
        <v>0</v>
      </c>
      <c r="AE216" s="114"/>
      <c r="AF216" s="114"/>
      <c r="AG216" s="88" t="str">
        <f aca="false">E216</f>
        <v>Intervenant</v>
      </c>
      <c r="AH216" s="88" t="str">
        <f aca="false">D216</f>
        <v>CTRL</v>
      </c>
      <c r="AI216" s="88" t="n">
        <f aca="false">SUM(G216:AA216)</f>
        <v>0</v>
      </c>
      <c r="AJ216" s="88" t="n">
        <f aca="false">AI216*1.5</f>
        <v>0</v>
      </c>
      <c r="AK216" s="44"/>
      <c r="AL216" s="95"/>
      <c r="AM216" s="95"/>
      <c r="AN216" s="95"/>
      <c r="AO216" s="95"/>
      <c r="AP216" s="95"/>
      <c r="AQ216" s="95"/>
      <c r="AR216" s="95"/>
      <c r="AS216" s="95"/>
      <c r="AT216" s="95"/>
    </row>
    <row r="217" customFormat="false" ht="14.25" hidden="false" customHeight="true" outlineLevel="0" collapsed="false">
      <c r="A217" s="44" t="n">
        <v>223</v>
      </c>
      <c r="B217" s="163" t="s">
        <v>123</v>
      </c>
      <c r="C217" s="96" t="str">
        <f aca="false">CONCATENATE(D217,"_",E217)</f>
        <v>CTRL_</v>
      </c>
      <c r="D217" s="107" t="s">
        <v>28</v>
      </c>
      <c r="E217" s="107"/>
      <c r="F217" s="107" t="s">
        <v>28</v>
      </c>
      <c r="G217" s="177"/>
      <c r="H217" s="177"/>
      <c r="I217" s="162"/>
      <c r="J217" s="162"/>
      <c r="K217" s="162"/>
      <c r="L217" s="162"/>
      <c r="M217" s="162"/>
      <c r="N217" s="162"/>
      <c r="O217" s="178"/>
      <c r="P217" s="162"/>
      <c r="Q217" s="162"/>
      <c r="R217" s="162"/>
      <c r="S217" s="162"/>
      <c r="T217" s="162"/>
      <c r="U217" s="162"/>
      <c r="V217" s="178"/>
      <c r="W217" s="178"/>
      <c r="X217" s="162"/>
      <c r="Y217" s="162"/>
      <c r="Z217" s="162"/>
      <c r="AA217" s="144"/>
      <c r="AB217" s="147"/>
      <c r="AC217" s="103" t="n">
        <f aca="false">SUM(G217:AA218)</f>
        <v>0</v>
      </c>
      <c r="AD217" s="104"/>
      <c r="AE217" s="114"/>
      <c r="AF217" s="114"/>
      <c r="AG217" s="106" t="n">
        <f aca="false">E217</f>
        <v>0</v>
      </c>
      <c r="AH217" s="106" t="str">
        <f aca="false">D217</f>
        <v>CTRL</v>
      </c>
      <c r="AI217" s="106" t="n">
        <f aca="false">SUM(G217:AA217)</f>
        <v>0</v>
      </c>
      <c r="AJ217" s="106" t="n">
        <f aca="false">AI217*1.5</f>
        <v>0</v>
      </c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</row>
    <row r="218" customFormat="false" ht="14.25" hidden="false" customHeight="true" outlineLevel="0" collapsed="false">
      <c r="A218" s="44" t="n">
        <v>224</v>
      </c>
      <c r="B218" s="163" t="s">
        <v>123</v>
      </c>
      <c r="C218" s="96" t="str">
        <f aca="false">CONCATENATE(D218,"_",E218)</f>
        <v>CTRL_</v>
      </c>
      <c r="D218" s="107" t="s">
        <v>28</v>
      </c>
      <c r="E218" s="107"/>
      <c r="F218" s="107" t="s">
        <v>28</v>
      </c>
      <c r="G218" s="177"/>
      <c r="H218" s="177"/>
      <c r="I218" s="162"/>
      <c r="J218" s="162"/>
      <c r="K218" s="162"/>
      <c r="L218" s="162"/>
      <c r="M218" s="162"/>
      <c r="N218" s="162"/>
      <c r="O218" s="178"/>
      <c r="P218" s="162"/>
      <c r="Q218" s="162"/>
      <c r="R218" s="162"/>
      <c r="S218" s="162"/>
      <c r="T218" s="162"/>
      <c r="U218" s="162"/>
      <c r="V218" s="178"/>
      <c r="W218" s="178"/>
      <c r="X218" s="162"/>
      <c r="Y218" s="162"/>
      <c r="Z218" s="162"/>
      <c r="AA218" s="146"/>
      <c r="AB218" s="155"/>
      <c r="AC218" s="113" t="str">
        <f aca="false">IF(AC216=AC217,"ok","/!\")</f>
        <v>ok</v>
      </c>
      <c r="AD218" s="113" t="str">
        <f aca="false">IF(AC216=AD216,"ok","/!\")</f>
        <v>ok</v>
      </c>
      <c r="AE218" s="129"/>
      <c r="AF218" s="129"/>
      <c r="AG218" s="28" t="n">
        <f aca="false">E218</f>
        <v>0</v>
      </c>
      <c r="AH218" s="106" t="str">
        <f aca="false">D218</f>
        <v>CTRL</v>
      </c>
      <c r="AI218" s="28" t="n">
        <f aca="false">SUM(G218:AA218)</f>
        <v>0</v>
      </c>
      <c r="AJ218" s="28" t="n">
        <f aca="false">AI218*1.5</f>
        <v>0</v>
      </c>
      <c r="AK218" s="44"/>
      <c r="AL218" s="44"/>
      <c r="AM218" s="44"/>
      <c r="AN218" s="44"/>
      <c r="AO218" s="44"/>
      <c r="AP218" s="44"/>
      <c r="AQ218" s="44"/>
      <c r="AR218" s="44"/>
      <c r="AS218" s="44"/>
      <c r="AT218" s="44"/>
    </row>
    <row r="219" customFormat="false" ht="14.25" hidden="false" customHeight="true" outlineLevel="0" collapsed="false">
      <c r="A219" s="44"/>
      <c r="B219" s="172"/>
      <c r="C219" s="131"/>
      <c r="D219" s="131"/>
      <c r="E219" s="131"/>
      <c r="F219" s="72"/>
      <c r="G219" s="173"/>
      <c r="H219" s="173"/>
      <c r="I219" s="173"/>
      <c r="J219" s="173"/>
      <c r="K219" s="173"/>
      <c r="L219" s="173"/>
      <c r="M219" s="173"/>
      <c r="N219" s="173"/>
      <c r="O219" s="173"/>
      <c r="P219" s="173"/>
      <c r="Q219" s="173"/>
      <c r="R219" s="173"/>
      <c r="S219" s="173"/>
      <c r="T219" s="173"/>
      <c r="U219" s="173"/>
      <c r="V219" s="173"/>
      <c r="W219" s="173"/>
      <c r="X219" s="173"/>
      <c r="Y219" s="173"/>
      <c r="Z219" s="173"/>
      <c r="AA219" s="173"/>
      <c r="AB219" s="174"/>
      <c r="AC219" s="72"/>
      <c r="AD219" s="72"/>
      <c r="AE219" s="72"/>
      <c r="AF219" s="72"/>
      <c r="AG219" s="86"/>
      <c r="AH219" s="86"/>
      <c r="AI219" s="86"/>
      <c r="AJ219" s="86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</row>
    <row r="220" customFormat="false" ht="14.25" hidden="false" customHeight="true" outlineLevel="0" collapsed="false">
      <c r="A220" s="44" t="n">
        <v>227</v>
      </c>
      <c r="B220" s="88" t="s">
        <v>128</v>
      </c>
      <c r="C220" s="88" t="str">
        <f aca="false">CONCATENATE(D220,"_",E220)</f>
        <v>CM_Intervenant</v>
      </c>
      <c r="D220" s="89" t="s">
        <v>23</v>
      </c>
      <c r="E220" s="89" t="s">
        <v>71</v>
      </c>
      <c r="F220" s="89" t="s">
        <v>72</v>
      </c>
      <c r="G220" s="161"/>
      <c r="H220" s="161"/>
      <c r="I220" s="161"/>
      <c r="J220" s="161"/>
      <c r="K220" s="161"/>
      <c r="L220" s="161"/>
      <c r="M220" s="161"/>
      <c r="N220" s="161"/>
      <c r="O220" s="176"/>
      <c r="P220" s="161"/>
      <c r="Q220" s="161"/>
      <c r="R220" s="161"/>
      <c r="S220" s="161"/>
      <c r="T220" s="161"/>
      <c r="U220" s="161"/>
      <c r="V220" s="176"/>
      <c r="W220" s="176"/>
      <c r="X220" s="161"/>
      <c r="Y220" s="161"/>
      <c r="Z220" s="161"/>
      <c r="AA220" s="141"/>
      <c r="AB220" s="142" t="s">
        <v>129</v>
      </c>
      <c r="AC220" s="88" t="n">
        <f aca="false">SUM(G220:AA220)</f>
        <v>0</v>
      </c>
      <c r="AD220" s="88" t="n">
        <f aca="false">0/1.5</f>
        <v>0</v>
      </c>
      <c r="AE220" s="94" t="n">
        <f aca="false">(AC220+AC223+AC228+AC237)/(AD220+AD223+AD228+AD237)</f>
        <v>1</v>
      </c>
      <c r="AF220" s="88" t="str">
        <f aca="false">B220</f>
        <v>M1206 - ANI</v>
      </c>
      <c r="AG220" s="88" t="str">
        <f aca="false">E220</f>
        <v>Intervenant</v>
      </c>
      <c r="AH220" s="88" t="s">
        <v>73</v>
      </c>
      <c r="AI220" s="88" t="s">
        <v>21</v>
      </c>
      <c r="AJ220" s="88" t="s">
        <v>74</v>
      </c>
      <c r="AK220" s="44"/>
      <c r="AL220" s="95"/>
      <c r="AM220" s="95"/>
      <c r="AN220" s="95"/>
      <c r="AO220" s="95"/>
      <c r="AP220" s="95"/>
      <c r="AQ220" s="95"/>
      <c r="AR220" s="95"/>
      <c r="AS220" s="95"/>
      <c r="AT220" s="95"/>
    </row>
    <row r="221" customFormat="false" ht="14.25" hidden="false" customHeight="true" outlineLevel="0" collapsed="false">
      <c r="A221" s="44" t="n">
        <v>228</v>
      </c>
      <c r="B221" s="163" t="s">
        <v>130</v>
      </c>
      <c r="C221" s="96" t="str">
        <f aca="false">CONCATENATE(D221,"_",E221)</f>
        <v>CM_IC</v>
      </c>
      <c r="D221" s="97" t="s">
        <v>23</v>
      </c>
      <c r="E221" s="164" t="s">
        <v>131</v>
      </c>
      <c r="F221" s="97" t="s">
        <v>30</v>
      </c>
      <c r="G221" s="177"/>
      <c r="H221" s="177"/>
      <c r="I221" s="162"/>
      <c r="J221" s="162"/>
      <c r="K221" s="162"/>
      <c r="L221" s="162"/>
      <c r="M221" s="162"/>
      <c r="N221" s="162"/>
      <c r="O221" s="178"/>
      <c r="P221" s="162"/>
      <c r="Q221" s="162"/>
      <c r="R221" s="162"/>
      <c r="S221" s="162"/>
      <c r="T221" s="162"/>
      <c r="U221" s="162"/>
      <c r="V221" s="178"/>
      <c r="W221" s="178"/>
      <c r="X221" s="162"/>
      <c r="Y221" s="162"/>
      <c r="Z221" s="162"/>
      <c r="AA221" s="144"/>
      <c r="AB221" s="145"/>
      <c r="AC221" s="103" t="n">
        <f aca="false">SUM(G221:AA222)</f>
        <v>0</v>
      </c>
      <c r="AD221" s="104"/>
      <c r="AE221" s="104"/>
      <c r="AF221" s="104"/>
      <c r="AG221" s="105" t="str">
        <f aca="false">E221</f>
        <v>IC</v>
      </c>
      <c r="AH221" s="106" t="str">
        <f aca="false">D221</f>
        <v>CM</v>
      </c>
      <c r="AI221" s="105" t="n">
        <f aca="false">SUM(G221:AA221)</f>
        <v>0</v>
      </c>
      <c r="AJ221" s="105" t="n">
        <f aca="false">AI221*1.5</f>
        <v>0</v>
      </c>
      <c r="AK221" s="44"/>
      <c r="AL221" s="44"/>
      <c r="AM221" s="44"/>
      <c r="AN221" s="44"/>
      <c r="AO221" s="44"/>
      <c r="AP221" s="44"/>
      <c r="AQ221" s="44"/>
      <c r="AR221" s="44"/>
      <c r="AS221" s="44"/>
      <c r="AT221" s="44"/>
    </row>
    <row r="222" customFormat="false" ht="14.25" hidden="false" customHeight="true" outlineLevel="0" collapsed="false">
      <c r="A222" s="44" t="n">
        <v>229</v>
      </c>
      <c r="B222" s="163" t="s">
        <v>130</v>
      </c>
      <c r="C222" s="96" t="str">
        <f aca="false">CONCATENATE(D222,"_",E222)</f>
        <v>CM_</v>
      </c>
      <c r="D222" s="107" t="s">
        <v>23</v>
      </c>
      <c r="E222" s="124"/>
      <c r="F222" s="107" t="s">
        <v>30</v>
      </c>
      <c r="G222" s="177"/>
      <c r="H222" s="177"/>
      <c r="I222" s="162"/>
      <c r="J222" s="162"/>
      <c r="K222" s="162"/>
      <c r="L222" s="162"/>
      <c r="M222" s="162"/>
      <c r="N222" s="162"/>
      <c r="O222" s="178"/>
      <c r="P222" s="162"/>
      <c r="Q222" s="162"/>
      <c r="R222" s="162"/>
      <c r="S222" s="162"/>
      <c r="T222" s="162"/>
      <c r="U222" s="162"/>
      <c r="V222" s="178"/>
      <c r="W222" s="178"/>
      <c r="X222" s="162"/>
      <c r="Y222" s="162"/>
      <c r="Z222" s="162"/>
      <c r="AA222" s="146"/>
      <c r="AB222" s="147"/>
      <c r="AC222" s="113" t="str">
        <f aca="false">IF(AC220=AC221,"ok","/!\")</f>
        <v>ok</v>
      </c>
      <c r="AD222" s="113" t="str">
        <f aca="false">IF(AC220=AD220,"ok","/!\")</f>
        <v>ok</v>
      </c>
      <c r="AE222" s="114"/>
      <c r="AF222" s="114"/>
      <c r="AG222" s="105" t="n">
        <f aca="false">E222</f>
        <v>0</v>
      </c>
      <c r="AH222" s="106" t="str">
        <f aca="false">D222</f>
        <v>CM</v>
      </c>
      <c r="AI222" s="105" t="n">
        <f aca="false">SUM(G222:AA222)</f>
        <v>0</v>
      </c>
      <c r="AJ222" s="105" t="n">
        <f aca="false">AI222*1.5</f>
        <v>0</v>
      </c>
      <c r="AK222" s="44"/>
      <c r="AL222" s="44"/>
      <c r="AM222" s="44"/>
      <c r="AN222" s="44"/>
      <c r="AO222" s="44"/>
      <c r="AP222" s="44"/>
      <c r="AQ222" s="44"/>
      <c r="AR222" s="44"/>
      <c r="AS222" s="44"/>
      <c r="AT222" s="44"/>
    </row>
    <row r="223" customFormat="false" ht="14.25" hidden="false" customHeight="true" outlineLevel="0" collapsed="false">
      <c r="A223" s="44" t="n">
        <v>230</v>
      </c>
      <c r="B223" s="88" t="s">
        <v>128</v>
      </c>
      <c r="C223" s="88" t="str">
        <f aca="false">CONCATENATE(D223,"_",E223)</f>
        <v>TD_Intervenant</v>
      </c>
      <c r="D223" s="115" t="s">
        <v>25</v>
      </c>
      <c r="E223" s="115" t="s">
        <v>71</v>
      </c>
      <c r="F223" s="115" t="s">
        <v>72</v>
      </c>
      <c r="G223" s="90"/>
      <c r="H223" s="90" t="n">
        <v>1</v>
      </c>
      <c r="I223" s="90" t="n">
        <v>1</v>
      </c>
      <c r="J223" s="90" t="n">
        <v>1</v>
      </c>
      <c r="K223" s="90" t="n">
        <v>1</v>
      </c>
      <c r="L223" s="90" t="n">
        <v>1</v>
      </c>
      <c r="M223" s="90" t="n">
        <v>1</v>
      </c>
      <c r="N223" s="90" t="n">
        <v>1</v>
      </c>
      <c r="O223" s="176"/>
      <c r="P223" s="161"/>
      <c r="Q223" s="161"/>
      <c r="R223" s="161"/>
      <c r="S223" s="161"/>
      <c r="T223" s="161"/>
      <c r="U223" s="161"/>
      <c r="V223" s="176"/>
      <c r="W223" s="176"/>
      <c r="X223" s="161"/>
      <c r="Y223" s="161"/>
      <c r="Z223" s="161"/>
      <c r="AA223" s="141"/>
      <c r="AB223" s="151"/>
      <c r="AC223" s="88" t="n">
        <f aca="false">SUM(G223:AA223)*4</f>
        <v>28</v>
      </c>
      <c r="AD223" s="88" t="n">
        <f aca="false">10.5/1.5*4</f>
        <v>28</v>
      </c>
      <c r="AE223" s="114"/>
      <c r="AF223" s="114"/>
      <c r="AG223" s="88" t="str">
        <f aca="false">E223</f>
        <v>Intervenant</v>
      </c>
      <c r="AH223" s="88" t="str">
        <f aca="false">D223</f>
        <v>TD</v>
      </c>
      <c r="AI223" s="88" t="n">
        <f aca="false">SUM(G223:AA223)</f>
        <v>7</v>
      </c>
      <c r="AJ223" s="88" t="n">
        <f aca="false">AI223*1.5</f>
        <v>10.5</v>
      </c>
      <c r="AK223" s="44"/>
      <c r="AL223" s="95"/>
      <c r="AM223" s="95"/>
      <c r="AN223" s="95"/>
      <c r="AO223" s="95"/>
      <c r="AP223" s="95"/>
      <c r="AQ223" s="95"/>
      <c r="AR223" s="95"/>
      <c r="AS223" s="95"/>
      <c r="AT223" s="95"/>
    </row>
    <row r="224" customFormat="false" ht="14.25" hidden="false" customHeight="true" outlineLevel="0" collapsed="false">
      <c r="A224" s="44" t="n">
        <v>231</v>
      </c>
      <c r="B224" s="163" t="s">
        <v>130</v>
      </c>
      <c r="C224" s="96" t="str">
        <f aca="false">CONCATENATE(D224,"_",E224)</f>
        <v>TD_MAC</v>
      </c>
      <c r="D224" s="107" t="s">
        <v>25</v>
      </c>
      <c r="E224" s="108" t="s">
        <v>132</v>
      </c>
      <c r="F224" s="108" t="s">
        <v>32</v>
      </c>
      <c r="G224" s="165"/>
      <c r="H224" s="165" t="n">
        <v>3</v>
      </c>
      <c r="I224" s="166" t="n">
        <v>3</v>
      </c>
      <c r="J224" s="166" t="n">
        <v>3</v>
      </c>
      <c r="K224" s="166" t="n">
        <v>3</v>
      </c>
      <c r="L224" s="166" t="n">
        <v>3</v>
      </c>
      <c r="M224" s="166" t="n">
        <v>3</v>
      </c>
      <c r="N224" s="166" t="n">
        <v>3</v>
      </c>
      <c r="O224" s="178"/>
      <c r="P224" s="162"/>
      <c r="Q224" s="162"/>
      <c r="R224" s="162"/>
      <c r="S224" s="162"/>
      <c r="T224" s="162"/>
      <c r="U224" s="162"/>
      <c r="V224" s="178"/>
      <c r="W224" s="178"/>
      <c r="X224" s="162"/>
      <c r="Y224" s="162"/>
      <c r="Z224" s="162"/>
      <c r="AA224" s="144"/>
      <c r="AB224" s="147"/>
      <c r="AC224" s="103" t="n">
        <f aca="false">SUM(G224:AA227)</f>
        <v>28</v>
      </c>
      <c r="AD224" s="104"/>
      <c r="AE224" s="114"/>
      <c r="AF224" s="114"/>
      <c r="AG224" s="105" t="str">
        <f aca="false">E224</f>
        <v>MAC</v>
      </c>
      <c r="AH224" s="106" t="str">
        <f aca="false">D224</f>
        <v>TD</v>
      </c>
      <c r="AI224" s="105" t="n">
        <f aca="false">SUM(G224:AA224)</f>
        <v>21</v>
      </c>
      <c r="AJ224" s="105" t="n">
        <f aca="false">AI224*1.5</f>
        <v>31.5</v>
      </c>
      <c r="AK224" s="44"/>
      <c r="AL224" s="44"/>
      <c r="AM224" s="44"/>
      <c r="AN224" s="44"/>
      <c r="AO224" s="44"/>
      <c r="AP224" s="44"/>
      <c r="AQ224" s="44"/>
      <c r="AR224" s="44"/>
      <c r="AS224" s="44"/>
      <c r="AT224" s="44"/>
    </row>
    <row r="225" customFormat="false" ht="14.25" hidden="false" customHeight="true" outlineLevel="0" collapsed="false">
      <c r="A225" s="44" t="n">
        <v>232</v>
      </c>
      <c r="B225" s="163" t="s">
        <v>130</v>
      </c>
      <c r="C225" s="96" t="str">
        <f aca="false">CONCATENATE(D225,"_",E225)</f>
        <v>TD_IC</v>
      </c>
      <c r="D225" s="107" t="s">
        <v>25</v>
      </c>
      <c r="E225" s="108" t="s">
        <v>131</v>
      </c>
      <c r="F225" s="108" t="s">
        <v>32</v>
      </c>
      <c r="G225" s="165"/>
      <c r="H225" s="165" t="n">
        <v>1</v>
      </c>
      <c r="I225" s="166" t="n">
        <v>1</v>
      </c>
      <c r="J225" s="166" t="n">
        <v>1</v>
      </c>
      <c r="K225" s="166" t="n">
        <v>1</v>
      </c>
      <c r="L225" s="166" t="n">
        <v>1</v>
      </c>
      <c r="M225" s="166" t="n">
        <v>1</v>
      </c>
      <c r="N225" s="166" t="n">
        <v>1</v>
      </c>
      <c r="O225" s="178"/>
      <c r="P225" s="162"/>
      <c r="Q225" s="162"/>
      <c r="R225" s="162"/>
      <c r="S225" s="162"/>
      <c r="T225" s="162"/>
      <c r="U225" s="162"/>
      <c r="V225" s="178"/>
      <c r="W225" s="178"/>
      <c r="X225" s="162"/>
      <c r="Y225" s="162"/>
      <c r="Z225" s="162"/>
      <c r="AA225" s="146"/>
      <c r="AB225" s="147"/>
      <c r="AC225" s="126"/>
      <c r="AD225" s="126"/>
      <c r="AE225" s="114"/>
      <c r="AF225" s="114"/>
      <c r="AG225" s="105" t="str">
        <f aca="false">E225</f>
        <v>IC</v>
      </c>
      <c r="AH225" s="106" t="str">
        <f aca="false">D225</f>
        <v>TD</v>
      </c>
      <c r="AI225" s="105" t="n">
        <f aca="false">SUM(G225:AA225)</f>
        <v>7</v>
      </c>
      <c r="AJ225" s="105" t="n">
        <f aca="false">AI225*1.5</f>
        <v>10.5</v>
      </c>
      <c r="AK225" s="44"/>
      <c r="AL225" s="44"/>
      <c r="AM225" s="44"/>
      <c r="AN225" s="44"/>
      <c r="AO225" s="44"/>
      <c r="AP225" s="44"/>
      <c r="AQ225" s="44"/>
      <c r="AR225" s="44"/>
      <c r="AS225" s="44"/>
      <c r="AT225" s="44"/>
    </row>
    <row r="226" customFormat="false" ht="14.25" hidden="false" customHeight="true" outlineLevel="0" collapsed="false">
      <c r="A226" s="44" t="n">
        <v>233</v>
      </c>
      <c r="B226" s="163" t="s">
        <v>130</v>
      </c>
      <c r="C226" s="96" t="str">
        <f aca="false">CONCATENATE(D226,"_",E226)</f>
        <v>TD_</v>
      </c>
      <c r="D226" s="107" t="s">
        <v>25</v>
      </c>
      <c r="E226" s="108"/>
      <c r="F226" s="108" t="s">
        <v>32</v>
      </c>
      <c r="G226" s="165"/>
      <c r="H226" s="165"/>
      <c r="I226" s="166"/>
      <c r="J226" s="166"/>
      <c r="K226" s="166"/>
      <c r="L226" s="166"/>
      <c r="M226" s="166"/>
      <c r="N226" s="166"/>
      <c r="O226" s="178"/>
      <c r="P226" s="162"/>
      <c r="Q226" s="162"/>
      <c r="R226" s="162"/>
      <c r="S226" s="162"/>
      <c r="T226" s="162"/>
      <c r="U226" s="162"/>
      <c r="V226" s="178"/>
      <c r="W226" s="178"/>
      <c r="X226" s="162"/>
      <c r="Y226" s="162"/>
      <c r="Z226" s="162"/>
      <c r="AA226" s="144"/>
      <c r="AB226" s="147"/>
      <c r="AC226" s="126"/>
      <c r="AD226" s="114"/>
      <c r="AE226" s="114"/>
      <c r="AF226" s="114"/>
      <c r="AG226" s="105" t="n">
        <f aca="false">E226</f>
        <v>0</v>
      </c>
      <c r="AH226" s="106" t="str">
        <f aca="false">D226</f>
        <v>TD</v>
      </c>
      <c r="AI226" s="105" t="n">
        <f aca="false">SUM(G226:AA226)</f>
        <v>0</v>
      </c>
      <c r="AJ226" s="105" t="n">
        <f aca="false">AI226*1.5</f>
        <v>0</v>
      </c>
      <c r="AK226" s="44"/>
      <c r="AL226" s="44"/>
      <c r="AM226" s="44"/>
      <c r="AN226" s="44"/>
      <c r="AO226" s="44"/>
      <c r="AP226" s="44"/>
      <c r="AQ226" s="44"/>
      <c r="AR226" s="44"/>
      <c r="AS226" s="44"/>
      <c r="AT226" s="44"/>
    </row>
    <row r="227" customFormat="false" ht="14.25" hidden="false" customHeight="true" outlineLevel="0" collapsed="false">
      <c r="A227" s="44" t="n">
        <v>234</v>
      </c>
      <c r="B227" s="163" t="s">
        <v>130</v>
      </c>
      <c r="C227" s="96" t="str">
        <f aca="false">CONCATENATE(D227,"_",E227)</f>
        <v>TD_</v>
      </c>
      <c r="D227" s="107" t="s">
        <v>25</v>
      </c>
      <c r="E227" s="124"/>
      <c r="F227" s="107" t="s">
        <v>32</v>
      </c>
      <c r="G227" s="177"/>
      <c r="H227" s="177"/>
      <c r="I227" s="162"/>
      <c r="J227" s="162"/>
      <c r="K227" s="162"/>
      <c r="L227" s="162"/>
      <c r="M227" s="162"/>
      <c r="N227" s="162"/>
      <c r="O227" s="178"/>
      <c r="P227" s="162"/>
      <c r="Q227" s="162"/>
      <c r="R227" s="162"/>
      <c r="S227" s="162"/>
      <c r="T227" s="162"/>
      <c r="U227" s="162"/>
      <c r="V227" s="178"/>
      <c r="W227" s="178"/>
      <c r="X227" s="162"/>
      <c r="Y227" s="162"/>
      <c r="Z227" s="162"/>
      <c r="AA227" s="146"/>
      <c r="AB227" s="147"/>
      <c r="AC227" s="113" t="str">
        <f aca="false">IF(AC223=AC224,"ok","/!\")</f>
        <v>ok</v>
      </c>
      <c r="AD227" s="113" t="str">
        <f aca="false">IF(AC223=AD223,"ok","/!\")</f>
        <v>ok</v>
      </c>
      <c r="AE227" s="114"/>
      <c r="AF227" s="114"/>
      <c r="AG227" s="105" t="n">
        <f aca="false">E227</f>
        <v>0</v>
      </c>
      <c r="AH227" s="106" t="str">
        <f aca="false">D227</f>
        <v>TD</v>
      </c>
      <c r="AI227" s="105" t="n">
        <f aca="false">SUM(G227:AA227)</f>
        <v>0</v>
      </c>
      <c r="AJ227" s="105" t="n">
        <f aca="false">AI227*1.5</f>
        <v>0</v>
      </c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</row>
    <row r="228" customFormat="false" ht="14.25" hidden="false" customHeight="true" outlineLevel="0" collapsed="false">
      <c r="A228" s="44" t="n">
        <v>235</v>
      </c>
      <c r="B228" s="88" t="s">
        <v>128</v>
      </c>
      <c r="C228" s="88" t="str">
        <f aca="false">CONCATENATE(D228,"_",E228)</f>
        <v>TP_Intervenant</v>
      </c>
      <c r="D228" s="115" t="s">
        <v>27</v>
      </c>
      <c r="E228" s="115" t="s">
        <v>71</v>
      </c>
      <c r="F228" s="115" t="s">
        <v>72</v>
      </c>
      <c r="G228" s="161"/>
      <c r="H228" s="161"/>
      <c r="I228" s="161"/>
      <c r="J228" s="161"/>
      <c r="K228" s="161"/>
      <c r="L228" s="90"/>
      <c r="M228" s="90" t="n">
        <v>1</v>
      </c>
      <c r="N228" s="90" t="n">
        <v>1</v>
      </c>
      <c r="O228" s="91"/>
      <c r="P228" s="90" t="n">
        <v>1</v>
      </c>
      <c r="Q228" s="90" t="n">
        <v>1</v>
      </c>
      <c r="R228" s="90" t="n">
        <v>1</v>
      </c>
      <c r="S228" s="90" t="n">
        <v>1</v>
      </c>
      <c r="T228" s="90" t="n">
        <v>1</v>
      </c>
      <c r="U228" s="90" t="n">
        <v>1</v>
      </c>
      <c r="V228" s="91"/>
      <c r="W228" s="91"/>
      <c r="X228" s="90" t="n">
        <v>1</v>
      </c>
      <c r="Y228" s="90" t="n">
        <v>1</v>
      </c>
      <c r="Z228" s="90" t="n">
        <v>1</v>
      </c>
      <c r="AA228" s="141"/>
      <c r="AB228" s="151"/>
      <c r="AC228" s="88" t="n">
        <f aca="false">SUM(G228:AA228)*8</f>
        <v>88</v>
      </c>
      <c r="AD228" s="88" t="n">
        <f aca="false">16.5/1.5*8</f>
        <v>88</v>
      </c>
      <c r="AE228" s="114"/>
      <c r="AF228" s="114"/>
      <c r="AG228" s="88" t="str">
        <f aca="false">E228</f>
        <v>Intervenant</v>
      </c>
      <c r="AH228" s="88" t="str">
        <f aca="false">D228</f>
        <v>TP</v>
      </c>
      <c r="AI228" s="88" t="n">
        <f aca="false">SUM(G228:AA228)</f>
        <v>11</v>
      </c>
      <c r="AJ228" s="88" t="n">
        <f aca="false">AI228*1.5</f>
        <v>16.5</v>
      </c>
      <c r="AK228" s="44"/>
      <c r="AL228" s="95"/>
      <c r="AM228" s="95"/>
      <c r="AN228" s="95"/>
      <c r="AO228" s="95"/>
      <c r="AP228" s="95"/>
      <c r="AQ228" s="95"/>
      <c r="AR228" s="95"/>
      <c r="AS228" s="95"/>
      <c r="AT228" s="95"/>
    </row>
    <row r="229" customFormat="false" ht="14.25" hidden="false" customHeight="true" outlineLevel="0" collapsed="false">
      <c r="A229" s="44" t="n">
        <v>236</v>
      </c>
      <c r="B229" s="163" t="s">
        <v>130</v>
      </c>
      <c r="C229" s="96" t="str">
        <f aca="false">CONCATENATE(D229,"_",E229)</f>
        <v>TP_MAC</v>
      </c>
      <c r="D229" s="107" t="s">
        <v>27</v>
      </c>
      <c r="E229" s="108" t="s">
        <v>132</v>
      </c>
      <c r="F229" s="107" t="s">
        <v>34</v>
      </c>
      <c r="G229" s="177"/>
      <c r="H229" s="177"/>
      <c r="I229" s="162"/>
      <c r="J229" s="162"/>
      <c r="K229" s="162"/>
      <c r="L229" s="166"/>
      <c r="M229" s="166" t="n">
        <v>3</v>
      </c>
      <c r="N229" s="166" t="n">
        <v>3</v>
      </c>
      <c r="O229" s="167"/>
      <c r="P229" s="166" t="n">
        <v>3</v>
      </c>
      <c r="Q229" s="166" t="n">
        <v>3</v>
      </c>
      <c r="R229" s="166" t="n">
        <v>3</v>
      </c>
      <c r="S229" s="166" t="n">
        <v>3</v>
      </c>
      <c r="T229" s="166" t="n">
        <v>3</v>
      </c>
      <c r="U229" s="166" t="n">
        <v>3</v>
      </c>
      <c r="V229" s="167"/>
      <c r="W229" s="167"/>
      <c r="X229" s="166" t="n">
        <v>3</v>
      </c>
      <c r="Y229" s="166" t="n">
        <v>3</v>
      </c>
      <c r="Z229" s="166" t="n">
        <v>3</v>
      </c>
      <c r="AA229" s="144"/>
      <c r="AB229" s="147"/>
      <c r="AC229" s="103" t="n">
        <f aca="false">SUM(G229:AA236)</f>
        <v>88</v>
      </c>
      <c r="AD229" s="104"/>
      <c r="AE229" s="114"/>
      <c r="AF229" s="114"/>
      <c r="AG229" s="105" t="str">
        <f aca="false">E229</f>
        <v>MAC</v>
      </c>
      <c r="AH229" s="106" t="str">
        <f aca="false">D229</f>
        <v>TP</v>
      </c>
      <c r="AI229" s="105" t="n">
        <f aca="false">SUM(G229:AA229)</f>
        <v>33</v>
      </c>
      <c r="AJ229" s="105" t="n">
        <f aca="false">AI229*1.5</f>
        <v>49.5</v>
      </c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</row>
    <row r="230" customFormat="false" ht="14.25" hidden="false" customHeight="true" outlineLevel="0" collapsed="false">
      <c r="A230" s="44" t="n">
        <v>237</v>
      </c>
      <c r="B230" s="163" t="s">
        <v>130</v>
      </c>
      <c r="C230" s="96" t="str">
        <f aca="false">CONCATENATE(D230,"_",E230)</f>
        <v>TP_IC</v>
      </c>
      <c r="D230" s="107" t="s">
        <v>27</v>
      </c>
      <c r="E230" s="108" t="s">
        <v>131</v>
      </c>
      <c r="F230" s="107" t="s">
        <v>34</v>
      </c>
      <c r="G230" s="177"/>
      <c r="H230" s="177"/>
      <c r="I230" s="162"/>
      <c r="J230" s="162"/>
      <c r="K230" s="162"/>
      <c r="L230" s="166"/>
      <c r="M230" s="166" t="n">
        <v>5</v>
      </c>
      <c r="N230" s="166" t="n">
        <v>5</v>
      </c>
      <c r="O230" s="167"/>
      <c r="P230" s="166" t="n">
        <v>5</v>
      </c>
      <c r="Q230" s="166" t="n">
        <v>5</v>
      </c>
      <c r="R230" s="166" t="n">
        <v>5</v>
      </c>
      <c r="S230" s="166" t="n">
        <v>5</v>
      </c>
      <c r="T230" s="166" t="n">
        <v>5</v>
      </c>
      <c r="U230" s="166" t="n">
        <v>5</v>
      </c>
      <c r="V230" s="167"/>
      <c r="W230" s="167"/>
      <c r="X230" s="166" t="n">
        <v>5</v>
      </c>
      <c r="Y230" s="166" t="n">
        <v>5</v>
      </c>
      <c r="Z230" s="166" t="n">
        <v>5</v>
      </c>
      <c r="AA230" s="146"/>
      <c r="AB230" s="147"/>
      <c r="AC230" s="126"/>
      <c r="AD230" s="114"/>
      <c r="AE230" s="114"/>
      <c r="AF230" s="114"/>
      <c r="AG230" s="105" t="str">
        <f aca="false">E230</f>
        <v>IC</v>
      </c>
      <c r="AH230" s="106" t="str">
        <f aca="false">D230</f>
        <v>TP</v>
      </c>
      <c r="AI230" s="105" t="n">
        <f aca="false">SUM(G230:AA230)</f>
        <v>55</v>
      </c>
      <c r="AJ230" s="105" t="n">
        <f aca="false">AI230*1.5</f>
        <v>82.5</v>
      </c>
      <c r="AK230" s="44"/>
      <c r="AL230" s="44"/>
      <c r="AM230" s="44"/>
      <c r="AN230" s="44"/>
      <c r="AO230" s="44"/>
      <c r="AP230" s="44"/>
      <c r="AQ230" s="44"/>
      <c r="AR230" s="44"/>
      <c r="AS230" s="44"/>
      <c r="AT230" s="44"/>
    </row>
    <row r="231" customFormat="false" ht="14.25" hidden="false" customHeight="true" outlineLevel="0" collapsed="false">
      <c r="A231" s="44" t="n">
        <v>238</v>
      </c>
      <c r="B231" s="163" t="s">
        <v>130</v>
      </c>
      <c r="C231" s="96" t="str">
        <f aca="false">CONCATENATE(D231,"_",E231)</f>
        <v>TP_</v>
      </c>
      <c r="D231" s="107" t="s">
        <v>27</v>
      </c>
      <c r="E231" s="124"/>
      <c r="F231" s="107" t="s">
        <v>34</v>
      </c>
      <c r="G231" s="177"/>
      <c r="H231" s="177"/>
      <c r="I231" s="162"/>
      <c r="J231" s="162"/>
      <c r="K231" s="162"/>
      <c r="L231" s="162"/>
      <c r="M231" s="162"/>
      <c r="N231" s="162"/>
      <c r="O231" s="178"/>
      <c r="P231" s="162"/>
      <c r="Q231" s="162"/>
      <c r="R231" s="162"/>
      <c r="S231" s="162"/>
      <c r="T231" s="162"/>
      <c r="U231" s="162"/>
      <c r="V231" s="178"/>
      <c r="W231" s="178"/>
      <c r="X231" s="162"/>
      <c r="Y231" s="162"/>
      <c r="Z231" s="162"/>
      <c r="AA231" s="144"/>
      <c r="AB231" s="147"/>
      <c r="AC231" s="126"/>
      <c r="AD231" s="114"/>
      <c r="AE231" s="114"/>
      <c r="AF231" s="114"/>
      <c r="AG231" s="105" t="n">
        <f aca="false">E231</f>
        <v>0</v>
      </c>
      <c r="AH231" s="106" t="str">
        <f aca="false">D231</f>
        <v>TP</v>
      </c>
      <c r="AI231" s="105" t="n">
        <f aca="false">SUM(G231:AA231)</f>
        <v>0</v>
      </c>
      <c r="AJ231" s="105" t="n">
        <f aca="false">AI231*1.5</f>
        <v>0</v>
      </c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</row>
    <row r="232" customFormat="false" ht="14.25" hidden="false" customHeight="true" outlineLevel="0" collapsed="false">
      <c r="A232" s="44" t="n">
        <v>239</v>
      </c>
      <c r="B232" s="163" t="s">
        <v>130</v>
      </c>
      <c r="C232" s="96" t="str">
        <f aca="false">CONCATENATE(D232,"_",E232)</f>
        <v>TP_</v>
      </c>
      <c r="D232" s="107" t="s">
        <v>27</v>
      </c>
      <c r="E232" s="124"/>
      <c r="F232" s="107" t="s">
        <v>34</v>
      </c>
      <c r="G232" s="177"/>
      <c r="H232" s="177"/>
      <c r="I232" s="162"/>
      <c r="J232" s="162"/>
      <c r="K232" s="162"/>
      <c r="L232" s="162"/>
      <c r="M232" s="162"/>
      <c r="N232" s="162"/>
      <c r="O232" s="178"/>
      <c r="P232" s="162"/>
      <c r="Q232" s="162"/>
      <c r="R232" s="162"/>
      <c r="S232" s="162"/>
      <c r="T232" s="162"/>
      <c r="U232" s="162"/>
      <c r="V232" s="178"/>
      <c r="W232" s="178"/>
      <c r="X232" s="162"/>
      <c r="Y232" s="162"/>
      <c r="Z232" s="162"/>
      <c r="AA232" s="146"/>
      <c r="AB232" s="147"/>
      <c r="AC232" s="126"/>
      <c r="AD232" s="114"/>
      <c r="AE232" s="114"/>
      <c r="AF232" s="114"/>
      <c r="AG232" s="105" t="n">
        <f aca="false">E232</f>
        <v>0</v>
      </c>
      <c r="AH232" s="106" t="str">
        <f aca="false">D232</f>
        <v>TP</v>
      </c>
      <c r="AI232" s="105" t="n">
        <f aca="false">SUM(G232:AA232)</f>
        <v>0</v>
      </c>
      <c r="AJ232" s="105" t="n">
        <f aca="false">AI232*1.5</f>
        <v>0</v>
      </c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</row>
    <row r="233" customFormat="false" ht="14.25" hidden="false" customHeight="true" outlineLevel="0" collapsed="false">
      <c r="A233" s="44" t="n">
        <v>240</v>
      </c>
      <c r="B233" s="163" t="s">
        <v>130</v>
      </c>
      <c r="C233" s="96" t="str">
        <f aca="false">CONCATENATE(D233,"_",E233)</f>
        <v>TP_</v>
      </c>
      <c r="D233" s="107" t="s">
        <v>27</v>
      </c>
      <c r="E233" s="124"/>
      <c r="F233" s="107" t="s">
        <v>36</v>
      </c>
      <c r="G233" s="177"/>
      <c r="H233" s="177"/>
      <c r="I233" s="162"/>
      <c r="J233" s="162"/>
      <c r="K233" s="162"/>
      <c r="L233" s="162"/>
      <c r="M233" s="162"/>
      <c r="N233" s="162"/>
      <c r="O233" s="178"/>
      <c r="P233" s="162"/>
      <c r="Q233" s="162"/>
      <c r="R233" s="162"/>
      <c r="S233" s="162"/>
      <c r="T233" s="162"/>
      <c r="U233" s="162"/>
      <c r="V233" s="178"/>
      <c r="W233" s="178"/>
      <c r="X233" s="162"/>
      <c r="Y233" s="162"/>
      <c r="Z233" s="162"/>
      <c r="AA233" s="144"/>
      <c r="AB233" s="147"/>
      <c r="AC233" s="126"/>
      <c r="AD233" s="114"/>
      <c r="AE233" s="114"/>
      <c r="AF233" s="114"/>
      <c r="AG233" s="105" t="n">
        <f aca="false">E233</f>
        <v>0</v>
      </c>
      <c r="AH233" s="106" t="str">
        <f aca="false">D233</f>
        <v>TP</v>
      </c>
      <c r="AI233" s="105" t="n">
        <f aca="false">SUM(G233:AA233)</f>
        <v>0</v>
      </c>
      <c r="AJ233" s="105" t="n">
        <f aca="false">AI233*1.5</f>
        <v>0</v>
      </c>
      <c r="AK233" s="44"/>
      <c r="AL233" s="44"/>
      <c r="AM233" s="44"/>
      <c r="AN233" s="44"/>
      <c r="AO233" s="44"/>
      <c r="AP233" s="44"/>
      <c r="AQ233" s="44"/>
      <c r="AR233" s="44"/>
      <c r="AS233" s="44"/>
      <c r="AT233" s="44"/>
    </row>
    <row r="234" customFormat="false" ht="14.25" hidden="false" customHeight="true" outlineLevel="0" collapsed="false">
      <c r="A234" s="44" t="n">
        <v>241</v>
      </c>
      <c r="B234" s="163" t="s">
        <v>130</v>
      </c>
      <c r="C234" s="96" t="str">
        <f aca="false">CONCATENATE(D234,"_",E234)</f>
        <v>TP_</v>
      </c>
      <c r="D234" s="107" t="s">
        <v>27</v>
      </c>
      <c r="E234" s="124"/>
      <c r="F234" s="107" t="s">
        <v>36</v>
      </c>
      <c r="G234" s="177"/>
      <c r="H234" s="177"/>
      <c r="I234" s="162"/>
      <c r="J234" s="162"/>
      <c r="K234" s="162"/>
      <c r="L234" s="162"/>
      <c r="M234" s="162"/>
      <c r="N234" s="162"/>
      <c r="O234" s="178"/>
      <c r="P234" s="162"/>
      <c r="Q234" s="162"/>
      <c r="R234" s="162"/>
      <c r="S234" s="162"/>
      <c r="T234" s="162"/>
      <c r="U234" s="162"/>
      <c r="V234" s="178"/>
      <c r="W234" s="178"/>
      <c r="X234" s="162"/>
      <c r="Y234" s="162"/>
      <c r="Z234" s="162"/>
      <c r="AA234" s="146"/>
      <c r="AB234" s="147"/>
      <c r="AC234" s="126"/>
      <c r="AD234" s="114"/>
      <c r="AE234" s="114"/>
      <c r="AF234" s="114"/>
      <c r="AG234" s="105" t="n">
        <f aca="false">E234</f>
        <v>0</v>
      </c>
      <c r="AH234" s="106" t="str">
        <f aca="false">D234</f>
        <v>TP</v>
      </c>
      <c r="AI234" s="105" t="n">
        <f aca="false">SUM(G234:AA234)</f>
        <v>0</v>
      </c>
      <c r="AJ234" s="105" t="n">
        <f aca="false">AI234*1.5</f>
        <v>0</v>
      </c>
      <c r="AK234" s="44"/>
      <c r="AL234" s="44"/>
      <c r="AM234" s="44"/>
      <c r="AN234" s="44"/>
      <c r="AO234" s="44"/>
      <c r="AP234" s="44"/>
      <c r="AQ234" s="44"/>
      <c r="AR234" s="44"/>
      <c r="AS234" s="44"/>
      <c r="AT234" s="44"/>
    </row>
    <row r="235" customFormat="false" ht="14.25" hidden="false" customHeight="true" outlineLevel="0" collapsed="false">
      <c r="A235" s="44" t="n">
        <v>242</v>
      </c>
      <c r="B235" s="163" t="s">
        <v>130</v>
      </c>
      <c r="C235" s="96" t="str">
        <f aca="false">CONCATENATE(D235,"_",E235)</f>
        <v>TP_</v>
      </c>
      <c r="D235" s="107" t="s">
        <v>27</v>
      </c>
      <c r="E235" s="124"/>
      <c r="F235" s="107" t="s">
        <v>36</v>
      </c>
      <c r="G235" s="177"/>
      <c r="H235" s="177"/>
      <c r="I235" s="162"/>
      <c r="J235" s="162"/>
      <c r="K235" s="162"/>
      <c r="L235" s="162"/>
      <c r="M235" s="162"/>
      <c r="N235" s="162"/>
      <c r="O235" s="178"/>
      <c r="P235" s="162"/>
      <c r="Q235" s="162"/>
      <c r="R235" s="162"/>
      <c r="S235" s="162"/>
      <c r="T235" s="162"/>
      <c r="U235" s="162"/>
      <c r="V235" s="178"/>
      <c r="W235" s="178"/>
      <c r="X235" s="162"/>
      <c r="Y235" s="162"/>
      <c r="Z235" s="162"/>
      <c r="AA235" s="144"/>
      <c r="AB235" s="147"/>
      <c r="AC235" s="126"/>
      <c r="AD235" s="114"/>
      <c r="AE235" s="114"/>
      <c r="AF235" s="114"/>
      <c r="AG235" s="105" t="n">
        <f aca="false">E235</f>
        <v>0</v>
      </c>
      <c r="AH235" s="106" t="str">
        <f aca="false">D235</f>
        <v>TP</v>
      </c>
      <c r="AI235" s="105" t="n">
        <f aca="false">SUM(G235:AA235)</f>
        <v>0</v>
      </c>
      <c r="AJ235" s="105" t="n">
        <f aca="false">AI235*1.5</f>
        <v>0</v>
      </c>
      <c r="AK235" s="44"/>
      <c r="AL235" s="44"/>
      <c r="AM235" s="44"/>
      <c r="AN235" s="44"/>
      <c r="AO235" s="44"/>
      <c r="AP235" s="44"/>
      <c r="AQ235" s="44"/>
      <c r="AR235" s="44"/>
      <c r="AS235" s="44"/>
      <c r="AT235" s="44"/>
    </row>
    <row r="236" customFormat="false" ht="14.25" hidden="false" customHeight="true" outlineLevel="0" collapsed="false">
      <c r="A236" s="44" t="n">
        <v>243</v>
      </c>
      <c r="B236" s="163" t="s">
        <v>130</v>
      </c>
      <c r="C236" s="96" t="str">
        <f aca="false">CONCATENATE(D236,"_",E236)</f>
        <v>TP_</v>
      </c>
      <c r="D236" s="107" t="s">
        <v>27</v>
      </c>
      <c r="E236" s="124"/>
      <c r="F236" s="107" t="s">
        <v>36</v>
      </c>
      <c r="G236" s="177"/>
      <c r="H236" s="177"/>
      <c r="I236" s="162"/>
      <c r="J236" s="162"/>
      <c r="K236" s="162"/>
      <c r="L236" s="162"/>
      <c r="M236" s="162"/>
      <c r="N236" s="162"/>
      <c r="O236" s="178"/>
      <c r="P236" s="162"/>
      <c r="Q236" s="162"/>
      <c r="R236" s="162"/>
      <c r="S236" s="162"/>
      <c r="T236" s="162"/>
      <c r="U236" s="162"/>
      <c r="V236" s="178"/>
      <c r="W236" s="178"/>
      <c r="X236" s="162"/>
      <c r="Y236" s="162"/>
      <c r="Z236" s="162"/>
      <c r="AA236" s="146"/>
      <c r="AB236" s="147"/>
      <c r="AC236" s="113" t="str">
        <f aca="false">IF(AC228=AC229,"ok","/!\")</f>
        <v>ok</v>
      </c>
      <c r="AD236" s="113" t="str">
        <f aca="false">IF(AC228=AD228,"ok","/!\")</f>
        <v>ok</v>
      </c>
      <c r="AE236" s="114"/>
      <c r="AF236" s="114"/>
      <c r="AG236" s="105" t="n">
        <f aca="false">E236</f>
        <v>0</v>
      </c>
      <c r="AH236" s="106" t="str">
        <f aca="false">D236</f>
        <v>TP</v>
      </c>
      <c r="AI236" s="105" t="n">
        <f aca="false">SUM(G236:AA236)</f>
        <v>0</v>
      </c>
      <c r="AJ236" s="105" t="n">
        <f aca="false">AI236*1.5</f>
        <v>0</v>
      </c>
      <c r="AK236" s="44"/>
      <c r="AL236" s="44"/>
      <c r="AM236" s="44"/>
      <c r="AN236" s="44"/>
      <c r="AO236" s="44"/>
      <c r="AP236" s="44"/>
      <c r="AQ236" s="44"/>
      <c r="AR236" s="44"/>
      <c r="AS236" s="44"/>
      <c r="AT236" s="44"/>
    </row>
    <row r="237" customFormat="false" ht="24.75" hidden="false" customHeight="true" outlineLevel="0" collapsed="false">
      <c r="A237" s="44" t="n">
        <v>244</v>
      </c>
      <c r="B237" s="88" t="s">
        <v>128</v>
      </c>
      <c r="C237" s="88" t="str">
        <f aca="false">CONCATENATE(D237,"_",E237)</f>
        <v>CTRL_Intervenant</v>
      </c>
      <c r="D237" s="115" t="s">
        <v>28</v>
      </c>
      <c r="E237" s="115" t="s">
        <v>71</v>
      </c>
      <c r="F237" s="115" t="s">
        <v>72</v>
      </c>
      <c r="G237" s="161"/>
      <c r="H237" s="161"/>
      <c r="I237" s="161"/>
      <c r="J237" s="161"/>
      <c r="K237" s="161"/>
      <c r="L237" s="161"/>
      <c r="M237" s="161"/>
      <c r="N237" s="161"/>
      <c r="O237" s="176"/>
      <c r="P237" s="161"/>
      <c r="Q237" s="161" t="n">
        <v>1</v>
      </c>
      <c r="R237" s="161"/>
      <c r="S237" s="161"/>
      <c r="T237" s="161"/>
      <c r="U237" s="161"/>
      <c r="V237" s="176"/>
      <c r="W237" s="176"/>
      <c r="X237" s="161"/>
      <c r="Y237" s="161"/>
      <c r="Z237" s="161"/>
      <c r="AA237" s="141"/>
      <c r="AB237" s="151"/>
      <c r="AC237" s="88" t="n">
        <f aca="false">SUM(G237:AA237)</f>
        <v>1</v>
      </c>
      <c r="AD237" s="88" t="n">
        <f aca="false">1.5/1.5</f>
        <v>1</v>
      </c>
      <c r="AE237" s="114"/>
      <c r="AF237" s="114"/>
      <c r="AG237" s="88" t="str">
        <f aca="false">E237</f>
        <v>Intervenant</v>
      </c>
      <c r="AH237" s="88" t="str">
        <f aca="false">D237</f>
        <v>CTRL</v>
      </c>
      <c r="AI237" s="88" t="n">
        <f aca="false">SUM(G237:AA237)</f>
        <v>1</v>
      </c>
      <c r="AJ237" s="88" t="n">
        <f aca="false">AI237*1.5</f>
        <v>1.5</v>
      </c>
      <c r="AK237" s="44"/>
      <c r="AL237" s="95"/>
      <c r="AM237" s="95"/>
      <c r="AN237" s="95"/>
      <c r="AO237" s="95"/>
      <c r="AP237" s="95"/>
      <c r="AQ237" s="95"/>
      <c r="AR237" s="95"/>
      <c r="AS237" s="95"/>
      <c r="AT237" s="95"/>
    </row>
    <row r="238" customFormat="false" ht="14.25" hidden="false" customHeight="true" outlineLevel="0" collapsed="false">
      <c r="A238" s="44" t="n">
        <v>245</v>
      </c>
      <c r="B238" s="163" t="s">
        <v>130</v>
      </c>
      <c r="C238" s="96" t="str">
        <f aca="false">CONCATENATE(D238,"_",E238)</f>
        <v>CTRL_</v>
      </c>
      <c r="D238" s="107" t="s">
        <v>28</v>
      </c>
      <c r="E238" s="124"/>
      <c r="F238" s="107" t="s">
        <v>28</v>
      </c>
      <c r="G238" s="177"/>
      <c r="H238" s="177"/>
      <c r="I238" s="162"/>
      <c r="J238" s="162"/>
      <c r="K238" s="162"/>
      <c r="L238" s="162"/>
      <c r="M238" s="162"/>
      <c r="N238" s="162"/>
      <c r="O238" s="178"/>
      <c r="P238" s="162"/>
      <c r="Q238" s="162"/>
      <c r="R238" s="162"/>
      <c r="S238" s="162"/>
      <c r="T238" s="162"/>
      <c r="U238" s="162"/>
      <c r="V238" s="178"/>
      <c r="W238" s="178"/>
      <c r="X238" s="162"/>
      <c r="Y238" s="162"/>
      <c r="Z238" s="162"/>
      <c r="AA238" s="144"/>
      <c r="AB238" s="147"/>
      <c r="AC238" s="103" t="n">
        <f aca="false">SUM(G238:AA239)</f>
        <v>1</v>
      </c>
      <c r="AD238" s="104"/>
      <c r="AE238" s="114"/>
      <c r="AF238" s="114"/>
      <c r="AG238" s="106" t="n">
        <f aca="false">E238</f>
        <v>0</v>
      </c>
      <c r="AH238" s="106" t="str">
        <f aca="false">D238</f>
        <v>CTRL</v>
      </c>
      <c r="AI238" s="106" t="n">
        <f aca="false">SUM(G238:AA238)</f>
        <v>0</v>
      </c>
      <c r="AJ238" s="106" t="n">
        <f aca="false">AI238*1.5</f>
        <v>0</v>
      </c>
      <c r="AK238" s="44"/>
      <c r="AL238" s="44"/>
      <c r="AM238" s="44"/>
      <c r="AN238" s="44"/>
      <c r="AO238" s="44"/>
      <c r="AP238" s="44"/>
      <c r="AQ238" s="44"/>
      <c r="AR238" s="44"/>
      <c r="AS238" s="44"/>
      <c r="AT238" s="44"/>
    </row>
    <row r="239" customFormat="false" ht="14.25" hidden="false" customHeight="true" outlineLevel="0" collapsed="false">
      <c r="A239" s="44" t="n">
        <v>246</v>
      </c>
      <c r="B239" s="163" t="s">
        <v>130</v>
      </c>
      <c r="C239" s="96" t="str">
        <f aca="false">CONCATENATE(D239,"_",E239)</f>
        <v>CTRL_MAC</v>
      </c>
      <c r="D239" s="107" t="s">
        <v>28</v>
      </c>
      <c r="E239" s="124" t="s">
        <v>132</v>
      </c>
      <c r="F239" s="107" t="s">
        <v>28</v>
      </c>
      <c r="G239" s="177"/>
      <c r="H239" s="177"/>
      <c r="I239" s="162"/>
      <c r="J239" s="162"/>
      <c r="K239" s="162"/>
      <c r="L239" s="162"/>
      <c r="M239" s="162"/>
      <c r="N239" s="162"/>
      <c r="O239" s="178"/>
      <c r="P239" s="162"/>
      <c r="Q239" s="162" t="n">
        <v>1</v>
      </c>
      <c r="R239" s="162"/>
      <c r="S239" s="162"/>
      <c r="T239" s="162"/>
      <c r="U239" s="162"/>
      <c r="V239" s="178"/>
      <c r="W239" s="178"/>
      <c r="X239" s="162"/>
      <c r="Y239" s="162"/>
      <c r="Z239" s="162"/>
      <c r="AA239" s="146"/>
      <c r="AB239" s="155"/>
      <c r="AC239" s="113" t="str">
        <f aca="false">IF(AC237=AC238,"ok","/!\")</f>
        <v>ok</v>
      </c>
      <c r="AD239" s="113" t="str">
        <f aca="false">IF(AC237=AD237,"ok","/!\")</f>
        <v>ok</v>
      </c>
      <c r="AE239" s="129"/>
      <c r="AF239" s="129"/>
      <c r="AG239" s="28" t="str">
        <f aca="false">E239</f>
        <v>MAC</v>
      </c>
      <c r="AH239" s="106" t="str">
        <f aca="false">D239</f>
        <v>CTRL</v>
      </c>
      <c r="AI239" s="28" t="n">
        <f aca="false">SUM(G239:AA239)</f>
        <v>1</v>
      </c>
      <c r="AJ239" s="28" t="n">
        <f aca="false">AI239*1.5</f>
        <v>1.5</v>
      </c>
      <c r="AK239" s="44"/>
      <c r="AL239" s="44"/>
      <c r="AM239" s="44"/>
      <c r="AN239" s="44"/>
      <c r="AO239" s="44"/>
      <c r="AP239" s="44"/>
      <c r="AQ239" s="44"/>
      <c r="AR239" s="44"/>
      <c r="AS239" s="44"/>
      <c r="AT239" s="44"/>
    </row>
    <row r="240" customFormat="false" ht="14.25" hidden="false" customHeight="true" outlineLevel="0" collapsed="false">
      <c r="A240" s="44"/>
      <c r="B240" s="172"/>
      <c r="C240" s="131"/>
      <c r="D240" s="131"/>
      <c r="E240" s="131"/>
      <c r="F240" s="72"/>
      <c r="G240" s="173"/>
      <c r="H240" s="173"/>
      <c r="I240" s="173"/>
      <c r="J240" s="173"/>
      <c r="K240" s="173"/>
      <c r="L240" s="173"/>
      <c r="M240" s="173"/>
      <c r="N240" s="173"/>
      <c r="O240" s="173"/>
      <c r="P240" s="173"/>
      <c r="Q240" s="173"/>
      <c r="R240" s="173"/>
      <c r="S240" s="173"/>
      <c r="T240" s="173"/>
      <c r="U240" s="173"/>
      <c r="V240" s="173"/>
      <c r="W240" s="173"/>
      <c r="X240" s="173"/>
      <c r="Y240" s="173"/>
      <c r="Z240" s="173"/>
      <c r="AA240" s="173"/>
      <c r="AB240" s="174"/>
      <c r="AC240" s="72"/>
      <c r="AD240" s="72"/>
      <c r="AE240" s="72"/>
      <c r="AF240" s="72"/>
      <c r="AG240" s="86"/>
      <c r="AH240" s="86"/>
      <c r="AI240" s="86"/>
      <c r="AJ240" s="86"/>
      <c r="AK240" s="44"/>
      <c r="AL240" s="44"/>
      <c r="AM240" s="44"/>
      <c r="AN240" s="44"/>
      <c r="AO240" s="44"/>
      <c r="AP240" s="44"/>
      <c r="AQ240" s="44"/>
      <c r="AR240" s="44"/>
      <c r="AS240" s="44"/>
      <c r="AT240" s="44"/>
    </row>
    <row r="241" customFormat="false" ht="24.75" hidden="false" customHeight="true" outlineLevel="0" collapsed="false">
      <c r="A241" s="44" t="n">
        <v>249</v>
      </c>
      <c r="B241" s="88" t="s">
        <v>133</v>
      </c>
      <c r="C241" s="88" t="str">
        <f aca="false">CONCATENATE(D241,"_",E241)</f>
        <v>CM_Intervenant</v>
      </c>
      <c r="D241" s="89" t="s">
        <v>23</v>
      </c>
      <c r="E241" s="89" t="s">
        <v>71</v>
      </c>
      <c r="F241" s="89" t="s">
        <v>72</v>
      </c>
      <c r="G241" s="161"/>
      <c r="H241" s="161"/>
      <c r="I241" s="161"/>
      <c r="J241" s="161"/>
      <c r="K241" s="161"/>
      <c r="L241" s="161"/>
      <c r="M241" s="161"/>
      <c r="N241" s="161"/>
      <c r="O241" s="176"/>
      <c r="P241" s="161"/>
      <c r="Q241" s="161"/>
      <c r="R241" s="161"/>
      <c r="S241" s="161"/>
      <c r="T241" s="161"/>
      <c r="U241" s="161"/>
      <c r="V241" s="176"/>
      <c r="W241" s="176"/>
      <c r="X241" s="161"/>
      <c r="Y241" s="161"/>
      <c r="Z241" s="161"/>
      <c r="AA241" s="141"/>
      <c r="AB241" s="142" t="s">
        <v>122</v>
      </c>
      <c r="AC241" s="183" t="n">
        <f aca="false">SUM(G241:AA241)</f>
        <v>0</v>
      </c>
      <c r="AD241" s="88" t="n">
        <f aca="false">3/1.5</f>
        <v>2</v>
      </c>
      <c r="AE241" s="94" t="n">
        <f aca="false">(AC241+AC244+AC261+AC270)/(AD241+AD244+AD261+AD270)</f>
        <v>0.9230769231</v>
      </c>
      <c r="AF241" s="88" t="s">
        <v>133</v>
      </c>
      <c r="AG241" s="88" t="str">
        <f aca="false">E241</f>
        <v>Intervenant</v>
      </c>
      <c r="AH241" s="88" t="s">
        <v>73</v>
      </c>
      <c r="AI241" s="88" t="s">
        <v>21</v>
      </c>
      <c r="AJ241" s="88" t="s">
        <v>74</v>
      </c>
      <c r="AK241" s="44"/>
      <c r="AL241" s="95"/>
      <c r="AM241" s="95"/>
      <c r="AN241" s="95"/>
      <c r="AO241" s="95"/>
      <c r="AP241" s="95"/>
      <c r="AQ241" s="95"/>
      <c r="AR241" s="95"/>
      <c r="AS241" s="95"/>
      <c r="AT241" s="95"/>
    </row>
    <row r="242" customFormat="false" ht="14.25" hidden="false" customHeight="true" outlineLevel="0" collapsed="false">
      <c r="A242" s="44" t="n">
        <v>250</v>
      </c>
      <c r="B242" s="163" t="s">
        <v>134</v>
      </c>
      <c r="C242" s="96" t="str">
        <f aca="false">CONCATENATE(D242,"_",E242)</f>
        <v>CM_</v>
      </c>
      <c r="D242" s="97" t="s">
        <v>23</v>
      </c>
      <c r="E242" s="97"/>
      <c r="F242" s="97" t="s">
        <v>30</v>
      </c>
      <c r="G242" s="177"/>
      <c r="H242" s="177"/>
      <c r="I242" s="162"/>
      <c r="J242" s="162"/>
      <c r="K242" s="162"/>
      <c r="L242" s="162"/>
      <c r="M242" s="162"/>
      <c r="N242" s="162"/>
      <c r="O242" s="178"/>
      <c r="P242" s="162"/>
      <c r="Q242" s="162"/>
      <c r="R242" s="162"/>
      <c r="S242" s="162"/>
      <c r="T242" s="162"/>
      <c r="U242" s="162"/>
      <c r="V242" s="178"/>
      <c r="W242" s="178"/>
      <c r="X242" s="162"/>
      <c r="Y242" s="162"/>
      <c r="Z242" s="162"/>
      <c r="AA242" s="144"/>
      <c r="AB242" s="145"/>
      <c r="AC242" s="103" t="n">
        <f aca="false">SUM(G242:AA243)</f>
        <v>0</v>
      </c>
      <c r="AD242" s="104"/>
      <c r="AE242" s="104"/>
      <c r="AF242" s="104"/>
      <c r="AG242" s="105" t="n">
        <f aca="false">E242</f>
        <v>0</v>
      </c>
      <c r="AH242" s="106" t="str">
        <f aca="false">D242</f>
        <v>CM</v>
      </c>
      <c r="AI242" s="105" t="n">
        <f aca="false">SUM(G242:AA242)</f>
        <v>0</v>
      </c>
      <c r="AJ242" s="105" t="n">
        <f aca="false">AI242*1.5</f>
        <v>0</v>
      </c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</row>
    <row r="243" customFormat="false" ht="14.25" hidden="false" customHeight="true" outlineLevel="0" collapsed="false">
      <c r="A243" s="44" t="n">
        <v>251</v>
      </c>
      <c r="B243" s="163" t="s">
        <v>134</v>
      </c>
      <c r="C243" s="96" t="str">
        <f aca="false">CONCATENATE(D243,"_",E243)</f>
        <v>CM_</v>
      </c>
      <c r="D243" s="107" t="s">
        <v>23</v>
      </c>
      <c r="E243" s="107"/>
      <c r="F243" s="107" t="s">
        <v>30</v>
      </c>
      <c r="G243" s="177"/>
      <c r="H243" s="177"/>
      <c r="I243" s="162"/>
      <c r="J243" s="162"/>
      <c r="K243" s="162"/>
      <c r="L243" s="162"/>
      <c r="M243" s="162"/>
      <c r="N243" s="162"/>
      <c r="O243" s="178"/>
      <c r="P243" s="162"/>
      <c r="Q243" s="162"/>
      <c r="R243" s="162"/>
      <c r="S243" s="162"/>
      <c r="T243" s="162"/>
      <c r="U243" s="162"/>
      <c r="V243" s="178"/>
      <c r="W243" s="178"/>
      <c r="X243" s="162"/>
      <c r="Y243" s="162"/>
      <c r="Z243" s="162"/>
      <c r="AA243" s="146"/>
      <c r="AB243" s="147"/>
      <c r="AC243" s="113" t="str">
        <f aca="false">IF(AC241=AC242,"ok","/!\")</f>
        <v>ok</v>
      </c>
      <c r="AD243" s="113" t="str">
        <f aca="false">IF(AC241=AD241,"ok","/!\")</f>
        <v>/!\</v>
      </c>
      <c r="AE243" s="114"/>
      <c r="AF243" s="114"/>
      <c r="AG243" s="105" t="n">
        <f aca="false">E243</f>
        <v>0</v>
      </c>
      <c r="AH243" s="106" t="str">
        <f aca="false">D243</f>
        <v>CM</v>
      </c>
      <c r="AI243" s="105" t="n">
        <f aca="false">SUM(G243:AA243)</f>
        <v>0</v>
      </c>
      <c r="AJ243" s="105" t="n">
        <f aca="false">AI243*1.5</f>
        <v>0</v>
      </c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</row>
    <row r="244" customFormat="false" ht="24.75" hidden="false" customHeight="true" outlineLevel="0" collapsed="false">
      <c r="A244" s="44" t="n">
        <v>252</v>
      </c>
      <c r="B244" s="88" t="s">
        <v>133</v>
      </c>
      <c r="C244" s="88" t="str">
        <f aca="false">CONCATENATE(D244,"_",E244)</f>
        <v>TD_Intervenant</v>
      </c>
      <c r="D244" s="115" t="s">
        <v>25</v>
      </c>
      <c r="E244" s="115" t="s">
        <v>71</v>
      </c>
      <c r="F244" s="115" t="s">
        <v>72</v>
      </c>
      <c r="G244" s="161"/>
      <c r="H244" s="161" t="n">
        <v>1</v>
      </c>
      <c r="I244" s="161" t="n">
        <v>1</v>
      </c>
      <c r="J244" s="161" t="n">
        <v>1</v>
      </c>
      <c r="K244" s="161" t="n">
        <v>1</v>
      </c>
      <c r="L244" s="161"/>
      <c r="M244" s="161" t="n">
        <v>2</v>
      </c>
      <c r="N244" s="161" t="n">
        <v>1</v>
      </c>
      <c r="O244" s="176"/>
      <c r="P244" s="161" t="n">
        <v>1</v>
      </c>
      <c r="Q244" s="161"/>
      <c r="R244" s="161"/>
      <c r="S244" s="161"/>
      <c r="T244" s="161"/>
      <c r="U244" s="161"/>
      <c r="V244" s="176"/>
      <c r="W244" s="176"/>
      <c r="X244" s="161"/>
      <c r="Y244" s="161"/>
      <c r="Z244" s="161"/>
      <c r="AA244" s="141"/>
      <c r="AB244" s="151"/>
      <c r="AC244" s="88" t="n">
        <f aca="false">SUM(G244:AA244)*4</f>
        <v>32</v>
      </c>
      <c r="AD244" s="88" t="n">
        <f aca="false">4.5/1.5*4</f>
        <v>12</v>
      </c>
      <c r="AE244" s="114"/>
      <c r="AF244" s="114"/>
      <c r="AG244" s="88" t="str">
        <f aca="false">E244</f>
        <v>Intervenant</v>
      </c>
      <c r="AH244" s="88" t="str">
        <f aca="false">D244</f>
        <v>TD</v>
      </c>
      <c r="AI244" s="88" t="n">
        <f aca="false">SUM(G244:AA244)</f>
        <v>8</v>
      </c>
      <c r="AJ244" s="88" t="n">
        <f aca="false">AI244*1.5</f>
        <v>12</v>
      </c>
      <c r="AK244" s="44"/>
      <c r="AL244" s="95"/>
      <c r="AM244" s="95"/>
      <c r="AN244" s="95"/>
      <c r="AO244" s="95"/>
      <c r="AP244" s="95"/>
      <c r="AQ244" s="95"/>
      <c r="AR244" s="95"/>
      <c r="AS244" s="95"/>
      <c r="AT244" s="95"/>
    </row>
    <row r="245" customFormat="false" ht="14.25" hidden="false" customHeight="true" outlineLevel="0" collapsed="false">
      <c r="A245" s="44" t="n">
        <v>253</v>
      </c>
      <c r="B245" s="163" t="s">
        <v>134</v>
      </c>
      <c r="C245" s="96" t="str">
        <f aca="false">CONCATENATE(D245,"_",E245)</f>
        <v>TD_AB</v>
      </c>
      <c r="D245" s="107" t="s">
        <v>25</v>
      </c>
      <c r="E245" s="124" t="s">
        <v>124</v>
      </c>
      <c r="F245" s="107" t="s">
        <v>32</v>
      </c>
      <c r="G245" s="177"/>
      <c r="H245" s="177" t="n">
        <v>1</v>
      </c>
      <c r="I245" s="162"/>
      <c r="J245" s="162" t="n">
        <v>1</v>
      </c>
      <c r="K245" s="162" t="n">
        <v>1</v>
      </c>
      <c r="L245" s="162"/>
      <c r="M245" s="162"/>
      <c r="N245" s="162"/>
      <c r="O245" s="178"/>
      <c r="P245" s="162"/>
      <c r="Q245" s="162" t="n">
        <v>1</v>
      </c>
      <c r="R245" s="162" t="n">
        <v>1</v>
      </c>
      <c r="S245" s="162"/>
      <c r="T245" s="162"/>
      <c r="U245" s="162"/>
      <c r="V245" s="178"/>
      <c r="W245" s="178"/>
      <c r="X245" s="162"/>
      <c r="Y245" s="162"/>
      <c r="Z245" s="162"/>
      <c r="AA245" s="144"/>
      <c r="AB245" s="147"/>
      <c r="AC245" s="103" t="n">
        <f aca="false">SUM(G245:AA259)</f>
        <v>31</v>
      </c>
      <c r="AD245" s="104"/>
      <c r="AE245" s="114"/>
      <c r="AF245" s="114"/>
      <c r="AG245" s="105" t="str">
        <f aca="false">E245</f>
        <v>AB</v>
      </c>
      <c r="AH245" s="106" t="str">
        <f aca="false">D245</f>
        <v>TD</v>
      </c>
      <c r="AI245" s="105" t="n">
        <f aca="false">SUM(G245:AA245)</f>
        <v>5</v>
      </c>
      <c r="AJ245" s="105" t="n">
        <f aca="false">AI245*1.5</f>
        <v>7.5</v>
      </c>
      <c r="AK245" s="44"/>
      <c r="AL245" s="44"/>
      <c r="AM245" s="44"/>
      <c r="AN245" s="44"/>
      <c r="AO245" s="44"/>
      <c r="AP245" s="44"/>
      <c r="AQ245" s="44"/>
      <c r="AR245" s="44"/>
      <c r="AS245" s="44"/>
      <c r="AT245" s="44"/>
    </row>
    <row r="246" customFormat="false" ht="14.25" hidden="false" customHeight="true" outlineLevel="0" collapsed="false">
      <c r="A246" s="44" t="n">
        <v>254</v>
      </c>
      <c r="B246" s="163" t="s">
        <v>134</v>
      </c>
      <c r="C246" s="96" t="str">
        <f aca="false">CONCATENATE(D246,"_",E246)</f>
        <v>TD_LR</v>
      </c>
      <c r="D246" s="107" t="s">
        <v>25</v>
      </c>
      <c r="E246" s="124" t="s">
        <v>76</v>
      </c>
      <c r="F246" s="107" t="s">
        <v>32</v>
      </c>
      <c r="G246" s="177"/>
      <c r="H246" s="177" t="n">
        <v>1</v>
      </c>
      <c r="I246" s="162"/>
      <c r="J246" s="162" t="n">
        <v>1</v>
      </c>
      <c r="K246" s="162" t="n">
        <v>1</v>
      </c>
      <c r="L246" s="162"/>
      <c r="M246" s="162"/>
      <c r="N246" s="162" t="n">
        <v>1</v>
      </c>
      <c r="O246" s="178"/>
      <c r="P246" s="162" t="n">
        <v>1</v>
      </c>
      <c r="Q246" s="162"/>
      <c r="R246" s="162"/>
      <c r="S246" s="162"/>
      <c r="T246" s="162"/>
      <c r="U246" s="162"/>
      <c r="V246" s="178"/>
      <c r="W246" s="178"/>
      <c r="X246" s="162"/>
      <c r="Y246" s="162"/>
      <c r="Z246" s="162"/>
      <c r="AA246" s="146"/>
      <c r="AB246" s="147"/>
      <c r="AC246" s="126"/>
      <c r="AD246" s="126"/>
      <c r="AE246" s="114"/>
      <c r="AF246" s="114"/>
      <c r="AG246" s="105" t="str">
        <f aca="false">E246</f>
        <v>LR</v>
      </c>
      <c r="AH246" s="106" t="str">
        <f aca="false">D246</f>
        <v>TD</v>
      </c>
      <c r="AI246" s="105" t="n">
        <f aca="false">SUM(G246:AA246)</f>
        <v>5</v>
      </c>
      <c r="AJ246" s="105" t="n">
        <f aca="false">AI246*1.5</f>
        <v>7.5</v>
      </c>
      <c r="AK246" s="44"/>
      <c r="AL246" s="44"/>
      <c r="AM246" s="44"/>
      <c r="AN246" s="44"/>
      <c r="AO246" s="44"/>
      <c r="AP246" s="44"/>
      <c r="AQ246" s="44"/>
      <c r="AR246" s="44"/>
      <c r="AS246" s="44"/>
      <c r="AT246" s="44"/>
    </row>
    <row r="247" customFormat="false" ht="14.25" hidden="false" customHeight="true" outlineLevel="0" collapsed="false">
      <c r="A247" s="44" t="n">
        <v>255</v>
      </c>
      <c r="B247" s="163" t="s">
        <v>134</v>
      </c>
      <c r="C247" s="96" t="str">
        <f aca="false">CONCATENATE(D247,"_",E247)</f>
        <v>TD_LR</v>
      </c>
      <c r="D247" s="107" t="s">
        <v>25</v>
      </c>
      <c r="E247" s="124" t="s">
        <v>76</v>
      </c>
      <c r="F247" s="107" t="s">
        <v>32</v>
      </c>
      <c r="G247" s="177"/>
      <c r="H247" s="177" t="n">
        <v>1</v>
      </c>
      <c r="I247" s="162"/>
      <c r="J247" s="162" t="n">
        <v>1</v>
      </c>
      <c r="K247" s="162" t="n">
        <v>1</v>
      </c>
      <c r="L247" s="162"/>
      <c r="M247" s="162"/>
      <c r="N247" s="162" t="n">
        <v>1</v>
      </c>
      <c r="O247" s="178"/>
      <c r="P247" s="162" t="n">
        <v>1</v>
      </c>
      <c r="Q247" s="162"/>
      <c r="R247" s="162"/>
      <c r="S247" s="162"/>
      <c r="T247" s="162"/>
      <c r="U247" s="162"/>
      <c r="V247" s="178"/>
      <c r="W247" s="178"/>
      <c r="X247" s="162"/>
      <c r="Y247" s="162"/>
      <c r="Z247" s="162"/>
      <c r="AA247" s="144"/>
      <c r="AB247" s="147"/>
      <c r="AC247" s="126"/>
      <c r="AD247" s="114"/>
      <c r="AE247" s="114"/>
      <c r="AF247" s="114"/>
      <c r="AG247" s="105" t="str">
        <f aca="false">E247</f>
        <v>LR</v>
      </c>
      <c r="AH247" s="106" t="str">
        <f aca="false">D247</f>
        <v>TD</v>
      </c>
      <c r="AI247" s="105" t="n">
        <f aca="false">SUM(G247:AA247)</f>
        <v>5</v>
      </c>
      <c r="AJ247" s="105" t="n">
        <f aca="false">AI247*1.5</f>
        <v>7.5</v>
      </c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</row>
    <row r="248" customFormat="false" ht="14.25" hidden="false" customHeight="true" outlineLevel="0" collapsed="false">
      <c r="A248" s="44" t="n">
        <v>256</v>
      </c>
      <c r="B248" s="163" t="s">
        <v>134</v>
      </c>
      <c r="C248" s="96" t="str">
        <f aca="false">CONCATENATE(D248,"_",E248)</f>
        <v>TD_PSO</v>
      </c>
      <c r="D248" s="107" t="s">
        <v>25</v>
      </c>
      <c r="E248" s="124" t="s">
        <v>78</v>
      </c>
      <c r="F248" s="107" t="s">
        <v>32</v>
      </c>
      <c r="G248" s="177"/>
      <c r="H248" s="177" t="n">
        <v>1</v>
      </c>
      <c r="I248" s="162"/>
      <c r="J248" s="162" t="n">
        <v>1</v>
      </c>
      <c r="K248" s="162" t="n">
        <v>1</v>
      </c>
      <c r="L248" s="162"/>
      <c r="M248" s="162"/>
      <c r="N248" s="162" t="n">
        <v>1</v>
      </c>
      <c r="O248" s="178"/>
      <c r="P248" s="162" t="n">
        <v>1</v>
      </c>
      <c r="Q248" s="162"/>
      <c r="R248" s="162"/>
      <c r="S248" s="162"/>
      <c r="T248" s="162"/>
      <c r="U248" s="162"/>
      <c r="V248" s="178"/>
      <c r="W248" s="178"/>
      <c r="X248" s="162"/>
      <c r="Y248" s="162"/>
      <c r="Z248" s="162"/>
      <c r="AA248" s="146"/>
      <c r="AB248" s="147"/>
      <c r="AC248" s="113" t="str">
        <f aca="false">IF(AC244=AC245,"ok","/!\")</f>
        <v>/!\</v>
      </c>
      <c r="AD248" s="113" t="str">
        <f aca="false">IF(AC244=AD244,"ok","/!\")</f>
        <v>/!\</v>
      </c>
      <c r="AE248" s="114"/>
      <c r="AF248" s="114"/>
      <c r="AG248" s="105" t="str">
        <f aca="false">E248</f>
        <v>PSO</v>
      </c>
      <c r="AH248" s="106" t="str">
        <f aca="false">D248</f>
        <v>TD</v>
      </c>
      <c r="AI248" s="105" t="n">
        <f aca="false">SUM(G248:AA248)</f>
        <v>5</v>
      </c>
      <c r="AJ248" s="105" t="n">
        <f aca="false">AI248*1.5</f>
        <v>7.5</v>
      </c>
      <c r="AK248" s="44"/>
      <c r="AL248" s="44"/>
      <c r="AM248" s="44"/>
      <c r="AN248" s="44"/>
      <c r="AO248" s="44"/>
      <c r="AP248" s="44"/>
      <c r="AQ248" s="44"/>
      <c r="AR248" s="44"/>
      <c r="AS248" s="44"/>
      <c r="AT248" s="44"/>
    </row>
    <row r="249" customFormat="false" ht="14.25" hidden="false" customHeight="true" outlineLevel="0" collapsed="false">
      <c r="A249" s="44"/>
      <c r="B249" s="163" t="s">
        <v>134</v>
      </c>
      <c r="C249" s="96" t="str">
        <f aca="false">CONCATENATE(D249,"_",E249)</f>
        <v>TD_AB</v>
      </c>
      <c r="D249" s="184" t="s">
        <v>25</v>
      </c>
      <c r="E249" s="185" t="s">
        <v>124</v>
      </c>
      <c r="F249" s="184" t="s">
        <v>36</v>
      </c>
      <c r="G249" s="177"/>
      <c r="H249" s="177"/>
      <c r="I249" s="162" t="n">
        <v>1</v>
      </c>
      <c r="J249" s="162"/>
      <c r="K249" s="162"/>
      <c r="L249" s="162"/>
      <c r="M249" s="162"/>
      <c r="N249" s="162"/>
      <c r="O249" s="178"/>
      <c r="P249" s="162"/>
      <c r="Q249" s="162"/>
      <c r="R249" s="162"/>
      <c r="S249" s="162"/>
      <c r="T249" s="162"/>
      <c r="U249" s="162"/>
      <c r="V249" s="178"/>
      <c r="W249" s="178"/>
      <c r="X249" s="162"/>
      <c r="Y249" s="162"/>
      <c r="Z249" s="162"/>
      <c r="AA249" s="144"/>
      <c r="AB249" s="147"/>
      <c r="AC249" s="113"/>
      <c r="AD249" s="113"/>
      <c r="AE249" s="114"/>
      <c r="AF249" s="114"/>
      <c r="AG249" s="105" t="str">
        <f aca="false">E249</f>
        <v>AB</v>
      </c>
      <c r="AH249" s="106" t="str">
        <f aca="false">D249</f>
        <v>TD</v>
      </c>
      <c r="AI249" s="105" t="n">
        <f aca="false">SUM(G249:AA249)</f>
        <v>1</v>
      </c>
      <c r="AJ249" s="105" t="n">
        <f aca="false">AI249*1.5</f>
        <v>1.5</v>
      </c>
      <c r="AK249" s="44"/>
      <c r="AL249" s="44"/>
      <c r="AM249" s="44"/>
      <c r="AN249" s="44"/>
      <c r="AO249" s="44"/>
      <c r="AP249" s="44"/>
      <c r="AQ249" s="44"/>
      <c r="AR249" s="44"/>
      <c r="AS249" s="44"/>
      <c r="AT249" s="44"/>
    </row>
    <row r="250" customFormat="false" ht="14.25" hidden="false" customHeight="true" outlineLevel="0" collapsed="false">
      <c r="A250" s="44"/>
      <c r="B250" s="163" t="s">
        <v>134</v>
      </c>
      <c r="C250" s="96" t="str">
        <f aca="false">CONCATENATE(D250,"_",E250)</f>
        <v>TD_LR</v>
      </c>
      <c r="D250" s="184" t="s">
        <v>25</v>
      </c>
      <c r="E250" s="185" t="s">
        <v>76</v>
      </c>
      <c r="F250" s="184" t="s">
        <v>36</v>
      </c>
      <c r="G250" s="177"/>
      <c r="H250" s="177"/>
      <c r="I250" s="162" t="n">
        <v>1</v>
      </c>
      <c r="J250" s="162"/>
      <c r="K250" s="162"/>
      <c r="L250" s="162"/>
      <c r="M250" s="162"/>
      <c r="N250" s="162"/>
      <c r="O250" s="178"/>
      <c r="P250" s="162"/>
      <c r="Q250" s="162"/>
      <c r="R250" s="162"/>
      <c r="S250" s="162"/>
      <c r="T250" s="162"/>
      <c r="U250" s="162"/>
      <c r="V250" s="178"/>
      <c r="W250" s="178"/>
      <c r="X250" s="162"/>
      <c r="Y250" s="162"/>
      <c r="Z250" s="162"/>
      <c r="AA250" s="144"/>
      <c r="AB250" s="147"/>
      <c r="AC250" s="113"/>
      <c r="AD250" s="113"/>
      <c r="AE250" s="114"/>
      <c r="AF250" s="114"/>
      <c r="AG250" s="105" t="str">
        <f aca="false">E250</f>
        <v>LR</v>
      </c>
      <c r="AH250" s="106" t="str">
        <f aca="false">D250</f>
        <v>TD</v>
      </c>
      <c r="AI250" s="105" t="n">
        <f aca="false">SUM(G250:AA250)</f>
        <v>1</v>
      </c>
      <c r="AJ250" s="105" t="n">
        <f aca="false">AI250*1.5</f>
        <v>1.5</v>
      </c>
      <c r="AK250" s="44"/>
      <c r="AL250" s="44"/>
      <c r="AM250" s="44"/>
      <c r="AN250" s="44"/>
      <c r="AO250" s="44"/>
      <c r="AP250" s="44"/>
      <c r="AQ250" s="44"/>
      <c r="AR250" s="44"/>
      <c r="AS250" s="44"/>
      <c r="AT250" s="44"/>
    </row>
    <row r="251" customFormat="false" ht="14.25" hidden="false" customHeight="true" outlineLevel="0" collapsed="false">
      <c r="A251" s="44"/>
      <c r="B251" s="163" t="s">
        <v>134</v>
      </c>
      <c r="C251" s="96" t="str">
        <f aca="false">CONCATENATE(D251,"_",E251)</f>
        <v>TD_LR</v>
      </c>
      <c r="D251" s="184" t="s">
        <v>25</v>
      </c>
      <c r="E251" s="185" t="s">
        <v>76</v>
      </c>
      <c r="F251" s="184" t="s">
        <v>36</v>
      </c>
      <c r="G251" s="177"/>
      <c r="H251" s="177"/>
      <c r="I251" s="162" t="n">
        <v>1</v>
      </c>
      <c r="J251" s="162"/>
      <c r="K251" s="162"/>
      <c r="L251" s="162"/>
      <c r="M251" s="162"/>
      <c r="N251" s="162"/>
      <c r="O251" s="178"/>
      <c r="P251" s="162"/>
      <c r="Q251" s="162"/>
      <c r="R251" s="162"/>
      <c r="S251" s="162"/>
      <c r="T251" s="162"/>
      <c r="U251" s="162"/>
      <c r="V251" s="178"/>
      <c r="W251" s="178"/>
      <c r="X251" s="162"/>
      <c r="Y251" s="162"/>
      <c r="Z251" s="162"/>
      <c r="AA251" s="146"/>
      <c r="AB251" s="147"/>
      <c r="AC251" s="113"/>
      <c r="AD251" s="113"/>
      <c r="AE251" s="114"/>
      <c r="AF251" s="114"/>
      <c r="AG251" s="105" t="str">
        <f aca="false">E251</f>
        <v>LR</v>
      </c>
      <c r="AH251" s="106" t="str">
        <f aca="false">D251</f>
        <v>TD</v>
      </c>
      <c r="AI251" s="105" t="n">
        <f aca="false">SUM(G251:AA251)</f>
        <v>1</v>
      </c>
      <c r="AJ251" s="105" t="n">
        <f aca="false">AI251*1.5</f>
        <v>1.5</v>
      </c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</row>
    <row r="252" customFormat="false" ht="14.25" hidden="false" customHeight="true" outlineLevel="0" collapsed="false">
      <c r="A252" s="44"/>
      <c r="B252" s="163" t="s">
        <v>134</v>
      </c>
      <c r="C252" s="96" t="str">
        <f aca="false">CONCATENATE(D252,"_",E252)</f>
        <v>TD_PSO</v>
      </c>
      <c r="D252" s="184" t="s">
        <v>25</v>
      </c>
      <c r="E252" s="185" t="s">
        <v>78</v>
      </c>
      <c r="F252" s="184" t="s">
        <v>36</v>
      </c>
      <c r="G252" s="177"/>
      <c r="H252" s="177"/>
      <c r="I252" s="162" t="n">
        <v>1</v>
      </c>
      <c r="J252" s="162"/>
      <c r="K252" s="162"/>
      <c r="L252" s="162"/>
      <c r="M252" s="162"/>
      <c r="N252" s="162"/>
      <c r="O252" s="178"/>
      <c r="P252" s="162"/>
      <c r="Q252" s="162"/>
      <c r="R252" s="162"/>
      <c r="S252" s="162"/>
      <c r="T252" s="162"/>
      <c r="U252" s="162"/>
      <c r="V252" s="178"/>
      <c r="W252" s="178"/>
      <c r="X252" s="162"/>
      <c r="Y252" s="162"/>
      <c r="Z252" s="162"/>
      <c r="AA252" s="144"/>
      <c r="AB252" s="147"/>
      <c r="AC252" s="113"/>
      <c r="AD252" s="113"/>
      <c r="AE252" s="114"/>
      <c r="AF252" s="114"/>
      <c r="AG252" s="105" t="str">
        <f aca="false">E252</f>
        <v>PSO</v>
      </c>
      <c r="AH252" s="106" t="str">
        <f aca="false">D252</f>
        <v>TD</v>
      </c>
      <c r="AI252" s="105" t="n">
        <f aca="false">SUM(G252:AA252)</f>
        <v>1</v>
      </c>
      <c r="AJ252" s="105" t="n">
        <f aca="false">AI252*1.5</f>
        <v>1.5</v>
      </c>
      <c r="AK252" s="44"/>
      <c r="AL252" s="44"/>
      <c r="AM252" s="44"/>
      <c r="AN252" s="44"/>
      <c r="AO252" s="44"/>
      <c r="AP252" s="44"/>
      <c r="AQ252" s="44"/>
      <c r="AR252" s="44"/>
      <c r="AS252" s="44"/>
      <c r="AT252" s="44"/>
    </row>
    <row r="253" customFormat="false" ht="14.25" hidden="false" customHeight="true" outlineLevel="0" collapsed="false">
      <c r="A253" s="44"/>
      <c r="B253" s="163" t="s">
        <v>134</v>
      </c>
      <c r="C253" s="96" t="str">
        <f aca="false">CONCATENATE(D253,"_",E253)</f>
        <v>TD_AB</v>
      </c>
      <c r="D253" s="184" t="s">
        <v>25</v>
      </c>
      <c r="E253" s="186" t="s">
        <v>124</v>
      </c>
      <c r="F253" s="184" t="s">
        <v>32</v>
      </c>
      <c r="G253" s="177"/>
      <c r="H253" s="177"/>
      <c r="I253" s="162"/>
      <c r="J253" s="162"/>
      <c r="K253" s="162"/>
      <c r="L253" s="162"/>
      <c r="M253" s="187" t="n">
        <v>1</v>
      </c>
      <c r="N253" s="162"/>
      <c r="O253" s="178"/>
      <c r="P253" s="162"/>
      <c r="Q253" s="162"/>
      <c r="R253" s="162"/>
      <c r="S253" s="162"/>
      <c r="T253" s="162"/>
      <c r="U253" s="162"/>
      <c r="V253" s="178"/>
      <c r="W253" s="178"/>
      <c r="X253" s="162"/>
      <c r="Y253" s="162"/>
      <c r="Z253" s="162"/>
      <c r="AA253" s="144"/>
      <c r="AB253" s="147"/>
      <c r="AC253" s="113"/>
      <c r="AD253" s="113"/>
      <c r="AE253" s="114"/>
      <c r="AF253" s="114"/>
      <c r="AG253" s="105" t="str">
        <f aca="false">E253</f>
        <v>AB</v>
      </c>
      <c r="AH253" s="106" t="str">
        <f aca="false">D253</f>
        <v>TD</v>
      </c>
      <c r="AI253" s="105" t="n">
        <f aca="false">SUM(G253:AA253)</f>
        <v>1</v>
      </c>
      <c r="AJ253" s="105" t="n">
        <f aca="false">AI253*1.5</f>
        <v>1.5</v>
      </c>
      <c r="AK253" s="44"/>
      <c r="AL253" s="44"/>
      <c r="AM253" s="44"/>
      <c r="AN253" s="44"/>
      <c r="AO253" s="44"/>
      <c r="AP253" s="44"/>
      <c r="AQ253" s="44"/>
      <c r="AR253" s="44"/>
      <c r="AS253" s="44"/>
      <c r="AT253" s="44"/>
    </row>
    <row r="254" customFormat="false" ht="14.25" hidden="false" customHeight="true" outlineLevel="0" collapsed="false">
      <c r="A254" s="44"/>
      <c r="B254" s="163"/>
      <c r="C254" s="96" t="str">
        <f aca="false">CONCATENATE(D254,"_",E254)</f>
        <v>TD_FP</v>
      </c>
      <c r="D254" s="184" t="s">
        <v>25</v>
      </c>
      <c r="E254" s="186" t="s">
        <v>135</v>
      </c>
      <c r="F254" s="184"/>
      <c r="G254" s="177"/>
      <c r="H254" s="177"/>
      <c r="I254" s="162"/>
      <c r="J254" s="162"/>
      <c r="K254" s="162"/>
      <c r="L254" s="162"/>
      <c r="M254" s="187" t="n">
        <v>1</v>
      </c>
      <c r="N254" s="162"/>
      <c r="O254" s="178"/>
      <c r="P254" s="162"/>
      <c r="Q254" s="162"/>
      <c r="R254" s="162"/>
      <c r="S254" s="162"/>
      <c r="T254" s="162"/>
      <c r="U254" s="162"/>
      <c r="V254" s="178"/>
      <c r="W254" s="178"/>
      <c r="X254" s="162"/>
      <c r="Y254" s="162"/>
      <c r="Z254" s="162"/>
      <c r="AA254" s="144"/>
      <c r="AB254" s="147"/>
      <c r="AC254" s="113"/>
      <c r="AD254" s="113"/>
      <c r="AE254" s="114"/>
      <c r="AF254" s="114"/>
      <c r="AG254" s="105" t="str">
        <f aca="false">E254</f>
        <v>FP</v>
      </c>
      <c r="AH254" s="106" t="str">
        <f aca="false">D254</f>
        <v>TD</v>
      </c>
      <c r="AI254" s="105" t="n">
        <f aca="false">SUM(G254:AA254)</f>
        <v>1</v>
      </c>
      <c r="AJ254" s="105" t="n">
        <f aca="false">AI254*1.5</f>
        <v>1.5</v>
      </c>
      <c r="AK254" s="44"/>
      <c r="AL254" s="44"/>
      <c r="AM254" s="44"/>
      <c r="AN254" s="44"/>
      <c r="AO254" s="44"/>
      <c r="AP254" s="44"/>
      <c r="AQ254" s="44"/>
      <c r="AR254" s="44"/>
      <c r="AS254" s="44"/>
      <c r="AT254" s="44"/>
    </row>
    <row r="255" customFormat="false" ht="14.25" hidden="false" customHeight="true" outlineLevel="0" collapsed="false">
      <c r="A255" s="44"/>
      <c r="B255" s="163" t="s">
        <v>134</v>
      </c>
      <c r="C255" s="96" t="str">
        <f aca="false">CONCATENATE(D255,"_",E255)</f>
        <v>TD_LR</v>
      </c>
      <c r="D255" s="184" t="s">
        <v>25</v>
      </c>
      <c r="E255" s="188" t="s">
        <v>76</v>
      </c>
      <c r="F255" s="184" t="s">
        <v>32</v>
      </c>
      <c r="G255" s="177"/>
      <c r="H255" s="177"/>
      <c r="I255" s="162"/>
      <c r="J255" s="162"/>
      <c r="K255" s="162"/>
      <c r="L255" s="162"/>
      <c r="M255" s="189" t="n">
        <v>1</v>
      </c>
      <c r="N255" s="162"/>
      <c r="O255" s="178"/>
      <c r="P255" s="162"/>
      <c r="Q255" s="162"/>
      <c r="R255" s="162"/>
      <c r="S255" s="162"/>
      <c r="T255" s="162"/>
      <c r="U255" s="162"/>
      <c r="V255" s="178"/>
      <c r="W255" s="178"/>
      <c r="X255" s="162"/>
      <c r="Y255" s="162"/>
      <c r="Z255" s="162"/>
      <c r="AA255" s="144"/>
      <c r="AB255" s="147"/>
      <c r="AC255" s="113"/>
      <c r="AD255" s="113"/>
      <c r="AE255" s="114"/>
      <c r="AF255" s="114"/>
      <c r="AG255" s="105" t="str">
        <f aca="false">E255</f>
        <v>LR</v>
      </c>
      <c r="AH255" s="106" t="str">
        <f aca="false">D255</f>
        <v>TD</v>
      </c>
      <c r="AI255" s="105" t="n">
        <f aca="false">SUM(G255:AA255)</f>
        <v>1</v>
      </c>
      <c r="AJ255" s="105" t="n">
        <f aca="false">AI255*1.5</f>
        <v>1.5</v>
      </c>
      <c r="AK255" s="44"/>
      <c r="AL255" s="44"/>
      <c r="AM255" s="44"/>
      <c r="AN255" s="44"/>
      <c r="AO255" s="44"/>
      <c r="AP255" s="44"/>
      <c r="AQ255" s="44"/>
      <c r="AR255" s="44"/>
      <c r="AS255" s="44"/>
      <c r="AT255" s="44"/>
    </row>
    <row r="256" customFormat="false" ht="14.25" hidden="false" customHeight="true" outlineLevel="0" collapsed="false">
      <c r="A256" s="44"/>
      <c r="B256" s="163"/>
      <c r="C256" s="96" t="str">
        <f aca="false">CONCATENATE(D256,"_",E256)</f>
        <v>TD_NH</v>
      </c>
      <c r="D256" s="184" t="s">
        <v>25</v>
      </c>
      <c r="E256" s="188" t="s">
        <v>97</v>
      </c>
      <c r="F256" s="184"/>
      <c r="G256" s="177"/>
      <c r="H256" s="177"/>
      <c r="I256" s="162"/>
      <c r="J256" s="162"/>
      <c r="K256" s="162"/>
      <c r="L256" s="162"/>
      <c r="M256" s="189" t="n">
        <v>1</v>
      </c>
      <c r="N256" s="162"/>
      <c r="O256" s="178"/>
      <c r="P256" s="162"/>
      <c r="Q256" s="162"/>
      <c r="R256" s="162"/>
      <c r="S256" s="162"/>
      <c r="T256" s="162"/>
      <c r="U256" s="162"/>
      <c r="V256" s="178"/>
      <c r="W256" s="178"/>
      <c r="X256" s="162"/>
      <c r="Y256" s="162"/>
      <c r="Z256" s="162"/>
      <c r="AA256" s="144"/>
      <c r="AB256" s="147"/>
      <c r="AC256" s="113"/>
      <c r="AD256" s="113"/>
      <c r="AE256" s="114"/>
      <c r="AF256" s="114"/>
      <c r="AG256" s="105" t="str">
        <f aca="false">E256</f>
        <v>NH</v>
      </c>
      <c r="AH256" s="106" t="str">
        <f aca="false">D256</f>
        <v>TD</v>
      </c>
      <c r="AI256" s="105" t="n">
        <f aca="false">SUM(G256:AA256)</f>
        <v>1</v>
      </c>
      <c r="AJ256" s="105" t="n">
        <f aca="false">AI256*1.5</f>
        <v>1.5</v>
      </c>
      <c r="AK256" s="44"/>
      <c r="AL256" s="44"/>
      <c r="AM256" s="44"/>
      <c r="AN256" s="44"/>
      <c r="AO256" s="44"/>
      <c r="AP256" s="44"/>
      <c r="AQ256" s="44"/>
      <c r="AR256" s="44"/>
      <c r="AS256" s="44"/>
      <c r="AT256" s="44"/>
    </row>
    <row r="257" customFormat="false" ht="14.25" hidden="false" customHeight="true" outlineLevel="0" collapsed="false">
      <c r="A257" s="44"/>
      <c r="B257" s="163" t="s">
        <v>134</v>
      </c>
      <c r="C257" s="96" t="str">
        <f aca="false">CONCATENATE(D257,"_",E257)</f>
        <v>TD_LR</v>
      </c>
      <c r="D257" s="184" t="s">
        <v>25</v>
      </c>
      <c r="E257" s="190" t="s">
        <v>76</v>
      </c>
      <c r="F257" s="184" t="s">
        <v>32</v>
      </c>
      <c r="G257" s="177"/>
      <c r="H257" s="177"/>
      <c r="I257" s="162"/>
      <c r="J257" s="162"/>
      <c r="K257" s="162"/>
      <c r="L257" s="162"/>
      <c r="M257" s="191" t="n">
        <v>1</v>
      </c>
      <c r="N257" s="162"/>
      <c r="O257" s="178"/>
      <c r="P257" s="162"/>
      <c r="Q257" s="162"/>
      <c r="R257" s="162"/>
      <c r="S257" s="162"/>
      <c r="T257" s="162"/>
      <c r="U257" s="162"/>
      <c r="V257" s="178"/>
      <c r="W257" s="178"/>
      <c r="X257" s="162"/>
      <c r="Y257" s="162"/>
      <c r="Z257" s="162"/>
      <c r="AA257" s="144"/>
      <c r="AB257" s="147"/>
      <c r="AC257" s="113"/>
      <c r="AD257" s="113"/>
      <c r="AE257" s="114"/>
      <c r="AF257" s="114"/>
      <c r="AG257" s="105" t="str">
        <f aca="false">E257</f>
        <v>LR</v>
      </c>
      <c r="AH257" s="106" t="str">
        <f aca="false">D257</f>
        <v>TD</v>
      </c>
      <c r="AI257" s="105" t="n">
        <f aca="false">SUM(G257:AA257)</f>
        <v>1</v>
      </c>
      <c r="AJ257" s="105" t="n">
        <f aca="false">AI257*1.5</f>
        <v>1.5</v>
      </c>
      <c r="AK257" s="44"/>
      <c r="AL257" s="44"/>
      <c r="AM257" s="44"/>
      <c r="AN257" s="44"/>
      <c r="AO257" s="44"/>
      <c r="AP257" s="44"/>
      <c r="AQ257" s="44"/>
      <c r="AR257" s="44"/>
      <c r="AS257" s="44"/>
      <c r="AT257" s="44"/>
    </row>
    <row r="258" customFormat="false" ht="14.25" hidden="false" customHeight="true" outlineLevel="0" collapsed="false">
      <c r="A258" s="44"/>
      <c r="B258" s="163"/>
      <c r="C258" s="96" t="str">
        <f aca="false">CONCATENATE(D258,"_",E258)</f>
        <v>TD_YF</v>
      </c>
      <c r="D258" s="184" t="s">
        <v>25</v>
      </c>
      <c r="E258" s="190" t="s">
        <v>91</v>
      </c>
      <c r="F258" s="184"/>
      <c r="G258" s="177"/>
      <c r="H258" s="177"/>
      <c r="I258" s="162"/>
      <c r="J258" s="162"/>
      <c r="K258" s="162"/>
      <c r="L258" s="162"/>
      <c r="M258" s="191" t="n">
        <v>1</v>
      </c>
      <c r="N258" s="162"/>
      <c r="O258" s="178"/>
      <c r="P258" s="162"/>
      <c r="Q258" s="162"/>
      <c r="R258" s="162"/>
      <c r="S258" s="162"/>
      <c r="T258" s="162"/>
      <c r="U258" s="162"/>
      <c r="V258" s="178"/>
      <c r="W258" s="178"/>
      <c r="X258" s="162"/>
      <c r="Y258" s="162"/>
      <c r="Z258" s="162"/>
      <c r="AA258" s="144"/>
      <c r="AB258" s="147"/>
      <c r="AC258" s="113"/>
      <c r="AD258" s="113"/>
      <c r="AE258" s="114"/>
      <c r="AF258" s="114"/>
      <c r="AG258" s="105" t="str">
        <f aca="false">E258</f>
        <v>YF</v>
      </c>
      <c r="AH258" s="106" t="str">
        <f aca="false">D258</f>
        <v>TD</v>
      </c>
      <c r="AI258" s="105" t="n">
        <f aca="false">SUM(G258:AA258)</f>
        <v>1</v>
      </c>
      <c r="AJ258" s="105" t="n">
        <f aca="false">AI258*1.5</f>
        <v>1.5</v>
      </c>
      <c r="AK258" s="44"/>
      <c r="AL258" s="44"/>
      <c r="AM258" s="44"/>
      <c r="AN258" s="44"/>
      <c r="AO258" s="44"/>
      <c r="AP258" s="44"/>
      <c r="AQ258" s="44"/>
      <c r="AR258" s="44"/>
      <c r="AS258" s="44"/>
      <c r="AT258" s="44"/>
    </row>
    <row r="259" customFormat="false" ht="14.25" hidden="false" customHeight="true" outlineLevel="0" collapsed="false">
      <c r="A259" s="44"/>
      <c r="B259" s="163" t="s">
        <v>134</v>
      </c>
      <c r="C259" s="96" t="str">
        <f aca="false">CONCATENATE(D259,"_",E259)</f>
        <v>TD_PSO</v>
      </c>
      <c r="D259" s="184" t="s">
        <v>25</v>
      </c>
      <c r="E259" s="192" t="s">
        <v>78</v>
      </c>
      <c r="F259" s="184" t="s">
        <v>32</v>
      </c>
      <c r="G259" s="177"/>
      <c r="H259" s="177"/>
      <c r="I259" s="162"/>
      <c r="J259" s="162"/>
      <c r="K259" s="162"/>
      <c r="L259" s="162"/>
      <c r="M259" s="193" t="n">
        <v>1</v>
      </c>
      <c r="N259" s="162"/>
      <c r="O259" s="178"/>
      <c r="P259" s="162"/>
      <c r="Q259" s="162"/>
      <c r="R259" s="162"/>
      <c r="S259" s="162"/>
      <c r="T259" s="162"/>
      <c r="U259" s="162"/>
      <c r="V259" s="178"/>
      <c r="W259" s="178"/>
      <c r="X259" s="162"/>
      <c r="Y259" s="162"/>
      <c r="Z259" s="162"/>
      <c r="AA259" s="144"/>
      <c r="AB259" s="147"/>
      <c r="AC259" s="113"/>
      <c r="AD259" s="113"/>
      <c r="AE259" s="114"/>
      <c r="AF259" s="114"/>
      <c r="AG259" s="105" t="str">
        <f aca="false">E259</f>
        <v>PSO</v>
      </c>
      <c r="AH259" s="106" t="str">
        <f aca="false">D259</f>
        <v>TD</v>
      </c>
      <c r="AI259" s="105" t="n">
        <f aca="false">SUM(G259:AA259)</f>
        <v>1</v>
      </c>
      <c r="AJ259" s="105" t="n">
        <f aca="false">AI259*1.5</f>
        <v>1.5</v>
      </c>
      <c r="AK259" s="44"/>
      <c r="AL259" s="44"/>
      <c r="AM259" s="44"/>
      <c r="AN259" s="44"/>
      <c r="AO259" s="44"/>
      <c r="AP259" s="44"/>
      <c r="AQ259" s="44"/>
      <c r="AR259" s="44"/>
      <c r="AS259" s="44"/>
      <c r="AT259" s="44"/>
    </row>
    <row r="260" customFormat="false" ht="14.25" hidden="false" customHeight="true" outlineLevel="0" collapsed="false">
      <c r="A260" s="44"/>
      <c r="B260" s="163"/>
      <c r="C260" s="96" t="str">
        <f aca="false">CONCATENATE(D260,"_",E260)</f>
        <v>TD_PG</v>
      </c>
      <c r="D260" s="184" t="s">
        <v>25</v>
      </c>
      <c r="E260" s="192" t="s">
        <v>136</v>
      </c>
      <c r="F260" s="184"/>
      <c r="G260" s="177"/>
      <c r="H260" s="177"/>
      <c r="I260" s="162"/>
      <c r="J260" s="162"/>
      <c r="K260" s="162"/>
      <c r="L260" s="162"/>
      <c r="M260" s="193" t="n">
        <v>1</v>
      </c>
      <c r="N260" s="162"/>
      <c r="O260" s="178"/>
      <c r="P260" s="162"/>
      <c r="Q260" s="162"/>
      <c r="R260" s="162"/>
      <c r="S260" s="162"/>
      <c r="T260" s="162"/>
      <c r="U260" s="162"/>
      <c r="V260" s="178"/>
      <c r="W260" s="178"/>
      <c r="X260" s="162"/>
      <c r="Y260" s="162"/>
      <c r="Z260" s="162"/>
      <c r="AA260" s="144"/>
      <c r="AB260" s="147"/>
      <c r="AC260" s="113"/>
      <c r="AD260" s="113"/>
      <c r="AE260" s="114"/>
      <c r="AF260" s="114"/>
      <c r="AG260" s="105" t="str">
        <f aca="false">E260</f>
        <v>PG</v>
      </c>
      <c r="AH260" s="106" t="str">
        <f aca="false">D260</f>
        <v>TD</v>
      </c>
      <c r="AI260" s="105" t="n">
        <f aca="false">SUM(G260:AA260)</f>
        <v>1</v>
      </c>
      <c r="AJ260" s="105" t="n">
        <f aca="false">AI260*1.5</f>
        <v>1.5</v>
      </c>
      <c r="AK260" s="44"/>
      <c r="AL260" s="44"/>
      <c r="AM260" s="44"/>
      <c r="AN260" s="44"/>
      <c r="AO260" s="44"/>
      <c r="AP260" s="44"/>
      <c r="AQ260" s="44"/>
      <c r="AR260" s="44"/>
      <c r="AS260" s="44"/>
      <c r="AT260" s="44"/>
    </row>
    <row r="261" customFormat="false" ht="24.75" hidden="false" customHeight="true" outlineLevel="0" collapsed="false">
      <c r="A261" s="44" t="n">
        <v>257</v>
      </c>
      <c r="B261" s="88" t="s">
        <v>133</v>
      </c>
      <c r="C261" s="88" t="str">
        <f aca="false">CONCATENATE(D261,"_",E261)</f>
        <v>TP_Intervenant</v>
      </c>
      <c r="D261" s="194" t="s">
        <v>27</v>
      </c>
      <c r="E261" s="194" t="s">
        <v>71</v>
      </c>
      <c r="F261" s="194" t="s">
        <v>72</v>
      </c>
      <c r="G261" s="161"/>
      <c r="H261" s="161"/>
      <c r="I261" s="161"/>
      <c r="J261" s="161" t="n">
        <v>1</v>
      </c>
      <c r="K261" s="161" t="n">
        <v>1</v>
      </c>
      <c r="L261" s="161" t="n">
        <v>1</v>
      </c>
      <c r="M261" s="161"/>
      <c r="N261" s="161"/>
      <c r="O261" s="176"/>
      <c r="P261" s="161" t="n">
        <v>1</v>
      </c>
      <c r="Q261" s="161" t="n">
        <v>1</v>
      </c>
      <c r="R261" s="161"/>
      <c r="S261" s="161"/>
      <c r="T261" s="161"/>
      <c r="U261" s="161"/>
      <c r="V261" s="176"/>
      <c r="W261" s="176"/>
      <c r="X261" s="161"/>
      <c r="Y261" s="161"/>
      <c r="Z261" s="161"/>
      <c r="AA261" s="141"/>
      <c r="AB261" s="151"/>
      <c r="AC261" s="88" t="n">
        <f aca="false">SUM(G261:AA261)*8</f>
        <v>40</v>
      </c>
      <c r="AD261" s="88" t="n">
        <f aca="false">12/1.5*8</f>
        <v>64</v>
      </c>
      <c r="AE261" s="114"/>
      <c r="AF261" s="114"/>
      <c r="AG261" s="88" t="str">
        <f aca="false">E261</f>
        <v>Intervenant</v>
      </c>
      <c r="AH261" s="88" t="str">
        <f aca="false">D261</f>
        <v>TP</v>
      </c>
      <c r="AI261" s="88" t="n">
        <f aca="false">SUM(G261:AA261)</f>
        <v>5</v>
      </c>
      <c r="AJ261" s="88" t="n">
        <f aca="false">AI261*1.5</f>
        <v>7.5</v>
      </c>
      <c r="AK261" s="44"/>
      <c r="AL261" s="95"/>
      <c r="AM261" s="95"/>
      <c r="AN261" s="95"/>
      <c r="AO261" s="95"/>
      <c r="AP261" s="95"/>
      <c r="AQ261" s="95"/>
      <c r="AR261" s="95"/>
      <c r="AS261" s="95"/>
      <c r="AT261" s="95"/>
    </row>
    <row r="262" customFormat="false" ht="14.25" hidden="false" customHeight="true" outlineLevel="0" collapsed="false">
      <c r="A262" s="44" t="n">
        <v>258</v>
      </c>
      <c r="B262" s="163" t="s">
        <v>134</v>
      </c>
      <c r="C262" s="96" t="str">
        <f aca="false">CONCATENATE(D262,"_",E262)</f>
        <v>TP_ALE</v>
      </c>
      <c r="D262" s="195" t="s">
        <v>27</v>
      </c>
      <c r="E262" s="185" t="s">
        <v>122</v>
      </c>
      <c r="F262" s="184" t="s">
        <v>32</v>
      </c>
      <c r="G262" s="177"/>
      <c r="H262" s="177"/>
      <c r="I262" s="162"/>
      <c r="J262" s="162" t="n">
        <v>4</v>
      </c>
      <c r="K262" s="162" t="n">
        <v>5</v>
      </c>
      <c r="L262" s="162" t="n">
        <v>6</v>
      </c>
      <c r="M262" s="162"/>
      <c r="N262" s="162"/>
      <c r="O262" s="178"/>
      <c r="P262" s="162" t="n">
        <v>6</v>
      </c>
      <c r="Q262" s="162" t="n">
        <v>2</v>
      </c>
      <c r="R262" s="162" t="n">
        <v>2</v>
      </c>
      <c r="S262" s="162"/>
      <c r="T262" s="162"/>
      <c r="U262" s="162"/>
      <c r="V262" s="178"/>
      <c r="W262" s="178"/>
      <c r="X262" s="162"/>
      <c r="Y262" s="162"/>
      <c r="Z262" s="162"/>
      <c r="AA262" s="144"/>
      <c r="AB262" s="147"/>
      <c r="AC262" s="103" t="n">
        <f aca="false">SUM(G262:AA269)</f>
        <v>40</v>
      </c>
      <c r="AD262" s="104"/>
      <c r="AE262" s="114"/>
      <c r="AF262" s="114"/>
      <c r="AG262" s="105" t="str">
        <f aca="false">E262</f>
        <v>ALE</v>
      </c>
      <c r="AH262" s="106" t="str">
        <f aca="false">D262</f>
        <v>TP</v>
      </c>
      <c r="AI262" s="105" t="n">
        <f aca="false">SUM(G262:AA262)</f>
        <v>25</v>
      </c>
      <c r="AJ262" s="105" t="n">
        <f aca="false">AI262*1.5</f>
        <v>37.5</v>
      </c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</row>
    <row r="263" customFormat="false" ht="14.25" hidden="false" customHeight="true" outlineLevel="0" collapsed="false">
      <c r="A263" s="44" t="n">
        <v>259</v>
      </c>
      <c r="B263" s="163" t="s">
        <v>134</v>
      </c>
      <c r="C263" s="96" t="str">
        <f aca="false">CONCATENATE(D263,"_",E263)</f>
        <v>TP_MN</v>
      </c>
      <c r="D263" s="195" t="s">
        <v>27</v>
      </c>
      <c r="E263" s="185" t="s">
        <v>127</v>
      </c>
      <c r="F263" s="184" t="s">
        <v>32</v>
      </c>
      <c r="G263" s="177"/>
      <c r="H263" s="177"/>
      <c r="I263" s="162"/>
      <c r="J263" s="162" t="n">
        <v>3</v>
      </c>
      <c r="K263" s="162" t="n">
        <v>3</v>
      </c>
      <c r="L263" s="162" t="n">
        <v>3</v>
      </c>
      <c r="M263" s="162"/>
      <c r="N263" s="162"/>
      <c r="O263" s="178"/>
      <c r="P263" s="162" t="n">
        <v>3</v>
      </c>
      <c r="Q263" s="162" t="n">
        <v>3</v>
      </c>
      <c r="R263" s="162"/>
      <c r="S263" s="162"/>
      <c r="T263" s="162"/>
      <c r="U263" s="162"/>
      <c r="V263" s="178"/>
      <c r="W263" s="178"/>
      <c r="X263" s="162"/>
      <c r="Y263" s="162"/>
      <c r="Z263" s="162"/>
      <c r="AA263" s="146"/>
      <c r="AB263" s="147"/>
      <c r="AC263" s="126"/>
      <c r="AD263" s="114"/>
      <c r="AE263" s="114"/>
      <c r="AF263" s="114"/>
      <c r="AG263" s="105" t="str">
        <f aca="false">E263</f>
        <v>MN</v>
      </c>
      <c r="AH263" s="106" t="str">
        <f aca="false">D263</f>
        <v>TP</v>
      </c>
      <c r="AI263" s="105" t="n">
        <f aca="false">SUM(G263:AA263)</f>
        <v>15</v>
      </c>
      <c r="AJ263" s="105" t="n">
        <f aca="false">AI263*1.5</f>
        <v>22.5</v>
      </c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</row>
    <row r="264" customFormat="false" ht="14.25" hidden="false" customHeight="true" outlineLevel="0" collapsed="false">
      <c r="A264" s="44" t="n">
        <v>260</v>
      </c>
      <c r="B264" s="163" t="s">
        <v>134</v>
      </c>
      <c r="C264" s="96" t="str">
        <f aca="false">CONCATENATE(D264,"_",E264)</f>
        <v>TP_</v>
      </c>
      <c r="D264" s="195" t="s">
        <v>27</v>
      </c>
      <c r="E264" s="185"/>
      <c r="F264" s="184" t="s">
        <v>32</v>
      </c>
      <c r="G264" s="177"/>
      <c r="H264" s="177"/>
      <c r="I264" s="162"/>
      <c r="J264" s="162"/>
      <c r="K264" s="162"/>
      <c r="L264" s="162"/>
      <c r="M264" s="162"/>
      <c r="N264" s="162"/>
      <c r="O264" s="178"/>
      <c r="P264" s="162"/>
      <c r="Q264" s="162"/>
      <c r="R264" s="162"/>
      <c r="S264" s="162"/>
      <c r="T264" s="162"/>
      <c r="U264" s="162"/>
      <c r="V264" s="178"/>
      <c r="W264" s="178"/>
      <c r="X264" s="162"/>
      <c r="Y264" s="162"/>
      <c r="Z264" s="162"/>
      <c r="AA264" s="144"/>
      <c r="AB264" s="147"/>
      <c r="AC264" s="126"/>
      <c r="AD264" s="114"/>
      <c r="AE264" s="114"/>
      <c r="AF264" s="114"/>
      <c r="AG264" s="105" t="n">
        <f aca="false">E264</f>
        <v>0</v>
      </c>
      <c r="AH264" s="106" t="str">
        <f aca="false">D264</f>
        <v>TP</v>
      </c>
      <c r="AI264" s="105" t="n">
        <f aca="false">SUM(G264:AA264)</f>
        <v>0</v>
      </c>
      <c r="AJ264" s="105" t="n">
        <f aca="false">AI264*1.5</f>
        <v>0</v>
      </c>
      <c r="AK264" s="44"/>
      <c r="AL264" s="44"/>
      <c r="AM264" s="44"/>
      <c r="AN264" s="44"/>
      <c r="AO264" s="44"/>
      <c r="AP264" s="44"/>
      <c r="AQ264" s="44"/>
      <c r="AR264" s="44"/>
      <c r="AS264" s="44"/>
      <c r="AT264" s="44"/>
    </row>
    <row r="265" customFormat="false" ht="14.25" hidden="false" customHeight="true" outlineLevel="0" collapsed="false">
      <c r="A265" s="44" t="n">
        <v>261</v>
      </c>
      <c r="B265" s="163" t="s">
        <v>134</v>
      </c>
      <c r="C265" s="96" t="str">
        <f aca="false">CONCATENATE(D265,"_",E265)</f>
        <v>TP_</v>
      </c>
      <c r="D265" s="195" t="s">
        <v>27</v>
      </c>
      <c r="E265" s="185"/>
      <c r="F265" s="184" t="s">
        <v>36</v>
      </c>
      <c r="G265" s="177"/>
      <c r="H265" s="177"/>
      <c r="I265" s="162"/>
      <c r="J265" s="162"/>
      <c r="K265" s="162"/>
      <c r="L265" s="162"/>
      <c r="M265" s="162"/>
      <c r="N265" s="162"/>
      <c r="O265" s="178"/>
      <c r="P265" s="162"/>
      <c r="Q265" s="162"/>
      <c r="R265" s="162"/>
      <c r="S265" s="162"/>
      <c r="T265" s="162"/>
      <c r="U265" s="162"/>
      <c r="V265" s="178"/>
      <c r="W265" s="178"/>
      <c r="X265" s="162"/>
      <c r="Y265" s="162"/>
      <c r="Z265" s="162"/>
      <c r="AA265" s="146"/>
      <c r="AB265" s="147"/>
      <c r="AC265" s="126"/>
      <c r="AD265" s="114"/>
      <c r="AE265" s="114"/>
      <c r="AF265" s="114"/>
      <c r="AG265" s="105" t="n">
        <f aca="false">E265</f>
        <v>0</v>
      </c>
      <c r="AH265" s="106" t="str">
        <f aca="false">D265</f>
        <v>TP</v>
      </c>
      <c r="AI265" s="105" t="n">
        <f aca="false">SUM(G265:AA265)</f>
        <v>0</v>
      </c>
      <c r="AJ265" s="105" t="n">
        <f aca="false">AI265*1.5</f>
        <v>0</v>
      </c>
      <c r="AK265" s="44"/>
      <c r="AL265" s="44"/>
      <c r="AM265" s="44"/>
      <c r="AN265" s="44"/>
      <c r="AO265" s="44"/>
      <c r="AP265" s="44"/>
      <c r="AQ265" s="44"/>
      <c r="AR265" s="44"/>
      <c r="AS265" s="44"/>
      <c r="AT265" s="44"/>
    </row>
    <row r="266" customFormat="false" ht="14.25" hidden="false" customHeight="true" outlineLevel="0" collapsed="false">
      <c r="A266" s="44" t="n">
        <v>262</v>
      </c>
      <c r="B266" s="163" t="s">
        <v>134</v>
      </c>
      <c r="C266" s="96" t="str">
        <f aca="false">CONCATENATE(D266,"_",E266)</f>
        <v>TP_</v>
      </c>
      <c r="D266" s="195" t="s">
        <v>27</v>
      </c>
      <c r="E266" s="185"/>
      <c r="F266" s="184" t="s">
        <v>36</v>
      </c>
      <c r="G266" s="177"/>
      <c r="H266" s="177"/>
      <c r="I266" s="162"/>
      <c r="J266" s="162"/>
      <c r="K266" s="162"/>
      <c r="L266" s="162"/>
      <c r="M266" s="162"/>
      <c r="N266" s="162"/>
      <c r="O266" s="178"/>
      <c r="P266" s="162"/>
      <c r="Q266" s="162"/>
      <c r="R266" s="162"/>
      <c r="S266" s="162"/>
      <c r="T266" s="162"/>
      <c r="U266" s="162"/>
      <c r="V266" s="178"/>
      <c r="W266" s="178"/>
      <c r="X266" s="162"/>
      <c r="Y266" s="162"/>
      <c r="Z266" s="162"/>
      <c r="AA266" s="144"/>
      <c r="AB266" s="147"/>
      <c r="AC266" s="126"/>
      <c r="AD266" s="114"/>
      <c r="AE266" s="114"/>
      <c r="AF266" s="114"/>
      <c r="AG266" s="105" t="n">
        <f aca="false">E266</f>
        <v>0</v>
      </c>
      <c r="AH266" s="106" t="str">
        <f aca="false">D266</f>
        <v>TP</v>
      </c>
      <c r="AI266" s="105" t="n">
        <f aca="false">SUM(G266:AA266)</f>
        <v>0</v>
      </c>
      <c r="AJ266" s="105" t="n">
        <f aca="false">AI266*1.5</f>
        <v>0</v>
      </c>
      <c r="AK266" s="44"/>
      <c r="AL266" s="44"/>
      <c r="AM266" s="44"/>
      <c r="AN266" s="44"/>
      <c r="AO266" s="44"/>
      <c r="AP266" s="44"/>
      <c r="AQ266" s="44"/>
      <c r="AR266" s="44"/>
      <c r="AS266" s="44"/>
      <c r="AT266" s="44"/>
    </row>
    <row r="267" customFormat="false" ht="14.25" hidden="false" customHeight="true" outlineLevel="0" collapsed="false">
      <c r="A267" s="44" t="n">
        <v>263</v>
      </c>
      <c r="B267" s="163" t="s">
        <v>134</v>
      </c>
      <c r="C267" s="96" t="str">
        <f aca="false">CONCATENATE(D267,"_",E267)</f>
        <v>TP_</v>
      </c>
      <c r="D267" s="195" t="s">
        <v>27</v>
      </c>
      <c r="E267" s="185"/>
      <c r="F267" s="184" t="s">
        <v>36</v>
      </c>
      <c r="G267" s="177"/>
      <c r="H267" s="177"/>
      <c r="I267" s="162"/>
      <c r="J267" s="162"/>
      <c r="K267" s="162"/>
      <c r="L267" s="162"/>
      <c r="M267" s="162"/>
      <c r="N267" s="162"/>
      <c r="O267" s="178"/>
      <c r="P267" s="162"/>
      <c r="Q267" s="162"/>
      <c r="R267" s="162"/>
      <c r="S267" s="162"/>
      <c r="T267" s="162"/>
      <c r="U267" s="162"/>
      <c r="V267" s="178"/>
      <c r="W267" s="178"/>
      <c r="X267" s="162"/>
      <c r="Y267" s="162"/>
      <c r="Z267" s="162"/>
      <c r="AA267" s="146"/>
      <c r="AB267" s="147"/>
      <c r="AC267" s="126"/>
      <c r="AD267" s="114"/>
      <c r="AE267" s="114"/>
      <c r="AF267" s="114"/>
      <c r="AG267" s="105" t="n">
        <f aca="false">E267</f>
        <v>0</v>
      </c>
      <c r="AH267" s="106" t="str">
        <f aca="false">D267</f>
        <v>TP</v>
      </c>
      <c r="AI267" s="105" t="n">
        <f aca="false">SUM(G267:AA267)</f>
        <v>0</v>
      </c>
      <c r="AJ267" s="105" t="n">
        <f aca="false">AI267*1.5</f>
        <v>0</v>
      </c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</row>
    <row r="268" customFormat="false" ht="14.25" hidden="false" customHeight="true" outlineLevel="0" collapsed="false">
      <c r="A268" s="44" t="n">
        <v>264</v>
      </c>
      <c r="B268" s="163" t="s">
        <v>134</v>
      </c>
      <c r="C268" s="96" t="str">
        <f aca="false">CONCATENATE(D268,"_",E268)</f>
        <v>TP_</v>
      </c>
      <c r="D268" s="195" t="s">
        <v>27</v>
      </c>
      <c r="E268" s="185"/>
      <c r="F268" s="184" t="s">
        <v>36</v>
      </c>
      <c r="G268" s="177"/>
      <c r="H268" s="177"/>
      <c r="I268" s="162"/>
      <c r="J268" s="162"/>
      <c r="K268" s="162"/>
      <c r="L268" s="162"/>
      <c r="M268" s="162"/>
      <c r="N268" s="162"/>
      <c r="O268" s="178"/>
      <c r="P268" s="162"/>
      <c r="Q268" s="162"/>
      <c r="R268" s="162"/>
      <c r="S268" s="162"/>
      <c r="T268" s="162"/>
      <c r="U268" s="162"/>
      <c r="V268" s="178"/>
      <c r="W268" s="178"/>
      <c r="X268" s="162"/>
      <c r="Y268" s="162"/>
      <c r="Z268" s="162"/>
      <c r="AA268" s="144"/>
      <c r="AB268" s="147"/>
      <c r="AC268" s="126"/>
      <c r="AD268" s="114"/>
      <c r="AE268" s="114"/>
      <c r="AF268" s="114"/>
      <c r="AG268" s="105" t="n">
        <f aca="false">E268</f>
        <v>0</v>
      </c>
      <c r="AH268" s="106" t="str">
        <f aca="false">D268</f>
        <v>TP</v>
      </c>
      <c r="AI268" s="105" t="n">
        <f aca="false">SUM(G268:AA268)</f>
        <v>0</v>
      </c>
      <c r="AJ268" s="105" t="n">
        <f aca="false">AI268*1.5</f>
        <v>0</v>
      </c>
      <c r="AK268" s="44"/>
      <c r="AL268" s="44"/>
      <c r="AM268" s="44"/>
      <c r="AN268" s="44"/>
      <c r="AO268" s="44"/>
      <c r="AP268" s="44"/>
      <c r="AQ268" s="44"/>
      <c r="AR268" s="44"/>
      <c r="AS268" s="44"/>
      <c r="AT268" s="44"/>
    </row>
    <row r="269" customFormat="false" ht="14.25" hidden="false" customHeight="true" outlineLevel="0" collapsed="false">
      <c r="A269" s="44" t="n">
        <v>265</v>
      </c>
      <c r="B269" s="163" t="s">
        <v>134</v>
      </c>
      <c r="C269" s="96" t="str">
        <f aca="false">CONCATENATE(D269,"_",E269)</f>
        <v>TP_</v>
      </c>
      <c r="D269" s="195" t="s">
        <v>27</v>
      </c>
      <c r="E269" s="185"/>
      <c r="F269" s="184" t="s">
        <v>36</v>
      </c>
      <c r="G269" s="177"/>
      <c r="H269" s="177"/>
      <c r="I269" s="162"/>
      <c r="J269" s="162"/>
      <c r="K269" s="162"/>
      <c r="L269" s="162"/>
      <c r="M269" s="162"/>
      <c r="N269" s="162"/>
      <c r="O269" s="178"/>
      <c r="P269" s="162"/>
      <c r="Q269" s="162"/>
      <c r="R269" s="162"/>
      <c r="S269" s="162"/>
      <c r="T269" s="162"/>
      <c r="U269" s="162"/>
      <c r="V269" s="178"/>
      <c r="W269" s="178"/>
      <c r="X269" s="162"/>
      <c r="Y269" s="162"/>
      <c r="Z269" s="162"/>
      <c r="AA269" s="146"/>
      <c r="AB269" s="147"/>
      <c r="AC269" s="113" t="str">
        <f aca="false">IF(AC261=AC262,"ok","/!\")</f>
        <v>ok</v>
      </c>
      <c r="AD269" s="113" t="str">
        <f aca="false">IF(AC261=AD261,"ok","/!\")</f>
        <v>/!\</v>
      </c>
      <c r="AE269" s="114"/>
      <c r="AF269" s="114"/>
      <c r="AG269" s="105" t="n">
        <f aca="false">E269</f>
        <v>0</v>
      </c>
      <c r="AH269" s="106" t="str">
        <f aca="false">D269</f>
        <v>TP</v>
      </c>
      <c r="AI269" s="105" t="n">
        <f aca="false">SUM(G269:AA269)</f>
        <v>0</v>
      </c>
      <c r="AJ269" s="105" t="n">
        <f aca="false">AI269*1.5</f>
        <v>0</v>
      </c>
      <c r="AK269" s="44"/>
      <c r="AL269" s="44"/>
      <c r="AM269" s="44"/>
      <c r="AN269" s="44"/>
      <c r="AO269" s="44"/>
      <c r="AP269" s="44"/>
      <c r="AQ269" s="44"/>
      <c r="AR269" s="44"/>
      <c r="AS269" s="44"/>
      <c r="AT269" s="44"/>
    </row>
    <row r="270" customFormat="false" ht="24.75" hidden="false" customHeight="true" outlineLevel="0" collapsed="false">
      <c r="A270" s="44" t="n">
        <v>266</v>
      </c>
      <c r="B270" s="88" t="s">
        <v>133</v>
      </c>
      <c r="C270" s="88" t="str">
        <f aca="false">CONCATENATE(D270,"_",E270)</f>
        <v>CTRL_Intervenant</v>
      </c>
      <c r="D270" s="194" t="s">
        <v>28</v>
      </c>
      <c r="E270" s="194" t="s">
        <v>71</v>
      </c>
      <c r="F270" s="194" t="s">
        <v>72</v>
      </c>
      <c r="G270" s="161"/>
      <c r="H270" s="161"/>
      <c r="I270" s="161"/>
      <c r="J270" s="161"/>
      <c r="K270" s="161"/>
      <c r="L270" s="161"/>
      <c r="M270" s="161"/>
      <c r="N270" s="161"/>
      <c r="O270" s="176"/>
      <c r="P270" s="161"/>
      <c r="Q270" s="161"/>
      <c r="R270" s="161"/>
      <c r="S270" s="161"/>
      <c r="T270" s="161"/>
      <c r="U270" s="161"/>
      <c r="V270" s="176"/>
      <c r="W270" s="176"/>
      <c r="X270" s="161"/>
      <c r="Y270" s="161"/>
      <c r="Z270" s="161"/>
      <c r="AA270" s="141"/>
      <c r="AB270" s="151"/>
      <c r="AC270" s="88" t="n">
        <f aca="false">SUM(G270:AA270)</f>
        <v>0</v>
      </c>
      <c r="AD270" s="88" t="n">
        <f aca="false">0/1.5</f>
        <v>0</v>
      </c>
      <c r="AE270" s="114"/>
      <c r="AF270" s="114"/>
      <c r="AG270" s="88" t="str">
        <f aca="false">E270</f>
        <v>Intervenant</v>
      </c>
      <c r="AH270" s="88" t="str">
        <f aca="false">D270</f>
        <v>CTRL</v>
      </c>
      <c r="AI270" s="88" t="n">
        <f aca="false">SUM(G270:AA270)</f>
        <v>0</v>
      </c>
      <c r="AJ270" s="88" t="n">
        <f aca="false">AI270*1.5</f>
        <v>0</v>
      </c>
      <c r="AK270" s="44"/>
      <c r="AL270" s="95"/>
      <c r="AM270" s="95"/>
      <c r="AN270" s="95"/>
      <c r="AO270" s="95"/>
      <c r="AP270" s="95"/>
      <c r="AQ270" s="95"/>
      <c r="AR270" s="95"/>
      <c r="AS270" s="95"/>
      <c r="AT270" s="95"/>
    </row>
    <row r="271" customFormat="false" ht="14.25" hidden="false" customHeight="true" outlineLevel="0" collapsed="false">
      <c r="A271" s="44" t="n">
        <v>267</v>
      </c>
      <c r="B271" s="163" t="s">
        <v>134</v>
      </c>
      <c r="C271" s="96" t="str">
        <f aca="false">CONCATENATE(D271,"_",E271)</f>
        <v>CTRL_</v>
      </c>
      <c r="D271" s="184" t="s">
        <v>28</v>
      </c>
      <c r="E271" s="184"/>
      <c r="F271" s="184" t="s">
        <v>28</v>
      </c>
      <c r="G271" s="177"/>
      <c r="H271" s="177"/>
      <c r="I271" s="162"/>
      <c r="J271" s="162"/>
      <c r="K271" s="162"/>
      <c r="L271" s="162"/>
      <c r="M271" s="162"/>
      <c r="N271" s="162"/>
      <c r="O271" s="178"/>
      <c r="P271" s="162"/>
      <c r="Q271" s="162"/>
      <c r="R271" s="162"/>
      <c r="S271" s="162"/>
      <c r="T271" s="162"/>
      <c r="U271" s="162"/>
      <c r="V271" s="178"/>
      <c r="W271" s="178"/>
      <c r="X271" s="162"/>
      <c r="Y271" s="162"/>
      <c r="Z271" s="162"/>
      <c r="AA271" s="144"/>
      <c r="AB271" s="147"/>
      <c r="AC271" s="103" t="n">
        <f aca="false">SUM(G271:AA272)</f>
        <v>0</v>
      </c>
      <c r="AD271" s="104"/>
      <c r="AE271" s="114"/>
      <c r="AF271" s="114"/>
      <c r="AG271" s="106" t="n">
        <f aca="false">E271</f>
        <v>0</v>
      </c>
      <c r="AH271" s="106" t="str">
        <f aca="false">D271</f>
        <v>CTRL</v>
      </c>
      <c r="AI271" s="106" t="n">
        <f aca="false">SUM(G271:AA271)</f>
        <v>0</v>
      </c>
      <c r="AJ271" s="106" t="n">
        <f aca="false">AI271*1.5</f>
        <v>0</v>
      </c>
      <c r="AK271" s="44"/>
      <c r="AL271" s="44"/>
      <c r="AM271" s="44"/>
      <c r="AN271" s="44"/>
      <c r="AO271" s="44"/>
      <c r="AP271" s="44"/>
      <c r="AQ271" s="44"/>
      <c r="AR271" s="44"/>
      <c r="AS271" s="44"/>
      <c r="AT271" s="44"/>
    </row>
    <row r="272" customFormat="false" ht="14.25" hidden="false" customHeight="true" outlineLevel="0" collapsed="false">
      <c r="A272" s="44" t="n">
        <v>268</v>
      </c>
      <c r="B272" s="163" t="s">
        <v>134</v>
      </c>
      <c r="C272" s="96" t="str">
        <f aca="false">CONCATENATE(D272,"_",E272)</f>
        <v>CTRL_</v>
      </c>
      <c r="D272" s="184" t="s">
        <v>28</v>
      </c>
      <c r="E272" s="184"/>
      <c r="F272" s="184" t="s">
        <v>28</v>
      </c>
      <c r="G272" s="177"/>
      <c r="H272" s="177"/>
      <c r="I272" s="162"/>
      <c r="J272" s="162"/>
      <c r="K272" s="162"/>
      <c r="L272" s="162"/>
      <c r="M272" s="162"/>
      <c r="N272" s="162"/>
      <c r="O272" s="178"/>
      <c r="P272" s="162"/>
      <c r="Q272" s="162"/>
      <c r="R272" s="162"/>
      <c r="S272" s="162"/>
      <c r="T272" s="162"/>
      <c r="U272" s="162"/>
      <c r="V272" s="178"/>
      <c r="W272" s="178"/>
      <c r="X272" s="162"/>
      <c r="Y272" s="162"/>
      <c r="Z272" s="162"/>
      <c r="AA272" s="146"/>
      <c r="AB272" s="155"/>
      <c r="AC272" s="113" t="str">
        <f aca="false">IF(AC270=AC271,"ok","/!\")</f>
        <v>ok</v>
      </c>
      <c r="AD272" s="113" t="str">
        <f aca="false">IF(AC270=AD270,"ok","/!\")</f>
        <v>ok</v>
      </c>
      <c r="AE272" s="129"/>
      <c r="AF272" s="129"/>
      <c r="AG272" s="28" t="n">
        <f aca="false">E272</f>
        <v>0</v>
      </c>
      <c r="AH272" s="106" t="str">
        <f aca="false">D272</f>
        <v>CTRL</v>
      </c>
      <c r="AI272" s="28" t="n">
        <f aca="false">SUM(G272:AA272)</f>
        <v>0</v>
      </c>
      <c r="AJ272" s="28" t="n">
        <f aca="false">AI272*1.5</f>
        <v>0</v>
      </c>
      <c r="AK272" s="44"/>
      <c r="AL272" s="44"/>
      <c r="AM272" s="44"/>
      <c r="AN272" s="44"/>
      <c r="AO272" s="44"/>
      <c r="AP272" s="44"/>
      <c r="AQ272" s="44"/>
      <c r="AR272" s="44"/>
      <c r="AS272" s="44"/>
      <c r="AT272" s="44"/>
    </row>
    <row r="273" customFormat="false" ht="14.25" hidden="false" customHeight="true" outlineLevel="0" collapsed="false">
      <c r="A273" s="44"/>
      <c r="B273" s="130"/>
      <c r="C273" s="131"/>
      <c r="D273" s="132"/>
      <c r="E273" s="132"/>
      <c r="F273" s="74"/>
      <c r="G273" s="133"/>
      <c r="H273" s="133"/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  <c r="AA273" s="133"/>
      <c r="AB273" s="134"/>
      <c r="AC273" s="132"/>
      <c r="AD273" s="135"/>
      <c r="AE273" s="79"/>
      <c r="AF273" s="79"/>
      <c r="AG273" s="79"/>
      <c r="AH273" s="79"/>
      <c r="AI273" s="79"/>
      <c r="AJ273" s="79"/>
      <c r="AK273" s="44"/>
      <c r="AL273" s="44"/>
      <c r="AM273" s="44"/>
      <c r="AN273" s="44"/>
      <c r="AO273" s="44"/>
      <c r="AP273" s="44"/>
      <c r="AQ273" s="44"/>
      <c r="AR273" s="44"/>
      <c r="AS273" s="44"/>
      <c r="AT273" s="44"/>
    </row>
    <row r="274" customFormat="false" ht="14.25" hidden="false" customHeight="true" outlineLevel="0" collapsed="false">
      <c r="A274" s="44" t="n">
        <v>271</v>
      </c>
      <c r="B274" s="88" t="s">
        <v>137</v>
      </c>
      <c r="C274" s="88" t="str">
        <f aca="false">CONCATENATE(D274,"_",E274)</f>
        <v>CM_Intervenant</v>
      </c>
      <c r="D274" s="89" t="s">
        <v>23</v>
      </c>
      <c r="E274" s="89" t="s">
        <v>71</v>
      </c>
      <c r="F274" s="89" t="s">
        <v>72</v>
      </c>
      <c r="G274" s="161" t="n">
        <v>1</v>
      </c>
      <c r="H274" s="161"/>
      <c r="I274" s="161"/>
      <c r="J274" s="161"/>
      <c r="K274" s="161"/>
      <c r="L274" s="161"/>
      <c r="M274" s="161"/>
      <c r="N274" s="161"/>
      <c r="O274" s="176"/>
      <c r="P274" s="161"/>
      <c r="Q274" s="161"/>
      <c r="R274" s="161"/>
      <c r="S274" s="161"/>
      <c r="T274" s="161"/>
      <c r="U274" s="161"/>
      <c r="V274" s="176"/>
      <c r="W274" s="176"/>
      <c r="X274" s="161"/>
      <c r="Y274" s="161"/>
      <c r="Z274" s="161"/>
      <c r="AA274" s="141"/>
      <c r="AB274" s="142" t="s">
        <v>83</v>
      </c>
      <c r="AC274" s="88" t="n">
        <f aca="false">SUM(G274:AA274)</f>
        <v>1</v>
      </c>
      <c r="AD274" s="88" t="n">
        <f aca="false">0/1.5</f>
        <v>0</v>
      </c>
      <c r="AE274" s="94" t="n">
        <f aca="false">(AC274+AC277+AC282+AC291)/(AD274+AD277+AD282+AD291)</f>
        <v>0.8125</v>
      </c>
      <c r="AF274" s="88" t="str">
        <f aca="false">B274</f>
        <v>M1106 – PTUT</v>
      </c>
      <c r="AG274" s="88" t="str">
        <f aca="false">E274</f>
        <v>Intervenant</v>
      </c>
      <c r="AH274" s="88" t="s">
        <v>73</v>
      </c>
      <c r="AI274" s="88" t="s">
        <v>21</v>
      </c>
      <c r="AJ274" s="88" t="s">
        <v>74</v>
      </c>
      <c r="AK274" s="44"/>
      <c r="AL274" s="44"/>
      <c r="AM274" s="44"/>
      <c r="AN274" s="44"/>
      <c r="AO274" s="44"/>
      <c r="AP274" s="44"/>
      <c r="AQ274" s="44"/>
      <c r="AR274" s="44"/>
      <c r="AS274" s="44"/>
      <c r="AT274" s="44"/>
    </row>
    <row r="275" customFormat="false" ht="14.25" hidden="false" customHeight="true" outlineLevel="0" collapsed="false">
      <c r="A275" s="44" t="n">
        <v>272</v>
      </c>
      <c r="B275" s="196" t="s">
        <v>138</v>
      </c>
      <c r="C275" s="96" t="str">
        <f aca="false">CONCATENATE(D275,"_",E275)</f>
        <v>CM_ALE</v>
      </c>
      <c r="D275" s="97" t="s">
        <v>23</v>
      </c>
      <c r="E275" s="98" t="s">
        <v>122</v>
      </c>
      <c r="F275" s="97" t="s">
        <v>30</v>
      </c>
      <c r="G275" s="177" t="n">
        <v>1</v>
      </c>
      <c r="H275" s="177"/>
      <c r="I275" s="162"/>
      <c r="J275" s="162"/>
      <c r="K275" s="162"/>
      <c r="L275" s="162"/>
      <c r="M275" s="162"/>
      <c r="N275" s="162"/>
      <c r="O275" s="178"/>
      <c r="P275" s="162"/>
      <c r="Q275" s="162"/>
      <c r="R275" s="162"/>
      <c r="S275" s="162"/>
      <c r="T275" s="162"/>
      <c r="U275" s="162"/>
      <c r="V275" s="178"/>
      <c r="W275" s="178"/>
      <c r="X275" s="162"/>
      <c r="Y275" s="162"/>
      <c r="Z275" s="162"/>
      <c r="AA275" s="144"/>
      <c r="AB275" s="145"/>
      <c r="AC275" s="103" t="n">
        <f aca="false">SUM(G275:AA276)</f>
        <v>1</v>
      </c>
      <c r="AD275" s="104"/>
      <c r="AE275" s="104"/>
      <c r="AF275" s="104"/>
      <c r="AG275" s="105" t="str">
        <f aca="false">E275</f>
        <v>ALE</v>
      </c>
      <c r="AH275" s="106" t="str">
        <f aca="false">D275</f>
        <v>CM</v>
      </c>
      <c r="AI275" s="105" t="n">
        <f aca="false">SUM(G275:AA275)</f>
        <v>1</v>
      </c>
      <c r="AJ275" s="105" t="n">
        <f aca="false">AI275*1.5</f>
        <v>1.5</v>
      </c>
      <c r="AK275" s="44"/>
      <c r="AL275" s="44"/>
      <c r="AM275" s="44"/>
      <c r="AN275" s="44"/>
      <c r="AO275" s="44"/>
      <c r="AP275" s="44"/>
      <c r="AQ275" s="44"/>
      <c r="AR275" s="44"/>
      <c r="AS275" s="44"/>
      <c r="AT275" s="44"/>
    </row>
    <row r="276" customFormat="false" ht="14.25" hidden="false" customHeight="true" outlineLevel="0" collapsed="false">
      <c r="A276" s="44" t="n">
        <v>273</v>
      </c>
      <c r="B276" s="196" t="s">
        <v>138</v>
      </c>
      <c r="C276" s="96" t="str">
        <f aca="false">CONCATENATE(D276,"_",E276)</f>
        <v>CM_</v>
      </c>
      <c r="D276" s="107" t="s">
        <v>23</v>
      </c>
      <c r="E276" s="124"/>
      <c r="F276" s="107" t="s">
        <v>30</v>
      </c>
      <c r="G276" s="177"/>
      <c r="H276" s="177"/>
      <c r="I276" s="162"/>
      <c r="J276" s="162"/>
      <c r="K276" s="162"/>
      <c r="L276" s="162"/>
      <c r="M276" s="162"/>
      <c r="N276" s="162"/>
      <c r="O276" s="178"/>
      <c r="P276" s="162"/>
      <c r="Q276" s="162"/>
      <c r="R276" s="162"/>
      <c r="S276" s="162"/>
      <c r="T276" s="162"/>
      <c r="U276" s="162"/>
      <c r="V276" s="178"/>
      <c r="W276" s="178"/>
      <c r="X276" s="162"/>
      <c r="Y276" s="162"/>
      <c r="Z276" s="162"/>
      <c r="AA276" s="146"/>
      <c r="AB276" s="147"/>
      <c r="AC276" s="113" t="str">
        <f aca="false">IF(AC274=AC275,"ok","/!\")</f>
        <v>ok</v>
      </c>
      <c r="AD276" s="113" t="str">
        <f aca="false">IF(AC274=AD274,"ok","/!\")</f>
        <v>/!\</v>
      </c>
      <c r="AE276" s="114"/>
      <c r="AF276" s="114"/>
      <c r="AG276" s="105" t="n">
        <f aca="false">E276</f>
        <v>0</v>
      </c>
      <c r="AH276" s="106" t="str">
        <f aca="false">D276</f>
        <v>CM</v>
      </c>
      <c r="AI276" s="105" t="n">
        <f aca="false">SUM(G276:AA276)</f>
        <v>0</v>
      </c>
      <c r="AJ276" s="105" t="n">
        <f aca="false">AI276*1.5</f>
        <v>0</v>
      </c>
      <c r="AK276" s="44"/>
      <c r="AL276" s="44"/>
      <c r="AM276" s="44"/>
      <c r="AN276" s="44"/>
      <c r="AO276" s="44"/>
      <c r="AP276" s="44"/>
      <c r="AQ276" s="44"/>
      <c r="AR276" s="44"/>
      <c r="AS276" s="44"/>
      <c r="AT276" s="44"/>
    </row>
    <row r="277" customFormat="false" ht="14.25" hidden="false" customHeight="true" outlineLevel="0" collapsed="false">
      <c r="A277" s="44" t="n">
        <v>274</v>
      </c>
      <c r="B277" s="88" t="s">
        <v>137</v>
      </c>
      <c r="C277" s="88" t="str">
        <f aca="false">CONCATENATE(D277,"_",E277)</f>
        <v>TD_Intervenant</v>
      </c>
      <c r="D277" s="115" t="s">
        <v>25</v>
      </c>
      <c r="E277" s="115" t="s">
        <v>71</v>
      </c>
      <c r="F277" s="115" t="s">
        <v>72</v>
      </c>
      <c r="G277" s="161"/>
      <c r="H277" s="161"/>
      <c r="I277" s="161"/>
      <c r="J277" s="161"/>
      <c r="K277" s="161"/>
      <c r="L277" s="161"/>
      <c r="M277" s="161"/>
      <c r="N277" s="161"/>
      <c r="O277" s="176"/>
      <c r="P277" s="161"/>
      <c r="Q277" s="161" t="n">
        <v>1</v>
      </c>
      <c r="R277" s="161" t="n">
        <v>1</v>
      </c>
      <c r="S277" s="161"/>
      <c r="T277" s="161" t="n">
        <v>1</v>
      </c>
      <c r="U277" s="161"/>
      <c r="V277" s="176"/>
      <c r="W277" s="176"/>
      <c r="X277" s="161"/>
      <c r="Y277" s="161"/>
      <c r="Z277" s="161"/>
      <c r="AA277" s="141"/>
      <c r="AB277" s="151"/>
      <c r="AC277" s="88" t="n">
        <f aca="false">SUM(G277:AA277)*4</f>
        <v>12</v>
      </c>
      <c r="AD277" s="88" t="n">
        <f aca="false">0/1.5*4</f>
        <v>0</v>
      </c>
      <c r="AE277" s="114"/>
      <c r="AF277" s="114"/>
      <c r="AG277" s="88" t="str">
        <f aca="false">E277</f>
        <v>Intervenant</v>
      </c>
      <c r="AH277" s="88" t="str">
        <f aca="false">D277</f>
        <v>TD</v>
      </c>
      <c r="AI277" s="88" t="n">
        <f aca="false">SUM(G277:AA277)</f>
        <v>3</v>
      </c>
      <c r="AJ277" s="88" t="n">
        <f aca="false">AI277*1.5</f>
        <v>4.5</v>
      </c>
      <c r="AK277" s="44"/>
      <c r="AL277" s="44"/>
      <c r="AM277" s="44"/>
      <c r="AN277" s="44"/>
      <c r="AO277" s="44"/>
      <c r="AP277" s="44"/>
      <c r="AQ277" s="44"/>
      <c r="AR277" s="44"/>
      <c r="AS277" s="44"/>
      <c r="AT277" s="44"/>
    </row>
    <row r="278" customFormat="false" ht="14.25" hidden="false" customHeight="true" outlineLevel="0" collapsed="false">
      <c r="A278" s="44" t="n">
        <v>275</v>
      </c>
      <c r="B278" s="196" t="s">
        <v>138</v>
      </c>
      <c r="C278" s="96" t="str">
        <f aca="false">CONCATENATE(D278,"_",E278)</f>
        <v>TD_AB</v>
      </c>
      <c r="D278" s="107" t="s">
        <v>25</v>
      </c>
      <c r="E278" s="124" t="s">
        <v>124</v>
      </c>
      <c r="F278" s="107" t="s">
        <v>32</v>
      </c>
      <c r="G278" s="177"/>
      <c r="H278" s="177"/>
      <c r="I278" s="162"/>
      <c r="J278" s="162"/>
      <c r="K278" s="162"/>
      <c r="L278" s="162"/>
      <c r="M278" s="162"/>
      <c r="N278" s="162"/>
      <c r="O278" s="178"/>
      <c r="P278" s="162"/>
      <c r="Q278" s="162" t="n">
        <v>1</v>
      </c>
      <c r="R278" s="162" t="n">
        <v>1</v>
      </c>
      <c r="S278" s="162"/>
      <c r="T278" s="162" t="n">
        <v>1</v>
      </c>
      <c r="U278" s="162"/>
      <c r="V278" s="178"/>
      <c r="W278" s="178"/>
      <c r="X278" s="162"/>
      <c r="Y278" s="162"/>
      <c r="Z278" s="162"/>
      <c r="AA278" s="144"/>
      <c r="AB278" s="147"/>
      <c r="AC278" s="103" t="n">
        <f aca="false">SUM(G278:AA281)</f>
        <v>12</v>
      </c>
      <c r="AD278" s="104"/>
      <c r="AE278" s="114"/>
      <c r="AF278" s="114"/>
      <c r="AG278" s="105" t="str">
        <f aca="false">E278</f>
        <v>AB</v>
      </c>
      <c r="AH278" s="106" t="str">
        <f aca="false">D278</f>
        <v>TD</v>
      </c>
      <c r="AI278" s="105" t="n">
        <f aca="false">SUM(G278:AA278)</f>
        <v>3</v>
      </c>
      <c r="AJ278" s="105" t="n">
        <f aca="false">AI278*1.5</f>
        <v>4.5</v>
      </c>
      <c r="AK278" s="44"/>
      <c r="AL278" s="44"/>
      <c r="AM278" s="44"/>
      <c r="AN278" s="44"/>
      <c r="AO278" s="44"/>
      <c r="AP278" s="44"/>
      <c r="AQ278" s="44"/>
      <c r="AR278" s="44"/>
      <c r="AS278" s="44"/>
      <c r="AT278" s="44"/>
    </row>
    <row r="279" customFormat="false" ht="14.25" hidden="false" customHeight="true" outlineLevel="0" collapsed="false">
      <c r="A279" s="44" t="n">
        <v>276</v>
      </c>
      <c r="B279" s="196" t="s">
        <v>138</v>
      </c>
      <c r="C279" s="96" t="str">
        <f aca="false">CONCATENATE(D279,"_",E279)</f>
        <v>TD_MFC</v>
      </c>
      <c r="D279" s="107" t="s">
        <v>25</v>
      </c>
      <c r="E279" s="124" t="s">
        <v>83</v>
      </c>
      <c r="F279" s="107" t="s">
        <v>32</v>
      </c>
      <c r="G279" s="177"/>
      <c r="H279" s="177"/>
      <c r="I279" s="162"/>
      <c r="J279" s="162"/>
      <c r="K279" s="162"/>
      <c r="L279" s="162"/>
      <c r="M279" s="162"/>
      <c r="N279" s="162"/>
      <c r="O279" s="178"/>
      <c r="P279" s="162"/>
      <c r="Q279" s="162" t="n">
        <v>1</v>
      </c>
      <c r="R279" s="162" t="n">
        <v>1</v>
      </c>
      <c r="S279" s="162"/>
      <c r="T279" s="162" t="n">
        <v>1</v>
      </c>
      <c r="U279" s="162"/>
      <c r="V279" s="178"/>
      <c r="W279" s="178"/>
      <c r="X279" s="162"/>
      <c r="Y279" s="162"/>
      <c r="Z279" s="162"/>
      <c r="AA279" s="146"/>
      <c r="AB279" s="147"/>
      <c r="AC279" s="126"/>
      <c r="AD279" s="114"/>
      <c r="AE279" s="114"/>
      <c r="AF279" s="114"/>
      <c r="AG279" s="105" t="str">
        <f aca="false">E279</f>
        <v>MFC</v>
      </c>
      <c r="AH279" s="106" t="str">
        <f aca="false">D279</f>
        <v>TD</v>
      </c>
      <c r="AI279" s="105" t="n">
        <f aca="false">SUM(G279:AA279)</f>
        <v>3</v>
      </c>
      <c r="AJ279" s="105" t="n">
        <f aca="false">AI279*1.5</f>
        <v>4.5</v>
      </c>
      <c r="AK279" s="44"/>
      <c r="AL279" s="44"/>
      <c r="AM279" s="44"/>
      <c r="AN279" s="44"/>
      <c r="AO279" s="44"/>
      <c r="AP279" s="44"/>
      <c r="AQ279" s="44"/>
      <c r="AR279" s="44"/>
      <c r="AS279" s="44"/>
      <c r="AT279" s="44"/>
    </row>
    <row r="280" customFormat="false" ht="14.25" hidden="false" customHeight="true" outlineLevel="0" collapsed="false">
      <c r="A280" s="44" t="n">
        <v>277</v>
      </c>
      <c r="B280" s="196" t="s">
        <v>138</v>
      </c>
      <c r="C280" s="96" t="str">
        <f aca="false">CONCATENATE(D280,"_",E280)</f>
        <v>TD_MFC</v>
      </c>
      <c r="D280" s="107" t="s">
        <v>25</v>
      </c>
      <c r="E280" s="124" t="s">
        <v>83</v>
      </c>
      <c r="F280" s="107" t="s">
        <v>32</v>
      </c>
      <c r="G280" s="177"/>
      <c r="H280" s="177"/>
      <c r="I280" s="162"/>
      <c r="J280" s="162"/>
      <c r="K280" s="162"/>
      <c r="L280" s="162"/>
      <c r="M280" s="162"/>
      <c r="N280" s="162"/>
      <c r="O280" s="178"/>
      <c r="P280" s="162"/>
      <c r="Q280" s="162" t="n">
        <v>1</v>
      </c>
      <c r="R280" s="162" t="n">
        <v>1</v>
      </c>
      <c r="S280" s="162"/>
      <c r="T280" s="162" t="n">
        <v>1</v>
      </c>
      <c r="U280" s="162"/>
      <c r="V280" s="178"/>
      <c r="W280" s="178"/>
      <c r="X280" s="162"/>
      <c r="Y280" s="162"/>
      <c r="Z280" s="162"/>
      <c r="AA280" s="144"/>
      <c r="AB280" s="147"/>
      <c r="AC280" s="126"/>
      <c r="AD280" s="114"/>
      <c r="AE280" s="114"/>
      <c r="AF280" s="114"/>
      <c r="AG280" s="105" t="str">
        <f aca="false">E280</f>
        <v>MFC</v>
      </c>
      <c r="AH280" s="106" t="str">
        <f aca="false">D280</f>
        <v>TD</v>
      </c>
      <c r="AI280" s="105" t="n">
        <f aca="false">SUM(G280:AA280)</f>
        <v>3</v>
      </c>
      <c r="AJ280" s="105" t="n">
        <f aca="false">AI280*1.5</f>
        <v>4.5</v>
      </c>
      <c r="AK280" s="44"/>
      <c r="AL280" s="44"/>
      <c r="AM280" s="44"/>
      <c r="AN280" s="44"/>
      <c r="AO280" s="44"/>
      <c r="AP280" s="44"/>
      <c r="AQ280" s="44"/>
      <c r="AR280" s="44"/>
      <c r="AS280" s="44"/>
      <c r="AT280" s="44"/>
    </row>
    <row r="281" customFormat="false" ht="14.25" hidden="false" customHeight="true" outlineLevel="0" collapsed="false">
      <c r="A281" s="44" t="n">
        <v>279</v>
      </c>
      <c r="B281" s="196" t="s">
        <v>138</v>
      </c>
      <c r="C281" s="96" t="str">
        <f aca="false">CONCATENATE(D281,"_",E281)</f>
        <v>TD_PSO</v>
      </c>
      <c r="D281" s="107" t="s">
        <v>25</v>
      </c>
      <c r="E281" s="124" t="s">
        <v>78</v>
      </c>
      <c r="F281" s="107" t="s">
        <v>32</v>
      </c>
      <c r="G281" s="177"/>
      <c r="H281" s="177"/>
      <c r="I281" s="162"/>
      <c r="J281" s="162"/>
      <c r="K281" s="162"/>
      <c r="L281" s="162"/>
      <c r="M281" s="162"/>
      <c r="N281" s="162"/>
      <c r="O281" s="178"/>
      <c r="P281" s="162"/>
      <c r="Q281" s="162" t="n">
        <v>1</v>
      </c>
      <c r="R281" s="162" t="n">
        <v>1</v>
      </c>
      <c r="S281" s="162"/>
      <c r="T281" s="162" t="n">
        <v>1</v>
      </c>
      <c r="U281" s="162"/>
      <c r="V281" s="178"/>
      <c r="W281" s="178"/>
      <c r="X281" s="162"/>
      <c r="Y281" s="162"/>
      <c r="Z281" s="162"/>
      <c r="AA281" s="146"/>
      <c r="AB281" s="147"/>
      <c r="AC281" s="113" t="str">
        <f aca="false">IF(AC277=AC278,"ok","/!\")</f>
        <v>ok</v>
      </c>
      <c r="AD281" s="113" t="str">
        <f aca="false">IF(AC277=AD277,"ok","/!\")</f>
        <v>/!\</v>
      </c>
      <c r="AE281" s="114"/>
      <c r="AF281" s="114"/>
      <c r="AG281" s="105" t="str">
        <f aca="false">E281</f>
        <v>PSO</v>
      </c>
      <c r="AH281" s="106" t="str">
        <f aca="false">D281</f>
        <v>TD</v>
      </c>
      <c r="AI281" s="105" t="n">
        <f aca="false">SUM(G281:AA281)</f>
        <v>3</v>
      </c>
      <c r="AJ281" s="105" t="n">
        <f aca="false">AI281*1.5</f>
        <v>4.5</v>
      </c>
      <c r="AK281" s="44"/>
      <c r="AL281" s="44"/>
      <c r="AM281" s="44"/>
      <c r="AN281" s="44"/>
      <c r="AO281" s="44"/>
      <c r="AP281" s="44"/>
      <c r="AQ281" s="44"/>
      <c r="AR281" s="44"/>
      <c r="AS281" s="44"/>
      <c r="AT281" s="44"/>
    </row>
    <row r="282" customFormat="false" ht="14.25" hidden="false" customHeight="true" outlineLevel="0" collapsed="false">
      <c r="A282" s="44" t="n">
        <v>280</v>
      </c>
      <c r="B282" s="88" t="s">
        <v>137</v>
      </c>
      <c r="C282" s="88" t="str">
        <f aca="false">CONCATENATE(D282,"_",E282)</f>
        <v>TP_Intervenant</v>
      </c>
      <c r="D282" s="115" t="s">
        <v>27</v>
      </c>
      <c r="E282" s="115" t="s">
        <v>71</v>
      </c>
      <c r="F282" s="115" t="s">
        <v>72</v>
      </c>
      <c r="G282" s="161"/>
      <c r="H282" s="161"/>
      <c r="I282" s="161"/>
      <c r="J282" s="161"/>
      <c r="K282" s="161"/>
      <c r="L282" s="161"/>
      <c r="M282" s="161"/>
      <c r="N282" s="161"/>
      <c r="O282" s="176"/>
      <c r="P282" s="161"/>
      <c r="Q282" s="161"/>
      <c r="R282" s="161"/>
      <c r="S282" s="161"/>
      <c r="T282" s="161"/>
      <c r="U282" s="161"/>
      <c r="V282" s="176"/>
      <c r="W282" s="176"/>
      <c r="X282" s="161"/>
      <c r="Y282" s="161"/>
      <c r="Z282" s="161"/>
      <c r="AA282" s="141"/>
      <c r="AB282" s="151"/>
      <c r="AC282" s="88" t="n">
        <f aca="false">SUM(G282:AA282)*8</f>
        <v>0</v>
      </c>
      <c r="AD282" s="88" t="n">
        <f aca="false">0/1.5*8</f>
        <v>0</v>
      </c>
      <c r="AE282" s="114"/>
      <c r="AF282" s="114"/>
      <c r="AG282" s="88" t="str">
        <f aca="false">E282</f>
        <v>Intervenant</v>
      </c>
      <c r="AH282" s="88" t="str">
        <f aca="false">D282</f>
        <v>TP</v>
      </c>
      <c r="AI282" s="88" t="n">
        <f aca="false">SUM(G282:AA282)</f>
        <v>0</v>
      </c>
      <c r="AJ282" s="88" t="n">
        <f aca="false">AI282*1.5</f>
        <v>0</v>
      </c>
      <c r="AK282" s="44"/>
      <c r="AL282" s="44"/>
      <c r="AM282" s="44"/>
      <c r="AN282" s="44"/>
      <c r="AO282" s="44"/>
      <c r="AP282" s="44"/>
      <c r="AQ282" s="44"/>
      <c r="AR282" s="44"/>
      <c r="AS282" s="44"/>
      <c r="AT282" s="44"/>
    </row>
    <row r="283" customFormat="false" ht="14.25" hidden="false" customHeight="true" outlineLevel="0" collapsed="false">
      <c r="A283" s="44" t="n">
        <v>281</v>
      </c>
      <c r="B283" s="196" t="s">
        <v>138</v>
      </c>
      <c r="C283" s="96" t="str">
        <f aca="false">CONCATENATE(D283,"_",E283)</f>
        <v>TP_</v>
      </c>
      <c r="D283" s="107" t="s">
        <v>27</v>
      </c>
      <c r="E283" s="107"/>
      <c r="F283" s="107" t="s">
        <v>36</v>
      </c>
      <c r="G283" s="197"/>
      <c r="H283" s="197"/>
      <c r="I283" s="197"/>
      <c r="J283" s="197"/>
      <c r="K283" s="197"/>
      <c r="L283" s="197"/>
      <c r="M283" s="197"/>
      <c r="N283" s="197"/>
      <c r="O283" s="198"/>
      <c r="P283" s="197"/>
      <c r="Q283" s="197"/>
      <c r="R283" s="197"/>
      <c r="S283" s="197"/>
      <c r="T283" s="197"/>
      <c r="U283" s="197"/>
      <c r="V283" s="198"/>
      <c r="W283" s="198"/>
      <c r="X283" s="197"/>
      <c r="Y283" s="197"/>
      <c r="Z283" s="197"/>
      <c r="AA283" s="144"/>
      <c r="AB283" s="147"/>
      <c r="AC283" s="103" t="n">
        <f aca="false">SUM(G283:AA290)</f>
        <v>0</v>
      </c>
      <c r="AD283" s="104"/>
      <c r="AE283" s="114"/>
      <c r="AF283" s="114"/>
      <c r="AG283" s="105" t="n">
        <f aca="false">E283</f>
        <v>0</v>
      </c>
      <c r="AH283" s="106" t="str">
        <f aca="false">D283</f>
        <v>TP</v>
      </c>
      <c r="AI283" s="105" t="n">
        <f aca="false">SUM(G283:AA283)</f>
        <v>0</v>
      </c>
      <c r="AJ283" s="105" t="n">
        <f aca="false">AI283*1.5</f>
        <v>0</v>
      </c>
      <c r="AK283" s="44"/>
      <c r="AL283" s="44"/>
      <c r="AM283" s="44"/>
      <c r="AN283" s="44"/>
      <c r="AO283" s="44"/>
      <c r="AP283" s="44"/>
      <c r="AQ283" s="44"/>
      <c r="AR283" s="44"/>
      <c r="AS283" s="44"/>
      <c r="AT283" s="44"/>
    </row>
    <row r="284" customFormat="false" ht="14.25" hidden="false" customHeight="true" outlineLevel="0" collapsed="false">
      <c r="A284" s="44" t="n">
        <v>282</v>
      </c>
      <c r="B284" s="196" t="s">
        <v>138</v>
      </c>
      <c r="C284" s="96" t="str">
        <f aca="false">CONCATENATE(D284,"_",E284)</f>
        <v>TP_</v>
      </c>
      <c r="D284" s="107" t="s">
        <v>27</v>
      </c>
      <c r="E284" s="107"/>
      <c r="F284" s="107" t="s">
        <v>36</v>
      </c>
      <c r="G284" s="197"/>
      <c r="H284" s="197"/>
      <c r="I284" s="197"/>
      <c r="J284" s="197"/>
      <c r="K284" s="197"/>
      <c r="L284" s="197"/>
      <c r="M284" s="197"/>
      <c r="N284" s="197"/>
      <c r="O284" s="198"/>
      <c r="P284" s="197"/>
      <c r="Q284" s="197"/>
      <c r="R284" s="197"/>
      <c r="S284" s="197"/>
      <c r="T284" s="197"/>
      <c r="U284" s="197"/>
      <c r="V284" s="198"/>
      <c r="W284" s="198"/>
      <c r="X284" s="197"/>
      <c r="Y284" s="197"/>
      <c r="Z284" s="197"/>
      <c r="AA284" s="146"/>
      <c r="AB284" s="147"/>
      <c r="AC284" s="126"/>
      <c r="AD284" s="114"/>
      <c r="AE284" s="114"/>
      <c r="AF284" s="114"/>
      <c r="AG284" s="105" t="n">
        <f aca="false">E284</f>
        <v>0</v>
      </c>
      <c r="AH284" s="106" t="str">
        <f aca="false">D284</f>
        <v>TP</v>
      </c>
      <c r="AI284" s="105" t="n">
        <f aca="false">SUM(G284:AA284)</f>
        <v>0</v>
      </c>
      <c r="AJ284" s="105" t="n">
        <f aca="false">AI284*1.5</f>
        <v>0</v>
      </c>
      <c r="AK284" s="44"/>
      <c r="AL284" s="44"/>
      <c r="AM284" s="44"/>
      <c r="AN284" s="44"/>
      <c r="AO284" s="44"/>
      <c r="AP284" s="44"/>
      <c r="AQ284" s="44"/>
      <c r="AR284" s="44"/>
      <c r="AS284" s="44"/>
      <c r="AT284" s="44"/>
    </row>
    <row r="285" customFormat="false" ht="14.25" hidden="false" customHeight="true" outlineLevel="0" collapsed="false">
      <c r="A285" s="44" t="n">
        <v>283</v>
      </c>
      <c r="B285" s="196" t="s">
        <v>138</v>
      </c>
      <c r="C285" s="96" t="str">
        <f aca="false">CONCATENATE(D285,"_",E285)</f>
        <v>TP_</v>
      </c>
      <c r="D285" s="107" t="s">
        <v>27</v>
      </c>
      <c r="E285" s="107"/>
      <c r="F285" s="107" t="s">
        <v>36</v>
      </c>
      <c r="G285" s="197"/>
      <c r="H285" s="197"/>
      <c r="I285" s="197"/>
      <c r="J285" s="197"/>
      <c r="K285" s="197"/>
      <c r="L285" s="197"/>
      <c r="M285" s="197"/>
      <c r="N285" s="197"/>
      <c r="O285" s="198"/>
      <c r="P285" s="197"/>
      <c r="Q285" s="197"/>
      <c r="R285" s="197"/>
      <c r="S285" s="197"/>
      <c r="T285" s="197"/>
      <c r="U285" s="197"/>
      <c r="V285" s="198"/>
      <c r="W285" s="198"/>
      <c r="X285" s="197"/>
      <c r="Y285" s="197"/>
      <c r="Z285" s="197"/>
      <c r="AA285" s="144"/>
      <c r="AB285" s="147"/>
      <c r="AC285" s="126"/>
      <c r="AD285" s="114"/>
      <c r="AE285" s="114"/>
      <c r="AF285" s="114"/>
      <c r="AG285" s="105" t="n">
        <f aca="false">E285</f>
        <v>0</v>
      </c>
      <c r="AH285" s="106" t="str">
        <f aca="false">D285</f>
        <v>TP</v>
      </c>
      <c r="AI285" s="105" t="n">
        <f aca="false">SUM(G285:AA285)</f>
        <v>0</v>
      </c>
      <c r="AJ285" s="105" t="n">
        <f aca="false">AI285*1.5</f>
        <v>0</v>
      </c>
      <c r="AK285" s="44"/>
      <c r="AL285" s="44"/>
      <c r="AM285" s="44"/>
      <c r="AN285" s="44"/>
      <c r="AO285" s="44"/>
      <c r="AP285" s="44"/>
      <c r="AQ285" s="44"/>
      <c r="AR285" s="44"/>
      <c r="AS285" s="44"/>
      <c r="AT285" s="44"/>
    </row>
    <row r="286" customFormat="false" ht="14.25" hidden="false" customHeight="true" outlineLevel="0" collapsed="false">
      <c r="A286" s="44" t="n">
        <v>284</v>
      </c>
      <c r="B286" s="196" t="s">
        <v>138</v>
      </c>
      <c r="C286" s="96" t="str">
        <f aca="false">CONCATENATE(D286,"_",E286)</f>
        <v>TP_</v>
      </c>
      <c r="D286" s="107" t="s">
        <v>27</v>
      </c>
      <c r="E286" s="107"/>
      <c r="F286" s="107" t="s">
        <v>36</v>
      </c>
      <c r="G286" s="197"/>
      <c r="H286" s="197"/>
      <c r="I286" s="197"/>
      <c r="J286" s="197"/>
      <c r="K286" s="197"/>
      <c r="L286" s="197"/>
      <c r="M286" s="197"/>
      <c r="N286" s="197"/>
      <c r="O286" s="198"/>
      <c r="P286" s="197"/>
      <c r="Q286" s="197"/>
      <c r="R286" s="197"/>
      <c r="S286" s="197"/>
      <c r="T286" s="197"/>
      <c r="U286" s="197"/>
      <c r="V286" s="198"/>
      <c r="W286" s="198"/>
      <c r="X286" s="197"/>
      <c r="Y286" s="197"/>
      <c r="Z286" s="197"/>
      <c r="AA286" s="146"/>
      <c r="AB286" s="147"/>
      <c r="AC286" s="126"/>
      <c r="AD286" s="114"/>
      <c r="AE286" s="114"/>
      <c r="AF286" s="114"/>
      <c r="AG286" s="105" t="n">
        <f aca="false">E286</f>
        <v>0</v>
      </c>
      <c r="AH286" s="106" t="str">
        <f aca="false">D286</f>
        <v>TP</v>
      </c>
      <c r="AI286" s="105" t="n">
        <f aca="false">SUM(G286:AA286)</f>
        <v>0</v>
      </c>
      <c r="AJ286" s="105" t="n">
        <f aca="false">AI286*1.5</f>
        <v>0</v>
      </c>
      <c r="AK286" s="44"/>
      <c r="AL286" s="44"/>
      <c r="AM286" s="44"/>
      <c r="AN286" s="44"/>
      <c r="AO286" s="44"/>
      <c r="AP286" s="44"/>
      <c r="AQ286" s="44"/>
      <c r="AR286" s="44"/>
      <c r="AS286" s="44"/>
      <c r="AT286" s="44"/>
    </row>
    <row r="287" customFormat="false" ht="14.25" hidden="false" customHeight="true" outlineLevel="0" collapsed="false">
      <c r="A287" s="44" t="n">
        <v>285</v>
      </c>
      <c r="B287" s="196" t="s">
        <v>138</v>
      </c>
      <c r="C287" s="96" t="str">
        <f aca="false">CONCATENATE(D287,"_",E287)</f>
        <v>TP_</v>
      </c>
      <c r="D287" s="107" t="s">
        <v>27</v>
      </c>
      <c r="E287" s="107"/>
      <c r="F287" s="107" t="s">
        <v>36</v>
      </c>
      <c r="G287" s="197"/>
      <c r="H287" s="197"/>
      <c r="I287" s="197"/>
      <c r="J287" s="197"/>
      <c r="K287" s="197"/>
      <c r="L287" s="197"/>
      <c r="M287" s="197"/>
      <c r="N287" s="197"/>
      <c r="O287" s="198"/>
      <c r="P287" s="197"/>
      <c r="Q287" s="197"/>
      <c r="R287" s="197"/>
      <c r="S287" s="197"/>
      <c r="T287" s="197"/>
      <c r="U287" s="197"/>
      <c r="V287" s="198"/>
      <c r="W287" s="198"/>
      <c r="X287" s="197"/>
      <c r="Y287" s="197"/>
      <c r="Z287" s="197"/>
      <c r="AA287" s="144"/>
      <c r="AB287" s="147"/>
      <c r="AC287" s="126"/>
      <c r="AD287" s="114"/>
      <c r="AE287" s="114"/>
      <c r="AF287" s="114"/>
      <c r="AG287" s="105" t="n">
        <f aca="false">E287</f>
        <v>0</v>
      </c>
      <c r="AH287" s="106" t="str">
        <f aca="false">D287</f>
        <v>TP</v>
      </c>
      <c r="AI287" s="105" t="n">
        <f aca="false">SUM(G287:AA287)</f>
        <v>0</v>
      </c>
      <c r="AJ287" s="105" t="n">
        <f aca="false">AI287*1.5</f>
        <v>0</v>
      </c>
      <c r="AK287" s="44"/>
      <c r="AL287" s="44"/>
      <c r="AM287" s="44"/>
      <c r="AN287" s="44"/>
      <c r="AO287" s="44"/>
      <c r="AP287" s="44"/>
      <c r="AQ287" s="44"/>
      <c r="AR287" s="44"/>
      <c r="AS287" s="44"/>
      <c r="AT287" s="44"/>
    </row>
    <row r="288" customFormat="false" ht="14.25" hidden="false" customHeight="true" outlineLevel="0" collapsed="false">
      <c r="A288" s="44" t="n">
        <v>286</v>
      </c>
      <c r="B288" s="196" t="s">
        <v>138</v>
      </c>
      <c r="C288" s="96" t="str">
        <f aca="false">CONCATENATE(D288,"_",E288)</f>
        <v>TP_</v>
      </c>
      <c r="D288" s="107" t="s">
        <v>27</v>
      </c>
      <c r="E288" s="107"/>
      <c r="F288" s="107" t="s">
        <v>36</v>
      </c>
      <c r="G288" s="197"/>
      <c r="H288" s="197"/>
      <c r="I288" s="197"/>
      <c r="J288" s="197"/>
      <c r="K288" s="197"/>
      <c r="L288" s="197"/>
      <c r="M288" s="197"/>
      <c r="N288" s="197"/>
      <c r="O288" s="198"/>
      <c r="P288" s="197"/>
      <c r="Q288" s="197"/>
      <c r="R288" s="197"/>
      <c r="S288" s="197"/>
      <c r="T288" s="197"/>
      <c r="U288" s="197"/>
      <c r="V288" s="198"/>
      <c r="W288" s="198"/>
      <c r="X288" s="197"/>
      <c r="Y288" s="197"/>
      <c r="Z288" s="197"/>
      <c r="AA288" s="146"/>
      <c r="AB288" s="147"/>
      <c r="AC288" s="126"/>
      <c r="AD288" s="114"/>
      <c r="AE288" s="114"/>
      <c r="AF288" s="114"/>
      <c r="AG288" s="105" t="n">
        <f aca="false">E288</f>
        <v>0</v>
      </c>
      <c r="AH288" s="106" t="str">
        <f aca="false">D288</f>
        <v>TP</v>
      </c>
      <c r="AI288" s="105" t="n">
        <f aca="false">SUM(G288:AA288)</f>
        <v>0</v>
      </c>
      <c r="AJ288" s="105" t="n">
        <f aca="false">AI288*1.5</f>
        <v>0</v>
      </c>
      <c r="AK288" s="44"/>
      <c r="AL288" s="44"/>
      <c r="AM288" s="44"/>
      <c r="AN288" s="44"/>
      <c r="AO288" s="44"/>
      <c r="AP288" s="44"/>
      <c r="AQ288" s="44"/>
      <c r="AR288" s="44"/>
      <c r="AS288" s="44"/>
      <c r="AT288" s="44"/>
    </row>
    <row r="289" customFormat="false" ht="14.25" hidden="false" customHeight="true" outlineLevel="0" collapsed="false">
      <c r="A289" s="44" t="n">
        <v>287</v>
      </c>
      <c r="B289" s="196" t="s">
        <v>138</v>
      </c>
      <c r="C289" s="96" t="str">
        <f aca="false">CONCATENATE(D289,"_",E289)</f>
        <v>TP_</v>
      </c>
      <c r="D289" s="107" t="s">
        <v>27</v>
      </c>
      <c r="E289" s="107"/>
      <c r="F289" s="107" t="s">
        <v>36</v>
      </c>
      <c r="G289" s="197"/>
      <c r="H289" s="197"/>
      <c r="I289" s="197"/>
      <c r="J289" s="197"/>
      <c r="K289" s="197"/>
      <c r="L289" s="197"/>
      <c r="M289" s="197"/>
      <c r="N289" s="197"/>
      <c r="O289" s="198"/>
      <c r="P289" s="197"/>
      <c r="Q289" s="197"/>
      <c r="R289" s="197"/>
      <c r="S289" s="197"/>
      <c r="T289" s="197"/>
      <c r="U289" s="197"/>
      <c r="V289" s="198"/>
      <c r="W289" s="198"/>
      <c r="X289" s="197"/>
      <c r="Y289" s="197"/>
      <c r="Z289" s="197"/>
      <c r="AA289" s="144"/>
      <c r="AB289" s="147"/>
      <c r="AC289" s="126"/>
      <c r="AD289" s="114"/>
      <c r="AE289" s="114"/>
      <c r="AF289" s="114"/>
      <c r="AG289" s="105" t="n">
        <f aca="false">E289</f>
        <v>0</v>
      </c>
      <c r="AH289" s="106" t="str">
        <f aca="false">D289</f>
        <v>TP</v>
      </c>
      <c r="AI289" s="105" t="n">
        <f aca="false">SUM(G289:AA289)</f>
        <v>0</v>
      </c>
      <c r="AJ289" s="105" t="n">
        <f aca="false">AI289*1.5</f>
        <v>0</v>
      </c>
      <c r="AK289" s="44"/>
      <c r="AL289" s="44"/>
      <c r="AM289" s="44"/>
      <c r="AN289" s="44"/>
      <c r="AO289" s="44"/>
      <c r="AP289" s="44"/>
      <c r="AQ289" s="44"/>
      <c r="AR289" s="44"/>
      <c r="AS289" s="44"/>
      <c r="AT289" s="44"/>
    </row>
    <row r="290" customFormat="false" ht="14.25" hidden="false" customHeight="true" outlineLevel="0" collapsed="false">
      <c r="A290" s="44" t="n">
        <v>288</v>
      </c>
      <c r="B290" s="196" t="s">
        <v>138</v>
      </c>
      <c r="C290" s="96" t="str">
        <f aca="false">CONCATENATE(D290,"_",E290)</f>
        <v>TP_</v>
      </c>
      <c r="D290" s="107" t="s">
        <v>27</v>
      </c>
      <c r="E290" s="107"/>
      <c r="F290" s="107" t="s">
        <v>36</v>
      </c>
      <c r="G290" s="197"/>
      <c r="H290" s="197"/>
      <c r="I290" s="197"/>
      <c r="J290" s="197"/>
      <c r="K290" s="197"/>
      <c r="L290" s="197"/>
      <c r="M290" s="197"/>
      <c r="N290" s="197"/>
      <c r="O290" s="198"/>
      <c r="P290" s="197"/>
      <c r="Q290" s="197"/>
      <c r="R290" s="197"/>
      <c r="S290" s="197"/>
      <c r="T290" s="197"/>
      <c r="U290" s="197"/>
      <c r="V290" s="198"/>
      <c r="W290" s="198"/>
      <c r="X290" s="197"/>
      <c r="Y290" s="197"/>
      <c r="Z290" s="197"/>
      <c r="AA290" s="146"/>
      <c r="AB290" s="147"/>
      <c r="AC290" s="113" t="str">
        <f aca="false">IF(AC282=AC283,"ok","/!\")</f>
        <v>ok</v>
      </c>
      <c r="AD290" s="113" t="str">
        <f aca="false">IF(AC282=AD282,"ok","/!\")</f>
        <v>ok</v>
      </c>
      <c r="AE290" s="114"/>
      <c r="AF290" s="114"/>
      <c r="AG290" s="105" t="n">
        <f aca="false">E290</f>
        <v>0</v>
      </c>
      <c r="AH290" s="106" t="str">
        <f aca="false">D290</f>
        <v>TP</v>
      </c>
      <c r="AI290" s="105" t="n">
        <f aca="false">SUM(G290:AA290)</f>
        <v>0</v>
      </c>
      <c r="AJ290" s="105" t="n">
        <f aca="false">AI290*1.5</f>
        <v>0</v>
      </c>
      <c r="AK290" s="44"/>
      <c r="AL290" s="44"/>
      <c r="AM290" s="44"/>
      <c r="AN290" s="44"/>
      <c r="AO290" s="44"/>
      <c r="AP290" s="44"/>
      <c r="AQ290" s="44"/>
      <c r="AR290" s="44"/>
      <c r="AS290" s="44"/>
      <c r="AT290" s="44"/>
    </row>
    <row r="291" customFormat="false" ht="24.75" hidden="false" customHeight="true" outlineLevel="0" collapsed="false">
      <c r="A291" s="44" t="n">
        <v>289</v>
      </c>
      <c r="B291" s="88" t="s">
        <v>137</v>
      </c>
      <c r="C291" s="88" t="str">
        <f aca="false">CONCATENATE(D291,"_",E291)</f>
        <v>CTRL_Intervenant</v>
      </c>
      <c r="D291" s="115" t="s">
        <v>28</v>
      </c>
      <c r="E291" s="115" t="s">
        <v>71</v>
      </c>
      <c r="F291" s="115" t="s">
        <v>72</v>
      </c>
      <c r="G291" s="161"/>
      <c r="H291" s="161"/>
      <c r="I291" s="161"/>
      <c r="J291" s="161"/>
      <c r="K291" s="161"/>
      <c r="L291" s="161"/>
      <c r="M291" s="161"/>
      <c r="N291" s="161"/>
      <c r="O291" s="176"/>
      <c r="P291" s="161"/>
      <c r="Q291" s="161"/>
      <c r="R291" s="161"/>
      <c r="S291" s="161"/>
      <c r="T291" s="161"/>
      <c r="U291" s="161"/>
      <c r="V291" s="176"/>
      <c r="W291" s="176"/>
      <c r="X291" s="161"/>
      <c r="Y291" s="161"/>
      <c r="Z291" s="161"/>
      <c r="AA291" s="141"/>
      <c r="AB291" s="151"/>
      <c r="AC291" s="88" t="n">
        <f aca="false">SUM(G291:AA291)</f>
        <v>0</v>
      </c>
      <c r="AD291" s="88" t="n">
        <f aca="false">24/1.5</f>
        <v>16</v>
      </c>
      <c r="AE291" s="114"/>
      <c r="AF291" s="114"/>
      <c r="AG291" s="88" t="str">
        <f aca="false">E291</f>
        <v>Intervenant</v>
      </c>
      <c r="AH291" s="88" t="str">
        <f aca="false">D291</f>
        <v>CTRL</v>
      </c>
      <c r="AI291" s="88" t="n">
        <f aca="false">SUM(G291:AA291)</f>
        <v>0</v>
      </c>
      <c r="AJ291" s="88" t="n">
        <f aca="false">AI291*1.5</f>
        <v>0</v>
      </c>
      <c r="AK291" s="44"/>
      <c r="AL291" s="44"/>
      <c r="AM291" s="44"/>
      <c r="AN291" s="44"/>
      <c r="AO291" s="44"/>
      <c r="AP291" s="44"/>
      <c r="AQ291" s="44"/>
      <c r="AR291" s="44"/>
      <c r="AS291" s="44"/>
      <c r="AT291" s="44"/>
    </row>
    <row r="292" customFormat="false" ht="14.25" hidden="false" customHeight="true" outlineLevel="0" collapsed="false">
      <c r="A292" s="44" t="n">
        <v>290</v>
      </c>
      <c r="B292" s="196" t="s">
        <v>138</v>
      </c>
      <c r="C292" s="96" t="str">
        <f aca="false">CONCATENATE(D292,"_",E292)</f>
        <v>CTRL_</v>
      </c>
      <c r="D292" s="107" t="s">
        <v>28</v>
      </c>
      <c r="E292" s="107"/>
      <c r="F292" s="107" t="s">
        <v>28</v>
      </c>
      <c r="G292" s="197"/>
      <c r="H292" s="197"/>
      <c r="I292" s="197"/>
      <c r="J292" s="197"/>
      <c r="K292" s="197"/>
      <c r="L292" s="197"/>
      <c r="M292" s="197"/>
      <c r="N292" s="197"/>
      <c r="O292" s="198"/>
      <c r="P292" s="197"/>
      <c r="Q292" s="197"/>
      <c r="R292" s="177"/>
      <c r="S292" s="197"/>
      <c r="T292" s="197"/>
      <c r="U292" s="197"/>
      <c r="V292" s="198"/>
      <c r="W292" s="198"/>
      <c r="X292" s="197"/>
      <c r="Y292" s="197"/>
      <c r="Z292" s="197"/>
      <c r="AA292" s="144"/>
      <c r="AB292" s="147"/>
      <c r="AC292" s="103" t="n">
        <f aca="false">SUM(G292:AA293)</f>
        <v>0</v>
      </c>
      <c r="AD292" s="104"/>
      <c r="AE292" s="114"/>
      <c r="AF292" s="114"/>
      <c r="AG292" s="106" t="n">
        <f aca="false">E292</f>
        <v>0</v>
      </c>
      <c r="AH292" s="106" t="str">
        <f aca="false">D292</f>
        <v>CTRL</v>
      </c>
      <c r="AI292" s="106" t="n">
        <f aca="false">SUM(G292:AA292)</f>
        <v>0</v>
      </c>
      <c r="AJ292" s="106" t="n">
        <f aca="false">AI292*1.5</f>
        <v>0</v>
      </c>
      <c r="AK292" s="44"/>
      <c r="AL292" s="44"/>
      <c r="AM292" s="44"/>
      <c r="AN292" s="44"/>
      <c r="AO292" s="44"/>
      <c r="AP292" s="44"/>
      <c r="AQ292" s="44"/>
      <c r="AR292" s="44"/>
      <c r="AS292" s="44"/>
      <c r="AT292" s="44"/>
    </row>
    <row r="293" customFormat="false" ht="14.25" hidden="false" customHeight="true" outlineLevel="0" collapsed="false">
      <c r="A293" s="44" t="n">
        <v>291</v>
      </c>
      <c r="B293" s="196" t="s">
        <v>138</v>
      </c>
      <c r="C293" s="96" t="str">
        <f aca="false">CONCATENATE(D293,"_",E293)</f>
        <v>CTRL_</v>
      </c>
      <c r="D293" s="107" t="s">
        <v>28</v>
      </c>
      <c r="E293" s="107"/>
      <c r="F293" s="107" t="s">
        <v>28</v>
      </c>
      <c r="G293" s="197"/>
      <c r="H293" s="197"/>
      <c r="I293" s="197"/>
      <c r="J293" s="197"/>
      <c r="K293" s="197"/>
      <c r="L293" s="197"/>
      <c r="M293" s="197"/>
      <c r="N293" s="197"/>
      <c r="O293" s="198"/>
      <c r="P293" s="197"/>
      <c r="Q293" s="197"/>
      <c r="R293" s="197"/>
      <c r="S293" s="197"/>
      <c r="T293" s="197"/>
      <c r="U293" s="197"/>
      <c r="V293" s="198"/>
      <c r="W293" s="198"/>
      <c r="X293" s="197"/>
      <c r="Y293" s="197"/>
      <c r="Z293" s="197"/>
      <c r="AA293" s="146"/>
      <c r="AB293" s="155"/>
      <c r="AC293" s="113" t="str">
        <f aca="false">IF(AC291=AC292,"ok","/!\")</f>
        <v>ok</v>
      </c>
      <c r="AD293" s="113" t="str">
        <f aca="false">IF(AC291=AD291,"ok","/!\")</f>
        <v>/!\</v>
      </c>
      <c r="AE293" s="129"/>
      <c r="AF293" s="129"/>
      <c r="AG293" s="28" t="n">
        <f aca="false">E293</f>
        <v>0</v>
      </c>
      <c r="AH293" s="106" t="str">
        <f aca="false">D293</f>
        <v>CTRL</v>
      </c>
      <c r="AI293" s="28" t="n">
        <f aca="false">SUM(G293:AA293)</f>
        <v>0</v>
      </c>
      <c r="AJ293" s="28" t="n">
        <f aca="false">AI293*1.5</f>
        <v>0</v>
      </c>
      <c r="AK293" s="44"/>
      <c r="AL293" s="44"/>
      <c r="AM293" s="44"/>
      <c r="AN293" s="44"/>
      <c r="AO293" s="44"/>
      <c r="AP293" s="44"/>
      <c r="AQ293" s="44"/>
      <c r="AR293" s="44"/>
      <c r="AS293" s="44"/>
      <c r="AT293" s="44"/>
    </row>
    <row r="294" customFormat="false" ht="14.25" hidden="false" customHeight="true" outlineLevel="0" collapsed="false">
      <c r="A294" s="44"/>
      <c r="B294" s="172"/>
      <c r="C294" s="131"/>
      <c r="D294" s="131"/>
      <c r="E294" s="131"/>
      <c r="F294" s="72"/>
      <c r="G294" s="173"/>
      <c r="H294" s="173"/>
      <c r="I294" s="173"/>
      <c r="J294" s="173"/>
      <c r="K294" s="173"/>
      <c r="L294" s="173"/>
      <c r="M294" s="173"/>
      <c r="N294" s="173"/>
      <c r="O294" s="173"/>
      <c r="P294" s="173"/>
      <c r="Q294" s="173"/>
      <c r="R294" s="173"/>
      <c r="S294" s="173"/>
      <c r="T294" s="173"/>
      <c r="U294" s="173"/>
      <c r="V294" s="173"/>
      <c r="W294" s="173"/>
      <c r="X294" s="173"/>
      <c r="Y294" s="173"/>
      <c r="Z294" s="173"/>
      <c r="AA294" s="173"/>
      <c r="AB294" s="174"/>
      <c r="AC294" s="72"/>
      <c r="AD294" s="72"/>
      <c r="AE294" s="72"/>
      <c r="AF294" s="72"/>
      <c r="AG294" s="86"/>
      <c r="AH294" s="86"/>
      <c r="AI294" s="86"/>
      <c r="AJ294" s="86"/>
      <c r="AK294" s="44"/>
      <c r="AL294" s="44"/>
      <c r="AM294" s="44"/>
      <c r="AN294" s="44"/>
      <c r="AO294" s="44"/>
      <c r="AP294" s="44"/>
      <c r="AQ294" s="44"/>
      <c r="AR294" s="44"/>
      <c r="AS294" s="44"/>
      <c r="AT294" s="44"/>
    </row>
    <row r="295" customFormat="false" ht="14.25" hidden="false" customHeight="true" outlineLevel="0" collapsed="false">
      <c r="A295" s="44" t="n">
        <v>294</v>
      </c>
      <c r="B295" s="89" t="s">
        <v>139</v>
      </c>
      <c r="C295" s="89" t="str">
        <f aca="false">CONCATENATE(D295,"_",E295)</f>
        <v>CM_Intervenant</v>
      </c>
      <c r="D295" s="89" t="s">
        <v>23</v>
      </c>
      <c r="E295" s="89" t="s">
        <v>71</v>
      </c>
      <c r="F295" s="89" t="s">
        <v>72</v>
      </c>
      <c r="G295" s="161"/>
      <c r="H295" s="161" t="n">
        <v>2</v>
      </c>
      <c r="I295" s="161" t="n">
        <v>2</v>
      </c>
      <c r="J295" s="161" t="n">
        <v>2</v>
      </c>
      <c r="K295" s="161" t="n">
        <v>2</v>
      </c>
      <c r="L295" s="161" t="n">
        <v>2</v>
      </c>
      <c r="M295" s="161" t="n">
        <v>2</v>
      </c>
      <c r="N295" s="161" t="n">
        <v>2</v>
      </c>
      <c r="O295" s="176"/>
      <c r="P295" s="161" t="n">
        <v>2</v>
      </c>
      <c r="Q295" s="161" t="n">
        <v>2</v>
      </c>
      <c r="R295" s="161" t="n">
        <v>2</v>
      </c>
      <c r="S295" s="161" t="n">
        <v>2</v>
      </c>
      <c r="T295" s="161" t="n">
        <v>2</v>
      </c>
      <c r="U295" s="161" t="n">
        <v>2</v>
      </c>
      <c r="V295" s="176"/>
      <c r="W295" s="176"/>
      <c r="X295" s="161" t="n">
        <v>2</v>
      </c>
      <c r="Y295" s="161" t="n">
        <v>2</v>
      </c>
      <c r="Z295" s="161" t="n">
        <v>2</v>
      </c>
      <c r="AA295" s="141"/>
      <c r="AB295" s="142" t="s">
        <v>140</v>
      </c>
      <c r="AC295" s="88" t="n">
        <f aca="false">SUM(G295:AA295)</f>
        <v>32</v>
      </c>
      <c r="AD295" s="88" t="n">
        <f aca="false">0/1.5</f>
        <v>0</v>
      </c>
      <c r="AE295" s="94" t="str">
        <f aca="false">(AC295+AC298+AC303+AC312)/(AD295+AD298+AD303+AD312)</f>
        <v>#DIV/0!</v>
      </c>
      <c r="AF295" s="88" t="str">
        <f aca="false">B295</f>
        <v>M1299 - SC</v>
      </c>
      <c r="AG295" s="88" t="str">
        <f aca="false">E295</f>
        <v>Intervenant</v>
      </c>
      <c r="AH295" s="88" t="s">
        <v>73</v>
      </c>
      <c r="AI295" s="88" t="s">
        <v>21</v>
      </c>
      <c r="AJ295" s="88" t="s">
        <v>74</v>
      </c>
      <c r="AK295" s="44"/>
      <c r="AL295" s="95"/>
      <c r="AM295" s="95"/>
      <c r="AN295" s="95"/>
      <c r="AO295" s="95"/>
      <c r="AP295" s="95"/>
      <c r="AQ295" s="95"/>
      <c r="AR295" s="95"/>
      <c r="AS295" s="95"/>
      <c r="AT295" s="95"/>
    </row>
    <row r="296" customFormat="false" ht="14.25" hidden="false" customHeight="true" outlineLevel="0" collapsed="false">
      <c r="A296" s="44" t="n">
        <v>295</v>
      </c>
      <c r="B296" s="199" t="s">
        <v>141</v>
      </c>
      <c r="C296" s="171" t="str">
        <f aca="false">CONCATENATE(D296,"_",E296)</f>
        <v>CM_JS</v>
      </c>
      <c r="D296" s="97" t="s">
        <v>23</v>
      </c>
      <c r="E296" s="98" t="s">
        <v>140</v>
      </c>
      <c r="F296" s="97"/>
      <c r="G296" s="177"/>
      <c r="H296" s="177" t="n">
        <v>2</v>
      </c>
      <c r="I296" s="162" t="n">
        <v>2</v>
      </c>
      <c r="J296" s="162" t="n">
        <v>2</v>
      </c>
      <c r="K296" s="162" t="n">
        <v>2</v>
      </c>
      <c r="L296" s="162" t="n">
        <v>2</v>
      </c>
      <c r="M296" s="162" t="n">
        <v>2</v>
      </c>
      <c r="N296" s="162" t="n">
        <v>2</v>
      </c>
      <c r="O296" s="178"/>
      <c r="P296" s="162" t="n">
        <v>2</v>
      </c>
      <c r="Q296" s="162" t="n">
        <v>2</v>
      </c>
      <c r="R296" s="162" t="n">
        <v>2</v>
      </c>
      <c r="S296" s="162" t="n">
        <v>2</v>
      </c>
      <c r="T296" s="162" t="n">
        <v>2</v>
      </c>
      <c r="U296" s="162" t="n">
        <v>2</v>
      </c>
      <c r="V296" s="178"/>
      <c r="W296" s="178"/>
      <c r="X296" s="162" t="n">
        <v>2</v>
      </c>
      <c r="Y296" s="162" t="n">
        <v>2</v>
      </c>
      <c r="Z296" s="162" t="n">
        <v>2</v>
      </c>
      <c r="AA296" s="144"/>
      <c r="AB296" s="145"/>
      <c r="AC296" s="103" t="n">
        <f aca="false">SUM(G296:AA297)</f>
        <v>32</v>
      </c>
      <c r="AD296" s="104"/>
      <c r="AE296" s="104"/>
      <c r="AF296" s="104"/>
      <c r="AG296" s="105" t="str">
        <f aca="false">E296</f>
        <v>JS</v>
      </c>
      <c r="AH296" s="106" t="str">
        <f aca="false">D296</f>
        <v>CM</v>
      </c>
      <c r="AI296" s="105" t="n">
        <f aca="false">SUM(G296:AA296)</f>
        <v>32</v>
      </c>
      <c r="AJ296" s="105" t="n">
        <f aca="false">AI296*1.5</f>
        <v>48</v>
      </c>
      <c r="AK296" s="44"/>
      <c r="AL296" s="44"/>
      <c r="AM296" s="44"/>
      <c r="AN296" s="44"/>
      <c r="AO296" s="44"/>
      <c r="AP296" s="44"/>
      <c r="AQ296" s="44"/>
      <c r="AR296" s="44"/>
      <c r="AS296" s="44"/>
      <c r="AT296" s="44"/>
    </row>
    <row r="297" customFormat="false" ht="14.25" hidden="false" customHeight="true" outlineLevel="0" collapsed="false">
      <c r="A297" s="44" t="n">
        <v>296</v>
      </c>
      <c r="B297" s="199" t="s">
        <v>141</v>
      </c>
      <c r="C297" s="171" t="str">
        <f aca="false">CONCATENATE(D297,"_",E297)</f>
        <v>CM_</v>
      </c>
      <c r="D297" s="107" t="s">
        <v>23</v>
      </c>
      <c r="E297" s="124"/>
      <c r="F297" s="107" t="s">
        <v>30</v>
      </c>
      <c r="G297" s="177"/>
      <c r="H297" s="177"/>
      <c r="I297" s="162"/>
      <c r="J297" s="162"/>
      <c r="K297" s="162"/>
      <c r="L297" s="162"/>
      <c r="M297" s="162"/>
      <c r="N297" s="162"/>
      <c r="O297" s="178"/>
      <c r="P297" s="162"/>
      <c r="Q297" s="162"/>
      <c r="R297" s="162"/>
      <c r="S297" s="162"/>
      <c r="T297" s="162"/>
      <c r="U297" s="162"/>
      <c r="V297" s="178"/>
      <c r="W297" s="178"/>
      <c r="X297" s="162"/>
      <c r="Y297" s="162"/>
      <c r="Z297" s="162"/>
      <c r="AA297" s="146"/>
      <c r="AB297" s="147"/>
      <c r="AC297" s="113" t="str">
        <f aca="false">IF(AC295=AC296,"ok","/!\")</f>
        <v>ok</v>
      </c>
      <c r="AD297" s="113" t="str">
        <f aca="false">IF(AC295=AD295,"ok","/!\")</f>
        <v>/!\</v>
      </c>
      <c r="AE297" s="114"/>
      <c r="AF297" s="114"/>
      <c r="AG297" s="105" t="n">
        <f aca="false">E297</f>
        <v>0</v>
      </c>
      <c r="AH297" s="106" t="str">
        <f aca="false">D297</f>
        <v>CM</v>
      </c>
      <c r="AI297" s="105" t="n">
        <f aca="false">SUM(G297:AA297)</f>
        <v>0</v>
      </c>
      <c r="AJ297" s="105" t="n">
        <f aca="false">AI297*1.5</f>
        <v>0</v>
      </c>
      <c r="AK297" s="44"/>
      <c r="AL297" s="44"/>
      <c r="AM297" s="44"/>
      <c r="AN297" s="44"/>
      <c r="AO297" s="44"/>
      <c r="AP297" s="44"/>
      <c r="AQ297" s="44"/>
      <c r="AR297" s="44"/>
      <c r="AS297" s="44"/>
      <c r="AT297" s="44"/>
    </row>
    <row r="298" customFormat="false" ht="14.25" hidden="false" customHeight="true" outlineLevel="0" collapsed="false">
      <c r="A298" s="44" t="n">
        <v>297</v>
      </c>
      <c r="B298" s="89" t="s">
        <v>139</v>
      </c>
      <c r="C298" s="89" t="str">
        <f aca="false">CONCATENATE(D298,"_",E298)</f>
        <v>TD_Intervenant</v>
      </c>
      <c r="D298" s="115" t="s">
        <v>25</v>
      </c>
      <c r="E298" s="115" t="s">
        <v>71</v>
      </c>
      <c r="F298" s="115" t="s">
        <v>72</v>
      </c>
      <c r="G298" s="161"/>
      <c r="H298" s="161"/>
      <c r="I298" s="161"/>
      <c r="J298" s="161"/>
      <c r="K298" s="161"/>
      <c r="L298" s="161"/>
      <c r="M298" s="161"/>
      <c r="N298" s="161"/>
      <c r="O298" s="176"/>
      <c r="P298" s="161"/>
      <c r="Q298" s="161"/>
      <c r="R298" s="161"/>
      <c r="S298" s="161"/>
      <c r="T298" s="161"/>
      <c r="U298" s="161"/>
      <c r="V298" s="176"/>
      <c r="W298" s="176"/>
      <c r="X298" s="161"/>
      <c r="Y298" s="161"/>
      <c r="Z298" s="161"/>
      <c r="AA298" s="141"/>
      <c r="AB298" s="151"/>
      <c r="AC298" s="88" t="n">
        <f aca="false">SUM(G298:AA298)*4</f>
        <v>0</v>
      </c>
      <c r="AD298" s="88" t="n">
        <f aca="false">0/1.5*4</f>
        <v>0</v>
      </c>
      <c r="AE298" s="114"/>
      <c r="AF298" s="114"/>
      <c r="AG298" s="88" t="str">
        <f aca="false">E298</f>
        <v>Intervenant</v>
      </c>
      <c r="AH298" s="88" t="str">
        <f aca="false">D298</f>
        <v>TD</v>
      </c>
      <c r="AI298" s="88" t="n">
        <f aca="false">SUM(G298:AA298)</f>
        <v>0</v>
      </c>
      <c r="AJ298" s="88" t="n">
        <f aca="false">AI298*1.5</f>
        <v>0</v>
      </c>
      <c r="AK298" s="44"/>
      <c r="AL298" s="44"/>
      <c r="AM298" s="44"/>
      <c r="AN298" s="44"/>
      <c r="AO298" s="44"/>
      <c r="AP298" s="44"/>
      <c r="AQ298" s="44"/>
      <c r="AR298" s="44"/>
      <c r="AS298" s="44"/>
      <c r="AT298" s="44"/>
    </row>
    <row r="299" customFormat="false" ht="14.25" hidden="false" customHeight="true" outlineLevel="0" collapsed="false">
      <c r="A299" s="44" t="n">
        <v>298</v>
      </c>
      <c r="B299" s="199" t="s">
        <v>141</v>
      </c>
      <c r="C299" s="171" t="str">
        <f aca="false">CONCATENATE(D299,"_",E299)</f>
        <v>TD_</v>
      </c>
      <c r="D299" s="107" t="s">
        <v>25</v>
      </c>
      <c r="E299" s="107"/>
      <c r="F299" s="107" t="s">
        <v>32</v>
      </c>
      <c r="G299" s="177"/>
      <c r="H299" s="177"/>
      <c r="I299" s="162"/>
      <c r="J299" s="162"/>
      <c r="K299" s="162"/>
      <c r="L299" s="162"/>
      <c r="M299" s="162"/>
      <c r="N299" s="162"/>
      <c r="O299" s="178"/>
      <c r="P299" s="162"/>
      <c r="Q299" s="162"/>
      <c r="R299" s="162"/>
      <c r="S299" s="162"/>
      <c r="T299" s="162"/>
      <c r="U299" s="162"/>
      <c r="V299" s="178"/>
      <c r="W299" s="178"/>
      <c r="X299" s="162"/>
      <c r="Y299" s="162"/>
      <c r="Z299" s="162"/>
      <c r="AA299" s="144"/>
      <c r="AB299" s="147"/>
      <c r="AC299" s="103" t="n">
        <f aca="false">SUM(G299:AA302)</f>
        <v>0</v>
      </c>
      <c r="AD299" s="104"/>
      <c r="AE299" s="114"/>
      <c r="AF299" s="114"/>
      <c r="AG299" s="105" t="n">
        <f aca="false">E299</f>
        <v>0</v>
      </c>
      <c r="AH299" s="106" t="str">
        <f aca="false">D299</f>
        <v>TD</v>
      </c>
      <c r="AI299" s="105" t="n">
        <f aca="false">SUM(G299:AA299)</f>
        <v>0</v>
      </c>
      <c r="AJ299" s="105" t="n">
        <f aca="false">AI299*1.5</f>
        <v>0</v>
      </c>
      <c r="AK299" s="44"/>
      <c r="AL299" s="44"/>
      <c r="AM299" s="44"/>
      <c r="AN299" s="44"/>
      <c r="AO299" s="44"/>
      <c r="AP299" s="44"/>
      <c r="AQ299" s="44"/>
      <c r="AR299" s="44"/>
      <c r="AS299" s="44"/>
      <c r="AT299" s="44"/>
    </row>
    <row r="300" customFormat="false" ht="14.25" hidden="false" customHeight="true" outlineLevel="0" collapsed="false">
      <c r="A300" s="44" t="n">
        <v>299</v>
      </c>
      <c r="B300" s="199" t="s">
        <v>141</v>
      </c>
      <c r="C300" s="171" t="str">
        <f aca="false">CONCATENATE(D300,"_",E300)</f>
        <v>TD_</v>
      </c>
      <c r="D300" s="107" t="s">
        <v>25</v>
      </c>
      <c r="E300" s="107"/>
      <c r="F300" s="107" t="s">
        <v>32</v>
      </c>
      <c r="G300" s="177"/>
      <c r="H300" s="177"/>
      <c r="I300" s="162"/>
      <c r="J300" s="162"/>
      <c r="K300" s="162"/>
      <c r="L300" s="162"/>
      <c r="M300" s="162"/>
      <c r="N300" s="162"/>
      <c r="O300" s="178"/>
      <c r="P300" s="162"/>
      <c r="Q300" s="162"/>
      <c r="R300" s="162"/>
      <c r="S300" s="162"/>
      <c r="T300" s="162"/>
      <c r="U300" s="162"/>
      <c r="V300" s="178"/>
      <c r="W300" s="178"/>
      <c r="X300" s="162"/>
      <c r="Y300" s="162"/>
      <c r="Z300" s="162"/>
      <c r="AA300" s="146"/>
      <c r="AB300" s="147"/>
      <c r="AC300" s="126"/>
      <c r="AD300" s="126"/>
      <c r="AE300" s="114"/>
      <c r="AF300" s="114"/>
      <c r="AG300" s="105" t="n">
        <f aca="false">E300</f>
        <v>0</v>
      </c>
      <c r="AH300" s="106" t="str">
        <f aca="false">D300</f>
        <v>TD</v>
      </c>
      <c r="AI300" s="105" t="n">
        <f aca="false">SUM(G300:AA300)</f>
        <v>0</v>
      </c>
      <c r="AJ300" s="105" t="n">
        <f aca="false">AI300*1.5</f>
        <v>0</v>
      </c>
      <c r="AK300" s="44"/>
      <c r="AL300" s="44"/>
      <c r="AM300" s="44"/>
      <c r="AN300" s="44"/>
      <c r="AO300" s="44"/>
      <c r="AP300" s="44"/>
      <c r="AQ300" s="44"/>
      <c r="AR300" s="44"/>
      <c r="AS300" s="44"/>
      <c r="AT300" s="44"/>
    </row>
    <row r="301" customFormat="false" ht="14.25" hidden="false" customHeight="true" outlineLevel="0" collapsed="false">
      <c r="A301" s="44" t="n">
        <v>300</v>
      </c>
      <c r="B301" s="199" t="s">
        <v>141</v>
      </c>
      <c r="C301" s="171" t="str">
        <f aca="false">CONCATENATE(D301,"_",E301)</f>
        <v>TD_</v>
      </c>
      <c r="D301" s="107" t="s">
        <v>25</v>
      </c>
      <c r="E301" s="107"/>
      <c r="F301" s="107" t="s">
        <v>32</v>
      </c>
      <c r="G301" s="177"/>
      <c r="H301" s="177"/>
      <c r="I301" s="162"/>
      <c r="J301" s="162"/>
      <c r="K301" s="162"/>
      <c r="L301" s="162"/>
      <c r="M301" s="162"/>
      <c r="N301" s="162"/>
      <c r="O301" s="178"/>
      <c r="P301" s="162"/>
      <c r="Q301" s="162"/>
      <c r="R301" s="162"/>
      <c r="S301" s="162"/>
      <c r="T301" s="162"/>
      <c r="U301" s="162"/>
      <c r="V301" s="178"/>
      <c r="W301" s="178"/>
      <c r="X301" s="162"/>
      <c r="Y301" s="162"/>
      <c r="Z301" s="162"/>
      <c r="AA301" s="144"/>
      <c r="AB301" s="147"/>
      <c r="AC301" s="126"/>
      <c r="AD301" s="114"/>
      <c r="AE301" s="114"/>
      <c r="AF301" s="114"/>
      <c r="AG301" s="105" t="n">
        <f aca="false">E301</f>
        <v>0</v>
      </c>
      <c r="AH301" s="106" t="str">
        <f aca="false">D301</f>
        <v>TD</v>
      </c>
      <c r="AI301" s="105" t="n">
        <f aca="false">SUM(G301:AA301)</f>
        <v>0</v>
      </c>
      <c r="AJ301" s="105" t="n">
        <f aca="false">AI301*1.5</f>
        <v>0</v>
      </c>
      <c r="AK301" s="44"/>
      <c r="AL301" s="44"/>
      <c r="AM301" s="44"/>
      <c r="AN301" s="44"/>
      <c r="AO301" s="44"/>
      <c r="AP301" s="44"/>
      <c r="AQ301" s="44"/>
      <c r="AR301" s="44"/>
      <c r="AS301" s="44"/>
      <c r="AT301" s="44"/>
    </row>
    <row r="302" customFormat="false" ht="14.25" hidden="false" customHeight="true" outlineLevel="0" collapsed="false">
      <c r="A302" s="44" t="n">
        <v>301</v>
      </c>
      <c r="B302" s="199" t="s">
        <v>141</v>
      </c>
      <c r="C302" s="171" t="str">
        <f aca="false">CONCATENATE(D302,"_",E302)</f>
        <v>TD_</v>
      </c>
      <c r="D302" s="107" t="s">
        <v>25</v>
      </c>
      <c r="E302" s="107"/>
      <c r="F302" s="107" t="s">
        <v>32</v>
      </c>
      <c r="G302" s="177"/>
      <c r="H302" s="177"/>
      <c r="I302" s="162"/>
      <c r="J302" s="162"/>
      <c r="K302" s="162"/>
      <c r="L302" s="162"/>
      <c r="M302" s="162"/>
      <c r="N302" s="162"/>
      <c r="O302" s="178"/>
      <c r="P302" s="162"/>
      <c r="Q302" s="162"/>
      <c r="R302" s="162"/>
      <c r="S302" s="162"/>
      <c r="T302" s="162"/>
      <c r="U302" s="162"/>
      <c r="V302" s="178"/>
      <c r="W302" s="178"/>
      <c r="X302" s="162"/>
      <c r="Y302" s="162"/>
      <c r="Z302" s="162"/>
      <c r="AA302" s="146"/>
      <c r="AB302" s="147"/>
      <c r="AC302" s="113" t="str">
        <f aca="false">IF(AC298=AC299,"ok","/!\")</f>
        <v>ok</v>
      </c>
      <c r="AD302" s="113" t="str">
        <f aca="false">IF(AC298=AD298,"ok","/!\")</f>
        <v>ok</v>
      </c>
      <c r="AE302" s="114"/>
      <c r="AF302" s="114"/>
      <c r="AG302" s="105" t="n">
        <f aca="false">E302</f>
        <v>0</v>
      </c>
      <c r="AH302" s="106" t="str">
        <f aca="false">D302</f>
        <v>TD</v>
      </c>
      <c r="AI302" s="105" t="n">
        <f aca="false">SUM(G302:AA302)</f>
        <v>0</v>
      </c>
      <c r="AJ302" s="105" t="n">
        <f aca="false">AI302*1.5</f>
        <v>0</v>
      </c>
      <c r="AK302" s="44"/>
      <c r="AL302" s="44"/>
      <c r="AM302" s="44"/>
      <c r="AN302" s="44"/>
      <c r="AO302" s="44"/>
      <c r="AP302" s="44"/>
      <c r="AQ302" s="44"/>
      <c r="AR302" s="44"/>
      <c r="AS302" s="44"/>
      <c r="AT302" s="44"/>
    </row>
    <row r="303" customFormat="false" ht="14.25" hidden="false" customHeight="true" outlineLevel="0" collapsed="false">
      <c r="A303" s="44" t="n">
        <v>302</v>
      </c>
      <c r="B303" s="89" t="s">
        <v>139</v>
      </c>
      <c r="C303" s="89" t="str">
        <f aca="false">CONCATENATE(D303,"_",E303)</f>
        <v>TP_Intervenant</v>
      </c>
      <c r="D303" s="115" t="s">
        <v>27</v>
      </c>
      <c r="E303" s="115" t="s">
        <v>71</v>
      </c>
      <c r="F303" s="115" t="s">
        <v>72</v>
      </c>
      <c r="G303" s="161"/>
      <c r="H303" s="161"/>
      <c r="I303" s="161"/>
      <c r="J303" s="161"/>
      <c r="K303" s="161"/>
      <c r="L303" s="161"/>
      <c r="M303" s="161"/>
      <c r="N303" s="161"/>
      <c r="O303" s="176"/>
      <c r="P303" s="161"/>
      <c r="Q303" s="161"/>
      <c r="R303" s="161"/>
      <c r="S303" s="161"/>
      <c r="T303" s="161"/>
      <c r="U303" s="161"/>
      <c r="V303" s="176"/>
      <c r="W303" s="176"/>
      <c r="X303" s="161"/>
      <c r="Y303" s="161"/>
      <c r="Z303" s="161"/>
      <c r="AA303" s="141"/>
      <c r="AB303" s="151"/>
      <c r="AC303" s="88" t="n">
        <f aca="false">SUM(G303:AA303)*8</f>
        <v>0</v>
      </c>
      <c r="AD303" s="88" t="n">
        <f aca="false">0/1.5*8</f>
        <v>0</v>
      </c>
      <c r="AE303" s="114"/>
      <c r="AF303" s="114"/>
      <c r="AG303" s="88" t="str">
        <f aca="false">E303</f>
        <v>Intervenant</v>
      </c>
      <c r="AH303" s="88" t="str">
        <f aca="false">D303</f>
        <v>TP</v>
      </c>
      <c r="AI303" s="88" t="n">
        <f aca="false">SUM(G303:AA303)</f>
        <v>0</v>
      </c>
      <c r="AJ303" s="88" t="n">
        <f aca="false">AI303*1.5</f>
        <v>0</v>
      </c>
      <c r="AK303" s="44"/>
      <c r="AL303" s="44"/>
      <c r="AM303" s="44"/>
      <c r="AN303" s="44"/>
      <c r="AO303" s="44"/>
      <c r="AP303" s="44"/>
      <c r="AQ303" s="44"/>
      <c r="AR303" s="44"/>
      <c r="AS303" s="44"/>
      <c r="AT303" s="44"/>
    </row>
    <row r="304" customFormat="false" ht="14.25" hidden="false" customHeight="true" outlineLevel="0" collapsed="false">
      <c r="A304" s="44" t="n">
        <v>303</v>
      </c>
      <c r="B304" s="199" t="s">
        <v>141</v>
      </c>
      <c r="C304" s="171" t="str">
        <f aca="false">CONCATENATE(D304,"_",E304)</f>
        <v>TP_</v>
      </c>
      <c r="D304" s="107" t="s">
        <v>27</v>
      </c>
      <c r="E304" s="107"/>
      <c r="F304" s="107" t="s">
        <v>36</v>
      </c>
      <c r="G304" s="177"/>
      <c r="H304" s="177"/>
      <c r="I304" s="162"/>
      <c r="J304" s="162"/>
      <c r="K304" s="162"/>
      <c r="L304" s="162"/>
      <c r="M304" s="162"/>
      <c r="N304" s="162"/>
      <c r="O304" s="178"/>
      <c r="P304" s="162"/>
      <c r="Q304" s="162"/>
      <c r="R304" s="162"/>
      <c r="S304" s="162"/>
      <c r="T304" s="162"/>
      <c r="U304" s="162"/>
      <c r="V304" s="178"/>
      <c r="W304" s="178"/>
      <c r="X304" s="162"/>
      <c r="Y304" s="162"/>
      <c r="Z304" s="162"/>
      <c r="AA304" s="144"/>
      <c r="AB304" s="147"/>
      <c r="AC304" s="103" t="n">
        <f aca="false">SUM(G304:AA311)</f>
        <v>0</v>
      </c>
      <c r="AD304" s="104"/>
      <c r="AE304" s="114"/>
      <c r="AF304" s="114"/>
      <c r="AG304" s="105" t="n">
        <f aca="false">E304</f>
        <v>0</v>
      </c>
      <c r="AH304" s="106" t="str">
        <f aca="false">D304</f>
        <v>TP</v>
      </c>
      <c r="AI304" s="105" t="n">
        <f aca="false">SUM(G304:AA304)</f>
        <v>0</v>
      </c>
      <c r="AJ304" s="105" t="n">
        <f aca="false">AI304*1.5</f>
        <v>0</v>
      </c>
      <c r="AK304" s="44"/>
      <c r="AL304" s="44"/>
      <c r="AM304" s="44"/>
      <c r="AN304" s="44"/>
      <c r="AO304" s="44"/>
      <c r="AP304" s="44"/>
      <c r="AQ304" s="44"/>
      <c r="AR304" s="44"/>
      <c r="AS304" s="44"/>
      <c r="AT304" s="44"/>
    </row>
    <row r="305" customFormat="false" ht="14.25" hidden="false" customHeight="true" outlineLevel="0" collapsed="false">
      <c r="A305" s="44" t="n">
        <v>304</v>
      </c>
      <c r="B305" s="199" t="s">
        <v>141</v>
      </c>
      <c r="C305" s="171" t="str">
        <f aca="false">CONCATENATE(D305,"_",E305)</f>
        <v>TP_</v>
      </c>
      <c r="D305" s="107" t="s">
        <v>27</v>
      </c>
      <c r="E305" s="107"/>
      <c r="F305" s="107" t="s">
        <v>36</v>
      </c>
      <c r="G305" s="177"/>
      <c r="H305" s="177"/>
      <c r="I305" s="162"/>
      <c r="J305" s="162"/>
      <c r="K305" s="162"/>
      <c r="L305" s="162"/>
      <c r="M305" s="162"/>
      <c r="N305" s="162"/>
      <c r="O305" s="178"/>
      <c r="P305" s="162"/>
      <c r="Q305" s="162"/>
      <c r="R305" s="162"/>
      <c r="S305" s="162"/>
      <c r="T305" s="162"/>
      <c r="U305" s="162"/>
      <c r="V305" s="178"/>
      <c r="W305" s="178"/>
      <c r="X305" s="162"/>
      <c r="Y305" s="162"/>
      <c r="Z305" s="162"/>
      <c r="AA305" s="146"/>
      <c r="AB305" s="147"/>
      <c r="AC305" s="126"/>
      <c r="AD305" s="114"/>
      <c r="AE305" s="114"/>
      <c r="AF305" s="114"/>
      <c r="AG305" s="105" t="n">
        <f aca="false">E305</f>
        <v>0</v>
      </c>
      <c r="AH305" s="106" t="str">
        <f aca="false">D305</f>
        <v>TP</v>
      </c>
      <c r="AI305" s="105" t="n">
        <f aca="false">SUM(G305:AA305)</f>
        <v>0</v>
      </c>
      <c r="AJ305" s="105" t="n">
        <f aca="false">AI305*1.5</f>
        <v>0</v>
      </c>
      <c r="AK305" s="44"/>
      <c r="AL305" s="44"/>
      <c r="AM305" s="44"/>
      <c r="AN305" s="44"/>
      <c r="AO305" s="44"/>
      <c r="AP305" s="44"/>
      <c r="AQ305" s="44"/>
      <c r="AR305" s="44"/>
      <c r="AS305" s="44"/>
      <c r="AT305" s="44"/>
    </row>
    <row r="306" customFormat="false" ht="14.25" hidden="false" customHeight="true" outlineLevel="0" collapsed="false">
      <c r="A306" s="44" t="n">
        <v>305</v>
      </c>
      <c r="B306" s="199" t="s">
        <v>141</v>
      </c>
      <c r="C306" s="171" t="str">
        <f aca="false">CONCATENATE(D306,"_",E306)</f>
        <v>TP_</v>
      </c>
      <c r="D306" s="107" t="s">
        <v>27</v>
      </c>
      <c r="E306" s="107"/>
      <c r="F306" s="107" t="s">
        <v>36</v>
      </c>
      <c r="G306" s="177"/>
      <c r="H306" s="177"/>
      <c r="I306" s="162"/>
      <c r="J306" s="162"/>
      <c r="K306" s="162"/>
      <c r="L306" s="162"/>
      <c r="M306" s="162"/>
      <c r="N306" s="162"/>
      <c r="O306" s="178"/>
      <c r="P306" s="162"/>
      <c r="Q306" s="162"/>
      <c r="R306" s="162"/>
      <c r="S306" s="162"/>
      <c r="T306" s="162"/>
      <c r="U306" s="162"/>
      <c r="V306" s="178"/>
      <c r="W306" s="178"/>
      <c r="X306" s="162"/>
      <c r="Y306" s="162"/>
      <c r="Z306" s="162"/>
      <c r="AA306" s="144"/>
      <c r="AB306" s="147"/>
      <c r="AC306" s="126"/>
      <c r="AD306" s="114"/>
      <c r="AE306" s="114"/>
      <c r="AF306" s="114"/>
      <c r="AG306" s="105" t="n">
        <f aca="false">E306</f>
        <v>0</v>
      </c>
      <c r="AH306" s="106" t="str">
        <f aca="false">D306</f>
        <v>TP</v>
      </c>
      <c r="AI306" s="105" t="n">
        <f aca="false">SUM(G306:AA306)</f>
        <v>0</v>
      </c>
      <c r="AJ306" s="105" t="n">
        <f aca="false">AI306*1.5</f>
        <v>0</v>
      </c>
      <c r="AK306" s="44"/>
      <c r="AL306" s="44"/>
      <c r="AM306" s="44"/>
      <c r="AN306" s="44"/>
      <c r="AO306" s="44"/>
      <c r="AP306" s="44"/>
      <c r="AQ306" s="44"/>
      <c r="AR306" s="44"/>
      <c r="AS306" s="44"/>
      <c r="AT306" s="44"/>
    </row>
    <row r="307" customFormat="false" ht="14.25" hidden="false" customHeight="true" outlineLevel="0" collapsed="false">
      <c r="A307" s="44" t="n">
        <v>306</v>
      </c>
      <c r="B307" s="199" t="s">
        <v>141</v>
      </c>
      <c r="C307" s="171" t="str">
        <f aca="false">CONCATENATE(D307,"_",E307)</f>
        <v>TP_</v>
      </c>
      <c r="D307" s="107" t="s">
        <v>27</v>
      </c>
      <c r="E307" s="107"/>
      <c r="F307" s="107" t="s">
        <v>36</v>
      </c>
      <c r="G307" s="177"/>
      <c r="H307" s="177"/>
      <c r="I307" s="162"/>
      <c r="J307" s="162"/>
      <c r="K307" s="162"/>
      <c r="L307" s="162"/>
      <c r="M307" s="162"/>
      <c r="N307" s="162"/>
      <c r="O307" s="178"/>
      <c r="P307" s="162"/>
      <c r="Q307" s="162"/>
      <c r="R307" s="162"/>
      <c r="S307" s="162"/>
      <c r="T307" s="162"/>
      <c r="U307" s="162"/>
      <c r="V307" s="178"/>
      <c r="W307" s="178"/>
      <c r="X307" s="162"/>
      <c r="Y307" s="162"/>
      <c r="Z307" s="162"/>
      <c r="AA307" s="146"/>
      <c r="AB307" s="147"/>
      <c r="AC307" s="126"/>
      <c r="AD307" s="114"/>
      <c r="AE307" s="114"/>
      <c r="AF307" s="114"/>
      <c r="AG307" s="105" t="n">
        <f aca="false">E307</f>
        <v>0</v>
      </c>
      <c r="AH307" s="106" t="str">
        <f aca="false">D307</f>
        <v>TP</v>
      </c>
      <c r="AI307" s="105" t="n">
        <f aca="false">SUM(G307:AA307)</f>
        <v>0</v>
      </c>
      <c r="AJ307" s="105" t="n">
        <f aca="false">AI307*1.5</f>
        <v>0</v>
      </c>
      <c r="AK307" s="44"/>
      <c r="AL307" s="44"/>
      <c r="AM307" s="44"/>
      <c r="AN307" s="44"/>
      <c r="AO307" s="44"/>
      <c r="AP307" s="44"/>
      <c r="AQ307" s="44"/>
      <c r="AR307" s="44"/>
      <c r="AS307" s="44"/>
      <c r="AT307" s="44"/>
    </row>
    <row r="308" customFormat="false" ht="14.25" hidden="false" customHeight="true" outlineLevel="0" collapsed="false">
      <c r="A308" s="44" t="n">
        <v>307</v>
      </c>
      <c r="B308" s="199" t="s">
        <v>141</v>
      </c>
      <c r="C308" s="171" t="str">
        <f aca="false">CONCATENATE(D308,"_",E308)</f>
        <v>TP_</v>
      </c>
      <c r="D308" s="107" t="s">
        <v>27</v>
      </c>
      <c r="E308" s="107"/>
      <c r="F308" s="107" t="s">
        <v>36</v>
      </c>
      <c r="G308" s="177"/>
      <c r="H308" s="177"/>
      <c r="I308" s="162"/>
      <c r="J308" s="162"/>
      <c r="K308" s="162"/>
      <c r="L308" s="162"/>
      <c r="M308" s="162"/>
      <c r="N308" s="162"/>
      <c r="O308" s="178"/>
      <c r="P308" s="162"/>
      <c r="Q308" s="162"/>
      <c r="R308" s="162"/>
      <c r="S308" s="162"/>
      <c r="T308" s="162"/>
      <c r="U308" s="162"/>
      <c r="V308" s="178"/>
      <c r="W308" s="178"/>
      <c r="X308" s="162"/>
      <c r="Y308" s="162"/>
      <c r="Z308" s="162"/>
      <c r="AA308" s="144"/>
      <c r="AB308" s="147"/>
      <c r="AC308" s="126"/>
      <c r="AD308" s="114"/>
      <c r="AE308" s="114"/>
      <c r="AF308" s="114"/>
      <c r="AG308" s="105" t="n">
        <f aca="false">E308</f>
        <v>0</v>
      </c>
      <c r="AH308" s="106" t="str">
        <f aca="false">D308</f>
        <v>TP</v>
      </c>
      <c r="AI308" s="105" t="n">
        <f aca="false">SUM(G308:AA308)</f>
        <v>0</v>
      </c>
      <c r="AJ308" s="105" t="n">
        <f aca="false">AI308*1.5</f>
        <v>0</v>
      </c>
      <c r="AK308" s="44"/>
      <c r="AL308" s="44"/>
      <c r="AM308" s="44"/>
      <c r="AN308" s="44"/>
      <c r="AO308" s="44"/>
      <c r="AP308" s="44"/>
      <c r="AQ308" s="44"/>
      <c r="AR308" s="44"/>
      <c r="AS308" s="44"/>
      <c r="AT308" s="44"/>
    </row>
    <row r="309" customFormat="false" ht="14.25" hidden="false" customHeight="true" outlineLevel="0" collapsed="false">
      <c r="A309" s="44" t="n">
        <v>308</v>
      </c>
      <c r="B309" s="199" t="s">
        <v>141</v>
      </c>
      <c r="C309" s="171" t="str">
        <f aca="false">CONCATENATE(D309,"_",E309)</f>
        <v>TP_</v>
      </c>
      <c r="D309" s="107" t="s">
        <v>27</v>
      </c>
      <c r="E309" s="107"/>
      <c r="F309" s="107" t="s">
        <v>36</v>
      </c>
      <c r="G309" s="177"/>
      <c r="H309" s="177"/>
      <c r="I309" s="162"/>
      <c r="J309" s="162"/>
      <c r="K309" s="162"/>
      <c r="L309" s="162"/>
      <c r="M309" s="162"/>
      <c r="N309" s="162"/>
      <c r="O309" s="178"/>
      <c r="P309" s="162"/>
      <c r="Q309" s="162"/>
      <c r="R309" s="162"/>
      <c r="S309" s="162"/>
      <c r="T309" s="162"/>
      <c r="U309" s="162"/>
      <c r="V309" s="178"/>
      <c r="W309" s="178"/>
      <c r="X309" s="162"/>
      <c r="Y309" s="162"/>
      <c r="Z309" s="162"/>
      <c r="AA309" s="146"/>
      <c r="AB309" s="147"/>
      <c r="AC309" s="126"/>
      <c r="AD309" s="114"/>
      <c r="AE309" s="114"/>
      <c r="AF309" s="114"/>
      <c r="AG309" s="105" t="n">
        <f aca="false">E309</f>
        <v>0</v>
      </c>
      <c r="AH309" s="106" t="str">
        <f aca="false">D309</f>
        <v>TP</v>
      </c>
      <c r="AI309" s="105" t="n">
        <f aca="false">SUM(G309:AA309)</f>
        <v>0</v>
      </c>
      <c r="AJ309" s="105" t="n">
        <f aca="false">AI309*1.5</f>
        <v>0</v>
      </c>
      <c r="AK309" s="44"/>
      <c r="AL309" s="44"/>
      <c r="AM309" s="44"/>
      <c r="AN309" s="44"/>
      <c r="AO309" s="44"/>
      <c r="AP309" s="44"/>
      <c r="AQ309" s="44"/>
      <c r="AR309" s="44"/>
      <c r="AS309" s="44"/>
      <c r="AT309" s="44"/>
    </row>
    <row r="310" customFormat="false" ht="14.25" hidden="false" customHeight="true" outlineLevel="0" collapsed="false">
      <c r="A310" s="44" t="n">
        <v>309</v>
      </c>
      <c r="B310" s="199" t="s">
        <v>141</v>
      </c>
      <c r="C310" s="171" t="str">
        <f aca="false">CONCATENATE(D310,"_",E310)</f>
        <v>TP_</v>
      </c>
      <c r="D310" s="107" t="s">
        <v>27</v>
      </c>
      <c r="E310" s="107"/>
      <c r="F310" s="107" t="s">
        <v>36</v>
      </c>
      <c r="G310" s="177"/>
      <c r="H310" s="177"/>
      <c r="I310" s="162"/>
      <c r="J310" s="162"/>
      <c r="K310" s="162"/>
      <c r="L310" s="162"/>
      <c r="M310" s="162"/>
      <c r="N310" s="162"/>
      <c r="O310" s="178"/>
      <c r="P310" s="162"/>
      <c r="Q310" s="162"/>
      <c r="R310" s="162"/>
      <c r="S310" s="162"/>
      <c r="T310" s="162"/>
      <c r="U310" s="162"/>
      <c r="V310" s="178"/>
      <c r="W310" s="178"/>
      <c r="X310" s="162"/>
      <c r="Y310" s="162"/>
      <c r="Z310" s="162"/>
      <c r="AA310" s="144"/>
      <c r="AB310" s="147"/>
      <c r="AC310" s="126"/>
      <c r="AD310" s="114"/>
      <c r="AE310" s="114"/>
      <c r="AF310" s="114"/>
      <c r="AG310" s="105" t="n">
        <f aca="false">E310</f>
        <v>0</v>
      </c>
      <c r="AH310" s="106" t="str">
        <f aca="false">D310</f>
        <v>TP</v>
      </c>
      <c r="AI310" s="105" t="n">
        <f aca="false">SUM(G310:AA310)</f>
        <v>0</v>
      </c>
      <c r="AJ310" s="105" t="n">
        <f aca="false">AI310*1.5</f>
        <v>0</v>
      </c>
      <c r="AK310" s="44"/>
      <c r="AL310" s="44"/>
      <c r="AM310" s="44"/>
      <c r="AN310" s="44"/>
      <c r="AO310" s="44"/>
      <c r="AP310" s="44"/>
      <c r="AQ310" s="44"/>
      <c r="AR310" s="44"/>
      <c r="AS310" s="44"/>
      <c r="AT310" s="44"/>
    </row>
    <row r="311" customFormat="false" ht="14.25" hidden="false" customHeight="true" outlineLevel="0" collapsed="false">
      <c r="A311" s="44" t="n">
        <v>310</v>
      </c>
      <c r="B311" s="199" t="s">
        <v>141</v>
      </c>
      <c r="C311" s="171" t="str">
        <f aca="false">CONCATENATE(D311,"_",E311)</f>
        <v>TP_</v>
      </c>
      <c r="D311" s="107" t="s">
        <v>27</v>
      </c>
      <c r="E311" s="107"/>
      <c r="F311" s="107" t="s">
        <v>36</v>
      </c>
      <c r="G311" s="177"/>
      <c r="H311" s="177"/>
      <c r="I311" s="162"/>
      <c r="J311" s="162"/>
      <c r="K311" s="162"/>
      <c r="L311" s="162"/>
      <c r="M311" s="162"/>
      <c r="N311" s="162"/>
      <c r="O311" s="178"/>
      <c r="P311" s="162"/>
      <c r="Q311" s="162"/>
      <c r="R311" s="162"/>
      <c r="S311" s="162"/>
      <c r="T311" s="162"/>
      <c r="U311" s="162"/>
      <c r="V311" s="178"/>
      <c r="W311" s="178"/>
      <c r="X311" s="162"/>
      <c r="Y311" s="162"/>
      <c r="Z311" s="162"/>
      <c r="AA311" s="146"/>
      <c r="AB311" s="147"/>
      <c r="AC311" s="113" t="str">
        <f aca="false">IF(AC303=AC304,"ok","/!\")</f>
        <v>ok</v>
      </c>
      <c r="AD311" s="113" t="str">
        <f aca="false">IF(AC303=AD303,"ok","/!\")</f>
        <v>ok</v>
      </c>
      <c r="AE311" s="114"/>
      <c r="AF311" s="114"/>
      <c r="AG311" s="105" t="n">
        <f aca="false">E311</f>
        <v>0</v>
      </c>
      <c r="AH311" s="106" t="str">
        <f aca="false">D311</f>
        <v>TP</v>
      </c>
      <c r="AI311" s="105" t="n">
        <f aca="false">SUM(G311:AA311)</f>
        <v>0</v>
      </c>
      <c r="AJ311" s="105" t="n">
        <f aca="false">AI311*1.5</f>
        <v>0</v>
      </c>
      <c r="AK311" s="44"/>
      <c r="AL311" s="44"/>
      <c r="AM311" s="44"/>
      <c r="AN311" s="44"/>
      <c r="AO311" s="44"/>
      <c r="AP311" s="44"/>
      <c r="AQ311" s="44"/>
      <c r="AR311" s="44"/>
      <c r="AS311" s="44"/>
      <c r="AT311" s="44"/>
    </row>
    <row r="312" customFormat="false" ht="24.75" hidden="false" customHeight="true" outlineLevel="0" collapsed="false">
      <c r="A312" s="44" t="n">
        <v>311</v>
      </c>
      <c r="B312" s="89" t="s">
        <v>139</v>
      </c>
      <c r="C312" s="89" t="str">
        <f aca="false">CONCATENATE(D312,"_",E312)</f>
        <v>CTRL_Intervenant</v>
      </c>
      <c r="D312" s="115" t="s">
        <v>28</v>
      </c>
      <c r="E312" s="115" t="s">
        <v>71</v>
      </c>
      <c r="F312" s="115" t="s">
        <v>72</v>
      </c>
      <c r="G312" s="161"/>
      <c r="H312" s="161"/>
      <c r="I312" s="161"/>
      <c r="J312" s="161"/>
      <c r="K312" s="161"/>
      <c r="L312" s="161"/>
      <c r="M312" s="161"/>
      <c r="N312" s="161"/>
      <c r="O312" s="176"/>
      <c r="P312" s="161"/>
      <c r="Q312" s="161"/>
      <c r="R312" s="161"/>
      <c r="S312" s="161"/>
      <c r="T312" s="161"/>
      <c r="U312" s="161"/>
      <c r="V312" s="176"/>
      <c r="W312" s="176"/>
      <c r="X312" s="161"/>
      <c r="Y312" s="161"/>
      <c r="Z312" s="161"/>
      <c r="AA312" s="141"/>
      <c r="AB312" s="151"/>
      <c r="AC312" s="88" t="n">
        <f aca="false">SUM(G312:AA312)</f>
        <v>0</v>
      </c>
      <c r="AD312" s="88" t="n">
        <f aca="false">0/1.5</f>
        <v>0</v>
      </c>
      <c r="AE312" s="114"/>
      <c r="AF312" s="114"/>
      <c r="AG312" s="88" t="str">
        <f aca="false">E312</f>
        <v>Intervenant</v>
      </c>
      <c r="AH312" s="88" t="str">
        <f aca="false">D312</f>
        <v>CTRL</v>
      </c>
      <c r="AI312" s="88" t="n">
        <f aca="false">SUM(G312:AA312)</f>
        <v>0</v>
      </c>
      <c r="AJ312" s="88" t="n">
        <f aca="false">AI312*1.5</f>
        <v>0</v>
      </c>
      <c r="AK312" s="44"/>
      <c r="AL312" s="44"/>
      <c r="AM312" s="44"/>
      <c r="AN312" s="44"/>
      <c r="AO312" s="44"/>
      <c r="AP312" s="44"/>
      <c r="AQ312" s="44"/>
      <c r="AR312" s="44"/>
      <c r="AS312" s="44"/>
      <c r="AT312" s="44"/>
    </row>
    <row r="313" customFormat="false" ht="14.25" hidden="false" customHeight="true" outlineLevel="0" collapsed="false">
      <c r="A313" s="44" t="n">
        <v>312</v>
      </c>
      <c r="B313" s="199" t="s">
        <v>141</v>
      </c>
      <c r="C313" s="171" t="str">
        <f aca="false">CONCATENATE(D313,"_",E313)</f>
        <v>CTRL_</v>
      </c>
      <c r="D313" s="107" t="s">
        <v>28</v>
      </c>
      <c r="E313" s="107"/>
      <c r="F313" s="107" t="s">
        <v>28</v>
      </c>
      <c r="G313" s="177"/>
      <c r="H313" s="177"/>
      <c r="I313" s="162"/>
      <c r="J313" s="162"/>
      <c r="K313" s="162"/>
      <c r="L313" s="162"/>
      <c r="M313" s="162"/>
      <c r="N313" s="162"/>
      <c r="O313" s="178"/>
      <c r="P313" s="162"/>
      <c r="Q313" s="162"/>
      <c r="R313" s="162"/>
      <c r="S313" s="162"/>
      <c r="T313" s="162"/>
      <c r="U313" s="162"/>
      <c r="V313" s="178"/>
      <c r="W313" s="178"/>
      <c r="X313" s="162"/>
      <c r="Y313" s="162"/>
      <c r="Z313" s="162"/>
      <c r="AA313" s="144"/>
      <c r="AB313" s="147"/>
      <c r="AC313" s="103" t="n">
        <f aca="false">SUM(G313:AA314)</f>
        <v>0</v>
      </c>
      <c r="AD313" s="104"/>
      <c r="AE313" s="114"/>
      <c r="AF313" s="114"/>
      <c r="AG313" s="106" t="n">
        <f aca="false">E313</f>
        <v>0</v>
      </c>
      <c r="AH313" s="106" t="str">
        <f aca="false">D313</f>
        <v>CTRL</v>
      </c>
      <c r="AI313" s="106" t="n">
        <f aca="false">SUM(G313:AA313)</f>
        <v>0</v>
      </c>
      <c r="AJ313" s="106" t="n">
        <f aca="false">AI313*1.5</f>
        <v>0</v>
      </c>
      <c r="AK313" s="44"/>
      <c r="AL313" s="44"/>
      <c r="AM313" s="44"/>
      <c r="AN313" s="44"/>
      <c r="AO313" s="44"/>
      <c r="AP313" s="44"/>
      <c r="AQ313" s="44"/>
      <c r="AR313" s="44"/>
      <c r="AS313" s="44"/>
      <c r="AT313" s="44"/>
    </row>
    <row r="314" customFormat="false" ht="14.25" hidden="false" customHeight="true" outlineLevel="0" collapsed="false">
      <c r="A314" s="44" t="n">
        <v>313</v>
      </c>
      <c r="B314" s="199" t="s">
        <v>141</v>
      </c>
      <c r="C314" s="171" t="str">
        <f aca="false">CONCATENATE(D314,"_",E314)</f>
        <v>CTRL_</v>
      </c>
      <c r="D314" s="107" t="s">
        <v>28</v>
      </c>
      <c r="E314" s="107"/>
      <c r="F314" s="107" t="s">
        <v>28</v>
      </c>
      <c r="G314" s="177"/>
      <c r="H314" s="177"/>
      <c r="I314" s="162"/>
      <c r="J314" s="162"/>
      <c r="K314" s="162"/>
      <c r="L314" s="162"/>
      <c r="M314" s="162"/>
      <c r="N314" s="162"/>
      <c r="O314" s="178"/>
      <c r="P314" s="162"/>
      <c r="Q314" s="162"/>
      <c r="R314" s="162"/>
      <c r="S314" s="162"/>
      <c r="T314" s="162"/>
      <c r="U314" s="162"/>
      <c r="V314" s="178"/>
      <c r="W314" s="178"/>
      <c r="X314" s="162"/>
      <c r="Y314" s="162"/>
      <c r="Z314" s="162"/>
      <c r="AA314" s="146"/>
      <c r="AB314" s="155"/>
      <c r="AC314" s="113" t="str">
        <f aca="false">IF(AC312=AC313,"ok","/!\")</f>
        <v>ok</v>
      </c>
      <c r="AD314" s="113" t="str">
        <f aca="false">IF(AC312=AD312,"ok","/!\")</f>
        <v>ok</v>
      </c>
      <c r="AE314" s="129"/>
      <c r="AF314" s="129"/>
      <c r="AG314" s="28" t="n">
        <f aca="false">E314</f>
        <v>0</v>
      </c>
      <c r="AH314" s="106" t="str">
        <f aca="false">D314</f>
        <v>CTRL</v>
      </c>
      <c r="AI314" s="28" t="n">
        <f aca="false">SUM(G314:AA314)</f>
        <v>0</v>
      </c>
      <c r="AJ314" s="28" t="n">
        <f aca="false">AI314*1.5</f>
        <v>0</v>
      </c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</row>
    <row r="315" customFormat="false" ht="14.25" hidden="false" customHeight="true" outlineLevel="0" collapsed="false">
      <c r="A315" s="44" t="n">
        <v>316</v>
      </c>
      <c r="B315" s="200" t="s">
        <v>142</v>
      </c>
      <c r="C315" s="201"/>
      <c r="D315" s="201"/>
      <c r="E315" s="201"/>
      <c r="F315" s="202"/>
      <c r="G315" s="203" t="n">
        <f aca="false">CEILING(SUMIF($F$7:$F$314,"Salle",G7:G314),1)</f>
        <v>11</v>
      </c>
      <c r="H315" s="203" t="n">
        <f aca="false">CEILING(SUMIF($F$7:$F$314,"Salle",H7:H314),1)</f>
        <v>23</v>
      </c>
      <c r="I315" s="203" t="n">
        <f aca="false">CEILING(SUMIF($F$7:$F$314,"Salle",I7:I314),1)</f>
        <v>23</v>
      </c>
      <c r="J315" s="203" t="n">
        <f aca="false">CEILING(SUMIF($F$7:$F$314,"Salle",J7:J314),1)</f>
        <v>22</v>
      </c>
      <c r="K315" s="203" t="n">
        <f aca="false">CEILING(SUMIF($F$7:$F$314,"Salle",K7:K314),1)</f>
        <v>23</v>
      </c>
      <c r="L315" s="203" t="n">
        <f aca="false">CEILING(SUMIF($F$7:$F$314,"Salle",L7:L314),1)</f>
        <v>23</v>
      </c>
      <c r="M315" s="203" t="n">
        <f aca="false">CEILING(SUMIF($F$7:$F$314,"Salle",M7:M314),1)</f>
        <v>23</v>
      </c>
      <c r="N315" s="203" t="n">
        <f aca="false">CEILING(SUMIF($F$7:$F$314,"Salle",N7:N314),1)</f>
        <v>22</v>
      </c>
      <c r="O315" s="203" t="n">
        <f aca="false">CEILING(SUMIF($F$7:$F$314,"Salle",O7:O314),1)</f>
        <v>0</v>
      </c>
      <c r="P315" s="203" t="n">
        <f aca="false">CEILING(SUMIF($F$7:$F$314,"Salle",P7:P314),1)</f>
        <v>19</v>
      </c>
      <c r="Q315" s="203" t="n">
        <f aca="false">CEILING(SUMIF($F$7:$F$314,"Salle",Q7:Q314),1)</f>
        <v>23</v>
      </c>
      <c r="R315" s="203" t="n">
        <f aca="false">CEILING(SUMIF($F$7:$F$314,"Salle",R7:R314),1)</f>
        <v>22</v>
      </c>
      <c r="S315" s="203" t="n">
        <f aca="false">CEILING(SUMIF($F$7:$F$314,"Salle",S7:S314),1)</f>
        <v>22</v>
      </c>
      <c r="T315" s="203" t="n">
        <f aca="false">CEILING(SUMIF($F$7:$F$314,"Salle",T7:T314),1)</f>
        <v>22</v>
      </c>
      <c r="U315" s="203" t="n">
        <f aca="false">CEILING(SUMIF($F$7:$F$314,"Salle",U7:U314),1)</f>
        <v>19</v>
      </c>
      <c r="V315" s="203" t="n">
        <f aca="false">CEILING(SUMIF($F$7:$F$314,"Salle",V7:V314),1)</f>
        <v>0</v>
      </c>
      <c r="W315" s="203" t="n">
        <f aca="false">CEILING(SUMIF($F$7:$F$314,"Salle",W7:W314),1)</f>
        <v>0</v>
      </c>
      <c r="X315" s="203" t="n">
        <f aca="false">CEILING(SUMIF($F$7:$F$314,"Salle",X7:X314),1)</f>
        <v>18</v>
      </c>
      <c r="Y315" s="203" t="n">
        <f aca="false">CEILING(SUMIF($F$7:$F$314,"Salle",Y7:Y314),1)</f>
        <v>16</v>
      </c>
      <c r="Z315" s="203" t="n">
        <f aca="false">CEILING(SUMIF($F$7:$F$314,"Salle",Z7:Z314),1)</f>
        <v>15</v>
      </c>
      <c r="AA315" s="203" t="n">
        <f aca="false">CEILING(SUMIF($F$7:$F$314,"Salle",AA7:AA314),1)</f>
        <v>0</v>
      </c>
      <c r="AB315" s="203" t="n">
        <f aca="false">CEILING(SUMIF($F$7:$F$314,"Salle",AB7:AB314),1)</f>
        <v>0</v>
      </c>
      <c r="AC315" s="203" t="n">
        <f aca="false">SUM(G315:AA315)</f>
        <v>346</v>
      </c>
      <c r="AD315" s="203" t="n">
        <f aca="false">AC315*1.5</f>
        <v>519</v>
      </c>
      <c r="AE315" s="44"/>
      <c r="AF315" s="44"/>
      <c r="AG315" s="44"/>
      <c r="AH315" s="44"/>
      <c r="AI315" s="44"/>
      <c r="AJ315" s="44"/>
      <c r="AK315" s="44"/>
      <c r="AL315" s="44"/>
      <c r="AM315" s="44"/>
      <c r="AN315" s="44"/>
      <c r="AO315" s="44"/>
      <c r="AP315" s="44"/>
      <c r="AQ315" s="44"/>
      <c r="AR315" s="44"/>
      <c r="AS315" s="44"/>
      <c r="AT315" s="44"/>
    </row>
    <row r="316" customFormat="false" ht="14.25" hidden="false" customHeight="true" outlineLevel="0" collapsed="false">
      <c r="A316" s="44" t="n">
        <v>317</v>
      </c>
      <c r="B316" s="44"/>
      <c r="C316" s="44"/>
      <c r="D316" s="58"/>
      <c r="E316" s="44"/>
      <c r="F316" s="58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20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  <c r="AL316" s="44"/>
      <c r="AM316" s="44"/>
      <c r="AN316" s="44"/>
      <c r="AO316" s="44"/>
      <c r="AP316" s="44"/>
      <c r="AQ316" s="44"/>
      <c r="AR316" s="44"/>
      <c r="AS316" s="44"/>
      <c r="AT316" s="44"/>
    </row>
    <row r="317" customFormat="false" ht="15.75" hidden="false" customHeight="true" outlineLevel="0" collapsed="false">
      <c r="A317" s="44" t="n">
        <v>318</v>
      </c>
      <c r="B317" s="44"/>
      <c r="C317" s="205" t="str">
        <f aca="false">Recap!B11</f>
        <v>JD</v>
      </c>
      <c r="D317" s="3"/>
      <c r="E317" s="4"/>
      <c r="F317" s="5" t="s">
        <v>61</v>
      </c>
      <c r="G317" s="8" t="n">
        <f aca="false">G$5</f>
        <v>36</v>
      </c>
      <c r="H317" s="8" t="str">
        <f aca="false">H$5</f>
        <v>37</v>
      </c>
      <c r="I317" s="8" t="n">
        <f aca="false">I$5</f>
        <v>38</v>
      </c>
      <c r="J317" s="8" t="n">
        <f aca="false">J$5</f>
        <v>39</v>
      </c>
      <c r="K317" s="8" t="n">
        <f aca="false">K$5</f>
        <v>40</v>
      </c>
      <c r="L317" s="8" t="n">
        <f aca="false">L$5</f>
        <v>41</v>
      </c>
      <c r="M317" s="8" t="n">
        <f aca="false">M$5</f>
        <v>42</v>
      </c>
      <c r="N317" s="8" t="n">
        <f aca="false">N$5</f>
        <v>43</v>
      </c>
      <c r="O317" s="8" t="n">
        <v>44</v>
      </c>
      <c r="P317" s="8" t="n">
        <f aca="false">P$5</f>
        <v>45</v>
      </c>
      <c r="Q317" s="8" t="n">
        <f aca="false">Q$5</f>
        <v>46</v>
      </c>
      <c r="R317" s="8" t="n">
        <f aca="false">R$5</f>
        <v>47</v>
      </c>
      <c r="S317" s="8" t="n">
        <f aca="false">S$5</f>
        <v>48</v>
      </c>
      <c r="T317" s="8" t="n">
        <f aca="false">T$5</f>
        <v>49</v>
      </c>
      <c r="U317" s="8" t="n">
        <f aca="false">U$5</f>
        <v>50</v>
      </c>
      <c r="V317" s="8" t="n">
        <v>51</v>
      </c>
      <c r="W317" s="8" t="n">
        <v>52</v>
      </c>
      <c r="X317" s="8" t="n">
        <f aca="false">X$5</f>
        <v>1</v>
      </c>
      <c r="Y317" s="8" t="n">
        <f aca="false">Y$5</f>
        <v>2</v>
      </c>
      <c r="Z317" s="8" t="n">
        <f aca="false">Z$5</f>
        <v>3</v>
      </c>
      <c r="AA317" s="8" t="n">
        <f aca="false">AA$5</f>
        <v>4</v>
      </c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  <c r="AL317" s="44"/>
      <c r="AM317" s="44"/>
      <c r="AN317" s="44"/>
      <c r="AO317" s="44"/>
      <c r="AP317" s="44"/>
      <c r="AQ317" s="44"/>
      <c r="AR317" s="44"/>
      <c r="AS317" s="44"/>
      <c r="AT317" s="44"/>
    </row>
    <row r="318" customFormat="false" ht="14.25" hidden="false" customHeight="true" outlineLevel="0" collapsed="false">
      <c r="A318" s="44" t="n">
        <v>319</v>
      </c>
      <c r="B318" s="44"/>
      <c r="C318" s="44"/>
      <c r="D318" s="206" t="s">
        <v>142</v>
      </c>
      <c r="E318" s="207" t="s">
        <v>16</v>
      </c>
      <c r="F318" s="153" t="n">
        <f aca="false">SUM(G318:AA318)</f>
        <v>34</v>
      </c>
      <c r="G318" s="154" t="n">
        <f aca="false">SUMIF($E$7:$E$314,$C$317,G7:G314)</f>
        <v>0</v>
      </c>
      <c r="H318" s="154" t="n">
        <f aca="false">SUMIF($E$7:$E$314,$C$317,H7:H314)</f>
        <v>0</v>
      </c>
      <c r="I318" s="154" t="n">
        <f aca="false">SUMIF($E$7:$E$314,$C$317,I7:I314)</f>
        <v>2</v>
      </c>
      <c r="J318" s="154" t="n">
        <f aca="false">SUMIF($E$7:$E$314,$C$317,J7:J314)</f>
        <v>2</v>
      </c>
      <c r="K318" s="154" t="n">
        <f aca="false">SUMIF($E$7:$E$314,$C$317,K7:K314)</f>
        <v>2</v>
      </c>
      <c r="L318" s="154" t="n">
        <f aca="false">SUMIF($E$7:$E$314,$C$317,L7:L314)</f>
        <v>4</v>
      </c>
      <c r="M318" s="154" t="n">
        <f aca="false">SUMIF($E$7:$E$314,$C$317,M7:M314)</f>
        <v>2</v>
      </c>
      <c r="N318" s="154" t="n">
        <f aca="false">SUMIF($E$7:$E$314,$C$317,N7:N314)</f>
        <v>0</v>
      </c>
      <c r="O318" s="154" t="n">
        <f aca="false">SUMIF($E$7:$E$314,$C$317,O7:O314)</f>
        <v>0</v>
      </c>
      <c r="P318" s="154" t="n">
        <f aca="false">SUMIF($E$7:$E$314,$C$317,P7:P314)</f>
        <v>2</v>
      </c>
      <c r="Q318" s="154" t="n">
        <f aca="false">SUMIF($E$7:$E$314,$C$317,Q7:Q314)</f>
        <v>2</v>
      </c>
      <c r="R318" s="154" t="n">
        <f aca="false">SUMIF($E$7:$E$314,$C$317,R7:R314)</f>
        <v>2</v>
      </c>
      <c r="S318" s="154" t="n">
        <f aca="false">SUMIF($E$7:$E$314,$C$317,S7:S314)</f>
        <v>2</v>
      </c>
      <c r="T318" s="154" t="n">
        <f aca="false">SUMIF($E$7:$E$314,$C$317,T7:T314)</f>
        <v>2</v>
      </c>
      <c r="U318" s="154" t="n">
        <f aca="false">SUMIF($E$7:$E$314,$C$317,U7:U314)</f>
        <v>4</v>
      </c>
      <c r="V318" s="154" t="n">
        <f aca="false">SUMIF($E$7:$E$314,$C$317,V7:V314)</f>
        <v>0</v>
      </c>
      <c r="W318" s="154" t="n">
        <f aca="false">SUMIF($E$7:$E$314,$C$317,W7:W314)</f>
        <v>0</v>
      </c>
      <c r="X318" s="154" t="n">
        <f aca="false">SUMIF($E$7:$E$314,$C$317,X7:X314)</f>
        <v>4</v>
      </c>
      <c r="Y318" s="154" t="n">
        <f aca="false">SUMIF($E$7:$E$314,$C$317,Y7:Y314)</f>
        <v>4</v>
      </c>
      <c r="Z318" s="154" t="n">
        <f aca="false">SUMIF($E$7:$E$314,$C$317,Z7:Z314)</f>
        <v>0</v>
      </c>
      <c r="AA318" s="154" t="n">
        <f aca="false">SUMIF($E$7:$E$314,$C$317,AA7:AA314)</f>
        <v>0</v>
      </c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  <c r="AL318" s="44"/>
      <c r="AM318" s="44"/>
      <c r="AN318" s="44"/>
      <c r="AO318" s="44"/>
      <c r="AP318" s="44"/>
      <c r="AQ318" s="44"/>
      <c r="AR318" s="44"/>
      <c r="AS318" s="44"/>
      <c r="AT318" s="44"/>
    </row>
    <row r="319" customFormat="false" ht="14.25" hidden="false" customHeight="true" outlineLevel="0" collapsed="false">
      <c r="A319" s="44" t="n">
        <v>320</v>
      </c>
      <c r="B319" s="44"/>
      <c r="C319" s="44"/>
      <c r="D319" s="208" t="s">
        <v>142</v>
      </c>
      <c r="E319" s="209" t="s">
        <v>23</v>
      </c>
      <c r="F319" s="210" t="n">
        <f aca="false">SUM(G319:AA319)</f>
        <v>0</v>
      </c>
      <c r="G319" s="211" t="n">
        <f aca="false">SUMIF($C$7:$C$314,$E319&amp;"_"&amp;$C$317,G$7:G$314)</f>
        <v>0</v>
      </c>
      <c r="H319" s="211" t="n">
        <f aca="false">SUMIF($C$7:$C$314,$E319&amp;"_"&amp;$C$317,H$7:H$314)</f>
        <v>0</v>
      </c>
      <c r="I319" s="211" t="n">
        <f aca="false">SUMIF($C$7:$C$314,$E319&amp;"_"&amp;$C$317,I$7:I$314)</f>
        <v>0</v>
      </c>
      <c r="J319" s="211" t="n">
        <f aca="false">SUMIF($C$7:$C$314,$E319&amp;"_"&amp;$C$317,J$7:J$314)</f>
        <v>0</v>
      </c>
      <c r="K319" s="211" t="n">
        <f aca="false">SUMIF($C$7:$C$314,$E319&amp;"_"&amp;$C$317,K$7:K$314)</f>
        <v>0</v>
      </c>
      <c r="L319" s="211" t="n">
        <f aca="false">SUMIF($C$7:$C$314,$E319&amp;"_"&amp;$C$317,L$7:L$314)</f>
        <v>0</v>
      </c>
      <c r="M319" s="211" t="n">
        <f aca="false">SUMIF($C$7:$C$314,$E319&amp;"_"&amp;$C$317,M$7:M$314)</f>
        <v>0</v>
      </c>
      <c r="N319" s="211" t="n">
        <f aca="false">SUMIF($C$7:$C$314,$E319&amp;"_"&amp;$C$317,N$7:N$314)</f>
        <v>0</v>
      </c>
      <c r="O319" s="211" t="n">
        <f aca="false">SUMIF($C$7:$C$314,$E319&amp;"_"&amp;$C$317,O$7:O$314)</f>
        <v>0</v>
      </c>
      <c r="P319" s="211" t="n">
        <f aca="false">SUMIF($C$7:$C$314,$E319&amp;"_"&amp;$C$317,P$7:P$314)</f>
        <v>0</v>
      </c>
      <c r="Q319" s="211" t="n">
        <f aca="false">SUMIF($C$7:$C$314,$E319&amp;"_"&amp;$C$317,Q$7:Q$314)</f>
        <v>0</v>
      </c>
      <c r="R319" s="211" t="n">
        <f aca="false">SUMIF($C$7:$C$314,$E319&amp;"_"&amp;$C$317,R$7:R$314)</f>
        <v>0</v>
      </c>
      <c r="S319" s="211" t="n">
        <f aca="false">SUMIF($C$7:$C$314,$E319&amp;"_"&amp;$C$317,S$7:S$314)</f>
        <v>0</v>
      </c>
      <c r="T319" s="211" t="n">
        <f aca="false">SUMIF($C$7:$C$314,$E319&amp;"_"&amp;$C$317,T$7:T$314)</f>
        <v>0</v>
      </c>
      <c r="U319" s="211" t="n">
        <f aca="false">SUMIF($C$7:$C$314,$E319&amp;"_"&amp;$C$317,U$7:U$314)</f>
        <v>0</v>
      </c>
      <c r="V319" s="211" t="n">
        <f aca="false">SUMIF($C$7:$C$314,$E319&amp;"_"&amp;$C$317,V$7:V$314)</f>
        <v>0</v>
      </c>
      <c r="W319" s="211" t="n">
        <f aca="false">SUMIF($C$7:$C$314,$E319&amp;"_"&amp;$C$317,W$7:W$314)</f>
        <v>0</v>
      </c>
      <c r="X319" s="211" t="n">
        <f aca="false">SUMIF($C$7:$C$314,$E319&amp;"_"&amp;$C$317,X$7:X$314)</f>
        <v>0</v>
      </c>
      <c r="Y319" s="211" t="n">
        <f aca="false">SUMIF($C$7:$C$314,$E319&amp;"_"&amp;$C$317,Y$7:Y$314)</f>
        <v>0</v>
      </c>
      <c r="Z319" s="211" t="n">
        <f aca="false">SUMIF($C$7:$C$314,$E319&amp;"_"&amp;$C$317,Z$7:Z$314)</f>
        <v>0</v>
      </c>
      <c r="AA319" s="211" t="n">
        <f aca="false">SUMIF($C$7:$C$314,$E319&amp;"_"&amp;$C$317,AA$7:AA$314)</f>
        <v>0</v>
      </c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  <c r="AL319" s="44"/>
      <c r="AM319" s="44"/>
      <c r="AN319" s="44"/>
      <c r="AO319" s="44"/>
      <c r="AP319" s="44"/>
      <c r="AQ319" s="44"/>
      <c r="AR319" s="44"/>
      <c r="AS319" s="44"/>
      <c r="AT319" s="44"/>
    </row>
    <row r="320" customFormat="false" ht="16.5" hidden="false" customHeight="true" outlineLevel="0" collapsed="false">
      <c r="A320" s="44" t="n">
        <v>321</v>
      </c>
      <c r="B320" s="44"/>
      <c r="C320" s="44"/>
      <c r="D320" s="208" t="s">
        <v>142</v>
      </c>
      <c r="E320" s="209" t="s">
        <v>25</v>
      </c>
      <c r="F320" s="210" t="n">
        <f aca="false">SUM(G320:AA320)</f>
        <v>0</v>
      </c>
      <c r="G320" s="211" t="n">
        <f aca="false">SUMIF($C$7:$C$314,$E320&amp;"_"&amp;$C$317,G$7:G$314)</f>
        <v>0</v>
      </c>
      <c r="H320" s="211" t="n">
        <f aca="false">SUMIF($C$7:$C$314,$E320&amp;"_"&amp;$C$317,H$7:H$314)</f>
        <v>0</v>
      </c>
      <c r="I320" s="211" t="n">
        <f aca="false">SUMIF($C$7:$C$314,$E320&amp;"_"&amp;$C$317,I$7:I$314)</f>
        <v>0</v>
      </c>
      <c r="J320" s="211" t="n">
        <f aca="false">SUMIF($C$7:$C$314,$E320&amp;"_"&amp;$C$317,J$7:J$314)</f>
        <v>0</v>
      </c>
      <c r="K320" s="211" t="n">
        <f aca="false">SUMIF($C$7:$C$314,$E320&amp;"_"&amp;$C$317,K$7:K$314)</f>
        <v>0</v>
      </c>
      <c r="L320" s="211" t="n">
        <f aca="false">SUMIF($C$7:$C$314,$E320&amp;"_"&amp;$C$317,L$7:L$314)</f>
        <v>0</v>
      </c>
      <c r="M320" s="211" t="n">
        <f aca="false">SUMIF($C$7:$C$314,$E320&amp;"_"&amp;$C$317,M$7:M$314)</f>
        <v>0</v>
      </c>
      <c r="N320" s="211" t="n">
        <f aca="false">SUMIF($C$7:$C$314,$E320&amp;"_"&amp;$C$317,N$7:N$314)</f>
        <v>0</v>
      </c>
      <c r="O320" s="211" t="n">
        <f aca="false">SUMIF($C$7:$C$314,$E320&amp;"_"&amp;$C$317,O$7:O$314)</f>
        <v>0</v>
      </c>
      <c r="P320" s="211" t="n">
        <f aca="false">SUMIF($C$7:$C$314,$E320&amp;"_"&amp;$C$317,P$7:P$314)</f>
        <v>0</v>
      </c>
      <c r="Q320" s="211" t="n">
        <f aca="false">SUMIF($C$7:$C$314,$E320&amp;"_"&amp;$C$317,Q$7:Q$314)</f>
        <v>0</v>
      </c>
      <c r="R320" s="211" t="n">
        <f aca="false">SUMIF($C$7:$C$314,$E320&amp;"_"&amp;$C$317,R$7:R$314)</f>
        <v>0</v>
      </c>
      <c r="S320" s="211" t="n">
        <f aca="false">SUMIF($C$7:$C$314,$E320&amp;"_"&amp;$C$317,S$7:S$314)</f>
        <v>0</v>
      </c>
      <c r="T320" s="211" t="n">
        <f aca="false">SUMIF($C$7:$C$314,$E320&amp;"_"&amp;$C$317,T$7:T$314)</f>
        <v>0</v>
      </c>
      <c r="U320" s="211" t="n">
        <f aca="false">SUMIF($C$7:$C$314,$E320&amp;"_"&amp;$C$317,U$7:U$314)</f>
        <v>0</v>
      </c>
      <c r="V320" s="211" t="n">
        <f aca="false">SUMIF($C$7:$C$314,$E320&amp;"_"&amp;$C$317,V$7:V$314)</f>
        <v>0</v>
      </c>
      <c r="W320" s="211" t="n">
        <f aca="false">SUMIF($C$7:$C$314,$E320&amp;"_"&amp;$C$317,W$7:W$314)</f>
        <v>0</v>
      </c>
      <c r="X320" s="211" t="n">
        <f aca="false">SUMIF($C$7:$C$314,$E320&amp;"_"&amp;$C$317,X$7:X$314)</f>
        <v>0</v>
      </c>
      <c r="Y320" s="211" t="n">
        <f aca="false">SUMIF($C$7:$C$314,$E320&amp;"_"&amp;$C$317,Y$7:Y$314)</f>
        <v>0</v>
      </c>
      <c r="Z320" s="211" t="n">
        <f aca="false">SUMIF($C$7:$C$314,$E320&amp;"_"&amp;$C$317,Z$7:Z$314)</f>
        <v>0</v>
      </c>
      <c r="AA320" s="211" t="n">
        <f aca="false">SUMIF($C$7:$C$314,$E320&amp;"_"&amp;$C$317,AA$7:AA$314)</f>
        <v>0</v>
      </c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44"/>
      <c r="AN320" s="44"/>
      <c r="AO320" s="44"/>
      <c r="AP320" s="44"/>
      <c r="AQ320" s="44"/>
      <c r="AR320" s="44"/>
      <c r="AS320" s="44"/>
      <c r="AT320" s="44"/>
    </row>
    <row r="321" customFormat="false" ht="16.5" hidden="false" customHeight="true" outlineLevel="0" collapsed="false">
      <c r="A321" s="44" t="n">
        <v>322</v>
      </c>
      <c r="B321" s="44"/>
      <c r="C321" s="44"/>
      <c r="D321" s="208" t="s">
        <v>142</v>
      </c>
      <c r="E321" s="209" t="s">
        <v>27</v>
      </c>
      <c r="F321" s="210" t="n">
        <f aca="false">SUM(G321:AA321)</f>
        <v>34</v>
      </c>
      <c r="G321" s="211" t="n">
        <f aca="false">SUMIF($C$7:$C$314,$E321&amp;"_"&amp;$C$317,G$7:G$314)</f>
        <v>0</v>
      </c>
      <c r="H321" s="211" t="n">
        <f aca="false">SUMIF($C$7:$C$314,$E321&amp;"_"&amp;$C$317,H$7:H$314)</f>
        <v>0</v>
      </c>
      <c r="I321" s="211" t="n">
        <f aca="false">SUMIF($C$7:$C$314,$E321&amp;"_"&amp;$C$317,I$7:I$314)</f>
        <v>2</v>
      </c>
      <c r="J321" s="211" t="n">
        <f aca="false">SUMIF($C$7:$C$314,$E321&amp;"_"&amp;$C$317,J$7:J$314)</f>
        <v>2</v>
      </c>
      <c r="K321" s="211" t="n">
        <f aca="false">SUMIF($C$7:$C$314,$E321&amp;"_"&amp;$C$317,K$7:K$314)</f>
        <v>2</v>
      </c>
      <c r="L321" s="211" t="n">
        <f aca="false">SUMIF($C$7:$C$314,$E321&amp;"_"&amp;$C$317,L$7:L$314)</f>
        <v>4</v>
      </c>
      <c r="M321" s="211" t="n">
        <f aca="false">SUMIF($C$7:$C$314,$E321&amp;"_"&amp;$C$317,M$7:M$314)</f>
        <v>2</v>
      </c>
      <c r="N321" s="211" t="n">
        <f aca="false">SUMIF($C$7:$C$314,$E321&amp;"_"&amp;$C$317,N$7:N$314)</f>
        <v>0</v>
      </c>
      <c r="O321" s="211" t="n">
        <f aca="false">SUMIF($C$7:$C$314,$E321&amp;"_"&amp;$C$317,O$7:O$314)</f>
        <v>0</v>
      </c>
      <c r="P321" s="211" t="n">
        <f aca="false">SUMIF($C$7:$C$314,$E321&amp;"_"&amp;$C$317,P$7:P$314)</f>
        <v>2</v>
      </c>
      <c r="Q321" s="211" t="n">
        <f aca="false">SUMIF($C$7:$C$314,$E321&amp;"_"&amp;$C$317,Q$7:Q$314)</f>
        <v>2</v>
      </c>
      <c r="R321" s="211" t="n">
        <f aca="false">SUMIF($C$7:$C$314,$E321&amp;"_"&amp;$C$317,R$7:R$314)</f>
        <v>2</v>
      </c>
      <c r="S321" s="211" t="n">
        <f aca="false">SUMIF($C$7:$C$314,$E321&amp;"_"&amp;$C$317,S$7:S$314)</f>
        <v>2</v>
      </c>
      <c r="T321" s="211" t="n">
        <f aca="false">SUMIF($C$7:$C$314,$E321&amp;"_"&amp;$C$317,T$7:T$314)</f>
        <v>2</v>
      </c>
      <c r="U321" s="211" t="n">
        <f aca="false">SUMIF($C$7:$C$314,$E321&amp;"_"&amp;$C$317,U$7:U$314)</f>
        <v>4</v>
      </c>
      <c r="V321" s="211" t="n">
        <f aca="false">SUMIF($C$7:$C$314,$E321&amp;"_"&amp;$C$317,V$7:V$314)</f>
        <v>0</v>
      </c>
      <c r="W321" s="211" t="n">
        <f aca="false">SUMIF($C$7:$C$314,$E321&amp;"_"&amp;$C$317,W$7:W$314)</f>
        <v>0</v>
      </c>
      <c r="X321" s="211" t="n">
        <f aca="false">SUMIF($C$7:$C$314,$E321&amp;"_"&amp;$C$317,X$7:X$314)</f>
        <v>4</v>
      </c>
      <c r="Y321" s="211" t="n">
        <f aca="false">SUMIF($C$7:$C$314,$E321&amp;"_"&amp;$C$317,Y$7:Y$314)</f>
        <v>4</v>
      </c>
      <c r="Z321" s="211" t="n">
        <f aca="false">SUMIF($C$7:$C$314,$E321&amp;"_"&amp;$C$317,Z$7:Z$314)</f>
        <v>0</v>
      </c>
      <c r="AA321" s="211" t="n">
        <f aca="false">SUMIF($C$7:$C$314,$E321&amp;"_"&amp;$C$317,AA$7:AA$314)</f>
        <v>0</v>
      </c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  <c r="AP321" s="44"/>
      <c r="AQ321" s="44"/>
      <c r="AR321" s="44"/>
      <c r="AS321" s="44"/>
      <c r="AT321" s="44"/>
    </row>
    <row r="322" customFormat="false" ht="16.5" hidden="false" customHeight="true" outlineLevel="0" collapsed="false">
      <c r="A322" s="44" t="n">
        <v>323</v>
      </c>
      <c r="B322" s="44"/>
      <c r="C322" s="44"/>
      <c r="D322" s="208" t="s">
        <v>142</v>
      </c>
      <c r="E322" s="209" t="s">
        <v>28</v>
      </c>
      <c r="F322" s="210" t="n">
        <f aca="false">SUM(G322:AA322)</f>
        <v>0</v>
      </c>
      <c r="G322" s="211" t="n">
        <f aca="false">SUMIF($C$7:$C$314,$E322&amp;"_"&amp;$C$317,G$7:G$314)</f>
        <v>0</v>
      </c>
      <c r="H322" s="211" t="n">
        <f aca="false">SUMIF($C$7:$C$314,$E322&amp;"_"&amp;$C$317,H$7:H$314)</f>
        <v>0</v>
      </c>
      <c r="I322" s="211" t="n">
        <f aca="false">SUMIF($C$7:$C$314,$E322&amp;"_"&amp;$C$317,I$7:I$314)</f>
        <v>0</v>
      </c>
      <c r="J322" s="211" t="n">
        <f aca="false">SUMIF($C$7:$C$314,$E322&amp;"_"&amp;$C$317,J$7:J$314)</f>
        <v>0</v>
      </c>
      <c r="K322" s="211" t="n">
        <f aca="false">SUMIF($C$7:$C$314,$E322&amp;"_"&amp;$C$317,K$7:K$314)</f>
        <v>0</v>
      </c>
      <c r="L322" s="211" t="n">
        <f aca="false">SUMIF($C$7:$C$314,$E322&amp;"_"&amp;$C$317,L$7:L$314)</f>
        <v>0</v>
      </c>
      <c r="M322" s="211" t="n">
        <f aca="false">SUMIF($C$7:$C$314,$E322&amp;"_"&amp;$C$317,M$7:M$314)</f>
        <v>0</v>
      </c>
      <c r="N322" s="211" t="n">
        <f aca="false">SUMIF($C$7:$C$314,$E322&amp;"_"&amp;$C$317,N$7:N$314)</f>
        <v>0</v>
      </c>
      <c r="O322" s="211" t="n">
        <f aca="false">SUMIF($C$7:$C$314,$E322&amp;"_"&amp;$C$317,O$7:O$314)</f>
        <v>0</v>
      </c>
      <c r="P322" s="211" t="n">
        <f aca="false">SUMIF($C$7:$C$314,$E322&amp;"_"&amp;$C$317,P$7:P$314)</f>
        <v>0</v>
      </c>
      <c r="Q322" s="211" t="n">
        <f aca="false">SUMIF($C$7:$C$314,$E322&amp;"_"&amp;$C$317,Q$7:Q$314)</f>
        <v>0</v>
      </c>
      <c r="R322" s="211" t="n">
        <f aca="false">SUMIF($C$7:$C$314,$E322&amp;"_"&amp;$C$317,R$7:R$314)</f>
        <v>0</v>
      </c>
      <c r="S322" s="211" t="n">
        <f aca="false">SUMIF($C$7:$C$314,$E322&amp;"_"&amp;$C$317,S$7:S$314)</f>
        <v>0</v>
      </c>
      <c r="T322" s="211" t="n">
        <f aca="false">SUMIF($C$7:$C$314,$E322&amp;"_"&amp;$C$317,T$7:T$314)</f>
        <v>0</v>
      </c>
      <c r="U322" s="211" t="n">
        <f aca="false">SUMIF($C$7:$C$314,$E322&amp;"_"&amp;$C$317,U$7:U$314)</f>
        <v>0</v>
      </c>
      <c r="V322" s="211" t="n">
        <f aca="false">SUMIF($C$7:$C$314,$E322&amp;"_"&amp;$C$317,V$7:V$314)</f>
        <v>0</v>
      </c>
      <c r="W322" s="211" t="n">
        <f aca="false">SUMIF($C$7:$C$314,$E322&amp;"_"&amp;$C$317,W$7:W$314)</f>
        <v>0</v>
      </c>
      <c r="X322" s="211" t="n">
        <f aca="false">SUMIF($C$7:$C$314,$E322&amp;"_"&amp;$C$317,X$7:X$314)</f>
        <v>0</v>
      </c>
      <c r="Y322" s="211" t="n">
        <f aca="false">SUMIF($C$7:$C$314,$E322&amp;"_"&amp;$C$317,Y$7:Y$314)</f>
        <v>0</v>
      </c>
      <c r="Z322" s="211" t="n">
        <f aca="false">SUMIF($C$7:$C$314,$E322&amp;"_"&amp;$C$317,Z$7:Z$314)</f>
        <v>0</v>
      </c>
      <c r="AA322" s="211" t="n">
        <f aca="false">SUMIF($C$7:$C$314,$E322&amp;"_"&amp;$C$317,AA$7:AA$314)</f>
        <v>0</v>
      </c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  <c r="AR322" s="44"/>
      <c r="AS322" s="44"/>
      <c r="AT322" s="44"/>
    </row>
  </sheetData>
  <conditionalFormatting sqref="G4:AA4">
    <cfRule type="cellIs" priority="2" operator="greaterThan" aboveAverage="0" equalAverage="0" bottom="0" percent="0" rank="0" text="" dxfId="0">
      <formula>23</formula>
    </cfRule>
  </conditionalFormatting>
  <conditionalFormatting sqref="O4">
    <cfRule type="cellIs" priority="3" operator="greaterThan" aboveAverage="0" equalAverage="0" bottom="0" percent="0" rank="0" text="" dxfId="0">
      <formula>7</formula>
    </cfRule>
  </conditionalFormatting>
  <conditionalFormatting sqref="P4">
    <cfRule type="cellIs" priority="4" operator="greaterThan" aboveAverage="0" equalAverage="0" bottom="0" percent="0" rank="0" text="" dxfId="0">
      <formula>18</formula>
    </cfRule>
  </conditionalFormatting>
  <conditionalFormatting sqref="G4">
    <cfRule type="cellIs" priority="5" operator="greaterThan" aboveAverage="0" equalAverage="0" bottom="0" percent="0" rank="0" text="" dxfId="0">
      <formula>12</formula>
    </cfRule>
  </conditionalFormatting>
  <conditionalFormatting sqref="X4">
    <cfRule type="cellIs" priority="6" operator="greaterThan" aboveAverage="0" equalAverage="0" bottom="0" percent="0" rank="0" text="" dxfId="0">
      <formula>18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34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6" ySplit="6" topLeftCell="G7" activePane="bottomRight" state="frozen"/>
      <selection pane="topLeft" activeCell="A1" activeCellId="0" sqref="A1"/>
      <selection pane="topRight" activeCell="G1" activeCellId="0" sqref="G1"/>
      <selection pane="bottomLeft" activeCell="A7" activeCellId="0" sqref="A7"/>
      <selection pane="bottomRight" activeCell="G7" activeCellId="0" sqref="G7"/>
    </sheetView>
  </sheetViews>
  <sheetFormatPr defaultRowHeight="15"/>
  <cols>
    <col collapsed="false" hidden="true" max="1" min="1" style="0" width="0"/>
    <col collapsed="false" hidden="false" max="2" min="2" style="0" width="22.6785714285714"/>
    <col collapsed="false" hidden="true" max="3" min="3" style="0" width="0"/>
    <col collapsed="false" hidden="false" max="4" min="4" style="0" width="7.56122448979592"/>
    <col collapsed="false" hidden="false" max="5" min="5" style="0" width="11.3418367346939"/>
    <col collapsed="false" hidden="false" max="6" min="6" style="0" width="8.50510204081633"/>
    <col collapsed="false" hidden="false" max="28" min="7" style="0" width="4.18367346938776"/>
    <col collapsed="false" hidden="false" max="29" min="29" style="0" width="11.3418367346939"/>
    <col collapsed="false" hidden="false" max="30" min="30" style="0" width="8.50510204081633"/>
    <col collapsed="false" hidden="true" max="32" min="31" style="0" width="0"/>
    <col collapsed="false" hidden="false" max="34" min="34" style="0" width="16.8724489795918"/>
    <col collapsed="false" hidden="false" max="35" min="35" style="0" width="6.88265306122449"/>
    <col collapsed="false" hidden="false" max="36" min="36" style="0" width="7.29081632653061"/>
    <col collapsed="false" hidden="false" max="37" min="37" style="0" width="15.3877551020408"/>
    <col collapsed="false" hidden="false" max="47" min="38" style="0" width="16.8724489795918"/>
  </cols>
  <sheetData>
    <row r="1" customFormat="false" ht="13.5" hidden="false" customHeight="true" outlineLevel="0" collapsed="false">
      <c r="A1" s="44" t="n">
        <v>1</v>
      </c>
      <c r="B1" s="45"/>
      <c r="C1" s="44" t="str">
        <f aca="false">CONCATENATE(D1,E1)</f>
        <v/>
      </c>
      <c r="D1" s="212"/>
      <c r="E1" s="212"/>
      <c r="F1" s="213"/>
      <c r="G1" s="214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</row>
    <row r="2" customFormat="false" ht="13.5" hidden="false" customHeight="true" outlineLevel="0" collapsed="false">
      <c r="A2" s="44" t="n">
        <v>2</v>
      </c>
      <c r="B2" s="49" t="s">
        <v>143</v>
      </c>
      <c r="C2" s="50"/>
      <c r="D2" s="51"/>
      <c r="E2" s="51"/>
      <c r="F2" s="52"/>
      <c r="G2" s="215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  <c r="AB2" s="216"/>
      <c r="AC2" s="55"/>
      <c r="AD2" s="55"/>
      <c r="AE2" s="55"/>
      <c r="AF2" s="56"/>
      <c r="AG2" s="56"/>
      <c r="AH2" s="56"/>
      <c r="AI2" s="56"/>
      <c r="AJ2" s="56"/>
      <c r="AK2" s="57"/>
      <c r="AL2" s="44"/>
      <c r="AM2" s="44"/>
      <c r="AN2" s="44"/>
      <c r="AO2" s="44"/>
      <c r="AP2" s="44"/>
      <c r="AQ2" s="44"/>
      <c r="AR2" s="44"/>
      <c r="AS2" s="44"/>
      <c r="AT2" s="44"/>
      <c r="AU2" s="44"/>
    </row>
    <row r="3" customFormat="false" ht="13.5" hidden="false" customHeight="true" outlineLevel="0" collapsed="false">
      <c r="A3" s="44" t="n">
        <v>3</v>
      </c>
      <c r="B3" s="59" t="s">
        <v>59</v>
      </c>
      <c r="C3" s="217" t="str">
        <f aca="false">CONCATENATE(D3,E3)</f>
        <v/>
      </c>
      <c r="D3" s="218"/>
      <c r="E3" s="218"/>
      <c r="F3" s="65" t="s">
        <v>60</v>
      </c>
      <c r="G3" s="65"/>
      <c r="H3" s="65" t="n">
        <v>23</v>
      </c>
      <c r="I3" s="65" t="n">
        <v>23</v>
      </c>
      <c r="J3" s="65"/>
      <c r="K3" s="65" t="n">
        <v>23</v>
      </c>
      <c r="L3" s="65" t="n">
        <v>23</v>
      </c>
      <c r="M3" s="65" t="n">
        <v>23</v>
      </c>
      <c r="N3" s="65" t="n">
        <v>23</v>
      </c>
      <c r="O3" s="65" t="n">
        <v>23</v>
      </c>
      <c r="P3" s="65" t="n">
        <v>23</v>
      </c>
      <c r="Q3" s="65"/>
      <c r="R3" s="65"/>
      <c r="S3" s="63" t="n">
        <v>18</v>
      </c>
      <c r="T3" s="65" t="n">
        <v>23</v>
      </c>
      <c r="U3" s="63" t="n">
        <v>18</v>
      </c>
      <c r="V3" s="63" t="n">
        <v>18</v>
      </c>
      <c r="W3" s="65" t="n">
        <v>23</v>
      </c>
      <c r="X3" s="65"/>
      <c r="Y3" s="65" t="n">
        <v>23</v>
      </c>
      <c r="Z3" s="63" t="n">
        <v>18</v>
      </c>
      <c r="AA3" s="65" t="n">
        <v>23</v>
      </c>
      <c r="AB3" s="65" t="n">
        <v>23</v>
      </c>
      <c r="AC3" s="64"/>
      <c r="AD3" s="64"/>
      <c r="AE3" s="64"/>
      <c r="AF3" s="67"/>
      <c r="AG3" s="67"/>
      <c r="AH3" s="67"/>
      <c r="AI3" s="67"/>
      <c r="AJ3" s="67"/>
      <c r="AK3" s="68"/>
      <c r="AL3" s="44"/>
      <c r="AM3" s="44"/>
      <c r="AN3" s="44"/>
      <c r="AO3" s="44"/>
      <c r="AP3" s="44"/>
      <c r="AQ3" s="44"/>
      <c r="AR3" s="44"/>
      <c r="AS3" s="44"/>
      <c r="AT3" s="44"/>
      <c r="AU3" s="44"/>
    </row>
    <row r="4" customFormat="false" ht="13.5" hidden="false" customHeight="true" outlineLevel="0" collapsed="false">
      <c r="A4" s="44"/>
      <c r="B4" s="59"/>
      <c r="C4" s="217"/>
      <c r="D4" s="218"/>
      <c r="E4" s="218"/>
      <c r="F4" s="65" t="s">
        <v>21</v>
      </c>
      <c r="G4" s="65" t="n">
        <f aca="false">G341</f>
        <v>3</v>
      </c>
      <c r="H4" s="65" t="n">
        <f aca="false">H341</f>
        <v>20</v>
      </c>
      <c r="I4" s="65" t="n">
        <f aca="false">I341</f>
        <v>20</v>
      </c>
      <c r="J4" s="65"/>
      <c r="K4" s="65" t="n">
        <f aca="false">K341</f>
        <v>22</v>
      </c>
      <c r="L4" s="65" t="n">
        <f aca="false">L341</f>
        <v>22</v>
      </c>
      <c r="M4" s="219" t="n">
        <f aca="false">M341</f>
        <v>22</v>
      </c>
      <c r="N4" s="65" t="n">
        <f aca="false">N341</f>
        <v>22</v>
      </c>
      <c r="O4" s="65" t="n">
        <f aca="false">O341</f>
        <v>22</v>
      </c>
      <c r="P4" s="65" t="n">
        <f aca="false">P341</f>
        <v>21</v>
      </c>
      <c r="Q4" s="65"/>
      <c r="R4" s="65"/>
      <c r="S4" s="65" t="n">
        <f aca="false">S341</f>
        <v>17</v>
      </c>
      <c r="T4" s="65" t="n">
        <f aca="false">T341</f>
        <v>22</v>
      </c>
      <c r="U4" s="65" t="n">
        <f aca="false">U341</f>
        <v>17</v>
      </c>
      <c r="V4" s="65" t="n">
        <f aca="false">V341</f>
        <v>17</v>
      </c>
      <c r="W4" s="65" t="n">
        <f aca="false">W341</f>
        <v>22</v>
      </c>
      <c r="X4" s="65" t="n">
        <f aca="false">X341</f>
        <v>6</v>
      </c>
      <c r="Y4" s="65" t="n">
        <f aca="false">Y341</f>
        <v>21</v>
      </c>
      <c r="Z4" s="65" t="n">
        <f aca="false">Z341</f>
        <v>18</v>
      </c>
      <c r="AA4" s="65" t="n">
        <f aca="false">AA341</f>
        <v>21</v>
      </c>
      <c r="AB4" s="65" t="n">
        <f aca="false">AB341</f>
        <v>8</v>
      </c>
      <c r="AC4" s="65" t="n">
        <f aca="false">AC341</f>
        <v>0</v>
      </c>
      <c r="AD4" s="65" t="n">
        <f aca="false">AD341</f>
        <v>343</v>
      </c>
      <c r="AE4" s="65" t="n">
        <f aca="false">AE341</f>
        <v>514.5</v>
      </c>
      <c r="AF4" s="67"/>
      <c r="AG4" s="67"/>
      <c r="AH4" s="67"/>
      <c r="AI4" s="67"/>
      <c r="AJ4" s="67"/>
      <c r="AK4" s="68"/>
      <c r="AL4" s="44"/>
      <c r="AM4" s="44"/>
      <c r="AN4" s="44"/>
      <c r="AO4" s="44"/>
      <c r="AP4" s="44"/>
      <c r="AQ4" s="44"/>
      <c r="AR4" s="44"/>
      <c r="AS4" s="44"/>
      <c r="AT4" s="44"/>
      <c r="AU4" s="44"/>
    </row>
    <row r="5" customFormat="false" ht="13.5" hidden="false" customHeight="true" outlineLevel="0" collapsed="false">
      <c r="A5" s="44" t="n">
        <v>4</v>
      </c>
      <c r="B5" s="130"/>
      <c r="C5" s="132"/>
      <c r="D5" s="130"/>
      <c r="E5" s="132"/>
      <c r="F5" s="74" t="s">
        <v>144</v>
      </c>
      <c r="G5" s="78" t="n">
        <v>4</v>
      </c>
      <c r="H5" s="75" t="n">
        <v>5</v>
      </c>
      <c r="I5" s="75" t="n">
        <v>6</v>
      </c>
      <c r="J5" s="73" t="n">
        <v>7</v>
      </c>
      <c r="K5" s="75" t="n">
        <v>8</v>
      </c>
      <c r="L5" s="75" t="n">
        <v>9</v>
      </c>
      <c r="M5" s="75" t="n">
        <v>10</v>
      </c>
      <c r="N5" s="75" t="n">
        <v>11</v>
      </c>
      <c r="O5" s="75" t="n">
        <v>12</v>
      </c>
      <c r="P5" s="75" t="n">
        <v>13</v>
      </c>
      <c r="Q5" s="73" t="n">
        <v>14</v>
      </c>
      <c r="R5" s="73" t="n">
        <v>15</v>
      </c>
      <c r="S5" s="75" t="n">
        <v>16</v>
      </c>
      <c r="T5" s="75" t="n">
        <v>17</v>
      </c>
      <c r="U5" s="75" t="n">
        <v>18</v>
      </c>
      <c r="V5" s="75" t="n">
        <v>19</v>
      </c>
      <c r="W5" s="75" t="n">
        <v>20</v>
      </c>
      <c r="X5" s="220" t="n">
        <v>21</v>
      </c>
      <c r="Y5" s="75" t="n">
        <v>22</v>
      </c>
      <c r="Z5" s="75" t="n">
        <v>23</v>
      </c>
      <c r="AA5" s="75" t="n">
        <v>24</v>
      </c>
      <c r="AB5" s="75" t="n">
        <v>25</v>
      </c>
      <c r="AC5" s="73"/>
      <c r="AD5" s="73"/>
      <c r="AE5" s="79" t="s">
        <v>62</v>
      </c>
      <c r="AF5" s="79" t="s">
        <v>63</v>
      </c>
      <c r="AG5" s="79"/>
      <c r="AH5" s="79"/>
      <c r="AI5" s="79"/>
      <c r="AJ5" s="79"/>
      <c r="AK5" s="79"/>
      <c r="AL5" s="44"/>
      <c r="AM5" s="44"/>
      <c r="AN5" s="44"/>
      <c r="AO5" s="44"/>
      <c r="AP5" s="44"/>
      <c r="AQ5" s="44"/>
      <c r="AR5" s="44"/>
      <c r="AS5" s="44"/>
      <c r="AT5" s="44"/>
      <c r="AU5" s="44"/>
    </row>
    <row r="6" customFormat="false" ht="13.5" hidden="false" customHeight="true" outlineLevel="0" collapsed="false">
      <c r="A6" s="44" t="n">
        <v>5</v>
      </c>
      <c r="B6" s="172"/>
      <c r="C6" s="131"/>
      <c r="D6" s="172"/>
      <c r="E6" s="131"/>
      <c r="F6" s="81" t="s">
        <v>64</v>
      </c>
      <c r="G6" s="85" t="n">
        <v>-1</v>
      </c>
      <c r="H6" s="82" t="n">
        <v>1</v>
      </c>
      <c r="I6" s="82" t="n">
        <v>2</v>
      </c>
      <c r="J6" s="72"/>
      <c r="K6" s="82" t="n">
        <v>3</v>
      </c>
      <c r="L6" s="82" t="n">
        <v>4</v>
      </c>
      <c r="M6" s="82" t="n">
        <v>5</v>
      </c>
      <c r="N6" s="82" t="n">
        <v>6</v>
      </c>
      <c r="O6" s="82" t="n">
        <v>7</v>
      </c>
      <c r="P6" s="82" t="n">
        <v>8</v>
      </c>
      <c r="Q6" s="72"/>
      <c r="R6" s="72"/>
      <c r="S6" s="82" t="n">
        <v>9</v>
      </c>
      <c r="T6" s="82" t="n">
        <v>10</v>
      </c>
      <c r="U6" s="82" t="n">
        <v>11</v>
      </c>
      <c r="V6" s="82" t="n">
        <v>12</v>
      </c>
      <c r="W6" s="82" t="n">
        <v>13</v>
      </c>
      <c r="X6" s="221" t="n">
        <v>14</v>
      </c>
      <c r="Y6" s="82" t="n">
        <v>15</v>
      </c>
      <c r="Z6" s="82" t="n">
        <v>16</v>
      </c>
      <c r="AA6" s="82" t="n">
        <v>17</v>
      </c>
      <c r="AB6" s="82" t="n">
        <v>18</v>
      </c>
      <c r="AC6" s="72" t="s">
        <v>65</v>
      </c>
      <c r="AD6" s="72" t="s">
        <v>66</v>
      </c>
      <c r="AE6" s="86" t="s">
        <v>67</v>
      </c>
      <c r="AF6" s="72" t="s">
        <v>68</v>
      </c>
      <c r="AG6" s="72" t="s">
        <v>69</v>
      </c>
      <c r="AH6" s="86"/>
      <c r="AI6" s="86"/>
      <c r="AJ6" s="86"/>
      <c r="AK6" s="86"/>
      <c r="AL6" s="44"/>
      <c r="AM6" s="44"/>
      <c r="AN6" s="44"/>
      <c r="AO6" s="44"/>
      <c r="AP6" s="44"/>
      <c r="AQ6" s="44"/>
      <c r="AR6" s="44"/>
      <c r="AS6" s="44"/>
      <c r="AT6" s="44"/>
      <c r="AU6" s="44"/>
    </row>
    <row r="7" customFormat="false" ht="24.75" hidden="false" customHeight="true" outlineLevel="0" collapsed="false">
      <c r="A7" s="44" t="n">
        <v>6</v>
      </c>
      <c r="B7" s="88" t="s">
        <v>145</v>
      </c>
      <c r="C7" s="88" t="str">
        <f aca="false">CONCATENATE(D7,"_",E7)</f>
        <v>CM_Intervenant</v>
      </c>
      <c r="D7" s="89" t="s">
        <v>23</v>
      </c>
      <c r="E7" s="222" t="s">
        <v>71</v>
      </c>
      <c r="F7" s="222" t="s">
        <v>72</v>
      </c>
      <c r="G7" s="223" t="n">
        <v>1</v>
      </c>
      <c r="H7" s="224" t="n">
        <v>1</v>
      </c>
      <c r="I7" s="224" t="n">
        <v>1</v>
      </c>
      <c r="J7" s="225"/>
      <c r="K7" s="224" t="n">
        <v>1</v>
      </c>
      <c r="L7" s="224"/>
      <c r="M7" s="224"/>
      <c r="N7" s="224"/>
      <c r="O7" s="224"/>
      <c r="P7" s="224"/>
      <c r="Q7" s="226"/>
      <c r="R7" s="226"/>
      <c r="S7" s="227"/>
      <c r="T7" s="227"/>
      <c r="U7" s="227"/>
      <c r="V7" s="227"/>
      <c r="W7" s="227"/>
      <c r="X7" s="228"/>
      <c r="Y7" s="227"/>
      <c r="Z7" s="227"/>
      <c r="AA7" s="227"/>
      <c r="AB7" s="227"/>
      <c r="AC7" s="142" t="s">
        <v>77</v>
      </c>
      <c r="AD7" s="88" t="n">
        <f aca="false">SUM(G7:AB7)</f>
        <v>4</v>
      </c>
      <c r="AE7" s="88" t="n">
        <f aca="false">7.5/1.5</f>
        <v>5</v>
      </c>
      <c r="AF7" s="94" t="n">
        <f aca="false">(AD7+AD10+AD15+AD24)/(AE7+AE10+AE15+AE24)</f>
        <v>0.9893617021</v>
      </c>
      <c r="AG7" s="88" t="s">
        <v>145</v>
      </c>
      <c r="AH7" s="88" t="str">
        <f aca="false">E7</f>
        <v>Intervenant</v>
      </c>
      <c r="AI7" s="88" t="s">
        <v>73</v>
      </c>
      <c r="AJ7" s="88" t="s">
        <v>21</v>
      </c>
      <c r="AK7" s="88" t="s">
        <v>74</v>
      </c>
      <c r="AL7" s="44"/>
      <c r="AM7" s="44"/>
      <c r="AN7" s="44"/>
      <c r="AO7" s="44"/>
      <c r="AP7" s="44"/>
      <c r="AQ7" s="44"/>
      <c r="AR7" s="44"/>
      <c r="AS7" s="44"/>
      <c r="AT7" s="44"/>
      <c r="AU7" s="44"/>
    </row>
    <row r="8" customFormat="false" ht="13.5" hidden="false" customHeight="true" outlineLevel="0" collapsed="false">
      <c r="A8" s="44" t="n">
        <v>7</v>
      </c>
      <c r="B8" s="143" t="s">
        <v>146</v>
      </c>
      <c r="C8" s="96" t="str">
        <f aca="false">CONCATENATE(D8,"_",E8)</f>
        <v>CM_MDM</v>
      </c>
      <c r="D8" s="97" t="s">
        <v>23</v>
      </c>
      <c r="E8" s="229" t="s">
        <v>77</v>
      </c>
      <c r="F8" s="229" t="s">
        <v>30</v>
      </c>
      <c r="G8" s="230" t="n">
        <v>1</v>
      </c>
      <c r="H8" s="231" t="n">
        <v>1</v>
      </c>
      <c r="I8" s="231" t="n">
        <v>1</v>
      </c>
      <c r="J8" s="232"/>
      <c r="K8" s="231" t="n">
        <v>1</v>
      </c>
      <c r="L8" s="231"/>
      <c r="M8" s="231"/>
      <c r="N8" s="231" t="s">
        <v>147</v>
      </c>
      <c r="O8" s="231"/>
      <c r="P8" s="231"/>
      <c r="Q8" s="178"/>
      <c r="R8" s="178"/>
      <c r="S8" s="162"/>
      <c r="T8" s="162"/>
      <c r="U8" s="162"/>
      <c r="V8" s="162"/>
      <c r="W8" s="162"/>
      <c r="X8" s="233"/>
      <c r="Y8" s="162"/>
      <c r="Z8" s="162"/>
      <c r="AA8" s="162"/>
      <c r="AB8" s="162"/>
      <c r="AC8" s="145"/>
      <c r="AD8" s="103" t="n">
        <f aca="false">SUM(G8:AB9)</f>
        <v>4</v>
      </c>
      <c r="AE8" s="104"/>
      <c r="AF8" s="104"/>
      <c r="AG8" s="104"/>
      <c r="AH8" s="105" t="str">
        <f aca="false">E8</f>
        <v>MDM</v>
      </c>
      <c r="AI8" s="106" t="str">
        <f aca="false">D8</f>
        <v>CM</v>
      </c>
      <c r="AJ8" s="105" t="n">
        <f aca="false">SUM(G8:AB8)</f>
        <v>4</v>
      </c>
      <c r="AK8" s="105" t="n">
        <f aca="false">AJ8*1.5</f>
        <v>6</v>
      </c>
      <c r="AL8" s="44"/>
      <c r="AM8" s="44"/>
      <c r="AN8" s="44"/>
      <c r="AO8" s="44"/>
      <c r="AP8" s="44"/>
      <c r="AQ8" s="44"/>
      <c r="AR8" s="44"/>
      <c r="AS8" s="44"/>
      <c r="AT8" s="44"/>
      <c r="AU8" s="44"/>
    </row>
    <row r="9" customFormat="false" ht="13.5" hidden="false" customHeight="true" outlineLevel="0" collapsed="false">
      <c r="A9" s="44" t="n">
        <v>8</v>
      </c>
      <c r="B9" s="143" t="s">
        <v>146</v>
      </c>
      <c r="C9" s="96" t="str">
        <f aca="false">CONCATENATE(D9,"_",E9)</f>
        <v>CM_</v>
      </c>
      <c r="D9" s="107" t="s">
        <v>23</v>
      </c>
      <c r="E9" s="234"/>
      <c r="F9" s="234" t="s">
        <v>30</v>
      </c>
      <c r="G9" s="235"/>
      <c r="H9" s="231"/>
      <c r="I9" s="231"/>
      <c r="J9" s="232"/>
      <c r="K9" s="231"/>
      <c r="L9" s="231"/>
      <c r="M9" s="231"/>
      <c r="N9" s="231"/>
      <c r="O9" s="231"/>
      <c r="P9" s="231"/>
      <c r="Q9" s="178"/>
      <c r="R9" s="178"/>
      <c r="S9" s="162"/>
      <c r="T9" s="162"/>
      <c r="U9" s="162"/>
      <c r="V9" s="162"/>
      <c r="W9" s="162"/>
      <c r="X9" s="233"/>
      <c r="Y9" s="162"/>
      <c r="Z9" s="162"/>
      <c r="AA9" s="162"/>
      <c r="AB9" s="162"/>
      <c r="AC9" s="147"/>
      <c r="AD9" s="113" t="str">
        <f aca="false">IF(AD7=AD8,"ok","/!\")</f>
        <v>ok</v>
      </c>
      <c r="AE9" s="113" t="str">
        <f aca="false">IF(AD7=AE7,"ok","/!\")</f>
        <v>/!\</v>
      </c>
      <c r="AF9" s="114"/>
      <c r="AG9" s="114"/>
      <c r="AH9" s="105" t="n">
        <f aca="false">E9</f>
        <v>0</v>
      </c>
      <c r="AI9" s="106" t="str">
        <f aca="false">D9</f>
        <v>CM</v>
      </c>
      <c r="AJ9" s="105" t="n">
        <f aca="false">SUM(G9:AB9)</f>
        <v>0</v>
      </c>
      <c r="AK9" s="105" t="n">
        <f aca="false">AJ9*1.5</f>
        <v>0</v>
      </c>
      <c r="AL9" s="44"/>
      <c r="AM9" s="44"/>
      <c r="AN9" s="44"/>
      <c r="AO9" s="44"/>
      <c r="AP9" s="44"/>
      <c r="AQ9" s="44"/>
      <c r="AR9" s="44"/>
      <c r="AS9" s="44"/>
      <c r="AT9" s="44"/>
      <c r="AU9" s="44"/>
    </row>
    <row r="10" customFormat="false" ht="24.75" hidden="false" customHeight="true" outlineLevel="0" collapsed="false">
      <c r="A10" s="44" t="n">
        <v>9</v>
      </c>
      <c r="B10" s="88" t="s">
        <v>145</v>
      </c>
      <c r="C10" s="88" t="str">
        <f aca="false">CONCATENATE(D10,"_",E10)</f>
        <v>TD_Intervenant</v>
      </c>
      <c r="D10" s="115" t="s">
        <v>25</v>
      </c>
      <c r="E10" s="236" t="s">
        <v>71</v>
      </c>
      <c r="F10" s="236" t="s">
        <v>72</v>
      </c>
      <c r="G10" s="223"/>
      <c r="H10" s="224" t="n">
        <v>2</v>
      </c>
      <c r="I10" s="224" t="n">
        <v>1</v>
      </c>
      <c r="J10" s="225"/>
      <c r="K10" s="224" t="n">
        <v>1</v>
      </c>
      <c r="L10" s="224" t="n">
        <v>1</v>
      </c>
      <c r="M10" s="224" t="n">
        <v>1</v>
      </c>
      <c r="N10" s="224"/>
      <c r="O10" s="224"/>
      <c r="P10" s="224"/>
      <c r="Q10" s="226"/>
      <c r="R10" s="226"/>
      <c r="S10" s="227"/>
      <c r="T10" s="227"/>
      <c r="U10" s="227"/>
      <c r="V10" s="227"/>
      <c r="W10" s="227"/>
      <c r="X10" s="233"/>
      <c r="Y10" s="227"/>
      <c r="Z10" s="227"/>
      <c r="AA10" s="227"/>
      <c r="AB10" s="227"/>
      <c r="AC10" s="151"/>
      <c r="AD10" s="88" t="n">
        <f aca="false">SUM(G10:AB10)*4</f>
        <v>24</v>
      </c>
      <c r="AE10" s="88" t="n">
        <f aca="false">9/1.5*4</f>
        <v>24</v>
      </c>
      <c r="AF10" s="114"/>
      <c r="AG10" s="114"/>
      <c r="AH10" s="88" t="str">
        <f aca="false">E10</f>
        <v>Intervenant</v>
      </c>
      <c r="AI10" s="88" t="str">
        <f aca="false">D10</f>
        <v>TD</v>
      </c>
      <c r="AJ10" s="88" t="n">
        <f aca="false">SUM(G10:AB10)</f>
        <v>6</v>
      </c>
      <c r="AK10" s="88" t="n">
        <f aca="false">AJ10*1.5</f>
        <v>9</v>
      </c>
      <c r="AL10" s="44"/>
      <c r="AM10" s="44"/>
      <c r="AN10" s="44"/>
      <c r="AO10" s="44"/>
      <c r="AP10" s="44"/>
      <c r="AQ10" s="44"/>
      <c r="AR10" s="44"/>
      <c r="AS10" s="44"/>
      <c r="AT10" s="44"/>
      <c r="AU10" s="44"/>
    </row>
    <row r="11" customFormat="false" ht="13.5" hidden="false" customHeight="true" outlineLevel="0" collapsed="false">
      <c r="A11" s="44" t="n">
        <v>10</v>
      </c>
      <c r="B11" s="143" t="s">
        <v>146</v>
      </c>
      <c r="C11" s="96" t="str">
        <f aca="false">CONCATENATE(D11,"_",E11)</f>
        <v>TD_MDM</v>
      </c>
      <c r="D11" s="107" t="s">
        <v>25</v>
      </c>
      <c r="E11" s="234" t="s">
        <v>77</v>
      </c>
      <c r="F11" s="234" t="s">
        <v>32</v>
      </c>
      <c r="G11" s="230"/>
      <c r="H11" s="231" t="n">
        <v>2</v>
      </c>
      <c r="I11" s="231" t="n">
        <v>1</v>
      </c>
      <c r="J11" s="232"/>
      <c r="K11" s="231" t="n">
        <v>1</v>
      </c>
      <c r="L11" s="231" t="n">
        <v>1</v>
      </c>
      <c r="M11" s="231" t="n">
        <v>1</v>
      </c>
      <c r="N11" s="231"/>
      <c r="O11" s="231"/>
      <c r="P11" s="231"/>
      <c r="Q11" s="178"/>
      <c r="R11" s="178"/>
      <c r="S11" s="162"/>
      <c r="T11" s="162"/>
      <c r="U11" s="162"/>
      <c r="V11" s="162"/>
      <c r="W11" s="162"/>
      <c r="X11" s="233"/>
      <c r="Y11" s="162"/>
      <c r="Z11" s="162"/>
      <c r="AA11" s="162"/>
      <c r="AB11" s="162"/>
      <c r="AC11" s="147"/>
      <c r="AD11" s="103" t="n">
        <f aca="false">SUM(G11:AB14)</f>
        <v>24</v>
      </c>
      <c r="AE11" s="104"/>
      <c r="AF11" s="114"/>
      <c r="AG11" s="114"/>
      <c r="AH11" s="105" t="str">
        <f aca="false">E11</f>
        <v>MDM</v>
      </c>
      <c r="AI11" s="106" t="str">
        <f aca="false">D11</f>
        <v>TD</v>
      </c>
      <c r="AJ11" s="105" t="n">
        <f aca="false">SUM(G11:AB11)</f>
        <v>6</v>
      </c>
      <c r="AK11" s="105" t="n">
        <f aca="false">AJ11*1.5</f>
        <v>9</v>
      </c>
      <c r="AL11" s="44"/>
      <c r="AM11" s="44"/>
      <c r="AN11" s="44"/>
      <c r="AO11" s="44"/>
      <c r="AP11" s="44"/>
      <c r="AQ11" s="44"/>
      <c r="AR11" s="44"/>
      <c r="AS11" s="44"/>
      <c r="AT11" s="44"/>
      <c r="AU11" s="44"/>
    </row>
    <row r="12" customFormat="false" ht="13.5" hidden="false" customHeight="true" outlineLevel="0" collapsed="false">
      <c r="A12" s="44" t="n">
        <v>11</v>
      </c>
      <c r="B12" s="143" t="s">
        <v>146</v>
      </c>
      <c r="C12" s="96" t="str">
        <f aca="false">CONCATENATE(D12,"_",E12)</f>
        <v>TD_PS</v>
      </c>
      <c r="D12" s="107" t="s">
        <v>25</v>
      </c>
      <c r="E12" s="234" t="s">
        <v>10</v>
      </c>
      <c r="F12" s="234" t="s">
        <v>32</v>
      </c>
      <c r="G12" s="235"/>
      <c r="H12" s="231" t="n">
        <v>2</v>
      </c>
      <c r="I12" s="231" t="n">
        <v>1</v>
      </c>
      <c r="J12" s="232"/>
      <c r="K12" s="231" t="n">
        <v>1</v>
      </c>
      <c r="L12" s="231" t="n">
        <v>1</v>
      </c>
      <c r="M12" s="231" t="n">
        <v>1</v>
      </c>
      <c r="N12" s="231"/>
      <c r="O12" s="231"/>
      <c r="P12" s="231"/>
      <c r="Q12" s="178"/>
      <c r="R12" s="178"/>
      <c r="S12" s="162"/>
      <c r="T12" s="162"/>
      <c r="U12" s="162"/>
      <c r="V12" s="162"/>
      <c r="W12" s="162"/>
      <c r="X12" s="233"/>
      <c r="Y12" s="162"/>
      <c r="Z12" s="162"/>
      <c r="AA12" s="162"/>
      <c r="AB12" s="162"/>
      <c r="AC12" s="147"/>
      <c r="AD12" s="126"/>
      <c r="AE12" s="126"/>
      <c r="AF12" s="114"/>
      <c r="AG12" s="114"/>
      <c r="AH12" s="105" t="str">
        <f aca="false">E12</f>
        <v>PS</v>
      </c>
      <c r="AI12" s="106" t="str">
        <f aca="false">D12</f>
        <v>TD</v>
      </c>
      <c r="AJ12" s="105" t="n">
        <f aca="false">SUM(G12:AB12)</f>
        <v>6</v>
      </c>
      <c r="AK12" s="105" t="n">
        <f aca="false">AJ12*1.5</f>
        <v>9</v>
      </c>
      <c r="AL12" s="44"/>
      <c r="AM12" s="44"/>
      <c r="AN12" s="44"/>
      <c r="AO12" s="44"/>
      <c r="AP12" s="44"/>
      <c r="AQ12" s="44"/>
      <c r="AR12" s="44"/>
      <c r="AS12" s="44"/>
      <c r="AT12" s="44"/>
      <c r="AU12" s="44"/>
    </row>
    <row r="13" customFormat="false" ht="13.5" hidden="false" customHeight="true" outlineLevel="0" collapsed="false">
      <c r="A13" s="44" t="n">
        <v>12</v>
      </c>
      <c r="B13" s="143" t="s">
        <v>146</v>
      </c>
      <c r="C13" s="96" t="str">
        <f aca="false">CONCATENATE(D13,"_",E13)</f>
        <v>TD_LR</v>
      </c>
      <c r="D13" s="107" t="s">
        <v>25</v>
      </c>
      <c r="E13" s="234" t="s">
        <v>76</v>
      </c>
      <c r="F13" s="234" t="s">
        <v>32</v>
      </c>
      <c r="G13" s="230"/>
      <c r="H13" s="231" t="n">
        <v>4</v>
      </c>
      <c r="I13" s="231" t="n">
        <v>2</v>
      </c>
      <c r="J13" s="232"/>
      <c r="K13" s="231" t="n">
        <v>2</v>
      </c>
      <c r="L13" s="231" t="n">
        <v>2</v>
      </c>
      <c r="M13" s="231" t="n">
        <v>2</v>
      </c>
      <c r="N13" s="231"/>
      <c r="O13" s="231"/>
      <c r="P13" s="231"/>
      <c r="Q13" s="178"/>
      <c r="R13" s="178"/>
      <c r="S13" s="162"/>
      <c r="T13" s="162"/>
      <c r="U13" s="162"/>
      <c r="V13" s="162"/>
      <c r="W13" s="162"/>
      <c r="X13" s="233"/>
      <c r="Y13" s="162"/>
      <c r="Z13" s="162"/>
      <c r="AA13" s="162"/>
      <c r="AB13" s="162"/>
      <c r="AC13" s="147"/>
      <c r="AD13" s="126"/>
      <c r="AE13" s="114"/>
      <c r="AF13" s="114"/>
      <c r="AG13" s="114"/>
      <c r="AH13" s="105" t="str">
        <f aca="false">E13</f>
        <v>LR</v>
      </c>
      <c r="AI13" s="106" t="str">
        <f aca="false">D13</f>
        <v>TD</v>
      </c>
      <c r="AJ13" s="105" t="n">
        <f aca="false">SUM(G13:AB13)</f>
        <v>12</v>
      </c>
      <c r="AK13" s="105" t="n">
        <f aca="false">AJ13*1.5</f>
        <v>18</v>
      </c>
      <c r="AL13" s="44"/>
      <c r="AM13" s="44"/>
      <c r="AN13" s="44"/>
      <c r="AO13" s="44"/>
      <c r="AP13" s="44"/>
      <c r="AQ13" s="44"/>
      <c r="AR13" s="44"/>
      <c r="AS13" s="44"/>
      <c r="AT13" s="44"/>
      <c r="AU13" s="44"/>
    </row>
    <row r="14" customFormat="false" ht="13.5" hidden="false" customHeight="true" outlineLevel="0" collapsed="false">
      <c r="A14" s="44" t="n">
        <v>13</v>
      </c>
      <c r="B14" s="143" t="s">
        <v>146</v>
      </c>
      <c r="C14" s="96" t="str">
        <f aca="false">CONCATENATE(D14,"_",E14)</f>
        <v>TD_</v>
      </c>
      <c r="D14" s="107" t="s">
        <v>25</v>
      </c>
      <c r="E14" s="234"/>
      <c r="F14" s="234" t="s">
        <v>32</v>
      </c>
      <c r="G14" s="235"/>
      <c r="H14" s="231"/>
      <c r="I14" s="231"/>
      <c r="J14" s="232"/>
      <c r="K14" s="231"/>
      <c r="L14" s="231"/>
      <c r="M14" s="231"/>
      <c r="N14" s="231"/>
      <c r="O14" s="231"/>
      <c r="P14" s="231"/>
      <c r="Q14" s="178"/>
      <c r="R14" s="178"/>
      <c r="S14" s="162"/>
      <c r="T14" s="162"/>
      <c r="U14" s="162"/>
      <c r="V14" s="162"/>
      <c r="W14" s="162"/>
      <c r="X14" s="233"/>
      <c r="Y14" s="162"/>
      <c r="Z14" s="162"/>
      <c r="AA14" s="162"/>
      <c r="AB14" s="162"/>
      <c r="AC14" s="147"/>
      <c r="AD14" s="113" t="str">
        <f aca="false">IF(AD10=AD11,"ok","/!\")</f>
        <v>ok</v>
      </c>
      <c r="AE14" s="113" t="str">
        <f aca="false">IF(AD10=AE10,"ok","/!\")</f>
        <v>ok</v>
      </c>
      <c r="AF14" s="114"/>
      <c r="AG14" s="114"/>
      <c r="AH14" s="105" t="n">
        <f aca="false">E14</f>
        <v>0</v>
      </c>
      <c r="AI14" s="106" t="str">
        <f aca="false">D14</f>
        <v>TD</v>
      </c>
      <c r="AJ14" s="105" t="n">
        <f aca="false">SUM(G14:AB14)</f>
        <v>0</v>
      </c>
      <c r="AK14" s="105" t="n">
        <f aca="false">AJ14*1.5</f>
        <v>0</v>
      </c>
      <c r="AL14" s="44"/>
      <c r="AM14" s="44"/>
      <c r="AN14" s="44"/>
      <c r="AO14" s="44"/>
      <c r="AP14" s="44"/>
      <c r="AQ14" s="44"/>
      <c r="AR14" s="44"/>
      <c r="AS14" s="44"/>
      <c r="AT14" s="44"/>
      <c r="AU14" s="44"/>
    </row>
    <row r="15" customFormat="false" ht="24.75" hidden="false" customHeight="true" outlineLevel="0" collapsed="false">
      <c r="A15" s="44" t="n">
        <v>14</v>
      </c>
      <c r="B15" s="88" t="s">
        <v>145</v>
      </c>
      <c r="C15" s="88" t="str">
        <f aca="false">CONCATENATE(D15,"_",E15)</f>
        <v>TP_Intervenant</v>
      </c>
      <c r="D15" s="115" t="s">
        <v>27</v>
      </c>
      <c r="E15" s="236" t="s">
        <v>71</v>
      </c>
      <c r="F15" s="236" t="s">
        <v>72</v>
      </c>
      <c r="G15" s="223"/>
      <c r="H15" s="224"/>
      <c r="I15" s="227" t="n">
        <v>2</v>
      </c>
      <c r="J15" s="225"/>
      <c r="K15" s="224" t="n">
        <v>1</v>
      </c>
      <c r="L15" s="224" t="n">
        <v>1</v>
      </c>
      <c r="M15" s="224" t="n">
        <v>1</v>
      </c>
      <c r="N15" s="224" t="n">
        <v>1</v>
      </c>
      <c r="O15" s="224" t="n">
        <v>2</v>
      </c>
      <c r="P15" s="224"/>
      <c r="Q15" s="226"/>
      <c r="R15" s="226"/>
      <c r="S15" s="227"/>
      <c r="T15" s="227"/>
      <c r="U15" s="227"/>
      <c r="V15" s="227"/>
      <c r="W15" s="227"/>
      <c r="X15" s="233"/>
      <c r="Y15" s="227"/>
      <c r="Z15" s="227"/>
      <c r="AA15" s="227"/>
      <c r="AB15" s="227"/>
      <c r="AC15" s="151"/>
      <c r="AD15" s="88" t="n">
        <f aca="false">SUM(G15:AB15)*8</f>
        <v>64</v>
      </c>
      <c r="AE15" s="88" t="n">
        <f aca="false">12/1.5*8</f>
        <v>64</v>
      </c>
      <c r="AF15" s="114"/>
      <c r="AG15" s="114"/>
      <c r="AH15" s="88" t="str">
        <f aca="false">E15</f>
        <v>Intervenant</v>
      </c>
      <c r="AI15" s="88" t="str">
        <f aca="false">D15</f>
        <v>TP</v>
      </c>
      <c r="AJ15" s="88" t="n">
        <f aca="false">SUM(G15:AB15)</f>
        <v>8</v>
      </c>
      <c r="AK15" s="88" t="n">
        <f aca="false">AJ15*1.5</f>
        <v>12</v>
      </c>
      <c r="AL15" s="44"/>
      <c r="AM15" s="44"/>
      <c r="AN15" s="44"/>
      <c r="AO15" s="44"/>
      <c r="AP15" s="44"/>
      <c r="AQ15" s="44"/>
      <c r="AR15" s="44"/>
      <c r="AS15" s="44"/>
      <c r="AT15" s="44"/>
      <c r="AU15" s="44"/>
    </row>
    <row r="16" customFormat="false" ht="13.5" hidden="false" customHeight="true" outlineLevel="0" collapsed="false">
      <c r="A16" s="44" t="n">
        <v>15</v>
      </c>
      <c r="B16" s="143" t="s">
        <v>146</v>
      </c>
      <c r="C16" s="96" t="str">
        <f aca="false">CONCATENATE(D16,"_",E16)</f>
        <v>TP_MDM</v>
      </c>
      <c r="D16" s="107" t="s">
        <v>27</v>
      </c>
      <c r="E16" s="234" t="s">
        <v>77</v>
      </c>
      <c r="F16" s="234" t="s">
        <v>36</v>
      </c>
      <c r="G16" s="230"/>
      <c r="H16" s="231"/>
      <c r="I16" s="231" t="n">
        <v>6</v>
      </c>
      <c r="J16" s="232"/>
      <c r="K16" s="231" t="n">
        <v>3</v>
      </c>
      <c r="L16" s="231" t="n">
        <v>3</v>
      </c>
      <c r="M16" s="231" t="n">
        <v>3</v>
      </c>
      <c r="N16" s="231" t="n">
        <v>3</v>
      </c>
      <c r="O16" s="231" t="n">
        <v>6</v>
      </c>
      <c r="P16" s="231"/>
      <c r="Q16" s="178"/>
      <c r="R16" s="178"/>
      <c r="S16" s="162"/>
      <c r="T16" s="162"/>
      <c r="U16" s="162"/>
      <c r="V16" s="162"/>
      <c r="W16" s="162"/>
      <c r="X16" s="233"/>
      <c r="Y16" s="162"/>
      <c r="Z16" s="162"/>
      <c r="AA16" s="162"/>
      <c r="AB16" s="162"/>
      <c r="AC16" s="147"/>
      <c r="AD16" s="103" t="n">
        <f aca="false">SUM(G16:AB23)</f>
        <v>65</v>
      </c>
      <c r="AE16" s="104"/>
      <c r="AF16" s="114"/>
      <c r="AG16" s="114"/>
      <c r="AH16" s="105" t="str">
        <f aca="false">E16</f>
        <v>MDM</v>
      </c>
      <c r="AI16" s="106" t="str">
        <f aca="false">D16</f>
        <v>TP</v>
      </c>
      <c r="AJ16" s="105" t="n">
        <f aca="false">SUM(G16:AB16)</f>
        <v>24</v>
      </c>
      <c r="AK16" s="105" t="n">
        <f aca="false">AJ16*1.5</f>
        <v>36</v>
      </c>
      <c r="AL16" s="44"/>
      <c r="AM16" s="44"/>
      <c r="AN16" s="44"/>
      <c r="AO16" s="44"/>
      <c r="AP16" s="44"/>
      <c r="AQ16" s="44"/>
      <c r="AR16" s="44"/>
      <c r="AS16" s="44"/>
      <c r="AT16" s="44"/>
      <c r="AU16" s="44"/>
    </row>
    <row r="17" customFormat="false" ht="13.5" hidden="false" customHeight="true" outlineLevel="0" collapsed="false">
      <c r="A17" s="44" t="n">
        <v>16</v>
      </c>
      <c r="B17" s="143" t="s">
        <v>146</v>
      </c>
      <c r="C17" s="96" t="str">
        <f aca="false">CONCATENATE(D17,"_",E17)</f>
        <v>TP_LR</v>
      </c>
      <c r="D17" s="107" t="s">
        <v>27</v>
      </c>
      <c r="E17" s="234" t="s">
        <v>76</v>
      </c>
      <c r="F17" s="234" t="s">
        <v>36</v>
      </c>
      <c r="G17" s="235"/>
      <c r="H17" s="231"/>
      <c r="I17" s="231" t="n">
        <v>4</v>
      </c>
      <c r="J17" s="232"/>
      <c r="K17" s="231" t="n">
        <v>2</v>
      </c>
      <c r="L17" s="231" t="n">
        <v>2</v>
      </c>
      <c r="M17" s="231" t="n">
        <v>2</v>
      </c>
      <c r="N17" s="231" t="n">
        <v>2</v>
      </c>
      <c r="O17" s="231" t="n">
        <v>4</v>
      </c>
      <c r="P17" s="231"/>
      <c r="Q17" s="178"/>
      <c r="R17" s="178"/>
      <c r="S17" s="162"/>
      <c r="T17" s="162"/>
      <c r="U17" s="162"/>
      <c r="V17" s="162"/>
      <c r="W17" s="162"/>
      <c r="X17" s="233"/>
      <c r="Y17" s="162"/>
      <c r="Z17" s="162"/>
      <c r="AA17" s="162"/>
      <c r="AB17" s="162"/>
      <c r="AC17" s="147"/>
      <c r="AD17" s="126"/>
      <c r="AE17" s="114"/>
      <c r="AF17" s="114"/>
      <c r="AG17" s="114"/>
      <c r="AH17" s="105" t="str">
        <f aca="false">E17</f>
        <v>LR</v>
      </c>
      <c r="AI17" s="106" t="str">
        <f aca="false">D17</f>
        <v>TP</v>
      </c>
      <c r="AJ17" s="105" t="n">
        <f aca="false">SUM(G17:AB17)</f>
        <v>16</v>
      </c>
      <c r="AK17" s="105" t="n">
        <f aca="false">AJ17*1.5</f>
        <v>24</v>
      </c>
      <c r="AL17" s="44"/>
      <c r="AM17" s="44"/>
      <c r="AN17" s="44"/>
      <c r="AO17" s="44"/>
      <c r="AP17" s="44"/>
      <c r="AQ17" s="44"/>
      <c r="AR17" s="44"/>
      <c r="AS17" s="44"/>
      <c r="AT17" s="44"/>
      <c r="AU17" s="44"/>
    </row>
    <row r="18" customFormat="false" ht="13.5" hidden="false" customHeight="true" outlineLevel="0" collapsed="false">
      <c r="A18" s="44" t="n">
        <v>17</v>
      </c>
      <c r="B18" s="143" t="s">
        <v>146</v>
      </c>
      <c r="C18" s="96" t="str">
        <f aca="false">CONCATENATE(D18,"_",E18)</f>
        <v>TP_PS</v>
      </c>
      <c r="D18" s="107" t="s">
        <v>27</v>
      </c>
      <c r="E18" s="234" t="s">
        <v>10</v>
      </c>
      <c r="F18" s="234" t="s">
        <v>36</v>
      </c>
      <c r="G18" s="230"/>
      <c r="H18" s="231"/>
      <c r="I18" s="231" t="n">
        <v>4</v>
      </c>
      <c r="J18" s="232"/>
      <c r="K18" s="231" t="n">
        <v>1</v>
      </c>
      <c r="L18" s="231" t="n">
        <v>1</v>
      </c>
      <c r="M18" s="231" t="n">
        <v>1</v>
      </c>
      <c r="N18" s="231" t="n">
        <v>1</v>
      </c>
      <c r="O18" s="231" t="n">
        <v>2</v>
      </c>
      <c r="P18" s="231"/>
      <c r="Q18" s="178"/>
      <c r="R18" s="178"/>
      <c r="S18" s="162"/>
      <c r="T18" s="162"/>
      <c r="U18" s="162"/>
      <c r="V18" s="162"/>
      <c r="W18" s="162"/>
      <c r="X18" s="233"/>
      <c r="Y18" s="162"/>
      <c r="Z18" s="162"/>
      <c r="AA18" s="162"/>
      <c r="AB18" s="162"/>
      <c r="AC18" s="147"/>
      <c r="AD18" s="126"/>
      <c r="AE18" s="114"/>
      <c r="AF18" s="114"/>
      <c r="AG18" s="114"/>
      <c r="AH18" s="105" t="str">
        <f aca="false">E18</f>
        <v>PS</v>
      </c>
      <c r="AI18" s="106" t="str">
        <f aca="false">D18</f>
        <v>TP</v>
      </c>
      <c r="AJ18" s="105" t="n">
        <f aca="false">SUM(G18:AB18)</f>
        <v>10</v>
      </c>
      <c r="AK18" s="105" t="n">
        <f aca="false">AJ18*1.5</f>
        <v>15</v>
      </c>
      <c r="AL18" s="44"/>
      <c r="AM18" s="44"/>
      <c r="AN18" s="44"/>
      <c r="AO18" s="44"/>
      <c r="AP18" s="44"/>
      <c r="AQ18" s="44"/>
      <c r="AR18" s="44"/>
      <c r="AS18" s="44"/>
      <c r="AT18" s="44"/>
      <c r="AU18" s="44"/>
    </row>
    <row r="19" customFormat="false" ht="13.5" hidden="false" customHeight="true" outlineLevel="0" collapsed="false">
      <c r="A19" s="44" t="n">
        <v>18</v>
      </c>
      <c r="B19" s="143" t="s">
        <v>146</v>
      </c>
      <c r="C19" s="96" t="str">
        <f aca="false">CONCATENATE(D19,"_",E19)</f>
        <v>TP_BG</v>
      </c>
      <c r="D19" s="107" t="s">
        <v>27</v>
      </c>
      <c r="E19" s="234" t="s">
        <v>148</v>
      </c>
      <c r="F19" s="234" t="s">
        <v>36</v>
      </c>
      <c r="G19" s="235"/>
      <c r="H19" s="231"/>
      <c r="I19" s="231" t="n">
        <v>3</v>
      </c>
      <c r="J19" s="232"/>
      <c r="K19" s="231" t="n">
        <v>2</v>
      </c>
      <c r="L19" s="231" t="n">
        <v>2</v>
      </c>
      <c r="M19" s="231" t="n">
        <v>2</v>
      </c>
      <c r="N19" s="231" t="n">
        <v>2</v>
      </c>
      <c r="O19" s="231" t="n">
        <v>4</v>
      </c>
      <c r="P19" s="231"/>
      <c r="Q19" s="178"/>
      <c r="R19" s="178"/>
      <c r="S19" s="162"/>
      <c r="T19" s="162"/>
      <c r="U19" s="162"/>
      <c r="V19" s="162"/>
      <c r="W19" s="162"/>
      <c r="X19" s="233"/>
      <c r="Y19" s="162"/>
      <c r="Z19" s="162"/>
      <c r="AA19" s="162"/>
      <c r="AB19" s="162"/>
      <c r="AC19" s="147"/>
      <c r="AD19" s="126"/>
      <c r="AE19" s="114"/>
      <c r="AF19" s="114"/>
      <c r="AG19" s="114"/>
      <c r="AH19" s="105" t="str">
        <f aca="false">E19</f>
        <v>BG</v>
      </c>
      <c r="AI19" s="106" t="str">
        <f aca="false">D19</f>
        <v>TP</v>
      </c>
      <c r="AJ19" s="105" t="n">
        <f aca="false">SUM(G19:AB19)</f>
        <v>15</v>
      </c>
      <c r="AK19" s="105" t="n">
        <f aca="false">AJ19*1.5</f>
        <v>22.5</v>
      </c>
      <c r="AL19" s="44"/>
      <c r="AM19" s="44"/>
      <c r="AN19" s="44"/>
      <c r="AO19" s="44"/>
      <c r="AP19" s="44"/>
      <c r="AQ19" s="44"/>
      <c r="AR19" s="44"/>
      <c r="AS19" s="44"/>
      <c r="AT19" s="44"/>
      <c r="AU19" s="44"/>
    </row>
    <row r="20" customFormat="false" ht="13.5" hidden="false" customHeight="true" outlineLevel="0" collapsed="false">
      <c r="A20" s="44" t="n">
        <v>19</v>
      </c>
      <c r="B20" s="143" t="s">
        <v>146</v>
      </c>
      <c r="C20" s="96" t="str">
        <f aca="false">CONCATENATE(D20,"_",E20)</f>
        <v>TP_</v>
      </c>
      <c r="D20" s="107" t="s">
        <v>27</v>
      </c>
      <c r="E20" s="234"/>
      <c r="F20" s="234" t="s">
        <v>36</v>
      </c>
      <c r="G20" s="230"/>
      <c r="H20" s="231"/>
      <c r="I20" s="231"/>
      <c r="J20" s="232"/>
      <c r="K20" s="231"/>
      <c r="L20" s="231"/>
      <c r="M20" s="231"/>
      <c r="N20" s="231"/>
      <c r="O20" s="231"/>
      <c r="P20" s="231"/>
      <c r="Q20" s="178"/>
      <c r="R20" s="178"/>
      <c r="S20" s="162"/>
      <c r="T20" s="162"/>
      <c r="U20" s="162"/>
      <c r="V20" s="162"/>
      <c r="W20" s="162"/>
      <c r="X20" s="233"/>
      <c r="Y20" s="162"/>
      <c r="Z20" s="162"/>
      <c r="AA20" s="162"/>
      <c r="AB20" s="162"/>
      <c r="AC20" s="147"/>
      <c r="AD20" s="126"/>
      <c r="AE20" s="114"/>
      <c r="AF20" s="114"/>
      <c r="AG20" s="114"/>
      <c r="AH20" s="105" t="n">
        <f aca="false">E20</f>
        <v>0</v>
      </c>
      <c r="AI20" s="106" t="str">
        <f aca="false">D20</f>
        <v>TP</v>
      </c>
      <c r="AJ20" s="105" t="n">
        <f aca="false">SUM(G20:AB20)</f>
        <v>0</v>
      </c>
      <c r="AK20" s="105" t="n">
        <f aca="false">AJ20*1.5</f>
        <v>0</v>
      </c>
      <c r="AL20" s="44"/>
      <c r="AM20" s="44"/>
      <c r="AN20" s="44"/>
      <c r="AO20" s="44"/>
      <c r="AP20" s="44"/>
      <c r="AQ20" s="44"/>
      <c r="AR20" s="44"/>
      <c r="AS20" s="44"/>
      <c r="AT20" s="44"/>
      <c r="AU20" s="44"/>
    </row>
    <row r="21" customFormat="false" ht="13.5" hidden="false" customHeight="true" outlineLevel="0" collapsed="false">
      <c r="A21" s="44" t="n">
        <v>20</v>
      </c>
      <c r="B21" s="143" t="s">
        <v>146</v>
      </c>
      <c r="C21" s="96" t="str">
        <f aca="false">CONCATENATE(D21,"_",E21)</f>
        <v>TP_</v>
      </c>
      <c r="D21" s="107" t="s">
        <v>27</v>
      </c>
      <c r="E21" s="234"/>
      <c r="F21" s="234" t="s">
        <v>36</v>
      </c>
      <c r="G21" s="235"/>
      <c r="H21" s="231"/>
      <c r="I21" s="231"/>
      <c r="J21" s="232"/>
      <c r="K21" s="231"/>
      <c r="L21" s="231"/>
      <c r="M21" s="231"/>
      <c r="N21" s="231"/>
      <c r="O21" s="231"/>
      <c r="P21" s="231"/>
      <c r="Q21" s="178"/>
      <c r="R21" s="178"/>
      <c r="S21" s="162"/>
      <c r="T21" s="162"/>
      <c r="U21" s="162"/>
      <c r="V21" s="162"/>
      <c r="W21" s="162"/>
      <c r="X21" s="233"/>
      <c r="Y21" s="162"/>
      <c r="Z21" s="162"/>
      <c r="AA21" s="162"/>
      <c r="AB21" s="162"/>
      <c r="AC21" s="147"/>
      <c r="AD21" s="126"/>
      <c r="AE21" s="114"/>
      <c r="AF21" s="114"/>
      <c r="AG21" s="114"/>
      <c r="AH21" s="105" t="n">
        <f aca="false">E21</f>
        <v>0</v>
      </c>
      <c r="AI21" s="106" t="str">
        <f aca="false">D21</f>
        <v>TP</v>
      </c>
      <c r="AJ21" s="105" t="n">
        <f aca="false">SUM(G21:AB21)</f>
        <v>0</v>
      </c>
      <c r="AK21" s="105" t="n">
        <f aca="false">AJ21*1.5</f>
        <v>0</v>
      </c>
      <c r="AL21" s="44"/>
      <c r="AM21" s="44"/>
      <c r="AN21" s="44"/>
      <c r="AO21" s="44"/>
      <c r="AP21" s="44"/>
      <c r="AQ21" s="44"/>
      <c r="AR21" s="44"/>
      <c r="AS21" s="44"/>
      <c r="AT21" s="44"/>
      <c r="AU21" s="44"/>
    </row>
    <row r="22" customFormat="false" ht="13.5" hidden="false" customHeight="true" outlineLevel="0" collapsed="false">
      <c r="A22" s="44" t="n">
        <v>21</v>
      </c>
      <c r="B22" s="143" t="s">
        <v>146</v>
      </c>
      <c r="C22" s="96" t="str">
        <f aca="false">CONCATENATE(D22,"_",E22)</f>
        <v>TP_</v>
      </c>
      <c r="D22" s="107" t="s">
        <v>27</v>
      </c>
      <c r="E22" s="234"/>
      <c r="F22" s="234" t="s">
        <v>36</v>
      </c>
      <c r="G22" s="230"/>
      <c r="H22" s="231"/>
      <c r="I22" s="231"/>
      <c r="J22" s="232"/>
      <c r="K22" s="231"/>
      <c r="L22" s="231"/>
      <c r="M22" s="231"/>
      <c r="N22" s="231"/>
      <c r="O22" s="231"/>
      <c r="P22" s="231"/>
      <c r="Q22" s="178"/>
      <c r="R22" s="178"/>
      <c r="S22" s="162"/>
      <c r="T22" s="162"/>
      <c r="U22" s="162"/>
      <c r="V22" s="162"/>
      <c r="W22" s="162"/>
      <c r="X22" s="233"/>
      <c r="Y22" s="162"/>
      <c r="Z22" s="162"/>
      <c r="AA22" s="162"/>
      <c r="AB22" s="162"/>
      <c r="AC22" s="147"/>
      <c r="AD22" s="126"/>
      <c r="AE22" s="114"/>
      <c r="AF22" s="114"/>
      <c r="AG22" s="114"/>
      <c r="AH22" s="105" t="n">
        <f aca="false">E22</f>
        <v>0</v>
      </c>
      <c r="AI22" s="106" t="str">
        <f aca="false">D22</f>
        <v>TP</v>
      </c>
      <c r="AJ22" s="105" t="n">
        <f aca="false">SUM(G22:AB22)</f>
        <v>0</v>
      </c>
      <c r="AK22" s="105" t="n">
        <f aca="false">AJ22*1.5</f>
        <v>0</v>
      </c>
      <c r="AL22" s="44"/>
      <c r="AM22" s="44"/>
      <c r="AN22" s="44"/>
      <c r="AO22" s="44"/>
      <c r="AP22" s="44"/>
      <c r="AQ22" s="44"/>
      <c r="AR22" s="44"/>
      <c r="AS22" s="44"/>
      <c r="AT22" s="44"/>
      <c r="AU22" s="44"/>
    </row>
    <row r="23" customFormat="false" ht="13.5" hidden="false" customHeight="true" outlineLevel="0" collapsed="false">
      <c r="A23" s="44" t="n">
        <v>22</v>
      </c>
      <c r="B23" s="143" t="s">
        <v>146</v>
      </c>
      <c r="C23" s="96" t="str">
        <f aca="false">CONCATENATE(D23,"_",E23)</f>
        <v>TP_</v>
      </c>
      <c r="D23" s="107" t="s">
        <v>27</v>
      </c>
      <c r="E23" s="234"/>
      <c r="F23" s="234" t="s">
        <v>36</v>
      </c>
      <c r="G23" s="235"/>
      <c r="H23" s="231"/>
      <c r="I23" s="231"/>
      <c r="J23" s="232"/>
      <c r="K23" s="231"/>
      <c r="L23" s="231"/>
      <c r="M23" s="231"/>
      <c r="N23" s="231"/>
      <c r="O23" s="231"/>
      <c r="P23" s="231"/>
      <c r="Q23" s="178"/>
      <c r="R23" s="178"/>
      <c r="S23" s="162"/>
      <c r="T23" s="162"/>
      <c r="U23" s="162"/>
      <c r="V23" s="162"/>
      <c r="W23" s="162"/>
      <c r="X23" s="233"/>
      <c r="Y23" s="162"/>
      <c r="Z23" s="162"/>
      <c r="AA23" s="162"/>
      <c r="AB23" s="162"/>
      <c r="AC23" s="147"/>
      <c r="AD23" s="113" t="str">
        <f aca="false">IF(AD15=AD16,"ok","/!\")</f>
        <v>/!\</v>
      </c>
      <c r="AE23" s="113" t="str">
        <f aca="false">IF(AD15=AE15,"ok","/!\")</f>
        <v>ok</v>
      </c>
      <c r="AF23" s="114"/>
      <c r="AG23" s="114"/>
      <c r="AH23" s="105" t="n">
        <f aca="false">E23</f>
        <v>0</v>
      </c>
      <c r="AI23" s="106" t="str">
        <f aca="false">D23</f>
        <v>TP</v>
      </c>
      <c r="AJ23" s="105" t="n">
        <f aca="false">SUM(G23:AB23)</f>
        <v>0</v>
      </c>
      <c r="AK23" s="105" t="n">
        <f aca="false">AJ23*1.5</f>
        <v>0</v>
      </c>
      <c r="AL23" s="44"/>
      <c r="AM23" s="44"/>
      <c r="AN23" s="44"/>
      <c r="AO23" s="44"/>
      <c r="AP23" s="44"/>
      <c r="AQ23" s="44"/>
      <c r="AR23" s="44"/>
      <c r="AS23" s="44"/>
      <c r="AT23" s="44"/>
      <c r="AU23" s="44"/>
    </row>
    <row r="24" customFormat="false" ht="24.75" hidden="false" customHeight="true" outlineLevel="0" collapsed="false">
      <c r="A24" s="44" t="n">
        <v>23</v>
      </c>
      <c r="B24" s="88" t="s">
        <v>145</v>
      </c>
      <c r="C24" s="88" t="str">
        <f aca="false">CONCATENATE(D24,"_",E24)</f>
        <v>CTRL_Intervenant</v>
      </c>
      <c r="D24" s="115" t="s">
        <v>28</v>
      </c>
      <c r="E24" s="236" t="s">
        <v>71</v>
      </c>
      <c r="F24" s="236" t="s">
        <v>72</v>
      </c>
      <c r="G24" s="223"/>
      <c r="H24" s="224"/>
      <c r="I24" s="224"/>
      <c r="J24" s="225"/>
      <c r="K24" s="224"/>
      <c r="L24" s="224"/>
      <c r="M24" s="224"/>
      <c r="N24" s="224"/>
      <c r="O24" s="224"/>
      <c r="P24" s="224" t="n">
        <v>1</v>
      </c>
      <c r="Q24" s="226"/>
      <c r="R24" s="226"/>
      <c r="S24" s="227"/>
      <c r="T24" s="227"/>
      <c r="U24" s="227"/>
      <c r="V24" s="227"/>
      <c r="W24" s="227"/>
      <c r="X24" s="233"/>
      <c r="Y24" s="227"/>
      <c r="Z24" s="227"/>
      <c r="AA24" s="227"/>
      <c r="AB24" s="227"/>
      <c r="AC24" s="151"/>
      <c r="AD24" s="88" t="n">
        <f aca="false">SUM(G24:AB24)</f>
        <v>1</v>
      </c>
      <c r="AE24" s="88" t="n">
        <f aca="false">1.5/1.5</f>
        <v>1</v>
      </c>
      <c r="AF24" s="114"/>
      <c r="AG24" s="114"/>
      <c r="AH24" s="88" t="str">
        <f aca="false">E24</f>
        <v>Intervenant</v>
      </c>
      <c r="AI24" s="88" t="str">
        <f aca="false">D24</f>
        <v>CTRL</v>
      </c>
      <c r="AJ24" s="88" t="n">
        <f aca="false">SUM(G24:AB24)</f>
        <v>1</v>
      </c>
      <c r="AK24" s="88" t="n">
        <f aca="false">AJ24*1.5</f>
        <v>1.5</v>
      </c>
      <c r="AL24" s="44"/>
      <c r="AM24" s="44"/>
      <c r="AN24" s="44"/>
      <c r="AO24" s="44"/>
      <c r="AP24" s="44"/>
      <c r="AQ24" s="44"/>
      <c r="AR24" s="44"/>
      <c r="AS24" s="44"/>
      <c r="AT24" s="44"/>
      <c r="AU24" s="44"/>
    </row>
    <row r="25" customFormat="false" ht="14.25" hidden="false" customHeight="true" outlineLevel="0" collapsed="false">
      <c r="A25" s="44" t="n">
        <v>24</v>
      </c>
      <c r="B25" s="143" t="s">
        <v>146</v>
      </c>
      <c r="C25" s="96" t="str">
        <f aca="false">CONCATENATE(D25,"_",E25)</f>
        <v>CTRL_MDM</v>
      </c>
      <c r="D25" s="107" t="s">
        <v>28</v>
      </c>
      <c r="E25" s="234" t="s">
        <v>77</v>
      </c>
      <c r="F25" s="234" t="s">
        <v>28</v>
      </c>
      <c r="G25" s="230"/>
      <c r="H25" s="231"/>
      <c r="I25" s="231"/>
      <c r="J25" s="232"/>
      <c r="K25" s="231"/>
      <c r="L25" s="231"/>
      <c r="M25" s="231"/>
      <c r="N25" s="231"/>
      <c r="O25" s="231"/>
      <c r="P25" s="231" t="n">
        <v>1</v>
      </c>
      <c r="Q25" s="178"/>
      <c r="R25" s="178"/>
      <c r="S25" s="162"/>
      <c r="T25" s="162"/>
      <c r="U25" s="162"/>
      <c r="V25" s="162"/>
      <c r="W25" s="162"/>
      <c r="X25" s="233"/>
      <c r="Y25" s="162"/>
      <c r="Z25" s="162"/>
      <c r="AA25" s="162"/>
      <c r="AB25" s="162"/>
      <c r="AC25" s="147"/>
      <c r="AD25" s="103" t="n">
        <f aca="false">SUM(G25:AB26)</f>
        <v>1</v>
      </c>
      <c r="AE25" s="104"/>
      <c r="AF25" s="114"/>
      <c r="AG25" s="114"/>
      <c r="AH25" s="106" t="str">
        <f aca="false">E25</f>
        <v>MDM</v>
      </c>
      <c r="AI25" s="106" t="str">
        <f aca="false">D25</f>
        <v>CTRL</v>
      </c>
      <c r="AJ25" s="106" t="n">
        <f aca="false">SUM(G25:AB25)</f>
        <v>1</v>
      </c>
      <c r="AK25" s="106" t="n">
        <f aca="false">AJ25*1.5</f>
        <v>1.5</v>
      </c>
      <c r="AL25" s="44"/>
      <c r="AM25" s="44"/>
      <c r="AN25" s="44"/>
      <c r="AO25" s="44"/>
      <c r="AP25" s="44"/>
      <c r="AQ25" s="44"/>
      <c r="AR25" s="44"/>
      <c r="AS25" s="44"/>
      <c r="AT25" s="44"/>
      <c r="AU25" s="44"/>
    </row>
    <row r="26" customFormat="false" ht="13.5" hidden="false" customHeight="true" outlineLevel="0" collapsed="false">
      <c r="A26" s="44" t="n">
        <v>25</v>
      </c>
      <c r="B26" s="143" t="s">
        <v>146</v>
      </c>
      <c r="C26" s="96" t="str">
        <f aca="false">CONCATENATE(D26,"_",E26)</f>
        <v>CTRL_</v>
      </c>
      <c r="D26" s="107" t="s">
        <v>28</v>
      </c>
      <c r="E26" s="124"/>
      <c r="F26" s="107" t="s">
        <v>28</v>
      </c>
      <c r="G26" s="146"/>
      <c r="H26" s="162"/>
      <c r="I26" s="162"/>
      <c r="J26" s="178"/>
      <c r="K26" s="162"/>
      <c r="L26" s="162"/>
      <c r="M26" s="162"/>
      <c r="N26" s="162"/>
      <c r="O26" s="162"/>
      <c r="P26" s="162"/>
      <c r="Q26" s="178"/>
      <c r="R26" s="178"/>
      <c r="S26" s="162"/>
      <c r="T26" s="162"/>
      <c r="U26" s="162"/>
      <c r="V26" s="162"/>
      <c r="W26" s="162"/>
      <c r="X26" s="233"/>
      <c r="Y26" s="162"/>
      <c r="Z26" s="162"/>
      <c r="AA26" s="162"/>
      <c r="AB26" s="162"/>
      <c r="AC26" s="155"/>
      <c r="AD26" s="113" t="str">
        <f aca="false">IF(AD24=AD25,"ok","/!\")</f>
        <v>ok</v>
      </c>
      <c r="AE26" s="113" t="str">
        <f aca="false">IF(AD24=AE24,"ok","/!\")</f>
        <v>ok</v>
      </c>
      <c r="AF26" s="129"/>
      <c r="AG26" s="129"/>
      <c r="AH26" s="28" t="n">
        <f aca="false">E26</f>
        <v>0</v>
      </c>
      <c r="AI26" s="106" t="str">
        <f aca="false">D26</f>
        <v>CTRL</v>
      </c>
      <c r="AJ26" s="28" t="n">
        <f aca="false">SUM(G26:AB26)</f>
        <v>0</v>
      </c>
      <c r="AK26" s="28" t="n">
        <f aca="false">AJ26*1.5</f>
        <v>0</v>
      </c>
      <c r="AL26" s="44"/>
      <c r="AM26" s="44"/>
      <c r="AN26" s="44"/>
      <c r="AO26" s="44"/>
      <c r="AP26" s="44"/>
      <c r="AQ26" s="44"/>
      <c r="AR26" s="44"/>
      <c r="AS26" s="44"/>
      <c r="AT26" s="44"/>
      <c r="AU26" s="44"/>
    </row>
    <row r="27" customFormat="false" ht="13.5" hidden="false" customHeight="true" outlineLevel="0" collapsed="false">
      <c r="A27" s="44"/>
      <c r="B27" s="172"/>
      <c r="C27" s="131"/>
      <c r="D27" s="131"/>
      <c r="E27" s="131"/>
      <c r="F27" s="72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233"/>
      <c r="Y27" s="174"/>
      <c r="Z27" s="134"/>
      <c r="AA27" s="174"/>
      <c r="AB27" s="174"/>
      <c r="AC27" s="174"/>
      <c r="AD27" s="72"/>
      <c r="AE27" s="86"/>
      <c r="AF27" s="72"/>
      <c r="AG27" s="72"/>
      <c r="AH27" s="86"/>
      <c r="AI27" s="86"/>
      <c r="AJ27" s="86"/>
      <c r="AK27" s="86"/>
      <c r="AL27" s="44"/>
      <c r="AM27" s="44"/>
      <c r="AN27" s="44"/>
      <c r="AO27" s="44"/>
      <c r="AP27" s="44"/>
      <c r="AQ27" s="44"/>
      <c r="AR27" s="44"/>
      <c r="AS27" s="44"/>
      <c r="AT27" s="44"/>
      <c r="AU27" s="44"/>
    </row>
    <row r="28" customFormat="false" ht="13.5" hidden="false" customHeight="true" outlineLevel="0" collapsed="false">
      <c r="A28" s="44" t="n">
        <v>28</v>
      </c>
      <c r="B28" s="88" t="s">
        <v>149</v>
      </c>
      <c r="C28" s="88" t="str">
        <f aca="false">CONCATENATE(D28,"_",E28)</f>
        <v>CM_Intervenant</v>
      </c>
      <c r="D28" s="89" t="s">
        <v>23</v>
      </c>
      <c r="E28" s="89" t="s">
        <v>71</v>
      </c>
      <c r="F28" s="89" t="s">
        <v>72</v>
      </c>
      <c r="G28" s="141"/>
      <c r="H28" s="227"/>
      <c r="I28" s="227"/>
      <c r="J28" s="226"/>
      <c r="K28" s="227"/>
      <c r="L28" s="227"/>
      <c r="M28" s="227"/>
      <c r="N28" s="227"/>
      <c r="O28" s="227"/>
      <c r="P28" s="237"/>
      <c r="Q28" s="238"/>
      <c r="R28" s="238"/>
      <c r="S28" s="237" t="n">
        <v>2</v>
      </c>
      <c r="T28" s="237" t="n">
        <v>1</v>
      </c>
      <c r="U28" s="237"/>
      <c r="V28" s="237"/>
      <c r="W28" s="237" t="n">
        <v>1</v>
      </c>
      <c r="X28" s="239"/>
      <c r="Y28" s="237"/>
      <c r="Z28" s="237"/>
      <c r="AA28" s="237"/>
      <c r="AB28" s="237"/>
      <c r="AC28" s="240" t="s">
        <v>78</v>
      </c>
      <c r="AD28" s="88" t="n">
        <f aca="false">SUM(G28:AB28)</f>
        <v>4</v>
      </c>
      <c r="AE28" s="88" t="n">
        <f aca="false">7.5/1.5</f>
        <v>5</v>
      </c>
      <c r="AF28" s="94" t="n">
        <f aca="false">(AD28+AD31+AD36+AD45)/(AE28+AE31+AE36+AE45)</f>
        <v>0.9893617021</v>
      </c>
      <c r="AG28" s="88" t="s">
        <v>149</v>
      </c>
      <c r="AH28" s="88" t="str">
        <f aca="false">E28</f>
        <v>Intervenant</v>
      </c>
      <c r="AI28" s="88" t="s">
        <v>73</v>
      </c>
      <c r="AJ28" s="88" t="s">
        <v>21</v>
      </c>
      <c r="AK28" s="88" t="s">
        <v>74</v>
      </c>
      <c r="AL28" s="44"/>
      <c r="AM28" s="44"/>
      <c r="AN28" s="44"/>
      <c r="AO28" s="44"/>
      <c r="AP28" s="44"/>
      <c r="AQ28" s="44"/>
      <c r="AR28" s="44"/>
      <c r="AS28" s="44"/>
      <c r="AT28" s="44"/>
      <c r="AU28" s="44"/>
    </row>
    <row r="29" customFormat="false" ht="13.5" hidden="false" customHeight="true" outlineLevel="0" collapsed="false">
      <c r="A29" s="44" t="n">
        <v>29</v>
      </c>
      <c r="B29" s="163" t="s">
        <v>150</v>
      </c>
      <c r="C29" s="96" t="str">
        <f aca="false">CONCATENATE(D29,"_",E29)</f>
        <v>CM_PSO</v>
      </c>
      <c r="D29" s="97" t="s">
        <v>23</v>
      </c>
      <c r="E29" s="97" t="s">
        <v>78</v>
      </c>
      <c r="F29" s="97" t="s">
        <v>30</v>
      </c>
      <c r="G29" s="144"/>
      <c r="H29" s="241"/>
      <c r="I29" s="162"/>
      <c r="J29" s="178"/>
      <c r="K29" s="162"/>
      <c r="L29" s="162"/>
      <c r="M29" s="162"/>
      <c r="N29" s="162"/>
      <c r="O29" s="162"/>
      <c r="P29" s="242"/>
      <c r="Q29" s="243"/>
      <c r="R29" s="243"/>
      <c r="S29" s="242" t="n">
        <v>2</v>
      </c>
      <c r="T29" s="242" t="n">
        <v>1</v>
      </c>
      <c r="U29" s="242"/>
      <c r="V29" s="242"/>
      <c r="W29" s="242" t="n">
        <v>1</v>
      </c>
      <c r="X29" s="239"/>
      <c r="Y29" s="242"/>
      <c r="Z29" s="242"/>
      <c r="AA29" s="242"/>
      <c r="AB29" s="242"/>
      <c r="AC29" s="145"/>
      <c r="AD29" s="103" t="n">
        <f aca="false">SUM(G29:AB30)</f>
        <v>4</v>
      </c>
      <c r="AE29" s="104"/>
      <c r="AF29" s="104"/>
      <c r="AG29" s="104"/>
      <c r="AH29" s="105" t="str">
        <f aca="false">E29</f>
        <v>PSO</v>
      </c>
      <c r="AI29" s="106" t="str">
        <f aca="false">D29</f>
        <v>CM</v>
      </c>
      <c r="AJ29" s="105" t="n">
        <f aca="false">SUM(G29:AB29)</f>
        <v>4</v>
      </c>
      <c r="AK29" s="105" t="n">
        <f aca="false">AJ29*1.5</f>
        <v>6</v>
      </c>
      <c r="AL29" s="44"/>
      <c r="AM29" s="44"/>
      <c r="AN29" s="44"/>
      <c r="AO29" s="44"/>
      <c r="AP29" s="44"/>
      <c r="AQ29" s="44"/>
      <c r="AR29" s="44"/>
      <c r="AS29" s="44"/>
      <c r="AT29" s="44"/>
      <c r="AU29" s="44"/>
    </row>
    <row r="30" customFormat="false" ht="13.5" hidden="false" customHeight="true" outlineLevel="0" collapsed="false">
      <c r="A30" s="44" t="n">
        <v>30</v>
      </c>
      <c r="B30" s="163" t="s">
        <v>150</v>
      </c>
      <c r="C30" s="96" t="str">
        <f aca="false">CONCATENATE(D30,"_",E30)</f>
        <v>CM_</v>
      </c>
      <c r="D30" s="107" t="s">
        <v>23</v>
      </c>
      <c r="E30" s="107"/>
      <c r="F30" s="107" t="s">
        <v>30</v>
      </c>
      <c r="G30" s="146"/>
      <c r="H30" s="241"/>
      <c r="I30" s="162"/>
      <c r="J30" s="178"/>
      <c r="K30" s="162"/>
      <c r="L30" s="162"/>
      <c r="M30" s="162"/>
      <c r="N30" s="162"/>
      <c r="O30" s="162"/>
      <c r="P30" s="242"/>
      <c r="Q30" s="243"/>
      <c r="R30" s="243"/>
      <c r="S30" s="242"/>
      <c r="T30" s="242"/>
      <c r="U30" s="242"/>
      <c r="V30" s="242"/>
      <c r="W30" s="242"/>
      <c r="X30" s="239"/>
      <c r="Y30" s="242"/>
      <c r="Z30" s="242"/>
      <c r="AA30" s="242"/>
      <c r="AB30" s="242"/>
      <c r="AC30" s="147"/>
      <c r="AD30" s="113" t="str">
        <f aca="false">IF(AD28=AD29,"ok","/!\")</f>
        <v>ok</v>
      </c>
      <c r="AE30" s="113" t="str">
        <f aca="false">IF(AD28=AE28,"ok","/!\")</f>
        <v>/!\</v>
      </c>
      <c r="AF30" s="114"/>
      <c r="AG30" s="114"/>
      <c r="AH30" s="105" t="n">
        <f aca="false">E30</f>
        <v>0</v>
      </c>
      <c r="AI30" s="106" t="str">
        <f aca="false">D30</f>
        <v>CM</v>
      </c>
      <c r="AJ30" s="105" t="n">
        <f aca="false">SUM(G30:AB30)</f>
        <v>0</v>
      </c>
      <c r="AK30" s="105" t="n">
        <f aca="false">AJ30*1.5</f>
        <v>0</v>
      </c>
      <c r="AL30" s="44"/>
      <c r="AM30" s="44"/>
      <c r="AN30" s="44"/>
      <c r="AO30" s="44"/>
      <c r="AP30" s="44"/>
      <c r="AQ30" s="44"/>
      <c r="AR30" s="44"/>
      <c r="AS30" s="44"/>
      <c r="AT30" s="44"/>
      <c r="AU30" s="44"/>
    </row>
    <row r="31" customFormat="false" ht="13.5" hidden="false" customHeight="true" outlineLevel="0" collapsed="false">
      <c r="A31" s="44" t="n">
        <v>31</v>
      </c>
      <c r="B31" s="88" t="s">
        <v>149</v>
      </c>
      <c r="C31" s="88" t="str">
        <f aca="false">CONCATENATE(D31,"_",E31)</f>
        <v>TD_Intervenant</v>
      </c>
      <c r="D31" s="115" t="s">
        <v>25</v>
      </c>
      <c r="E31" s="115" t="s">
        <v>71</v>
      </c>
      <c r="F31" s="115" t="s">
        <v>72</v>
      </c>
      <c r="G31" s="141"/>
      <c r="H31" s="227"/>
      <c r="I31" s="227" t="s">
        <v>151</v>
      </c>
      <c r="J31" s="226"/>
      <c r="K31" s="227"/>
      <c r="L31" s="227"/>
      <c r="M31" s="227"/>
      <c r="N31" s="227"/>
      <c r="O31" s="227"/>
      <c r="P31" s="237"/>
      <c r="Q31" s="238"/>
      <c r="R31" s="238"/>
      <c r="S31" s="237"/>
      <c r="T31" s="237"/>
      <c r="U31" s="237"/>
      <c r="V31" s="237"/>
      <c r="W31" s="237" t="n">
        <v>2</v>
      </c>
      <c r="X31" s="239"/>
      <c r="Y31" s="237" t="n">
        <v>2</v>
      </c>
      <c r="Z31" s="237"/>
      <c r="AA31" s="237" t="n">
        <v>2</v>
      </c>
      <c r="AB31" s="237"/>
      <c r="AC31" s="151"/>
      <c r="AD31" s="88" t="n">
        <f aca="false">SUM(G31:AB31)*4</f>
        <v>24</v>
      </c>
      <c r="AE31" s="88" t="n">
        <f aca="false">9/1.5*4</f>
        <v>24</v>
      </c>
      <c r="AF31" s="114"/>
      <c r="AG31" s="114"/>
      <c r="AH31" s="88" t="str">
        <f aca="false">E31</f>
        <v>Intervenant</v>
      </c>
      <c r="AI31" s="88" t="str">
        <f aca="false">D31</f>
        <v>TD</v>
      </c>
      <c r="AJ31" s="88" t="n">
        <f aca="false">SUM(G31:AB31)</f>
        <v>6</v>
      </c>
      <c r="AK31" s="88" t="n">
        <f aca="false">AJ31*1.5</f>
        <v>9</v>
      </c>
      <c r="AL31" s="44"/>
      <c r="AM31" s="44"/>
      <c r="AN31" s="44"/>
      <c r="AO31" s="44"/>
      <c r="AP31" s="44"/>
      <c r="AQ31" s="44"/>
      <c r="AR31" s="44"/>
      <c r="AS31" s="44"/>
      <c r="AT31" s="44"/>
      <c r="AU31" s="44"/>
    </row>
    <row r="32" customFormat="false" ht="13.5" hidden="false" customHeight="true" outlineLevel="0" collapsed="false">
      <c r="A32" s="44" t="n">
        <v>32</v>
      </c>
      <c r="B32" s="163" t="s">
        <v>150</v>
      </c>
      <c r="C32" s="96" t="str">
        <f aca="false">CONCATENATE(D32,"_",E32)</f>
        <v>TD_PSO</v>
      </c>
      <c r="D32" s="107" t="s">
        <v>25</v>
      </c>
      <c r="E32" s="107" t="s">
        <v>78</v>
      </c>
      <c r="F32" s="107" t="s">
        <v>32</v>
      </c>
      <c r="G32" s="144"/>
      <c r="H32" s="241"/>
      <c r="I32" s="162"/>
      <c r="J32" s="178"/>
      <c r="K32" s="162"/>
      <c r="L32" s="162"/>
      <c r="M32" s="162"/>
      <c r="N32" s="162"/>
      <c r="O32" s="162"/>
      <c r="P32" s="242"/>
      <c r="Q32" s="243"/>
      <c r="R32" s="243"/>
      <c r="S32" s="242"/>
      <c r="T32" s="242"/>
      <c r="U32" s="242"/>
      <c r="V32" s="242"/>
      <c r="W32" s="242" t="n">
        <v>4</v>
      </c>
      <c r="X32" s="239"/>
      <c r="Y32" s="242" t="n">
        <v>4</v>
      </c>
      <c r="Z32" s="242"/>
      <c r="AA32" s="242" t="n">
        <v>4</v>
      </c>
      <c r="AB32" s="242"/>
      <c r="AC32" s="147"/>
      <c r="AD32" s="103" t="n">
        <f aca="false">SUM(G32:AB35)</f>
        <v>24</v>
      </c>
      <c r="AE32" s="104"/>
      <c r="AF32" s="114"/>
      <c r="AG32" s="114"/>
      <c r="AH32" s="105" t="str">
        <f aca="false">E32</f>
        <v>PSO</v>
      </c>
      <c r="AI32" s="106" t="str">
        <f aca="false">D32</f>
        <v>TD</v>
      </c>
      <c r="AJ32" s="105" t="n">
        <f aca="false">SUM(G32:AB32)</f>
        <v>12</v>
      </c>
      <c r="AK32" s="105" t="n">
        <f aca="false">AJ32*1.5</f>
        <v>18</v>
      </c>
      <c r="AL32" s="44"/>
      <c r="AM32" s="44"/>
      <c r="AN32" s="44"/>
      <c r="AO32" s="44"/>
      <c r="AP32" s="44"/>
      <c r="AQ32" s="44"/>
      <c r="AR32" s="44"/>
      <c r="AS32" s="44"/>
      <c r="AT32" s="44"/>
      <c r="AU32" s="44"/>
    </row>
    <row r="33" customFormat="false" ht="13.5" hidden="false" customHeight="true" outlineLevel="0" collapsed="false">
      <c r="A33" s="44" t="n">
        <v>33</v>
      </c>
      <c r="B33" s="163" t="s">
        <v>150</v>
      </c>
      <c r="C33" s="96" t="str">
        <f aca="false">CONCATENATE(D33,"_",E33)</f>
        <v>TD_LR</v>
      </c>
      <c r="D33" s="107" t="s">
        <v>25</v>
      </c>
      <c r="E33" s="107" t="s">
        <v>76</v>
      </c>
      <c r="F33" s="107" t="s">
        <v>32</v>
      </c>
      <c r="G33" s="146"/>
      <c r="H33" s="241"/>
      <c r="I33" s="162"/>
      <c r="J33" s="178"/>
      <c r="K33" s="162"/>
      <c r="L33" s="162"/>
      <c r="M33" s="162"/>
      <c r="N33" s="162"/>
      <c r="O33" s="162"/>
      <c r="P33" s="242"/>
      <c r="Q33" s="243"/>
      <c r="R33" s="243"/>
      <c r="S33" s="242"/>
      <c r="T33" s="242"/>
      <c r="U33" s="242"/>
      <c r="V33" s="242"/>
      <c r="W33" s="242" t="n">
        <v>4</v>
      </c>
      <c r="X33" s="239"/>
      <c r="Y33" s="242" t="n">
        <v>4</v>
      </c>
      <c r="Z33" s="242"/>
      <c r="AA33" s="242" t="n">
        <v>4</v>
      </c>
      <c r="AB33" s="242"/>
      <c r="AC33" s="147"/>
      <c r="AD33" s="126"/>
      <c r="AE33" s="126"/>
      <c r="AF33" s="114"/>
      <c r="AG33" s="114"/>
      <c r="AH33" s="105" t="str">
        <f aca="false">E33</f>
        <v>LR</v>
      </c>
      <c r="AI33" s="106" t="str">
        <f aca="false">D33</f>
        <v>TD</v>
      </c>
      <c r="AJ33" s="105" t="n">
        <f aca="false">SUM(G33:AB33)</f>
        <v>12</v>
      </c>
      <c r="AK33" s="105" t="n">
        <f aca="false">AJ33*1.5</f>
        <v>18</v>
      </c>
      <c r="AL33" s="44"/>
      <c r="AM33" s="44"/>
      <c r="AN33" s="44"/>
      <c r="AO33" s="44"/>
      <c r="AP33" s="44"/>
      <c r="AQ33" s="44"/>
      <c r="AR33" s="44"/>
      <c r="AS33" s="44"/>
      <c r="AT33" s="44"/>
      <c r="AU33" s="44"/>
    </row>
    <row r="34" customFormat="false" ht="13.5" hidden="false" customHeight="true" outlineLevel="0" collapsed="false">
      <c r="A34" s="44" t="n">
        <v>34</v>
      </c>
      <c r="B34" s="163" t="s">
        <v>150</v>
      </c>
      <c r="C34" s="96" t="str">
        <f aca="false">CONCATENATE(D34,"_",E34)</f>
        <v>TD_</v>
      </c>
      <c r="D34" s="107" t="s">
        <v>25</v>
      </c>
      <c r="E34" s="107"/>
      <c r="F34" s="107" t="s">
        <v>32</v>
      </c>
      <c r="G34" s="144"/>
      <c r="H34" s="241"/>
      <c r="I34" s="162"/>
      <c r="J34" s="178"/>
      <c r="K34" s="162"/>
      <c r="L34" s="162"/>
      <c r="M34" s="162"/>
      <c r="N34" s="162"/>
      <c r="O34" s="162"/>
      <c r="P34" s="242"/>
      <c r="Q34" s="243"/>
      <c r="R34" s="243"/>
      <c r="S34" s="242"/>
      <c r="T34" s="242"/>
      <c r="U34" s="242"/>
      <c r="V34" s="242"/>
      <c r="W34" s="242"/>
      <c r="X34" s="239"/>
      <c r="Y34" s="242"/>
      <c r="Z34" s="242"/>
      <c r="AA34" s="242"/>
      <c r="AB34" s="242"/>
      <c r="AC34" s="147"/>
      <c r="AD34" s="126"/>
      <c r="AE34" s="114"/>
      <c r="AF34" s="114"/>
      <c r="AG34" s="114"/>
      <c r="AH34" s="105" t="n">
        <f aca="false">E34</f>
        <v>0</v>
      </c>
      <c r="AI34" s="106" t="str">
        <f aca="false">D34</f>
        <v>TD</v>
      </c>
      <c r="AJ34" s="105" t="n">
        <f aca="false">SUM(G34:AB34)</f>
        <v>0</v>
      </c>
      <c r="AK34" s="105" t="n">
        <f aca="false">AJ34*1.5</f>
        <v>0</v>
      </c>
      <c r="AL34" s="44"/>
      <c r="AM34" s="44"/>
      <c r="AN34" s="44"/>
      <c r="AO34" s="44"/>
      <c r="AP34" s="44"/>
      <c r="AQ34" s="44"/>
      <c r="AR34" s="44"/>
      <c r="AS34" s="44"/>
      <c r="AT34" s="44"/>
      <c r="AU34" s="44"/>
    </row>
    <row r="35" customFormat="false" ht="13.5" hidden="false" customHeight="true" outlineLevel="0" collapsed="false">
      <c r="A35" s="44" t="n">
        <v>35</v>
      </c>
      <c r="B35" s="163" t="s">
        <v>150</v>
      </c>
      <c r="C35" s="96" t="str">
        <f aca="false">CONCATENATE(D35,"_",E35)</f>
        <v>TD_</v>
      </c>
      <c r="D35" s="107" t="s">
        <v>25</v>
      </c>
      <c r="E35" s="107"/>
      <c r="F35" s="107" t="s">
        <v>32</v>
      </c>
      <c r="G35" s="146"/>
      <c r="H35" s="241"/>
      <c r="I35" s="162"/>
      <c r="J35" s="178"/>
      <c r="K35" s="162"/>
      <c r="L35" s="162"/>
      <c r="M35" s="162"/>
      <c r="N35" s="162"/>
      <c r="O35" s="162"/>
      <c r="P35" s="242"/>
      <c r="Q35" s="243"/>
      <c r="R35" s="243"/>
      <c r="S35" s="242"/>
      <c r="T35" s="242"/>
      <c r="U35" s="242"/>
      <c r="V35" s="242"/>
      <c r="W35" s="242"/>
      <c r="X35" s="239"/>
      <c r="Y35" s="242"/>
      <c r="Z35" s="242"/>
      <c r="AA35" s="242"/>
      <c r="AB35" s="242"/>
      <c r="AC35" s="147"/>
      <c r="AD35" s="113" t="str">
        <f aca="false">IF(AD31=AD32,"ok","/!\")</f>
        <v>ok</v>
      </c>
      <c r="AE35" s="113" t="str">
        <f aca="false">IF(AD31=AE31,"ok","/!\")</f>
        <v>ok</v>
      </c>
      <c r="AF35" s="114"/>
      <c r="AG35" s="114"/>
      <c r="AH35" s="105" t="n">
        <f aca="false">E35</f>
        <v>0</v>
      </c>
      <c r="AI35" s="106" t="str">
        <f aca="false">D35</f>
        <v>TD</v>
      </c>
      <c r="AJ35" s="105" t="n">
        <f aca="false">SUM(G35:AB35)</f>
        <v>0</v>
      </c>
      <c r="AK35" s="105" t="n">
        <f aca="false">AJ35*1.5</f>
        <v>0</v>
      </c>
      <c r="AL35" s="44"/>
      <c r="AM35" s="44"/>
      <c r="AN35" s="44"/>
      <c r="AO35" s="44"/>
      <c r="AP35" s="44"/>
      <c r="AQ35" s="44"/>
      <c r="AR35" s="44"/>
      <c r="AS35" s="44"/>
      <c r="AT35" s="44"/>
      <c r="AU35" s="44"/>
    </row>
    <row r="36" customFormat="false" ht="13.5" hidden="false" customHeight="true" outlineLevel="0" collapsed="false">
      <c r="A36" s="44" t="n">
        <v>36</v>
      </c>
      <c r="B36" s="88" t="s">
        <v>149</v>
      </c>
      <c r="C36" s="88" t="str">
        <f aca="false">CONCATENATE(D36,"_",E36)</f>
        <v>TP_Intervenant</v>
      </c>
      <c r="D36" s="115" t="s">
        <v>27</v>
      </c>
      <c r="E36" s="115" t="s">
        <v>71</v>
      </c>
      <c r="F36" s="115" t="s">
        <v>72</v>
      </c>
      <c r="G36" s="141"/>
      <c r="H36" s="227"/>
      <c r="I36" s="227"/>
      <c r="J36" s="226"/>
      <c r="K36" s="227"/>
      <c r="L36" s="227"/>
      <c r="M36" s="227"/>
      <c r="N36" s="227"/>
      <c r="O36" s="227"/>
      <c r="P36" s="237"/>
      <c r="Q36" s="238"/>
      <c r="R36" s="238"/>
      <c r="S36" s="237" t="n">
        <v>1</v>
      </c>
      <c r="T36" s="237" t="n">
        <v>1</v>
      </c>
      <c r="U36" s="237" t="n">
        <v>1</v>
      </c>
      <c r="V36" s="237" t="n">
        <v>1</v>
      </c>
      <c r="W36" s="237" t="n">
        <v>1</v>
      </c>
      <c r="X36" s="239"/>
      <c r="Y36" s="237" t="n">
        <v>1</v>
      </c>
      <c r="Z36" s="237" t="n">
        <v>1</v>
      </c>
      <c r="AA36" s="237" t="n">
        <v>1</v>
      </c>
      <c r="AB36" s="237"/>
      <c r="AC36" s="151"/>
      <c r="AD36" s="88" t="n">
        <f aca="false">SUM(G36:AB36)*8</f>
        <v>64</v>
      </c>
      <c r="AE36" s="88" t="n">
        <f aca="false">12/1.5*8</f>
        <v>64</v>
      </c>
      <c r="AF36" s="114"/>
      <c r="AG36" s="114"/>
      <c r="AH36" s="88" t="str">
        <f aca="false">E36</f>
        <v>Intervenant</v>
      </c>
      <c r="AI36" s="88" t="str">
        <f aca="false">D36</f>
        <v>TP</v>
      </c>
      <c r="AJ36" s="88" t="n">
        <f aca="false">SUM(G36:AB36)</f>
        <v>8</v>
      </c>
      <c r="AK36" s="88" t="n">
        <f aca="false">AJ36*1.5</f>
        <v>12</v>
      </c>
      <c r="AL36" s="44"/>
      <c r="AM36" s="44"/>
      <c r="AN36" s="44"/>
      <c r="AO36" s="44"/>
      <c r="AP36" s="44"/>
      <c r="AQ36" s="44"/>
      <c r="AR36" s="44"/>
      <c r="AS36" s="44"/>
      <c r="AT36" s="44"/>
      <c r="AU36" s="44"/>
    </row>
    <row r="37" customFormat="false" ht="13.5" hidden="false" customHeight="true" outlineLevel="0" collapsed="false">
      <c r="A37" s="44" t="n">
        <v>37</v>
      </c>
      <c r="B37" s="163" t="s">
        <v>150</v>
      </c>
      <c r="C37" s="96" t="str">
        <f aca="false">CONCATENATE(D37,"_",E37)</f>
        <v>TP_PSO</v>
      </c>
      <c r="D37" s="107" t="s">
        <v>27</v>
      </c>
      <c r="E37" s="107" t="s">
        <v>78</v>
      </c>
      <c r="F37" s="107" t="s">
        <v>36</v>
      </c>
      <c r="G37" s="144"/>
      <c r="H37" s="241"/>
      <c r="I37" s="162"/>
      <c r="J37" s="178"/>
      <c r="K37" s="162"/>
      <c r="L37" s="162"/>
      <c r="M37" s="162"/>
      <c r="N37" s="162"/>
      <c r="O37" s="162"/>
      <c r="P37" s="242"/>
      <c r="Q37" s="243"/>
      <c r="R37" s="243"/>
      <c r="S37" s="242" t="n">
        <v>2</v>
      </c>
      <c r="T37" s="242" t="n">
        <v>2</v>
      </c>
      <c r="U37" s="242" t="n">
        <v>2</v>
      </c>
      <c r="V37" s="242" t="n">
        <v>2</v>
      </c>
      <c r="W37" s="242" t="n">
        <v>2</v>
      </c>
      <c r="X37" s="239"/>
      <c r="Y37" s="242" t="n">
        <v>2</v>
      </c>
      <c r="Z37" s="242" t="n">
        <v>2</v>
      </c>
      <c r="AA37" s="242" t="n">
        <v>2</v>
      </c>
      <c r="AB37" s="242"/>
      <c r="AC37" s="147"/>
      <c r="AD37" s="103" t="n">
        <f aca="false">SUM(G37:AB44)</f>
        <v>64</v>
      </c>
      <c r="AE37" s="104"/>
      <c r="AF37" s="114"/>
      <c r="AG37" s="114"/>
      <c r="AH37" s="105" t="str">
        <f aca="false">E37</f>
        <v>PSO</v>
      </c>
      <c r="AI37" s="106" t="str">
        <f aca="false">D37</f>
        <v>TP</v>
      </c>
      <c r="AJ37" s="105" t="n">
        <f aca="false">SUM(G37:AB37)</f>
        <v>16</v>
      </c>
      <c r="AK37" s="105" t="n">
        <f aca="false">AJ37*1.5</f>
        <v>24</v>
      </c>
      <c r="AL37" s="44"/>
      <c r="AM37" s="44"/>
      <c r="AN37" s="44"/>
      <c r="AO37" s="44"/>
      <c r="AP37" s="44"/>
      <c r="AQ37" s="44"/>
      <c r="AR37" s="44"/>
      <c r="AS37" s="44"/>
      <c r="AT37" s="44"/>
      <c r="AU37" s="44"/>
    </row>
    <row r="38" customFormat="false" ht="13.5" hidden="false" customHeight="true" outlineLevel="0" collapsed="false">
      <c r="A38" s="44" t="n">
        <v>38</v>
      </c>
      <c r="B38" s="163" t="s">
        <v>150</v>
      </c>
      <c r="C38" s="96" t="str">
        <f aca="false">CONCATENATE(D38,"_",E38)</f>
        <v>TP_LD</v>
      </c>
      <c r="D38" s="107" t="s">
        <v>27</v>
      </c>
      <c r="E38" s="107" t="s">
        <v>95</v>
      </c>
      <c r="F38" s="107" t="s">
        <v>36</v>
      </c>
      <c r="G38" s="146"/>
      <c r="H38" s="241"/>
      <c r="I38" s="162"/>
      <c r="J38" s="178"/>
      <c r="K38" s="162"/>
      <c r="L38" s="162"/>
      <c r="M38" s="162"/>
      <c r="N38" s="162"/>
      <c r="O38" s="162"/>
      <c r="P38" s="242"/>
      <c r="Q38" s="243"/>
      <c r="R38" s="243"/>
      <c r="S38" s="242" t="n">
        <v>2</v>
      </c>
      <c r="T38" s="242" t="n">
        <v>2</v>
      </c>
      <c r="U38" s="242" t="n">
        <v>2</v>
      </c>
      <c r="V38" s="242" t="n">
        <v>2</v>
      </c>
      <c r="W38" s="242" t="n">
        <v>2</v>
      </c>
      <c r="X38" s="239"/>
      <c r="Y38" s="242" t="n">
        <v>2</v>
      </c>
      <c r="Z38" s="242" t="n">
        <v>2</v>
      </c>
      <c r="AA38" s="242" t="n">
        <v>2</v>
      </c>
      <c r="AB38" s="242"/>
      <c r="AC38" s="147"/>
      <c r="AD38" s="126"/>
      <c r="AE38" s="114"/>
      <c r="AF38" s="114"/>
      <c r="AG38" s="114"/>
      <c r="AH38" s="105" t="str">
        <f aca="false">E38</f>
        <v>LD</v>
      </c>
      <c r="AI38" s="106" t="str">
        <f aca="false">D38</f>
        <v>TP</v>
      </c>
      <c r="AJ38" s="105" t="n">
        <f aca="false">SUM(G38:AB38)</f>
        <v>16</v>
      </c>
      <c r="AK38" s="105" t="n">
        <f aca="false">AJ38*1.5</f>
        <v>24</v>
      </c>
      <c r="AL38" s="44"/>
      <c r="AM38" s="44"/>
      <c r="AN38" s="44"/>
      <c r="AO38" s="44"/>
      <c r="AP38" s="44"/>
      <c r="AQ38" s="44"/>
      <c r="AR38" s="44"/>
      <c r="AS38" s="44"/>
      <c r="AT38" s="44"/>
      <c r="AU38" s="44"/>
    </row>
    <row r="39" customFormat="false" ht="13.5" hidden="false" customHeight="true" outlineLevel="0" collapsed="false">
      <c r="A39" s="44" t="n">
        <v>39</v>
      </c>
      <c r="B39" s="163" t="s">
        <v>150</v>
      </c>
      <c r="C39" s="96" t="str">
        <f aca="false">CONCATENATE(D39,"_",E39)</f>
        <v>TP_JL</v>
      </c>
      <c r="D39" s="107" t="s">
        <v>27</v>
      </c>
      <c r="E39" s="107" t="s">
        <v>101</v>
      </c>
      <c r="F39" s="107" t="s">
        <v>36</v>
      </c>
      <c r="G39" s="144"/>
      <c r="H39" s="241"/>
      <c r="I39" s="162"/>
      <c r="J39" s="178"/>
      <c r="K39" s="162"/>
      <c r="L39" s="162"/>
      <c r="M39" s="162"/>
      <c r="N39" s="162"/>
      <c r="O39" s="162"/>
      <c r="P39" s="242"/>
      <c r="Q39" s="243"/>
      <c r="R39" s="243"/>
      <c r="S39" s="242" t="n">
        <v>2</v>
      </c>
      <c r="T39" s="242" t="n">
        <v>2</v>
      </c>
      <c r="U39" s="242" t="n">
        <v>2</v>
      </c>
      <c r="V39" s="242" t="n">
        <v>2</v>
      </c>
      <c r="W39" s="242" t="n">
        <v>2</v>
      </c>
      <c r="X39" s="239"/>
      <c r="Y39" s="242" t="n">
        <v>2</v>
      </c>
      <c r="Z39" s="242" t="n">
        <v>2</v>
      </c>
      <c r="AA39" s="242" t="n">
        <v>2</v>
      </c>
      <c r="AB39" s="242"/>
      <c r="AC39" s="147"/>
      <c r="AD39" s="126"/>
      <c r="AE39" s="114"/>
      <c r="AF39" s="114"/>
      <c r="AG39" s="114"/>
      <c r="AH39" s="105" t="str">
        <f aca="false">E39</f>
        <v>JL</v>
      </c>
      <c r="AI39" s="106" t="str">
        <f aca="false">D39</f>
        <v>TP</v>
      </c>
      <c r="AJ39" s="105" t="n">
        <f aca="false">SUM(G39:AB39)</f>
        <v>16</v>
      </c>
      <c r="AK39" s="105" t="n">
        <f aca="false">AJ39*1.5</f>
        <v>24</v>
      </c>
      <c r="AL39" s="44"/>
      <c r="AM39" s="44"/>
      <c r="AN39" s="44"/>
      <c r="AO39" s="44"/>
      <c r="AP39" s="44"/>
      <c r="AQ39" s="44"/>
      <c r="AR39" s="44"/>
      <c r="AS39" s="44"/>
      <c r="AT39" s="44"/>
      <c r="AU39" s="44"/>
    </row>
    <row r="40" customFormat="false" ht="13.5" hidden="false" customHeight="true" outlineLevel="0" collapsed="false">
      <c r="A40" s="44" t="n">
        <v>40</v>
      </c>
      <c r="B40" s="163" t="s">
        <v>150</v>
      </c>
      <c r="C40" s="96" t="str">
        <f aca="false">CONCATENATE(D40,"_",E40)</f>
        <v>TP_ME</v>
      </c>
      <c r="D40" s="107" t="s">
        <v>27</v>
      </c>
      <c r="E40" s="108" t="s">
        <v>152</v>
      </c>
      <c r="F40" s="107" t="s">
        <v>36</v>
      </c>
      <c r="G40" s="146"/>
      <c r="H40" s="241"/>
      <c r="I40" s="162"/>
      <c r="J40" s="178"/>
      <c r="K40" s="162"/>
      <c r="L40" s="162"/>
      <c r="M40" s="162"/>
      <c r="N40" s="162"/>
      <c r="O40" s="162"/>
      <c r="P40" s="242"/>
      <c r="Q40" s="243"/>
      <c r="R40" s="243"/>
      <c r="S40" s="242" t="n">
        <v>2</v>
      </c>
      <c r="T40" s="242" t="n">
        <v>2</v>
      </c>
      <c r="U40" s="242" t="n">
        <v>2</v>
      </c>
      <c r="V40" s="242" t="n">
        <v>2</v>
      </c>
      <c r="W40" s="242" t="n">
        <v>2</v>
      </c>
      <c r="X40" s="239"/>
      <c r="Y40" s="242" t="n">
        <v>2</v>
      </c>
      <c r="Z40" s="242" t="n">
        <v>2</v>
      </c>
      <c r="AA40" s="242" t="n">
        <v>2</v>
      </c>
      <c r="AB40" s="242"/>
      <c r="AC40" s="147"/>
      <c r="AD40" s="126"/>
      <c r="AE40" s="114"/>
      <c r="AF40" s="114"/>
      <c r="AG40" s="114"/>
      <c r="AH40" s="105" t="str">
        <f aca="false">E40</f>
        <v>ME</v>
      </c>
      <c r="AI40" s="106" t="str">
        <f aca="false">D40</f>
        <v>TP</v>
      </c>
      <c r="AJ40" s="105" t="n">
        <f aca="false">SUM(G40:AB40)</f>
        <v>16</v>
      </c>
      <c r="AK40" s="105" t="n">
        <f aca="false">AJ40*1.5</f>
        <v>24</v>
      </c>
      <c r="AL40" s="44"/>
      <c r="AM40" s="44"/>
      <c r="AN40" s="44"/>
      <c r="AO40" s="44"/>
      <c r="AP40" s="44"/>
      <c r="AQ40" s="44"/>
      <c r="AR40" s="44"/>
      <c r="AS40" s="44"/>
      <c r="AT40" s="44"/>
      <c r="AU40" s="44"/>
    </row>
    <row r="41" customFormat="false" ht="13.5" hidden="false" customHeight="true" outlineLevel="0" collapsed="false">
      <c r="A41" s="44" t="n">
        <v>41</v>
      </c>
      <c r="B41" s="163" t="s">
        <v>150</v>
      </c>
      <c r="C41" s="96" t="str">
        <f aca="false">CONCATENATE(D41,"_",E41)</f>
        <v>TP_</v>
      </c>
      <c r="D41" s="107" t="s">
        <v>27</v>
      </c>
      <c r="E41" s="107"/>
      <c r="F41" s="107" t="s">
        <v>36</v>
      </c>
      <c r="G41" s="144"/>
      <c r="H41" s="241"/>
      <c r="I41" s="162"/>
      <c r="J41" s="178"/>
      <c r="K41" s="162"/>
      <c r="L41" s="162"/>
      <c r="M41" s="162"/>
      <c r="N41" s="162"/>
      <c r="O41" s="162"/>
      <c r="P41" s="242"/>
      <c r="Q41" s="243"/>
      <c r="R41" s="243"/>
      <c r="S41" s="242"/>
      <c r="T41" s="242"/>
      <c r="U41" s="242"/>
      <c r="V41" s="242"/>
      <c r="W41" s="242"/>
      <c r="X41" s="239"/>
      <c r="Y41" s="242"/>
      <c r="Z41" s="242"/>
      <c r="AA41" s="242"/>
      <c r="AB41" s="242"/>
      <c r="AC41" s="147"/>
      <c r="AD41" s="126"/>
      <c r="AE41" s="114"/>
      <c r="AF41" s="114"/>
      <c r="AG41" s="114"/>
      <c r="AH41" s="105" t="n">
        <f aca="false">E41</f>
        <v>0</v>
      </c>
      <c r="AI41" s="106" t="str">
        <f aca="false">D41</f>
        <v>TP</v>
      </c>
      <c r="AJ41" s="105" t="n">
        <f aca="false">SUM(G41:AB41)</f>
        <v>0</v>
      </c>
      <c r="AK41" s="105" t="n">
        <f aca="false">AJ41*1.5</f>
        <v>0</v>
      </c>
      <c r="AL41" s="44"/>
      <c r="AM41" s="44"/>
      <c r="AN41" s="44"/>
      <c r="AO41" s="44"/>
      <c r="AP41" s="44"/>
      <c r="AQ41" s="44"/>
      <c r="AR41" s="44"/>
      <c r="AS41" s="44"/>
      <c r="AT41" s="44"/>
      <c r="AU41" s="44"/>
    </row>
    <row r="42" customFormat="false" ht="13.5" hidden="false" customHeight="true" outlineLevel="0" collapsed="false">
      <c r="A42" s="44" t="n">
        <v>42</v>
      </c>
      <c r="B42" s="163" t="s">
        <v>150</v>
      </c>
      <c r="C42" s="96" t="str">
        <f aca="false">CONCATENATE(D42,"_",E42)</f>
        <v>TP_</v>
      </c>
      <c r="D42" s="107" t="s">
        <v>27</v>
      </c>
      <c r="E42" s="107"/>
      <c r="F42" s="107" t="s">
        <v>36</v>
      </c>
      <c r="G42" s="146"/>
      <c r="H42" s="241"/>
      <c r="I42" s="162"/>
      <c r="J42" s="178"/>
      <c r="K42" s="162"/>
      <c r="L42" s="162"/>
      <c r="M42" s="162"/>
      <c r="N42" s="162"/>
      <c r="O42" s="162"/>
      <c r="P42" s="242"/>
      <c r="Q42" s="243"/>
      <c r="R42" s="243"/>
      <c r="S42" s="242"/>
      <c r="T42" s="242"/>
      <c r="U42" s="242"/>
      <c r="V42" s="242"/>
      <c r="W42" s="242"/>
      <c r="X42" s="239"/>
      <c r="Y42" s="242"/>
      <c r="Z42" s="242"/>
      <c r="AA42" s="242"/>
      <c r="AB42" s="242"/>
      <c r="AC42" s="147"/>
      <c r="AD42" s="126"/>
      <c r="AE42" s="114"/>
      <c r="AF42" s="114"/>
      <c r="AG42" s="114"/>
      <c r="AH42" s="105" t="n">
        <f aca="false">E42</f>
        <v>0</v>
      </c>
      <c r="AI42" s="106" t="str">
        <f aca="false">D42</f>
        <v>TP</v>
      </c>
      <c r="AJ42" s="105" t="n">
        <f aca="false">SUM(G42:AB42)</f>
        <v>0</v>
      </c>
      <c r="AK42" s="105" t="n">
        <f aca="false">AJ42*1.5</f>
        <v>0</v>
      </c>
      <c r="AL42" s="44"/>
      <c r="AM42" s="44"/>
      <c r="AN42" s="44"/>
      <c r="AO42" s="44"/>
      <c r="AP42" s="44"/>
      <c r="AQ42" s="44"/>
      <c r="AR42" s="44"/>
      <c r="AS42" s="44"/>
      <c r="AT42" s="44"/>
      <c r="AU42" s="44"/>
    </row>
    <row r="43" customFormat="false" ht="13.5" hidden="false" customHeight="true" outlineLevel="0" collapsed="false">
      <c r="A43" s="44" t="n">
        <v>43</v>
      </c>
      <c r="B43" s="163" t="s">
        <v>150</v>
      </c>
      <c r="C43" s="96" t="str">
        <f aca="false">CONCATENATE(D43,"_",E43)</f>
        <v>TP_</v>
      </c>
      <c r="D43" s="107" t="s">
        <v>27</v>
      </c>
      <c r="E43" s="107"/>
      <c r="F43" s="107" t="s">
        <v>36</v>
      </c>
      <c r="G43" s="144"/>
      <c r="H43" s="241"/>
      <c r="I43" s="162"/>
      <c r="J43" s="178"/>
      <c r="K43" s="162"/>
      <c r="L43" s="162"/>
      <c r="M43" s="162"/>
      <c r="N43" s="162"/>
      <c r="O43" s="162"/>
      <c r="P43" s="242"/>
      <c r="Q43" s="243"/>
      <c r="R43" s="243"/>
      <c r="S43" s="242"/>
      <c r="T43" s="242"/>
      <c r="U43" s="242"/>
      <c r="V43" s="242"/>
      <c r="W43" s="242"/>
      <c r="X43" s="239"/>
      <c r="Y43" s="242"/>
      <c r="Z43" s="242"/>
      <c r="AA43" s="242"/>
      <c r="AB43" s="242"/>
      <c r="AC43" s="147"/>
      <c r="AD43" s="126"/>
      <c r="AE43" s="114"/>
      <c r="AF43" s="114"/>
      <c r="AG43" s="114"/>
      <c r="AH43" s="105" t="n">
        <f aca="false">E43</f>
        <v>0</v>
      </c>
      <c r="AI43" s="106" t="str">
        <f aca="false">D43</f>
        <v>TP</v>
      </c>
      <c r="AJ43" s="105" t="n">
        <f aca="false">SUM(G43:AB43)</f>
        <v>0</v>
      </c>
      <c r="AK43" s="105" t="n">
        <f aca="false">AJ43*1.5</f>
        <v>0</v>
      </c>
      <c r="AL43" s="44"/>
      <c r="AM43" s="44"/>
      <c r="AN43" s="44"/>
      <c r="AO43" s="44"/>
      <c r="AP43" s="44"/>
      <c r="AQ43" s="44"/>
      <c r="AR43" s="44"/>
      <c r="AS43" s="44"/>
      <c r="AT43" s="44"/>
      <c r="AU43" s="44"/>
    </row>
    <row r="44" customFormat="false" ht="13.5" hidden="false" customHeight="true" outlineLevel="0" collapsed="false">
      <c r="A44" s="44" t="n">
        <v>44</v>
      </c>
      <c r="B44" s="163" t="s">
        <v>150</v>
      </c>
      <c r="C44" s="96" t="str">
        <f aca="false">CONCATENATE(D44,"_",E44)</f>
        <v>TP_</v>
      </c>
      <c r="D44" s="107" t="s">
        <v>27</v>
      </c>
      <c r="E44" s="107"/>
      <c r="F44" s="107" t="s">
        <v>36</v>
      </c>
      <c r="G44" s="146"/>
      <c r="H44" s="241"/>
      <c r="I44" s="162"/>
      <c r="J44" s="178"/>
      <c r="K44" s="162"/>
      <c r="L44" s="162"/>
      <c r="M44" s="162"/>
      <c r="N44" s="162"/>
      <c r="O44" s="162"/>
      <c r="P44" s="242"/>
      <c r="Q44" s="243"/>
      <c r="R44" s="243"/>
      <c r="S44" s="242"/>
      <c r="T44" s="242"/>
      <c r="U44" s="242"/>
      <c r="V44" s="242"/>
      <c r="W44" s="242"/>
      <c r="X44" s="239"/>
      <c r="Y44" s="242"/>
      <c r="Z44" s="242"/>
      <c r="AA44" s="242"/>
      <c r="AB44" s="242"/>
      <c r="AC44" s="147"/>
      <c r="AD44" s="113" t="str">
        <f aca="false">IF(AD36=AD37,"ok","/!\")</f>
        <v>ok</v>
      </c>
      <c r="AE44" s="113" t="str">
        <f aca="false">IF(AD36=AE36,"ok","/!\")</f>
        <v>ok</v>
      </c>
      <c r="AF44" s="114"/>
      <c r="AG44" s="114"/>
      <c r="AH44" s="105" t="n">
        <f aca="false">E44</f>
        <v>0</v>
      </c>
      <c r="AI44" s="106" t="str">
        <f aca="false">D44</f>
        <v>TP</v>
      </c>
      <c r="AJ44" s="105" t="n">
        <f aca="false">SUM(G44:AB44)</f>
        <v>0</v>
      </c>
      <c r="AK44" s="105" t="n">
        <f aca="false">AJ44*1.5</f>
        <v>0</v>
      </c>
      <c r="AL44" s="44"/>
      <c r="AM44" s="44"/>
      <c r="AN44" s="44"/>
      <c r="AO44" s="44"/>
      <c r="AP44" s="44"/>
      <c r="AQ44" s="44"/>
      <c r="AR44" s="44"/>
      <c r="AS44" s="44"/>
      <c r="AT44" s="44"/>
      <c r="AU44" s="44"/>
    </row>
    <row r="45" customFormat="false" ht="24.75" hidden="false" customHeight="true" outlineLevel="0" collapsed="false">
      <c r="A45" s="44" t="n">
        <v>45</v>
      </c>
      <c r="B45" s="88" t="s">
        <v>149</v>
      </c>
      <c r="C45" s="88" t="str">
        <f aca="false">CONCATENATE(D45,"_",E45)</f>
        <v>CTRL_Intervenant</v>
      </c>
      <c r="D45" s="115" t="s">
        <v>28</v>
      </c>
      <c r="E45" s="115" t="s">
        <v>71</v>
      </c>
      <c r="F45" s="115" t="s">
        <v>72</v>
      </c>
      <c r="G45" s="141"/>
      <c r="H45" s="227"/>
      <c r="I45" s="227"/>
      <c r="J45" s="226"/>
      <c r="K45" s="227"/>
      <c r="L45" s="227"/>
      <c r="M45" s="227"/>
      <c r="N45" s="227"/>
      <c r="O45" s="227"/>
      <c r="P45" s="237"/>
      <c r="Q45" s="238"/>
      <c r="R45" s="238"/>
      <c r="S45" s="237"/>
      <c r="T45" s="237"/>
      <c r="U45" s="237"/>
      <c r="V45" s="237"/>
      <c r="W45" s="237"/>
      <c r="X45" s="239"/>
      <c r="Y45" s="237"/>
      <c r="Z45" s="237"/>
      <c r="AA45" s="237"/>
      <c r="AB45" s="237" t="n">
        <v>1</v>
      </c>
      <c r="AC45" s="151"/>
      <c r="AD45" s="88" t="n">
        <f aca="false">SUM(G45:AB45)</f>
        <v>1</v>
      </c>
      <c r="AE45" s="88" t="n">
        <f aca="false">1.5/1.5</f>
        <v>1</v>
      </c>
      <c r="AF45" s="114"/>
      <c r="AG45" s="114"/>
      <c r="AH45" s="88" t="str">
        <f aca="false">E45</f>
        <v>Intervenant</v>
      </c>
      <c r="AI45" s="88" t="str">
        <f aca="false">D45</f>
        <v>CTRL</v>
      </c>
      <c r="AJ45" s="88" t="n">
        <f aca="false">SUM(G45:AB45)</f>
        <v>1</v>
      </c>
      <c r="AK45" s="88" t="n">
        <f aca="false">AJ45*1.5</f>
        <v>1.5</v>
      </c>
      <c r="AL45" s="44"/>
      <c r="AM45" s="44"/>
      <c r="AN45" s="44"/>
      <c r="AO45" s="44"/>
      <c r="AP45" s="44"/>
      <c r="AQ45" s="44"/>
      <c r="AR45" s="44"/>
      <c r="AS45" s="44"/>
      <c r="AT45" s="44"/>
      <c r="AU45" s="44"/>
    </row>
    <row r="46" customFormat="false" ht="13.5" hidden="false" customHeight="true" outlineLevel="0" collapsed="false">
      <c r="A46" s="44" t="n">
        <v>46</v>
      </c>
      <c r="B46" s="163" t="s">
        <v>150</v>
      </c>
      <c r="C46" s="96" t="str">
        <f aca="false">CONCATENATE(D46,"_",E46)</f>
        <v>CTRL_PSO</v>
      </c>
      <c r="D46" s="107" t="s">
        <v>28</v>
      </c>
      <c r="E46" s="107" t="s">
        <v>78</v>
      </c>
      <c r="F46" s="107" t="s">
        <v>28</v>
      </c>
      <c r="G46" s="144"/>
      <c r="H46" s="241"/>
      <c r="I46" s="162"/>
      <c r="J46" s="178"/>
      <c r="K46" s="162"/>
      <c r="L46" s="162"/>
      <c r="M46" s="162"/>
      <c r="N46" s="162"/>
      <c r="O46" s="162"/>
      <c r="P46" s="162"/>
      <c r="Q46" s="178"/>
      <c r="R46" s="178"/>
      <c r="S46" s="162"/>
      <c r="T46" s="162"/>
      <c r="U46" s="162"/>
      <c r="V46" s="162"/>
      <c r="W46" s="162"/>
      <c r="X46" s="233"/>
      <c r="Y46" s="162"/>
      <c r="Z46" s="162"/>
      <c r="AA46" s="162"/>
      <c r="AB46" s="242" t="n">
        <v>1</v>
      </c>
      <c r="AC46" s="147"/>
      <c r="AD46" s="103" t="n">
        <f aca="false">SUM(G46:AB47)</f>
        <v>1</v>
      </c>
      <c r="AE46" s="104"/>
      <c r="AF46" s="114"/>
      <c r="AG46" s="114"/>
      <c r="AH46" s="106" t="str">
        <f aca="false">E46</f>
        <v>PSO</v>
      </c>
      <c r="AI46" s="106" t="str">
        <f aca="false">D46</f>
        <v>CTRL</v>
      </c>
      <c r="AJ46" s="106" t="n">
        <f aca="false">SUM(G46:AB46)</f>
        <v>1</v>
      </c>
      <c r="AK46" s="106" t="n">
        <f aca="false">AJ46*1.5</f>
        <v>1.5</v>
      </c>
      <c r="AL46" s="44"/>
      <c r="AM46" s="44"/>
      <c r="AN46" s="44"/>
      <c r="AO46" s="44"/>
      <c r="AP46" s="44"/>
      <c r="AQ46" s="44"/>
      <c r="AR46" s="44"/>
      <c r="AS46" s="44"/>
      <c r="AT46" s="44"/>
      <c r="AU46" s="44"/>
    </row>
    <row r="47" customFormat="false" ht="13.5" hidden="false" customHeight="true" outlineLevel="0" collapsed="false">
      <c r="A47" s="44" t="n">
        <v>47</v>
      </c>
      <c r="B47" s="163" t="s">
        <v>150</v>
      </c>
      <c r="C47" s="96" t="str">
        <f aca="false">CONCATENATE(D47,"_",E47)</f>
        <v>CTRL_</v>
      </c>
      <c r="D47" s="107" t="s">
        <v>28</v>
      </c>
      <c r="E47" s="124"/>
      <c r="F47" s="107" t="s">
        <v>28</v>
      </c>
      <c r="G47" s="146"/>
      <c r="H47" s="241"/>
      <c r="I47" s="162"/>
      <c r="J47" s="178"/>
      <c r="K47" s="162"/>
      <c r="L47" s="162"/>
      <c r="M47" s="162"/>
      <c r="N47" s="162"/>
      <c r="O47" s="162"/>
      <c r="P47" s="162"/>
      <c r="Q47" s="178"/>
      <c r="R47" s="178"/>
      <c r="S47" s="162"/>
      <c r="T47" s="162"/>
      <c r="U47" s="162"/>
      <c r="V47" s="162"/>
      <c r="W47" s="162"/>
      <c r="X47" s="233"/>
      <c r="Y47" s="162"/>
      <c r="Z47" s="162"/>
      <c r="AA47" s="162"/>
      <c r="AB47" s="162"/>
      <c r="AC47" s="155"/>
      <c r="AD47" s="113" t="str">
        <f aca="false">IF(AD45=AD46,"ok","/!\")</f>
        <v>ok</v>
      </c>
      <c r="AE47" s="113" t="str">
        <f aca="false">IF(AD45=AE45,"ok","/!\")</f>
        <v>ok</v>
      </c>
      <c r="AF47" s="129"/>
      <c r="AG47" s="129"/>
      <c r="AH47" s="28" t="n">
        <f aca="false">E47</f>
        <v>0</v>
      </c>
      <c r="AI47" s="106" t="str">
        <f aca="false">D47</f>
        <v>CTRL</v>
      </c>
      <c r="AJ47" s="28" t="n">
        <f aca="false">SUM(G47:AB47)</f>
        <v>0</v>
      </c>
      <c r="AK47" s="28" t="n">
        <f aca="false">AJ47*1.5</f>
        <v>0</v>
      </c>
      <c r="AL47" s="44"/>
      <c r="AM47" s="44"/>
      <c r="AN47" s="44"/>
      <c r="AO47" s="44"/>
      <c r="AP47" s="44"/>
      <c r="AQ47" s="44"/>
      <c r="AR47" s="44"/>
      <c r="AS47" s="44"/>
      <c r="AT47" s="44"/>
      <c r="AU47" s="44"/>
    </row>
    <row r="48" customFormat="false" ht="13.5" hidden="false" customHeight="true" outlineLevel="0" collapsed="false">
      <c r="A48" s="44"/>
      <c r="B48" s="172"/>
      <c r="C48" s="131"/>
      <c r="D48" s="131"/>
      <c r="E48" s="131"/>
      <c r="F48" s="72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233"/>
      <c r="Y48" s="174"/>
      <c r="Z48" s="174"/>
      <c r="AA48" s="174"/>
      <c r="AB48" s="174"/>
      <c r="AC48" s="174"/>
      <c r="AD48" s="72"/>
      <c r="AE48" s="86"/>
      <c r="AF48" s="72"/>
      <c r="AG48" s="72"/>
      <c r="AH48" s="86"/>
      <c r="AI48" s="86"/>
      <c r="AJ48" s="86"/>
      <c r="AK48" s="86"/>
      <c r="AL48" s="44"/>
      <c r="AM48" s="44"/>
      <c r="AN48" s="44"/>
      <c r="AO48" s="44"/>
      <c r="AP48" s="44"/>
      <c r="AQ48" s="44"/>
      <c r="AR48" s="44"/>
      <c r="AS48" s="44"/>
      <c r="AT48" s="44"/>
      <c r="AU48" s="44"/>
    </row>
    <row r="49" customFormat="false" ht="24.75" hidden="false" customHeight="true" outlineLevel="0" collapsed="false">
      <c r="A49" s="44" t="n">
        <v>50</v>
      </c>
      <c r="B49" s="88" t="s">
        <v>153</v>
      </c>
      <c r="C49" s="88" t="str">
        <f aca="false">CONCATENATE(D49,"_",E49)</f>
        <v>CM_Intervenant</v>
      </c>
      <c r="D49" s="89" t="s">
        <v>23</v>
      </c>
      <c r="E49" s="89" t="s">
        <v>71</v>
      </c>
      <c r="F49" s="89" t="s">
        <v>72</v>
      </c>
      <c r="G49" s="141"/>
      <c r="H49" s="227" t="n">
        <v>1</v>
      </c>
      <c r="I49" s="227" t="n">
        <v>1</v>
      </c>
      <c r="J49" s="226"/>
      <c r="K49" s="227"/>
      <c r="L49" s="227" t="n">
        <v>1</v>
      </c>
      <c r="M49" s="227"/>
      <c r="N49" s="227"/>
      <c r="O49" s="227" t="n">
        <v>1</v>
      </c>
      <c r="P49" s="227"/>
      <c r="Q49" s="226"/>
      <c r="R49" s="226"/>
      <c r="S49" s="227"/>
      <c r="T49" s="227"/>
      <c r="U49" s="227"/>
      <c r="V49" s="227"/>
      <c r="W49" s="227"/>
      <c r="X49" s="233"/>
      <c r="Y49" s="227"/>
      <c r="Z49" s="227"/>
      <c r="AA49" s="227"/>
      <c r="AB49" s="227"/>
      <c r="AC49" s="142" t="s">
        <v>87</v>
      </c>
      <c r="AD49" s="88" t="n">
        <f aca="false">SUM(G49:AB49)</f>
        <v>4</v>
      </c>
      <c r="AE49" s="88" t="n">
        <f aca="false">6/1.5</f>
        <v>4</v>
      </c>
      <c r="AF49" s="94" t="n">
        <f aca="false">(AD49+AD52+AD65+AD75)/(AE49+AE52+AE65+AE75)</f>
        <v>0.9626168224</v>
      </c>
      <c r="AG49" s="88" t="s">
        <v>153</v>
      </c>
      <c r="AH49" s="88" t="str">
        <f aca="false">E49</f>
        <v>Intervenant</v>
      </c>
      <c r="AI49" s="88" t="s">
        <v>73</v>
      </c>
      <c r="AJ49" s="88" t="s">
        <v>21</v>
      </c>
      <c r="AK49" s="88" t="s">
        <v>74</v>
      </c>
      <c r="AL49" s="44"/>
      <c r="AM49" s="44"/>
      <c r="AN49" s="44"/>
      <c r="AO49" s="44"/>
      <c r="AP49" s="44"/>
      <c r="AQ49" s="44"/>
      <c r="AR49" s="44"/>
      <c r="AS49" s="44"/>
      <c r="AT49" s="44"/>
      <c r="AU49" s="44"/>
    </row>
    <row r="50" customFormat="false" ht="14.25" hidden="false" customHeight="true" outlineLevel="0" collapsed="false">
      <c r="A50" s="44" t="n">
        <v>51</v>
      </c>
      <c r="B50" s="163" t="s">
        <v>154</v>
      </c>
      <c r="C50" s="96" t="str">
        <f aca="false">CONCATENATE(D50,"_",E50)</f>
        <v>CM_AP</v>
      </c>
      <c r="D50" s="195" t="s">
        <v>23</v>
      </c>
      <c r="E50" s="195" t="s">
        <v>87</v>
      </c>
      <c r="F50" s="195" t="s">
        <v>30</v>
      </c>
      <c r="G50" s="144"/>
      <c r="H50" s="166" t="n">
        <v>1</v>
      </c>
      <c r="I50" s="166" t="n">
        <v>1</v>
      </c>
      <c r="J50" s="167"/>
      <c r="K50" s="166"/>
      <c r="L50" s="166" t="n">
        <v>1</v>
      </c>
      <c r="M50" s="166"/>
      <c r="N50" s="166"/>
      <c r="O50" s="166" t="n">
        <v>1</v>
      </c>
      <c r="P50" s="162"/>
      <c r="Q50" s="178"/>
      <c r="R50" s="178"/>
      <c r="S50" s="162"/>
      <c r="T50" s="162"/>
      <c r="U50" s="162"/>
      <c r="V50" s="162"/>
      <c r="W50" s="162"/>
      <c r="X50" s="233"/>
      <c r="Y50" s="162"/>
      <c r="Z50" s="162"/>
      <c r="AA50" s="162"/>
      <c r="AB50" s="162"/>
      <c r="AC50" s="145"/>
      <c r="AD50" s="103" t="n">
        <f aca="false">SUM(G50:AB51)</f>
        <v>4</v>
      </c>
      <c r="AE50" s="104"/>
      <c r="AF50" s="104"/>
      <c r="AG50" s="104"/>
      <c r="AH50" s="105" t="str">
        <f aca="false">E50</f>
        <v>AP</v>
      </c>
      <c r="AI50" s="106" t="str">
        <f aca="false">D50</f>
        <v>CM</v>
      </c>
      <c r="AJ50" s="105" t="n">
        <f aca="false">SUM(G50:AB50)</f>
        <v>4</v>
      </c>
      <c r="AK50" s="105" t="n">
        <f aca="false">AJ50*1.5</f>
        <v>6</v>
      </c>
      <c r="AL50" s="44"/>
      <c r="AM50" s="44"/>
      <c r="AN50" s="44"/>
      <c r="AO50" s="44"/>
      <c r="AP50" s="44"/>
      <c r="AQ50" s="44"/>
      <c r="AR50" s="44"/>
      <c r="AS50" s="44"/>
      <c r="AT50" s="44"/>
      <c r="AU50" s="44"/>
    </row>
    <row r="51" customFormat="false" ht="13.5" hidden="false" customHeight="true" outlineLevel="0" collapsed="false">
      <c r="A51" s="44" t="n">
        <v>52</v>
      </c>
      <c r="B51" s="163" t="s">
        <v>154</v>
      </c>
      <c r="C51" s="96" t="str">
        <f aca="false">CONCATENATE(D51,"_",E51)</f>
        <v>CM_</v>
      </c>
      <c r="D51" s="195" t="s">
        <v>23</v>
      </c>
      <c r="E51" s="185"/>
      <c r="F51" s="195" t="s">
        <v>30</v>
      </c>
      <c r="G51" s="146"/>
      <c r="H51" s="162"/>
      <c r="I51" s="162"/>
      <c r="J51" s="178"/>
      <c r="K51" s="162"/>
      <c r="L51" s="162"/>
      <c r="M51" s="162"/>
      <c r="N51" s="162"/>
      <c r="O51" s="162"/>
      <c r="P51" s="162"/>
      <c r="Q51" s="178"/>
      <c r="R51" s="178"/>
      <c r="S51" s="162"/>
      <c r="T51" s="162"/>
      <c r="U51" s="162"/>
      <c r="V51" s="162"/>
      <c r="W51" s="162"/>
      <c r="X51" s="233"/>
      <c r="Y51" s="162"/>
      <c r="Z51" s="162"/>
      <c r="AA51" s="162"/>
      <c r="AB51" s="162"/>
      <c r="AC51" s="147"/>
      <c r="AD51" s="113" t="str">
        <f aca="false">IF(AD49=AD50,"ok","/!\")</f>
        <v>ok</v>
      </c>
      <c r="AE51" s="113" t="str">
        <f aca="false">IF(AD49=AE49,"ok","/!\")</f>
        <v>ok</v>
      </c>
      <c r="AF51" s="114"/>
      <c r="AG51" s="114"/>
      <c r="AH51" s="105" t="n">
        <f aca="false">E51</f>
        <v>0</v>
      </c>
      <c r="AI51" s="106" t="str">
        <f aca="false">D51</f>
        <v>CM</v>
      </c>
      <c r="AJ51" s="105" t="n">
        <f aca="false">SUM(G51:AB51)</f>
        <v>0</v>
      </c>
      <c r="AK51" s="105" t="n">
        <f aca="false">AJ51*1.5</f>
        <v>0</v>
      </c>
      <c r="AL51" s="44"/>
      <c r="AM51" s="44"/>
      <c r="AN51" s="44"/>
      <c r="AO51" s="44"/>
      <c r="AP51" s="44"/>
      <c r="AQ51" s="44"/>
      <c r="AR51" s="44"/>
      <c r="AS51" s="44"/>
      <c r="AT51" s="44"/>
      <c r="AU51" s="44"/>
    </row>
    <row r="52" customFormat="false" ht="24.75" hidden="false" customHeight="true" outlineLevel="0" collapsed="false">
      <c r="A52" s="44" t="n">
        <v>53</v>
      </c>
      <c r="B52" s="88" t="s">
        <v>153</v>
      </c>
      <c r="C52" s="88" t="str">
        <f aca="false">CONCATENATE(D52,"_",E52)</f>
        <v>TD_Intervenant</v>
      </c>
      <c r="D52" s="89" t="s">
        <v>25</v>
      </c>
      <c r="E52" s="89" t="s">
        <v>71</v>
      </c>
      <c r="F52" s="89" t="s">
        <v>72</v>
      </c>
      <c r="G52" s="141"/>
      <c r="H52" s="227" t="n">
        <v>1</v>
      </c>
      <c r="I52" s="227" t="n">
        <v>1</v>
      </c>
      <c r="J52" s="226"/>
      <c r="K52" s="227" t="n">
        <v>1</v>
      </c>
      <c r="L52" s="227" t="n">
        <v>1</v>
      </c>
      <c r="M52" s="227" t="n">
        <v>1</v>
      </c>
      <c r="N52" s="227" t="n">
        <v>1</v>
      </c>
      <c r="O52" s="227" t="n">
        <v>1</v>
      </c>
      <c r="P52" s="227" t="n">
        <v>1</v>
      </c>
      <c r="Q52" s="226"/>
      <c r="R52" s="226"/>
      <c r="S52" s="227" t="n">
        <v>1</v>
      </c>
      <c r="T52" s="227" t="n">
        <v>1</v>
      </c>
      <c r="U52" s="227" t="n">
        <v>2</v>
      </c>
      <c r="V52" s="227" t="n">
        <v>2</v>
      </c>
      <c r="W52" s="227"/>
      <c r="X52" s="233"/>
      <c r="Y52" s="227"/>
      <c r="Z52" s="227"/>
      <c r="AA52" s="227"/>
      <c r="AB52" s="227"/>
      <c r="AC52" s="151"/>
      <c r="AD52" s="88" t="n">
        <f aca="false">SUM(G52:AB52)*4</f>
        <v>56</v>
      </c>
      <c r="AE52" s="88" t="n">
        <f aca="false">18/1.5*4</f>
        <v>48</v>
      </c>
      <c r="AF52" s="114"/>
      <c r="AG52" s="114"/>
      <c r="AH52" s="88" t="str">
        <f aca="false">E52</f>
        <v>Intervenant</v>
      </c>
      <c r="AI52" s="88" t="str">
        <f aca="false">D52</f>
        <v>TD</v>
      </c>
      <c r="AJ52" s="88" t="n">
        <f aca="false">SUM(G52:AB52)</f>
        <v>14</v>
      </c>
      <c r="AK52" s="88" t="n">
        <f aca="false">AJ52*1.5</f>
        <v>21</v>
      </c>
      <c r="AL52" s="44"/>
      <c r="AM52" s="44"/>
      <c r="AN52" s="44"/>
      <c r="AO52" s="44"/>
      <c r="AP52" s="44"/>
      <c r="AQ52" s="44"/>
      <c r="AR52" s="44"/>
      <c r="AS52" s="44"/>
      <c r="AT52" s="44"/>
      <c r="AU52" s="44"/>
    </row>
    <row r="53" customFormat="false" ht="13.5" hidden="false" customHeight="true" outlineLevel="0" collapsed="false">
      <c r="A53" s="44" t="n">
        <v>54</v>
      </c>
      <c r="B53" s="163" t="s">
        <v>154</v>
      </c>
      <c r="C53" s="96" t="str">
        <f aca="false">CONCATENATE(D53,"_",E53)</f>
        <v>TD_AP</v>
      </c>
      <c r="D53" s="195" t="s">
        <v>25</v>
      </c>
      <c r="E53" s="195" t="s">
        <v>87</v>
      </c>
      <c r="F53" s="195" t="s">
        <v>32</v>
      </c>
      <c r="G53" s="144"/>
      <c r="H53" s="166" t="n">
        <v>1</v>
      </c>
      <c r="I53" s="166" t="n">
        <v>2</v>
      </c>
      <c r="J53" s="167"/>
      <c r="K53" s="166" t="n">
        <v>1</v>
      </c>
      <c r="L53" s="166" t="n">
        <v>1</v>
      </c>
      <c r="M53" s="166" t="n">
        <v>1</v>
      </c>
      <c r="N53" s="166" t="n">
        <v>1</v>
      </c>
      <c r="O53" s="166" t="n">
        <v>0</v>
      </c>
      <c r="P53" s="166" t="n">
        <v>1</v>
      </c>
      <c r="Q53" s="167"/>
      <c r="R53" s="167"/>
      <c r="S53" s="166" t="n">
        <v>1</v>
      </c>
      <c r="T53" s="166" t="n">
        <v>1</v>
      </c>
      <c r="U53" s="166"/>
      <c r="V53" s="166"/>
      <c r="W53" s="162"/>
      <c r="X53" s="233"/>
      <c r="Y53" s="162"/>
      <c r="Z53" s="162"/>
      <c r="AA53" s="162"/>
      <c r="AB53" s="162"/>
      <c r="AC53" s="147"/>
      <c r="AD53" s="103" t="n">
        <f aca="false">SUM(G53:AB64)</f>
        <v>56</v>
      </c>
      <c r="AE53" s="104"/>
      <c r="AF53" s="114"/>
      <c r="AG53" s="114"/>
      <c r="AH53" s="105" t="str">
        <f aca="false">E53</f>
        <v>AP</v>
      </c>
      <c r="AI53" s="106" t="str">
        <f aca="false">D53</f>
        <v>TD</v>
      </c>
      <c r="AJ53" s="105" t="n">
        <f aca="false">SUM(G53:AB53)</f>
        <v>10</v>
      </c>
      <c r="AK53" s="105" t="n">
        <f aca="false">AJ53*1.5</f>
        <v>15</v>
      </c>
      <c r="AL53" s="44"/>
      <c r="AM53" s="44"/>
      <c r="AN53" s="44"/>
      <c r="AO53" s="44"/>
      <c r="AP53" s="44"/>
      <c r="AQ53" s="44"/>
      <c r="AR53" s="44"/>
      <c r="AS53" s="44"/>
      <c r="AT53" s="44"/>
      <c r="AU53" s="44"/>
    </row>
    <row r="54" customFormat="false" ht="13.5" hidden="false" customHeight="true" outlineLevel="0" collapsed="false">
      <c r="A54" s="44" t="n">
        <v>55</v>
      </c>
      <c r="B54" s="163" t="s">
        <v>154</v>
      </c>
      <c r="C54" s="96" t="str">
        <f aca="false">CONCATENATE(D54,"_",E54)</f>
        <v>TD_LD</v>
      </c>
      <c r="D54" s="195" t="s">
        <v>25</v>
      </c>
      <c r="E54" s="195" t="s">
        <v>95</v>
      </c>
      <c r="F54" s="195" t="s">
        <v>32</v>
      </c>
      <c r="G54" s="146"/>
      <c r="H54" s="166" t="n">
        <v>1</v>
      </c>
      <c r="I54" s="166" t="n">
        <v>1</v>
      </c>
      <c r="J54" s="167"/>
      <c r="K54" s="166" t="n">
        <v>1</v>
      </c>
      <c r="L54" s="166" t="n">
        <v>1</v>
      </c>
      <c r="M54" s="166" t="n">
        <v>1</v>
      </c>
      <c r="N54" s="166" t="n">
        <v>1</v>
      </c>
      <c r="O54" s="166" t="n">
        <v>1</v>
      </c>
      <c r="P54" s="166" t="n">
        <v>1</v>
      </c>
      <c r="Q54" s="167"/>
      <c r="R54" s="167"/>
      <c r="S54" s="166" t="n">
        <v>1</v>
      </c>
      <c r="T54" s="166" t="n">
        <v>1</v>
      </c>
      <c r="U54" s="166"/>
      <c r="V54" s="166"/>
      <c r="W54" s="162"/>
      <c r="X54" s="233"/>
      <c r="Y54" s="162"/>
      <c r="Z54" s="162"/>
      <c r="AA54" s="162"/>
      <c r="AB54" s="162"/>
      <c r="AC54" s="147"/>
      <c r="AD54" s="126"/>
      <c r="AE54" s="126"/>
      <c r="AF54" s="114"/>
      <c r="AG54" s="114"/>
      <c r="AH54" s="105" t="str">
        <f aca="false">E54</f>
        <v>LD</v>
      </c>
      <c r="AI54" s="106" t="str">
        <f aca="false">D54</f>
        <v>TD</v>
      </c>
      <c r="AJ54" s="105" t="n">
        <f aca="false">SUM(G54:AB54)</f>
        <v>10</v>
      </c>
      <c r="AK54" s="105" t="n">
        <f aca="false">AJ54*1.5</f>
        <v>15</v>
      </c>
      <c r="AL54" s="44"/>
      <c r="AM54" s="44"/>
      <c r="AN54" s="44"/>
      <c r="AO54" s="44"/>
      <c r="AP54" s="44"/>
      <c r="AQ54" s="44"/>
      <c r="AR54" s="44"/>
      <c r="AS54" s="44"/>
      <c r="AT54" s="44"/>
      <c r="AU54" s="44"/>
    </row>
    <row r="55" customFormat="false" ht="13.5" hidden="false" customHeight="true" outlineLevel="0" collapsed="false">
      <c r="A55" s="44" t="n">
        <v>56</v>
      </c>
      <c r="B55" s="163" t="s">
        <v>154</v>
      </c>
      <c r="C55" s="96" t="str">
        <f aca="false">CONCATENATE(D55,"_",E55)</f>
        <v>TD_MFC</v>
      </c>
      <c r="D55" s="195" t="s">
        <v>25</v>
      </c>
      <c r="E55" s="195" t="s">
        <v>83</v>
      </c>
      <c r="F55" s="195" t="s">
        <v>32</v>
      </c>
      <c r="G55" s="144"/>
      <c r="H55" s="162" t="n">
        <v>1</v>
      </c>
      <c r="I55" s="162" t="n">
        <v>0</v>
      </c>
      <c r="J55" s="178"/>
      <c r="K55" s="162" t="n">
        <v>1</v>
      </c>
      <c r="L55" s="162" t="n">
        <v>1</v>
      </c>
      <c r="M55" s="162" t="n">
        <v>1</v>
      </c>
      <c r="N55" s="162" t="n">
        <v>1</v>
      </c>
      <c r="O55" s="162" t="n">
        <v>2</v>
      </c>
      <c r="P55" s="162" t="n">
        <v>1</v>
      </c>
      <c r="Q55" s="178"/>
      <c r="R55" s="178"/>
      <c r="S55" s="162" t="n">
        <v>1</v>
      </c>
      <c r="T55" s="162" t="n">
        <v>1</v>
      </c>
      <c r="U55" s="162"/>
      <c r="V55" s="162"/>
      <c r="W55" s="162"/>
      <c r="X55" s="233"/>
      <c r="Y55" s="162"/>
      <c r="Z55" s="162"/>
      <c r="AA55" s="162"/>
      <c r="AB55" s="162"/>
      <c r="AC55" s="147"/>
      <c r="AD55" s="126"/>
      <c r="AE55" s="126"/>
      <c r="AF55" s="114"/>
      <c r="AG55" s="114"/>
      <c r="AH55" s="105" t="str">
        <f aca="false">E55</f>
        <v>MFC</v>
      </c>
      <c r="AI55" s="106" t="str">
        <f aca="false">D55</f>
        <v>TD</v>
      </c>
      <c r="AJ55" s="105" t="n">
        <f aca="false">SUM(G55:AB55)</f>
        <v>10</v>
      </c>
      <c r="AK55" s="105" t="n">
        <f aca="false">AJ55*1.5</f>
        <v>15</v>
      </c>
      <c r="AL55" s="44"/>
      <c r="AM55" s="44"/>
      <c r="AN55" s="44"/>
      <c r="AO55" s="44"/>
      <c r="AP55" s="44"/>
      <c r="AQ55" s="44"/>
      <c r="AR55" s="44"/>
      <c r="AS55" s="44"/>
      <c r="AT55" s="44"/>
      <c r="AU55" s="44"/>
    </row>
    <row r="56" customFormat="false" ht="13.5" hidden="false" customHeight="true" outlineLevel="0" collapsed="false">
      <c r="A56" s="44" t="n">
        <v>57</v>
      </c>
      <c r="B56" s="163" t="s">
        <v>154</v>
      </c>
      <c r="C56" s="96" t="str">
        <f aca="false">CONCATENATE(D56,"_",E56)</f>
        <v>TD_PRG</v>
      </c>
      <c r="D56" s="195" t="s">
        <v>25</v>
      </c>
      <c r="E56" s="195" t="s">
        <v>85</v>
      </c>
      <c r="F56" s="195" t="s">
        <v>32</v>
      </c>
      <c r="G56" s="146"/>
      <c r="H56" s="166" t="n">
        <v>1</v>
      </c>
      <c r="I56" s="166" t="n">
        <v>1</v>
      </c>
      <c r="J56" s="167"/>
      <c r="K56" s="166" t="n">
        <v>1</v>
      </c>
      <c r="L56" s="166" t="n">
        <v>1</v>
      </c>
      <c r="M56" s="166" t="n">
        <v>1</v>
      </c>
      <c r="N56" s="166" t="n">
        <v>1</v>
      </c>
      <c r="O56" s="166" t="n">
        <v>1</v>
      </c>
      <c r="P56" s="166" t="n">
        <v>1</v>
      </c>
      <c r="Q56" s="167"/>
      <c r="R56" s="167"/>
      <c r="S56" s="166" t="n">
        <v>1</v>
      </c>
      <c r="T56" s="166" t="n">
        <v>1</v>
      </c>
      <c r="U56" s="166"/>
      <c r="V56" s="166"/>
      <c r="W56" s="162"/>
      <c r="X56" s="233"/>
      <c r="Y56" s="162"/>
      <c r="Z56" s="162"/>
      <c r="AA56" s="162"/>
      <c r="AB56" s="162"/>
      <c r="AC56" s="147"/>
      <c r="AD56" s="126"/>
      <c r="AE56" s="126"/>
      <c r="AF56" s="114"/>
      <c r="AG56" s="114"/>
      <c r="AH56" s="105" t="str">
        <f aca="false">E56</f>
        <v>PRG</v>
      </c>
      <c r="AI56" s="106" t="str">
        <f aca="false">D56</f>
        <v>TD</v>
      </c>
      <c r="AJ56" s="105" t="n">
        <f aca="false">SUM(G56:AB56)</f>
        <v>10</v>
      </c>
      <c r="AK56" s="105" t="n">
        <f aca="false">AJ56*1.5</f>
        <v>15</v>
      </c>
      <c r="AL56" s="44"/>
      <c r="AM56" s="44"/>
      <c r="AN56" s="44"/>
      <c r="AO56" s="44"/>
      <c r="AP56" s="44"/>
      <c r="AQ56" s="44"/>
      <c r="AR56" s="44"/>
      <c r="AS56" s="44"/>
      <c r="AT56" s="44"/>
      <c r="AU56" s="44"/>
    </row>
    <row r="57" customFormat="false" ht="13.5" hidden="false" customHeight="true" outlineLevel="0" collapsed="false">
      <c r="A57" s="44"/>
      <c r="B57" s="163" t="s">
        <v>154</v>
      </c>
      <c r="C57" s="96" t="str">
        <f aca="false">CONCATENATE(D57,"_",E57)</f>
        <v>TD_AP</v>
      </c>
      <c r="D57" s="195" t="s">
        <v>25</v>
      </c>
      <c r="E57" s="195" t="s">
        <v>87</v>
      </c>
      <c r="F57" s="195" t="s">
        <v>36</v>
      </c>
      <c r="G57" s="144"/>
      <c r="H57" s="166"/>
      <c r="I57" s="166"/>
      <c r="J57" s="167"/>
      <c r="K57" s="166"/>
      <c r="L57" s="166"/>
      <c r="M57" s="166"/>
      <c r="N57" s="166"/>
      <c r="O57" s="166"/>
      <c r="P57" s="166"/>
      <c r="Q57" s="167"/>
      <c r="R57" s="167"/>
      <c r="S57" s="166"/>
      <c r="T57" s="166"/>
      <c r="U57" s="166"/>
      <c r="V57" s="166" t="n">
        <v>2</v>
      </c>
      <c r="W57" s="162"/>
      <c r="X57" s="233"/>
      <c r="Y57" s="162"/>
      <c r="Z57" s="162"/>
      <c r="AA57" s="162"/>
      <c r="AB57" s="162"/>
      <c r="AC57" s="147"/>
      <c r="AD57" s="126"/>
      <c r="AE57" s="126"/>
      <c r="AF57" s="114"/>
      <c r="AG57" s="114"/>
      <c r="AH57" s="105" t="str">
        <f aca="false">E57</f>
        <v>AP</v>
      </c>
      <c r="AI57" s="106" t="str">
        <f aca="false">D57</f>
        <v>TD</v>
      </c>
      <c r="AJ57" s="105" t="n">
        <f aca="false">SUM(G57:AB57)</f>
        <v>2</v>
      </c>
      <c r="AK57" s="105" t="n">
        <f aca="false">AJ57*1.5</f>
        <v>3</v>
      </c>
      <c r="AL57" s="44"/>
      <c r="AM57" s="44"/>
      <c r="AN57" s="44"/>
      <c r="AO57" s="44"/>
      <c r="AP57" s="44"/>
      <c r="AQ57" s="44"/>
      <c r="AR57" s="44"/>
      <c r="AS57" s="44"/>
      <c r="AT57" s="44"/>
      <c r="AU57" s="44"/>
    </row>
    <row r="58" customFormat="false" ht="13.5" hidden="false" customHeight="true" outlineLevel="0" collapsed="false">
      <c r="A58" s="44"/>
      <c r="B58" s="163" t="s">
        <v>154</v>
      </c>
      <c r="C58" s="96" t="str">
        <f aca="false">CONCATENATE(D58,"_",E58)</f>
        <v>TD_LD</v>
      </c>
      <c r="D58" s="195" t="s">
        <v>25</v>
      </c>
      <c r="E58" s="195" t="s">
        <v>95</v>
      </c>
      <c r="F58" s="195" t="s">
        <v>36</v>
      </c>
      <c r="G58" s="144"/>
      <c r="H58" s="162"/>
      <c r="I58" s="162"/>
      <c r="J58" s="178"/>
      <c r="K58" s="162"/>
      <c r="L58" s="162"/>
      <c r="M58" s="162"/>
      <c r="N58" s="162"/>
      <c r="O58" s="162"/>
      <c r="P58" s="162"/>
      <c r="Q58" s="178"/>
      <c r="R58" s="178"/>
      <c r="S58" s="162"/>
      <c r="T58" s="162"/>
      <c r="U58" s="166"/>
      <c r="V58" s="162" t="n">
        <v>2</v>
      </c>
      <c r="W58" s="162"/>
      <c r="X58" s="233"/>
      <c r="Y58" s="162"/>
      <c r="Z58" s="162"/>
      <c r="AA58" s="162"/>
      <c r="AB58" s="162"/>
      <c r="AC58" s="147"/>
      <c r="AD58" s="126"/>
      <c r="AE58" s="126"/>
      <c r="AF58" s="114"/>
      <c r="AG58" s="114"/>
      <c r="AH58" s="105" t="str">
        <f aca="false">E58</f>
        <v>LD</v>
      </c>
      <c r="AI58" s="106" t="str">
        <f aca="false">D58</f>
        <v>TD</v>
      </c>
      <c r="AJ58" s="105" t="n">
        <f aca="false">SUM(G58:AB58)</f>
        <v>2</v>
      </c>
      <c r="AK58" s="105" t="n">
        <f aca="false">AJ58*1.5</f>
        <v>3</v>
      </c>
      <c r="AL58" s="44"/>
      <c r="AM58" s="44"/>
      <c r="AN58" s="44"/>
      <c r="AO58" s="44"/>
      <c r="AP58" s="44"/>
      <c r="AQ58" s="44"/>
      <c r="AR58" s="44"/>
      <c r="AS58" s="44"/>
      <c r="AT58" s="44"/>
      <c r="AU58" s="44"/>
    </row>
    <row r="59" customFormat="false" ht="13.5" hidden="false" customHeight="true" outlineLevel="0" collapsed="false">
      <c r="A59" s="44"/>
      <c r="B59" s="163" t="s">
        <v>154</v>
      </c>
      <c r="C59" s="96" t="str">
        <f aca="false">CONCATENATE(D59,"_",E59)</f>
        <v>TD_MFC</v>
      </c>
      <c r="D59" s="195" t="s">
        <v>25</v>
      </c>
      <c r="E59" s="195" t="s">
        <v>83</v>
      </c>
      <c r="F59" s="195" t="s">
        <v>36</v>
      </c>
      <c r="G59" s="146"/>
      <c r="H59" s="162"/>
      <c r="I59" s="162"/>
      <c r="J59" s="178"/>
      <c r="K59" s="162"/>
      <c r="L59" s="162"/>
      <c r="M59" s="162"/>
      <c r="N59" s="162"/>
      <c r="O59" s="162"/>
      <c r="P59" s="162"/>
      <c r="Q59" s="178"/>
      <c r="R59" s="178"/>
      <c r="S59" s="162"/>
      <c r="T59" s="162"/>
      <c r="U59" s="162"/>
      <c r="V59" s="162" t="n">
        <v>2</v>
      </c>
      <c r="W59" s="162"/>
      <c r="X59" s="233"/>
      <c r="Y59" s="162"/>
      <c r="Z59" s="162"/>
      <c r="AA59" s="162"/>
      <c r="AB59" s="162"/>
      <c r="AC59" s="147"/>
      <c r="AD59" s="126"/>
      <c r="AE59" s="126"/>
      <c r="AF59" s="114"/>
      <c r="AG59" s="114"/>
      <c r="AH59" s="105" t="str">
        <f aca="false">E59</f>
        <v>MFC</v>
      </c>
      <c r="AI59" s="106" t="str">
        <f aca="false">D59</f>
        <v>TD</v>
      </c>
      <c r="AJ59" s="105" t="n">
        <f aca="false">SUM(G59:AB59)</f>
        <v>2</v>
      </c>
      <c r="AK59" s="105" t="n">
        <f aca="false">AJ59*1.5</f>
        <v>3</v>
      </c>
      <c r="AL59" s="44"/>
      <c r="AM59" s="44"/>
      <c r="AN59" s="44"/>
      <c r="AO59" s="44"/>
      <c r="AP59" s="44"/>
      <c r="AQ59" s="44"/>
      <c r="AR59" s="44"/>
      <c r="AS59" s="44"/>
      <c r="AT59" s="44"/>
      <c r="AU59" s="44"/>
    </row>
    <row r="60" customFormat="false" ht="13.5" hidden="false" customHeight="true" outlineLevel="0" collapsed="false">
      <c r="A60" s="44"/>
      <c r="B60" s="163" t="s">
        <v>154</v>
      </c>
      <c r="C60" s="96" t="str">
        <f aca="false">CONCATENATE(D60,"_",E60)</f>
        <v>TD_PRG</v>
      </c>
      <c r="D60" s="195" t="s">
        <v>25</v>
      </c>
      <c r="E60" s="195" t="s">
        <v>85</v>
      </c>
      <c r="F60" s="195" t="s">
        <v>36</v>
      </c>
      <c r="G60" s="144"/>
      <c r="H60" s="162"/>
      <c r="I60" s="162"/>
      <c r="J60" s="178"/>
      <c r="K60" s="162"/>
      <c r="L60" s="162"/>
      <c r="M60" s="162"/>
      <c r="N60" s="162"/>
      <c r="O60" s="162"/>
      <c r="P60" s="162"/>
      <c r="Q60" s="178"/>
      <c r="R60" s="178"/>
      <c r="S60" s="242"/>
      <c r="T60" s="242"/>
      <c r="U60" s="242"/>
      <c r="V60" s="162" t="n">
        <v>2</v>
      </c>
      <c r="W60" s="162"/>
      <c r="X60" s="233"/>
      <c r="Y60" s="162"/>
      <c r="Z60" s="162"/>
      <c r="AA60" s="162"/>
      <c r="AB60" s="162"/>
      <c r="AC60" s="147"/>
      <c r="AD60" s="126"/>
      <c r="AE60" s="126"/>
      <c r="AF60" s="114"/>
      <c r="AG60" s="114"/>
      <c r="AH60" s="105" t="str">
        <f aca="false">E60</f>
        <v>PRG</v>
      </c>
      <c r="AI60" s="106" t="str">
        <f aca="false">D60</f>
        <v>TD</v>
      </c>
      <c r="AJ60" s="105" t="n">
        <f aca="false">SUM(G60:AB60)</f>
        <v>2</v>
      </c>
      <c r="AK60" s="105" t="n">
        <f aca="false">AJ60*1.5</f>
        <v>3</v>
      </c>
      <c r="AL60" s="44"/>
      <c r="AM60" s="44"/>
      <c r="AN60" s="44"/>
      <c r="AO60" s="44"/>
      <c r="AP60" s="44"/>
      <c r="AQ60" s="44"/>
      <c r="AR60" s="44"/>
      <c r="AS60" s="44"/>
      <c r="AT60" s="44"/>
      <c r="AU60" s="44"/>
    </row>
    <row r="61" customFormat="false" ht="13.5" hidden="false" customHeight="true" outlineLevel="0" collapsed="false">
      <c r="A61" s="44" t="n">
        <v>58</v>
      </c>
      <c r="B61" s="163" t="s">
        <v>154</v>
      </c>
      <c r="C61" s="96" t="str">
        <f aca="false">CONCATENATE(D61,"_",E61)</f>
        <v>TD_AP</v>
      </c>
      <c r="D61" s="195" t="s">
        <v>25</v>
      </c>
      <c r="E61" s="195" t="s">
        <v>87</v>
      </c>
      <c r="F61" s="195" t="s">
        <v>36</v>
      </c>
      <c r="G61" s="146"/>
      <c r="H61" s="162"/>
      <c r="I61" s="162"/>
      <c r="J61" s="178"/>
      <c r="K61" s="162"/>
      <c r="L61" s="162"/>
      <c r="M61" s="162"/>
      <c r="N61" s="162"/>
      <c r="O61" s="162"/>
      <c r="P61" s="162"/>
      <c r="Q61" s="178"/>
      <c r="R61" s="178"/>
      <c r="S61" s="242"/>
      <c r="T61" s="242"/>
      <c r="U61" s="242" t="n">
        <v>2</v>
      </c>
      <c r="V61" s="162"/>
      <c r="W61" s="162"/>
      <c r="X61" s="233"/>
      <c r="Y61" s="162"/>
      <c r="Z61" s="162"/>
      <c r="AA61" s="162"/>
      <c r="AB61" s="162"/>
      <c r="AC61" s="151"/>
      <c r="AD61" s="126"/>
      <c r="AE61" s="114"/>
      <c r="AF61" s="114"/>
      <c r="AG61" s="114"/>
      <c r="AH61" s="105" t="str">
        <f aca="false">E61</f>
        <v>AP</v>
      </c>
      <c r="AI61" s="106" t="str">
        <f aca="false">D61</f>
        <v>TD</v>
      </c>
      <c r="AJ61" s="105" t="n">
        <f aca="false">SUM(G61:AB61)</f>
        <v>2</v>
      </c>
      <c r="AK61" s="105" t="n">
        <f aca="false">AJ61*1.5</f>
        <v>3</v>
      </c>
      <c r="AL61" s="44"/>
      <c r="AM61" s="44"/>
      <c r="AN61" s="44"/>
      <c r="AO61" s="44"/>
      <c r="AP61" s="44"/>
      <c r="AQ61" s="44"/>
      <c r="AR61" s="44"/>
      <c r="AS61" s="44"/>
      <c r="AT61" s="44"/>
      <c r="AU61" s="44"/>
    </row>
    <row r="62" customFormat="false" ht="13.5" hidden="false" customHeight="true" outlineLevel="0" collapsed="false">
      <c r="A62" s="44" t="n">
        <v>59</v>
      </c>
      <c r="B62" s="163" t="s">
        <v>154</v>
      </c>
      <c r="C62" s="96" t="str">
        <f aca="false">CONCATENATE(D62,"_",E62)</f>
        <v>TD_LD</v>
      </c>
      <c r="D62" s="195" t="s">
        <v>25</v>
      </c>
      <c r="E62" s="195" t="s">
        <v>95</v>
      </c>
      <c r="F62" s="195" t="s">
        <v>36</v>
      </c>
      <c r="G62" s="144"/>
      <c r="H62" s="162"/>
      <c r="I62" s="162"/>
      <c r="J62" s="178"/>
      <c r="K62" s="162"/>
      <c r="L62" s="162"/>
      <c r="M62" s="162"/>
      <c r="N62" s="162"/>
      <c r="O62" s="162"/>
      <c r="P62" s="162"/>
      <c r="Q62" s="178"/>
      <c r="R62" s="178"/>
      <c r="S62" s="242"/>
      <c r="T62" s="242"/>
      <c r="U62" s="242" t="n">
        <v>2</v>
      </c>
      <c r="V62" s="162"/>
      <c r="W62" s="162"/>
      <c r="X62" s="233"/>
      <c r="Y62" s="162"/>
      <c r="Z62" s="162"/>
      <c r="AA62" s="162"/>
      <c r="AB62" s="162"/>
      <c r="AC62" s="147"/>
      <c r="AD62" s="126"/>
      <c r="AE62" s="126"/>
      <c r="AF62" s="114"/>
      <c r="AG62" s="114"/>
      <c r="AH62" s="105" t="str">
        <f aca="false">E62</f>
        <v>LD</v>
      </c>
      <c r="AI62" s="106" t="str">
        <f aca="false">D62</f>
        <v>TD</v>
      </c>
      <c r="AJ62" s="105" t="n">
        <f aca="false">SUM(G62:AB62)</f>
        <v>2</v>
      </c>
      <c r="AK62" s="105" t="n">
        <f aca="false">AJ62*1.5</f>
        <v>3</v>
      </c>
      <c r="AL62" s="44"/>
      <c r="AM62" s="44"/>
      <c r="AN62" s="44"/>
      <c r="AO62" s="44"/>
      <c r="AP62" s="44"/>
      <c r="AQ62" s="44"/>
      <c r="AR62" s="44"/>
      <c r="AS62" s="44"/>
      <c r="AT62" s="44"/>
      <c r="AU62" s="44"/>
    </row>
    <row r="63" customFormat="false" ht="13.5" hidden="false" customHeight="true" outlineLevel="0" collapsed="false">
      <c r="A63" s="44" t="n">
        <v>60</v>
      </c>
      <c r="B63" s="163" t="s">
        <v>154</v>
      </c>
      <c r="C63" s="96" t="str">
        <f aca="false">CONCATENATE(D63,"_",E63)</f>
        <v>TD_PRG</v>
      </c>
      <c r="D63" s="195" t="s">
        <v>25</v>
      </c>
      <c r="E63" s="195" t="s">
        <v>85</v>
      </c>
      <c r="F63" s="195" t="s">
        <v>36</v>
      </c>
      <c r="G63" s="146"/>
      <c r="H63" s="162"/>
      <c r="I63" s="162"/>
      <c r="J63" s="178"/>
      <c r="K63" s="162"/>
      <c r="L63" s="162"/>
      <c r="M63" s="162"/>
      <c r="N63" s="162"/>
      <c r="O63" s="162"/>
      <c r="P63" s="162"/>
      <c r="Q63" s="178"/>
      <c r="R63" s="178"/>
      <c r="S63" s="242"/>
      <c r="T63" s="242"/>
      <c r="U63" s="242" t="n">
        <v>2</v>
      </c>
      <c r="V63" s="162"/>
      <c r="W63" s="162"/>
      <c r="X63" s="233"/>
      <c r="Y63" s="162"/>
      <c r="Z63" s="162"/>
      <c r="AA63" s="162"/>
      <c r="AB63" s="162"/>
      <c r="AC63" s="147"/>
      <c r="AD63" s="126"/>
      <c r="AE63" s="114"/>
      <c r="AF63" s="114"/>
      <c r="AG63" s="114"/>
      <c r="AH63" s="105" t="str">
        <f aca="false">E63</f>
        <v>PRG</v>
      </c>
      <c r="AI63" s="106" t="str">
        <f aca="false">D63</f>
        <v>TD</v>
      </c>
      <c r="AJ63" s="105" t="n">
        <f aca="false">SUM(G63:AB63)</f>
        <v>2</v>
      </c>
      <c r="AK63" s="105" t="n">
        <f aca="false">AJ63*1.5</f>
        <v>3</v>
      </c>
      <c r="AL63" s="44"/>
      <c r="AM63" s="44"/>
      <c r="AN63" s="44"/>
      <c r="AO63" s="44"/>
      <c r="AP63" s="44"/>
      <c r="AQ63" s="44"/>
      <c r="AR63" s="44"/>
      <c r="AS63" s="44"/>
      <c r="AT63" s="44"/>
      <c r="AU63" s="44"/>
    </row>
    <row r="64" customFormat="false" ht="13.5" hidden="false" customHeight="true" outlineLevel="0" collapsed="false">
      <c r="A64" s="44" t="n">
        <v>61</v>
      </c>
      <c r="B64" s="163" t="s">
        <v>154</v>
      </c>
      <c r="C64" s="96" t="str">
        <f aca="false">CONCATENATE(D64,"_",E64)</f>
        <v>TD_MFC</v>
      </c>
      <c r="D64" s="195" t="s">
        <v>25</v>
      </c>
      <c r="E64" s="195" t="s">
        <v>83</v>
      </c>
      <c r="F64" s="195" t="s">
        <v>36</v>
      </c>
      <c r="G64" s="144"/>
      <c r="H64" s="162"/>
      <c r="I64" s="162"/>
      <c r="J64" s="178"/>
      <c r="K64" s="162"/>
      <c r="L64" s="162"/>
      <c r="M64" s="162"/>
      <c r="N64" s="162"/>
      <c r="O64" s="162"/>
      <c r="P64" s="162"/>
      <c r="Q64" s="178"/>
      <c r="R64" s="178"/>
      <c r="S64" s="242"/>
      <c r="T64" s="242"/>
      <c r="U64" s="242" t="n">
        <v>2</v>
      </c>
      <c r="V64" s="162"/>
      <c r="W64" s="162"/>
      <c r="X64" s="233"/>
      <c r="Y64" s="162"/>
      <c r="Z64" s="162"/>
      <c r="AA64" s="162"/>
      <c r="AB64" s="162"/>
      <c r="AC64" s="147"/>
      <c r="AD64" s="113" t="str">
        <f aca="false">IF(AD52=AD53,"ok","/!\")</f>
        <v>ok</v>
      </c>
      <c r="AE64" s="113" t="str">
        <f aca="false">IF(AD52=AE52,"ok","/!\")</f>
        <v>/!\</v>
      </c>
      <c r="AF64" s="114"/>
      <c r="AG64" s="114"/>
      <c r="AH64" s="105" t="str">
        <f aca="false">E64</f>
        <v>MFC</v>
      </c>
      <c r="AI64" s="106" t="str">
        <f aca="false">D64</f>
        <v>TD</v>
      </c>
      <c r="AJ64" s="105" t="n">
        <f aca="false">SUM(G64:AB64)</f>
        <v>2</v>
      </c>
      <c r="AK64" s="105" t="n">
        <f aca="false">AJ64*1.5</f>
        <v>3</v>
      </c>
      <c r="AL64" s="44"/>
      <c r="AM64" s="44"/>
      <c r="AN64" s="44"/>
      <c r="AO64" s="44"/>
      <c r="AP64" s="44"/>
      <c r="AQ64" s="44"/>
      <c r="AR64" s="44"/>
      <c r="AS64" s="44"/>
      <c r="AT64" s="44"/>
      <c r="AU64" s="44"/>
    </row>
    <row r="65" customFormat="false" ht="24.75" hidden="false" customHeight="true" outlineLevel="0" collapsed="false">
      <c r="A65" s="44" t="n">
        <v>62</v>
      </c>
      <c r="B65" s="88" t="s">
        <v>153</v>
      </c>
      <c r="C65" s="88" t="str">
        <f aca="false">CONCATENATE(D65,"_",E65)</f>
        <v>TP_Intervenant</v>
      </c>
      <c r="D65" s="89" t="s">
        <v>27</v>
      </c>
      <c r="E65" s="89" t="s">
        <v>71</v>
      </c>
      <c r="F65" s="89" t="s">
        <v>72</v>
      </c>
      <c r="G65" s="141"/>
      <c r="H65" s="227"/>
      <c r="I65" s="227" t="n">
        <v>2</v>
      </c>
      <c r="J65" s="226"/>
      <c r="K65" s="227" t="n">
        <v>2</v>
      </c>
      <c r="L65" s="227" t="n">
        <v>2</v>
      </c>
      <c r="M65" s="227" t="n">
        <v>2</v>
      </c>
      <c r="N65" s="227" t="n">
        <v>2</v>
      </c>
      <c r="O65" s="227" t="n">
        <v>2</v>
      </c>
      <c r="P65" s="227" t="n">
        <v>2</v>
      </c>
      <c r="Q65" s="226"/>
      <c r="R65" s="226"/>
      <c r="S65" s="227" t="n">
        <v>2</v>
      </c>
      <c r="T65" s="227" t="n">
        <v>2</v>
      </c>
      <c r="U65" s="227"/>
      <c r="V65" s="227"/>
      <c r="W65" s="227"/>
      <c r="X65" s="233"/>
      <c r="Y65" s="227"/>
      <c r="Z65" s="227"/>
      <c r="AA65" s="227"/>
      <c r="AB65" s="227"/>
      <c r="AC65" s="147"/>
      <c r="AD65" s="88" t="n">
        <f aca="false">SUM(G65:AB65)*8</f>
        <v>144</v>
      </c>
      <c r="AE65" s="88" t="n">
        <f aca="false">30/1.5*8</f>
        <v>160</v>
      </c>
      <c r="AF65" s="114"/>
      <c r="AG65" s="114"/>
      <c r="AH65" s="88" t="str">
        <f aca="false">E65</f>
        <v>Intervenant</v>
      </c>
      <c r="AI65" s="88" t="str">
        <f aca="false">D65</f>
        <v>TP</v>
      </c>
      <c r="AJ65" s="88" t="n">
        <f aca="false">SUM(G65:AB65)</f>
        <v>18</v>
      </c>
      <c r="AK65" s="88" t="n">
        <f aca="false">AJ65*1.5</f>
        <v>27</v>
      </c>
      <c r="AL65" s="44"/>
      <c r="AM65" s="44"/>
      <c r="AN65" s="44"/>
      <c r="AO65" s="44"/>
      <c r="AP65" s="44"/>
      <c r="AQ65" s="44"/>
      <c r="AR65" s="44"/>
      <c r="AS65" s="44"/>
      <c r="AT65" s="44"/>
      <c r="AU65" s="44"/>
    </row>
    <row r="66" customFormat="false" ht="13.5" hidden="false" customHeight="true" outlineLevel="0" collapsed="false">
      <c r="A66" s="44" t="n">
        <v>63</v>
      </c>
      <c r="B66" s="163" t="s">
        <v>154</v>
      </c>
      <c r="C66" s="96" t="str">
        <f aca="false">CONCATENATE(D66,"_",E66)</f>
        <v>TP_AP</v>
      </c>
      <c r="D66" s="195" t="s">
        <v>27</v>
      </c>
      <c r="E66" s="195" t="s">
        <v>87</v>
      </c>
      <c r="F66" s="195" t="s">
        <v>36</v>
      </c>
      <c r="G66" s="144"/>
      <c r="H66" s="162"/>
      <c r="I66" s="166" t="n">
        <v>2</v>
      </c>
      <c r="J66" s="167"/>
      <c r="K66" s="166" t="n">
        <v>2</v>
      </c>
      <c r="L66" s="166" t="n">
        <v>2</v>
      </c>
      <c r="M66" s="166" t="n">
        <v>2</v>
      </c>
      <c r="N66" s="166" t="n">
        <v>2</v>
      </c>
      <c r="O66" s="166" t="n">
        <v>2</v>
      </c>
      <c r="P66" s="166" t="n">
        <v>2</v>
      </c>
      <c r="Q66" s="178"/>
      <c r="R66" s="178"/>
      <c r="S66" s="166" t="n">
        <v>2</v>
      </c>
      <c r="T66" s="166" t="n">
        <v>4</v>
      </c>
      <c r="U66" s="162"/>
      <c r="V66" s="162"/>
      <c r="W66" s="162"/>
      <c r="X66" s="233"/>
      <c r="Y66" s="162"/>
      <c r="Z66" s="162"/>
      <c r="AA66" s="162"/>
      <c r="AB66" s="162"/>
      <c r="AC66" s="147"/>
      <c r="AD66" s="103" t="n">
        <f aca="false">SUM(G66:AB74)</f>
        <v>144</v>
      </c>
      <c r="AE66" s="104"/>
      <c r="AF66" s="114"/>
      <c r="AG66" s="114"/>
      <c r="AH66" s="105" t="str">
        <f aca="false">E66</f>
        <v>AP</v>
      </c>
      <c r="AI66" s="106" t="str">
        <f aca="false">D66</f>
        <v>TP</v>
      </c>
      <c r="AJ66" s="105" t="n">
        <f aca="false">SUM(G66:AB66)</f>
        <v>20</v>
      </c>
      <c r="AK66" s="105" t="n">
        <f aca="false">AJ66*1.5</f>
        <v>30</v>
      </c>
      <c r="AL66" s="44"/>
      <c r="AM66" s="44"/>
      <c r="AN66" s="44"/>
      <c r="AO66" s="44"/>
      <c r="AP66" s="44"/>
      <c r="AQ66" s="44"/>
      <c r="AR66" s="44"/>
      <c r="AS66" s="44"/>
      <c r="AT66" s="44"/>
      <c r="AU66" s="44"/>
    </row>
    <row r="67" customFormat="false" ht="13.5" hidden="false" customHeight="true" outlineLevel="0" collapsed="false">
      <c r="A67" s="44" t="n">
        <v>64</v>
      </c>
      <c r="B67" s="163" t="s">
        <v>154</v>
      </c>
      <c r="C67" s="96" t="str">
        <f aca="false">CONCATENATE(D67,"_",E67)</f>
        <v>TP_FP</v>
      </c>
      <c r="D67" s="195" t="s">
        <v>27</v>
      </c>
      <c r="E67" s="195" t="s">
        <v>135</v>
      </c>
      <c r="F67" s="195" t="s">
        <v>36</v>
      </c>
      <c r="G67" s="146"/>
      <c r="H67" s="162"/>
      <c r="I67" s="166" t="n">
        <v>2</v>
      </c>
      <c r="J67" s="167"/>
      <c r="K67" s="166" t="n">
        <v>2</v>
      </c>
      <c r="L67" s="166" t="n">
        <v>2</v>
      </c>
      <c r="M67" s="166" t="n">
        <v>2</v>
      </c>
      <c r="N67" s="166" t="n">
        <v>2</v>
      </c>
      <c r="O67" s="166" t="n">
        <v>2</v>
      </c>
      <c r="P67" s="166" t="n">
        <v>2</v>
      </c>
      <c r="Q67" s="178"/>
      <c r="R67" s="178"/>
      <c r="S67" s="166" t="n">
        <v>0</v>
      </c>
      <c r="T67" s="166" t="n">
        <v>0</v>
      </c>
      <c r="U67" s="162"/>
      <c r="V67" s="162"/>
      <c r="W67" s="162"/>
      <c r="X67" s="233"/>
      <c r="Y67" s="162"/>
      <c r="Z67" s="162"/>
      <c r="AA67" s="162"/>
      <c r="AB67" s="162"/>
      <c r="AC67" s="147"/>
      <c r="AD67" s="126"/>
      <c r="AE67" s="114"/>
      <c r="AF67" s="114"/>
      <c r="AG67" s="114"/>
      <c r="AH67" s="105" t="str">
        <f aca="false">E67</f>
        <v>FP</v>
      </c>
      <c r="AI67" s="106" t="str">
        <f aca="false">D67</f>
        <v>TP</v>
      </c>
      <c r="AJ67" s="105" t="n">
        <f aca="false">SUM(G67:AB67)</f>
        <v>14</v>
      </c>
      <c r="AK67" s="105" t="n">
        <f aca="false">AJ67*1.5</f>
        <v>21</v>
      </c>
      <c r="AL67" s="44"/>
      <c r="AM67" s="44"/>
      <c r="AN67" s="44"/>
      <c r="AO67" s="44"/>
      <c r="AP67" s="44"/>
      <c r="AQ67" s="44"/>
      <c r="AR67" s="44"/>
      <c r="AS67" s="44"/>
      <c r="AT67" s="44"/>
      <c r="AU67" s="44"/>
    </row>
    <row r="68" customFormat="false" ht="13.5" hidden="false" customHeight="true" outlineLevel="0" collapsed="false">
      <c r="A68" s="44" t="n">
        <v>64</v>
      </c>
      <c r="B68" s="163" t="s">
        <v>154</v>
      </c>
      <c r="C68" s="96" t="str">
        <f aca="false">CONCATENATE(D68,"_",E68)</f>
        <v>TP_LD</v>
      </c>
      <c r="D68" s="195" t="s">
        <v>27</v>
      </c>
      <c r="E68" s="195" t="s">
        <v>95</v>
      </c>
      <c r="F68" s="195" t="s">
        <v>36</v>
      </c>
      <c r="G68" s="146"/>
      <c r="H68" s="162"/>
      <c r="I68" s="166" t="n">
        <v>2</v>
      </c>
      <c r="J68" s="167"/>
      <c r="K68" s="166" t="n">
        <v>2</v>
      </c>
      <c r="L68" s="166" t="n">
        <v>2</v>
      </c>
      <c r="M68" s="166" t="n">
        <v>2</v>
      </c>
      <c r="N68" s="166" t="n">
        <v>2</v>
      </c>
      <c r="O68" s="166" t="n">
        <v>2</v>
      </c>
      <c r="P68" s="166" t="n">
        <v>2</v>
      </c>
      <c r="Q68" s="178"/>
      <c r="R68" s="178"/>
      <c r="S68" s="166" t="n">
        <v>2</v>
      </c>
      <c r="T68" s="166" t="n">
        <v>2</v>
      </c>
      <c r="U68" s="162"/>
      <c r="V68" s="162"/>
      <c r="W68" s="162"/>
      <c r="X68" s="233"/>
      <c r="Y68" s="162"/>
      <c r="Z68" s="162"/>
      <c r="AA68" s="162"/>
      <c r="AB68" s="162"/>
      <c r="AC68" s="147"/>
      <c r="AD68" s="126"/>
      <c r="AE68" s="114"/>
      <c r="AF68" s="114"/>
      <c r="AG68" s="114"/>
      <c r="AH68" s="105" t="str">
        <f aca="false">E68</f>
        <v>LD</v>
      </c>
      <c r="AI68" s="106" t="str">
        <f aca="false">D68</f>
        <v>TP</v>
      </c>
      <c r="AJ68" s="105" t="n">
        <f aca="false">SUM(G68:AB68)</f>
        <v>18</v>
      </c>
      <c r="AK68" s="105" t="n">
        <f aca="false">AJ68*1.5</f>
        <v>27</v>
      </c>
      <c r="AL68" s="44"/>
      <c r="AM68" s="44"/>
      <c r="AN68" s="44"/>
      <c r="AO68" s="44"/>
      <c r="AP68" s="44"/>
      <c r="AQ68" s="44"/>
      <c r="AR68" s="44"/>
      <c r="AS68" s="44"/>
      <c r="AT68" s="44"/>
      <c r="AU68" s="44"/>
    </row>
    <row r="69" customFormat="false" ht="13.5" hidden="false" customHeight="true" outlineLevel="0" collapsed="false">
      <c r="A69" s="44" t="n">
        <v>65</v>
      </c>
      <c r="B69" s="163" t="s">
        <v>154</v>
      </c>
      <c r="C69" s="96" t="str">
        <f aca="false">CONCATENATE(D69,"_",E69)</f>
        <v>TP_PDU</v>
      </c>
      <c r="D69" s="195" t="s">
        <v>27</v>
      </c>
      <c r="E69" s="195" t="s">
        <v>86</v>
      </c>
      <c r="F69" s="195" t="s">
        <v>36</v>
      </c>
      <c r="G69" s="144"/>
      <c r="H69" s="162"/>
      <c r="I69" s="166" t="n">
        <v>2</v>
      </c>
      <c r="J69" s="167"/>
      <c r="K69" s="166" t="n">
        <v>2</v>
      </c>
      <c r="L69" s="166" t="n">
        <v>2</v>
      </c>
      <c r="M69" s="166" t="n">
        <v>2</v>
      </c>
      <c r="N69" s="166" t="n">
        <v>2</v>
      </c>
      <c r="O69" s="166" t="n">
        <v>2</v>
      </c>
      <c r="P69" s="166" t="n">
        <v>2</v>
      </c>
      <c r="Q69" s="178"/>
      <c r="R69" s="178"/>
      <c r="S69" s="166" t="n">
        <v>2</v>
      </c>
      <c r="T69" s="166" t="n">
        <v>2</v>
      </c>
      <c r="U69" s="162"/>
      <c r="V69" s="162"/>
      <c r="W69" s="162"/>
      <c r="X69" s="233"/>
      <c r="Y69" s="162"/>
      <c r="Z69" s="162"/>
      <c r="AA69" s="162"/>
      <c r="AB69" s="162"/>
      <c r="AC69" s="147"/>
      <c r="AD69" s="126"/>
      <c r="AE69" s="114"/>
      <c r="AF69" s="114"/>
      <c r="AG69" s="114"/>
      <c r="AH69" s="105" t="str">
        <f aca="false">E69</f>
        <v>PDU</v>
      </c>
      <c r="AI69" s="106" t="str">
        <f aca="false">D69</f>
        <v>TP</v>
      </c>
      <c r="AJ69" s="105" t="n">
        <f aca="false">SUM(G69:AB69)</f>
        <v>18</v>
      </c>
      <c r="AK69" s="105" t="n">
        <f aca="false">AJ69*1.5</f>
        <v>27</v>
      </c>
      <c r="AL69" s="44"/>
      <c r="AM69" s="44"/>
      <c r="AN69" s="44"/>
      <c r="AO69" s="44"/>
      <c r="AP69" s="44"/>
      <c r="AQ69" s="44"/>
      <c r="AR69" s="44"/>
      <c r="AS69" s="44"/>
      <c r="AT69" s="44"/>
      <c r="AU69" s="44"/>
    </row>
    <row r="70" customFormat="false" ht="13.5" hidden="false" customHeight="true" outlineLevel="0" collapsed="false">
      <c r="A70" s="44" t="n">
        <v>66</v>
      </c>
      <c r="B70" s="163" t="s">
        <v>154</v>
      </c>
      <c r="C70" s="96" t="str">
        <f aca="false">CONCATENATE(D70,"_",E70)</f>
        <v>TP_PRG</v>
      </c>
      <c r="D70" s="195" t="s">
        <v>27</v>
      </c>
      <c r="E70" s="195" t="s">
        <v>85</v>
      </c>
      <c r="F70" s="195" t="s">
        <v>36</v>
      </c>
      <c r="G70" s="146"/>
      <c r="H70" s="162"/>
      <c r="I70" s="166" t="n">
        <v>4</v>
      </c>
      <c r="J70" s="167"/>
      <c r="K70" s="166" t="n">
        <v>2</v>
      </c>
      <c r="L70" s="166" t="n">
        <v>2</v>
      </c>
      <c r="M70" s="166" t="n">
        <v>2</v>
      </c>
      <c r="N70" s="166" t="n">
        <v>2</v>
      </c>
      <c r="O70" s="166" t="n">
        <v>2</v>
      </c>
      <c r="P70" s="166" t="n">
        <v>2</v>
      </c>
      <c r="Q70" s="178"/>
      <c r="R70" s="178"/>
      <c r="S70" s="166" t="n">
        <v>2</v>
      </c>
      <c r="T70" s="166" t="n">
        <v>2</v>
      </c>
      <c r="U70" s="162"/>
      <c r="V70" s="162"/>
      <c r="W70" s="162"/>
      <c r="X70" s="233"/>
      <c r="Y70" s="162"/>
      <c r="Z70" s="162"/>
      <c r="AA70" s="162"/>
      <c r="AB70" s="162"/>
      <c r="AC70" s="147"/>
      <c r="AD70" s="126"/>
      <c r="AE70" s="114"/>
      <c r="AF70" s="114"/>
      <c r="AG70" s="114"/>
      <c r="AH70" s="105" t="str">
        <f aca="false">E70</f>
        <v>PRG</v>
      </c>
      <c r="AI70" s="106" t="str">
        <f aca="false">D70</f>
        <v>TP</v>
      </c>
      <c r="AJ70" s="105" t="n">
        <f aca="false">SUM(G70:AB70)</f>
        <v>20</v>
      </c>
      <c r="AK70" s="105" t="n">
        <f aca="false">AJ70*1.5</f>
        <v>30</v>
      </c>
      <c r="AL70" s="44"/>
      <c r="AM70" s="44"/>
      <c r="AN70" s="44"/>
      <c r="AO70" s="44"/>
      <c r="AP70" s="44"/>
      <c r="AQ70" s="44"/>
      <c r="AR70" s="44"/>
      <c r="AS70" s="44"/>
      <c r="AT70" s="44"/>
      <c r="AU70" s="44"/>
    </row>
    <row r="71" customFormat="false" ht="13.5" hidden="false" customHeight="true" outlineLevel="0" collapsed="false">
      <c r="A71" s="44" t="n">
        <v>67</v>
      </c>
      <c r="B71" s="163" t="s">
        <v>154</v>
      </c>
      <c r="C71" s="96" t="str">
        <f aca="false">CONCATENATE(D71,"_",E71)</f>
        <v>TP_MFC</v>
      </c>
      <c r="D71" s="195" t="s">
        <v>27</v>
      </c>
      <c r="E71" s="195" t="s">
        <v>83</v>
      </c>
      <c r="F71" s="195" t="s">
        <v>36</v>
      </c>
      <c r="G71" s="144"/>
      <c r="H71" s="162"/>
      <c r="I71" s="166" t="n">
        <v>0</v>
      </c>
      <c r="J71" s="167"/>
      <c r="K71" s="166" t="n">
        <v>2</v>
      </c>
      <c r="L71" s="166" t="n">
        <v>2</v>
      </c>
      <c r="M71" s="166" t="n">
        <v>2</v>
      </c>
      <c r="N71" s="166" t="n">
        <v>2</v>
      </c>
      <c r="O71" s="166" t="n">
        <v>2</v>
      </c>
      <c r="P71" s="166" t="n">
        <v>2</v>
      </c>
      <c r="Q71" s="178"/>
      <c r="R71" s="178"/>
      <c r="S71" s="166" t="n">
        <v>4</v>
      </c>
      <c r="T71" s="166" t="n">
        <v>2</v>
      </c>
      <c r="U71" s="162"/>
      <c r="V71" s="162"/>
      <c r="W71" s="162"/>
      <c r="X71" s="233"/>
      <c r="Y71" s="162"/>
      <c r="Z71" s="162"/>
      <c r="AA71" s="162"/>
      <c r="AB71" s="162"/>
      <c r="AC71" s="147"/>
      <c r="AD71" s="126"/>
      <c r="AE71" s="114"/>
      <c r="AF71" s="114"/>
      <c r="AG71" s="114"/>
      <c r="AH71" s="105" t="str">
        <f aca="false">E71</f>
        <v>MFC</v>
      </c>
      <c r="AI71" s="106" t="str">
        <f aca="false">D71</f>
        <v>TP</v>
      </c>
      <c r="AJ71" s="105" t="n">
        <f aca="false">SUM(G71:AB71)</f>
        <v>18</v>
      </c>
      <c r="AK71" s="105" t="n">
        <f aca="false">AJ71*1.5</f>
        <v>27</v>
      </c>
      <c r="AL71" s="44"/>
      <c r="AM71" s="44"/>
      <c r="AN71" s="44"/>
      <c r="AO71" s="44"/>
      <c r="AP71" s="44"/>
      <c r="AQ71" s="44"/>
      <c r="AR71" s="44"/>
      <c r="AS71" s="44"/>
      <c r="AT71" s="44"/>
      <c r="AU71" s="44"/>
    </row>
    <row r="72" customFormat="false" ht="13.5" hidden="false" customHeight="true" outlineLevel="0" collapsed="false">
      <c r="A72" s="44" t="n">
        <v>68</v>
      </c>
      <c r="B72" s="163" t="s">
        <v>154</v>
      </c>
      <c r="C72" s="96" t="str">
        <f aca="false">CONCATENATE(D72,"_",E72)</f>
        <v>TP_YF</v>
      </c>
      <c r="D72" s="195" t="s">
        <v>27</v>
      </c>
      <c r="E72" s="195" t="s">
        <v>91</v>
      </c>
      <c r="F72" s="195" t="s">
        <v>36</v>
      </c>
      <c r="G72" s="244"/>
      <c r="H72" s="162"/>
      <c r="I72" s="166" t="n">
        <v>2</v>
      </c>
      <c r="J72" s="167"/>
      <c r="K72" s="166" t="n">
        <v>2</v>
      </c>
      <c r="L72" s="166" t="n">
        <v>2</v>
      </c>
      <c r="M72" s="166" t="n">
        <v>2</v>
      </c>
      <c r="N72" s="166" t="n">
        <v>2</v>
      </c>
      <c r="O72" s="166" t="n">
        <v>2</v>
      </c>
      <c r="P72" s="166" t="n">
        <v>2</v>
      </c>
      <c r="Q72" s="178"/>
      <c r="R72" s="178"/>
      <c r="S72" s="166" t="n">
        <v>2</v>
      </c>
      <c r="T72" s="166" t="n">
        <v>2</v>
      </c>
      <c r="U72" s="162"/>
      <c r="V72" s="162"/>
      <c r="W72" s="162"/>
      <c r="X72" s="233"/>
      <c r="Y72" s="162"/>
      <c r="Z72" s="162"/>
      <c r="AA72" s="162"/>
      <c r="AB72" s="162"/>
      <c r="AC72" s="147"/>
      <c r="AD72" s="126"/>
      <c r="AE72" s="114"/>
      <c r="AF72" s="114"/>
      <c r="AG72" s="114"/>
      <c r="AH72" s="105" t="str">
        <f aca="false">E72</f>
        <v>YF</v>
      </c>
      <c r="AI72" s="106" t="str">
        <f aca="false">D72</f>
        <v>TP</v>
      </c>
      <c r="AJ72" s="105" t="n">
        <f aca="false">SUM(G72:AB72)</f>
        <v>18</v>
      </c>
      <c r="AK72" s="105" t="n">
        <f aca="false">AJ72*1.5</f>
        <v>27</v>
      </c>
      <c r="AL72" s="44"/>
      <c r="AM72" s="44"/>
      <c r="AN72" s="44"/>
      <c r="AO72" s="44"/>
      <c r="AP72" s="44"/>
      <c r="AQ72" s="44"/>
      <c r="AR72" s="44"/>
      <c r="AS72" s="44"/>
      <c r="AT72" s="44"/>
      <c r="AU72" s="44"/>
    </row>
    <row r="73" customFormat="false" ht="13.5" hidden="false" customHeight="true" outlineLevel="0" collapsed="false">
      <c r="A73" s="44" t="n">
        <v>69</v>
      </c>
      <c r="B73" s="163" t="s">
        <v>154</v>
      </c>
      <c r="C73" s="96" t="str">
        <f aca="false">CONCATENATE(D73,"_",E73)</f>
        <v>TP_HBH</v>
      </c>
      <c r="D73" s="195" t="s">
        <v>27</v>
      </c>
      <c r="E73" s="195" t="s">
        <v>155</v>
      </c>
      <c r="F73" s="195" t="s">
        <v>36</v>
      </c>
      <c r="G73" s="244"/>
      <c r="H73" s="162"/>
      <c r="I73" s="166" t="n">
        <v>2</v>
      </c>
      <c r="J73" s="167"/>
      <c r="K73" s="166" t="n">
        <v>2</v>
      </c>
      <c r="L73" s="166" t="n">
        <v>2</v>
      </c>
      <c r="M73" s="166" t="n">
        <v>2</v>
      </c>
      <c r="N73" s="166" t="n">
        <v>2</v>
      </c>
      <c r="O73" s="166" t="n">
        <v>2</v>
      </c>
      <c r="P73" s="166" t="n">
        <v>2</v>
      </c>
      <c r="Q73" s="178"/>
      <c r="R73" s="178"/>
      <c r="S73" s="166" t="n">
        <v>2</v>
      </c>
      <c r="T73" s="166" t="n">
        <v>2</v>
      </c>
      <c r="U73" s="162"/>
      <c r="V73" s="162"/>
      <c r="W73" s="162"/>
      <c r="X73" s="233"/>
      <c r="Y73" s="162"/>
      <c r="Z73" s="162"/>
      <c r="AA73" s="162"/>
      <c r="AB73" s="162"/>
      <c r="AC73" s="147"/>
      <c r="AD73" s="126"/>
      <c r="AE73" s="114"/>
      <c r="AF73" s="114"/>
      <c r="AG73" s="114"/>
      <c r="AH73" s="105" t="str">
        <f aca="false">E73</f>
        <v>HBH</v>
      </c>
      <c r="AI73" s="106" t="str">
        <f aca="false">D73</f>
        <v>TP</v>
      </c>
      <c r="AJ73" s="105" t="n">
        <f aca="false">SUM(G73:AB73)</f>
        <v>18</v>
      </c>
      <c r="AK73" s="105" t="n">
        <f aca="false">AJ73*1.5</f>
        <v>27</v>
      </c>
      <c r="AL73" s="44"/>
      <c r="AM73" s="44"/>
      <c r="AN73" s="44"/>
      <c r="AO73" s="44"/>
      <c r="AP73" s="44"/>
      <c r="AQ73" s="44"/>
      <c r="AR73" s="44"/>
      <c r="AS73" s="44"/>
      <c r="AT73" s="44"/>
      <c r="AU73" s="44"/>
    </row>
    <row r="74" customFormat="false" ht="13.5" hidden="false" customHeight="true" outlineLevel="0" collapsed="false">
      <c r="A74" s="44" t="n">
        <v>70</v>
      </c>
      <c r="B74" s="163" t="s">
        <v>154</v>
      </c>
      <c r="C74" s="96" t="str">
        <f aca="false">CONCATENATE(D74,"_",E74)</f>
        <v>TP_</v>
      </c>
      <c r="D74" s="195" t="s">
        <v>27</v>
      </c>
      <c r="E74" s="185"/>
      <c r="F74" s="195"/>
      <c r="G74" s="244"/>
      <c r="H74" s="162"/>
      <c r="I74" s="162"/>
      <c r="J74" s="178"/>
      <c r="K74" s="162"/>
      <c r="L74" s="162"/>
      <c r="M74" s="162"/>
      <c r="N74" s="162"/>
      <c r="O74" s="162"/>
      <c r="P74" s="162"/>
      <c r="Q74" s="178"/>
      <c r="R74" s="178"/>
      <c r="S74" s="162"/>
      <c r="T74" s="162"/>
      <c r="U74" s="162"/>
      <c r="V74" s="162"/>
      <c r="W74" s="162"/>
      <c r="X74" s="233"/>
      <c r="Y74" s="162"/>
      <c r="Z74" s="162"/>
      <c r="AA74" s="162"/>
      <c r="AB74" s="162"/>
      <c r="AC74" s="147"/>
      <c r="AD74" s="113" t="str">
        <f aca="false">IF(AD65=AD66,"ok","/!\")</f>
        <v>ok</v>
      </c>
      <c r="AE74" s="113" t="str">
        <f aca="false">IF(AD65=AE65,"ok","/!\")</f>
        <v>/!\</v>
      </c>
      <c r="AF74" s="114"/>
      <c r="AG74" s="114"/>
      <c r="AH74" s="105" t="n">
        <f aca="false">E74</f>
        <v>0</v>
      </c>
      <c r="AI74" s="106" t="str">
        <f aca="false">D74</f>
        <v>TP</v>
      </c>
      <c r="AJ74" s="105" t="n">
        <f aca="false">SUM(G74:AB74)</f>
        <v>0</v>
      </c>
      <c r="AK74" s="105" t="n">
        <f aca="false">AJ74*1.5</f>
        <v>0</v>
      </c>
      <c r="AL74" s="44"/>
      <c r="AM74" s="44"/>
      <c r="AN74" s="44"/>
      <c r="AO74" s="44"/>
      <c r="AP74" s="44"/>
      <c r="AQ74" s="44"/>
      <c r="AR74" s="44"/>
      <c r="AS74" s="44"/>
      <c r="AT74" s="44"/>
      <c r="AU74" s="44"/>
    </row>
    <row r="75" customFormat="false" ht="24.75" hidden="false" customHeight="true" outlineLevel="0" collapsed="false">
      <c r="A75" s="44" t="n">
        <v>71</v>
      </c>
      <c r="B75" s="88" t="s">
        <v>153</v>
      </c>
      <c r="C75" s="88" t="str">
        <f aca="false">CONCATENATE(D75,"_",E75)</f>
        <v>CTRL_Intervenant</v>
      </c>
      <c r="D75" s="88" t="s">
        <v>28</v>
      </c>
      <c r="E75" s="88" t="s">
        <v>71</v>
      </c>
      <c r="F75" s="88" t="s">
        <v>72</v>
      </c>
      <c r="G75" s="245"/>
      <c r="H75" s="227"/>
      <c r="I75" s="227"/>
      <c r="J75" s="226"/>
      <c r="K75" s="227"/>
      <c r="L75" s="227"/>
      <c r="M75" s="227"/>
      <c r="N75" s="227" t="n">
        <v>1</v>
      </c>
      <c r="O75" s="227"/>
      <c r="P75" s="227"/>
      <c r="Q75" s="226"/>
      <c r="R75" s="226"/>
      <c r="S75" s="227"/>
      <c r="T75" s="227"/>
      <c r="U75" s="227"/>
      <c r="V75" s="227"/>
      <c r="W75" s="227" t="n">
        <v>1</v>
      </c>
      <c r="X75" s="233"/>
      <c r="Y75" s="227"/>
      <c r="Z75" s="227"/>
      <c r="AA75" s="227"/>
      <c r="AB75" s="227"/>
      <c r="AC75" s="151"/>
      <c r="AD75" s="88" t="n">
        <f aca="false">SUM(G75:AB75)</f>
        <v>2</v>
      </c>
      <c r="AE75" s="88" t="n">
        <f aca="false">3/1.5</f>
        <v>2</v>
      </c>
      <c r="AF75" s="114"/>
      <c r="AG75" s="114"/>
      <c r="AH75" s="88" t="str">
        <f aca="false">E75</f>
        <v>Intervenant</v>
      </c>
      <c r="AI75" s="88" t="str">
        <f aca="false">D75</f>
        <v>CTRL</v>
      </c>
      <c r="AJ75" s="88" t="n">
        <f aca="false">SUM(G75:AB75)</f>
        <v>2</v>
      </c>
      <c r="AK75" s="88" t="n">
        <f aca="false">AJ75*1.5</f>
        <v>3</v>
      </c>
      <c r="AL75" s="44"/>
      <c r="AM75" s="44"/>
      <c r="AN75" s="44"/>
      <c r="AO75" s="44"/>
      <c r="AP75" s="44"/>
      <c r="AQ75" s="44"/>
      <c r="AR75" s="44"/>
      <c r="AS75" s="44"/>
      <c r="AT75" s="44"/>
      <c r="AU75" s="44"/>
    </row>
    <row r="76" customFormat="false" ht="13.5" hidden="false" customHeight="true" outlineLevel="0" collapsed="false">
      <c r="A76" s="44" t="n">
        <v>72</v>
      </c>
      <c r="B76" s="163" t="s">
        <v>154</v>
      </c>
      <c r="C76" s="96" t="str">
        <f aca="false">CONCATENATE(D76,"_",E76)</f>
        <v>CTRL_AP</v>
      </c>
      <c r="D76" s="195" t="s">
        <v>28</v>
      </c>
      <c r="E76" s="195" t="s">
        <v>87</v>
      </c>
      <c r="F76" s="195" t="s">
        <v>28</v>
      </c>
      <c r="G76" s="144"/>
      <c r="H76" s="162"/>
      <c r="I76" s="162"/>
      <c r="J76" s="178"/>
      <c r="K76" s="162"/>
      <c r="L76" s="162"/>
      <c r="M76" s="162"/>
      <c r="N76" s="166" t="n">
        <v>0.5</v>
      </c>
      <c r="O76" s="166"/>
      <c r="P76" s="166"/>
      <c r="Q76" s="167"/>
      <c r="R76" s="167"/>
      <c r="S76" s="166"/>
      <c r="T76" s="166"/>
      <c r="U76" s="166"/>
      <c r="V76" s="166"/>
      <c r="W76" s="166" t="n">
        <v>0.5</v>
      </c>
      <c r="X76" s="233"/>
      <c r="Y76" s="162"/>
      <c r="Z76" s="162"/>
      <c r="AA76" s="162"/>
      <c r="AB76" s="162"/>
      <c r="AC76" s="147"/>
      <c r="AD76" s="103" t="n">
        <f aca="false">SUM(G76:AB78)</f>
        <v>2</v>
      </c>
      <c r="AE76" s="104"/>
      <c r="AF76" s="114"/>
      <c r="AG76" s="114"/>
      <c r="AH76" s="106" t="str">
        <f aca="false">E76</f>
        <v>AP</v>
      </c>
      <c r="AI76" s="106" t="str">
        <f aca="false">D76</f>
        <v>CTRL</v>
      </c>
      <c r="AJ76" s="246" t="n">
        <f aca="false">SUM(G76:AB76)</f>
        <v>1</v>
      </c>
      <c r="AK76" s="247" t="n">
        <f aca="false">AJ76*1.5</f>
        <v>1.5</v>
      </c>
      <c r="AL76" s="44"/>
      <c r="AM76" s="44"/>
      <c r="AN76" s="44"/>
      <c r="AO76" s="44"/>
      <c r="AP76" s="44"/>
      <c r="AQ76" s="44"/>
      <c r="AR76" s="44"/>
      <c r="AS76" s="44"/>
      <c r="AT76" s="44"/>
      <c r="AU76" s="44"/>
    </row>
    <row r="77" customFormat="false" ht="13.5" hidden="false" customHeight="true" outlineLevel="0" collapsed="false">
      <c r="A77" s="44"/>
      <c r="B77" s="163" t="s">
        <v>154</v>
      </c>
      <c r="C77" s="248" t="s">
        <v>156</v>
      </c>
      <c r="D77" s="195" t="s">
        <v>28</v>
      </c>
      <c r="E77" s="195" t="s">
        <v>85</v>
      </c>
      <c r="F77" s="195" t="s">
        <v>28</v>
      </c>
      <c r="G77" s="146"/>
      <c r="H77" s="162"/>
      <c r="I77" s="162"/>
      <c r="J77" s="178"/>
      <c r="K77" s="162"/>
      <c r="L77" s="162"/>
      <c r="M77" s="162"/>
      <c r="N77" s="166" t="n">
        <v>0.25</v>
      </c>
      <c r="O77" s="166"/>
      <c r="P77" s="166"/>
      <c r="Q77" s="167"/>
      <c r="R77" s="167"/>
      <c r="S77" s="166"/>
      <c r="T77" s="166"/>
      <c r="U77" s="166"/>
      <c r="V77" s="166"/>
      <c r="W77" s="166" t="n">
        <v>0.25</v>
      </c>
      <c r="X77" s="233"/>
      <c r="Y77" s="162"/>
      <c r="Z77" s="162"/>
      <c r="AA77" s="162"/>
      <c r="AB77" s="162"/>
      <c r="AC77" s="147"/>
      <c r="AD77" s="126"/>
      <c r="AE77" s="126"/>
      <c r="AF77" s="114"/>
      <c r="AG77" s="114"/>
      <c r="AH77" s="106" t="str">
        <f aca="false">E77</f>
        <v>PRG</v>
      </c>
      <c r="AI77" s="106" t="str">
        <f aca="false">D77</f>
        <v>CTRL</v>
      </c>
      <c r="AJ77" s="246" t="n">
        <f aca="false">SUM(G77:AB77)</f>
        <v>0.5</v>
      </c>
      <c r="AK77" s="247" t="n">
        <f aca="false">AJ77*1.5</f>
        <v>0.75</v>
      </c>
      <c r="AL77" s="44"/>
      <c r="AM77" s="44"/>
      <c r="AN77" s="44"/>
      <c r="AO77" s="44"/>
      <c r="AP77" s="44"/>
      <c r="AQ77" s="44"/>
      <c r="AR77" s="44"/>
      <c r="AS77" s="44"/>
      <c r="AT77" s="44"/>
      <c r="AU77" s="44"/>
    </row>
    <row r="78" customFormat="false" ht="13.5" hidden="false" customHeight="true" outlineLevel="0" collapsed="false">
      <c r="A78" s="44" t="n">
        <v>73</v>
      </c>
      <c r="B78" s="163" t="s">
        <v>154</v>
      </c>
      <c r="C78" s="96" t="str">
        <f aca="false">CONCATENATE(D78,"_",E78)</f>
        <v>CTRL_MFC</v>
      </c>
      <c r="D78" s="195" t="s">
        <v>28</v>
      </c>
      <c r="E78" s="195" t="s">
        <v>83</v>
      </c>
      <c r="F78" s="195" t="s">
        <v>28</v>
      </c>
      <c r="G78" s="244"/>
      <c r="H78" s="162"/>
      <c r="I78" s="162"/>
      <c r="J78" s="178"/>
      <c r="K78" s="162"/>
      <c r="L78" s="162"/>
      <c r="M78" s="162"/>
      <c r="N78" s="166" t="n">
        <v>0.25</v>
      </c>
      <c r="O78" s="166"/>
      <c r="P78" s="166"/>
      <c r="Q78" s="167"/>
      <c r="R78" s="167"/>
      <c r="S78" s="166"/>
      <c r="T78" s="166"/>
      <c r="U78" s="166"/>
      <c r="V78" s="166"/>
      <c r="W78" s="166" t="n">
        <v>0.25</v>
      </c>
      <c r="X78" s="233"/>
      <c r="Y78" s="162"/>
      <c r="Z78" s="162"/>
      <c r="AA78" s="162"/>
      <c r="AB78" s="162"/>
      <c r="AC78" s="155"/>
      <c r="AD78" s="113" t="str">
        <f aca="false">IF(AD75=AD76,"ok","/!\")</f>
        <v>ok</v>
      </c>
      <c r="AE78" s="113" t="str">
        <f aca="false">IF(AD75=AE75,"ok","/!\")</f>
        <v>ok</v>
      </c>
      <c r="AF78" s="129"/>
      <c r="AG78" s="129"/>
      <c r="AH78" s="28" t="str">
        <f aca="false">E78</f>
        <v>MFC</v>
      </c>
      <c r="AI78" s="106" t="str">
        <f aca="false">D78</f>
        <v>CTRL</v>
      </c>
      <c r="AJ78" s="246" t="n">
        <f aca="false">SUM(G78:AB78)</f>
        <v>0.5</v>
      </c>
      <c r="AK78" s="249" t="n">
        <f aca="false">AJ78*1.5</f>
        <v>0.75</v>
      </c>
      <c r="AL78" s="44"/>
      <c r="AM78" s="44"/>
      <c r="AN78" s="44"/>
      <c r="AO78" s="44"/>
      <c r="AP78" s="44"/>
      <c r="AQ78" s="44"/>
      <c r="AR78" s="44"/>
      <c r="AS78" s="44"/>
      <c r="AT78" s="44"/>
      <c r="AU78" s="44"/>
    </row>
    <row r="79" customFormat="false" ht="13.5" hidden="false" customHeight="true" outlineLevel="0" collapsed="false">
      <c r="A79" s="44"/>
      <c r="B79" s="172"/>
      <c r="C79" s="131"/>
      <c r="D79" s="131"/>
      <c r="E79" s="131"/>
      <c r="F79" s="72"/>
      <c r="G79" s="174"/>
      <c r="H79" s="174"/>
      <c r="I79" s="174"/>
      <c r="J79" s="174"/>
      <c r="K79" s="174"/>
      <c r="L79" s="174"/>
      <c r="M79" s="174"/>
      <c r="N79" s="174"/>
      <c r="O79" s="174"/>
      <c r="P79" s="174"/>
      <c r="Q79" s="174"/>
      <c r="R79" s="174"/>
      <c r="S79" s="174"/>
      <c r="T79" s="174"/>
      <c r="U79" s="174"/>
      <c r="V79" s="174"/>
      <c r="W79" s="174"/>
      <c r="X79" s="233"/>
      <c r="Y79" s="174"/>
      <c r="Z79" s="174"/>
      <c r="AA79" s="174"/>
      <c r="AB79" s="174"/>
      <c r="AC79" s="174"/>
      <c r="AD79" s="72"/>
      <c r="AE79" s="86"/>
      <c r="AF79" s="72"/>
      <c r="AG79" s="72"/>
      <c r="AH79" s="86"/>
      <c r="AI79" s="86"/>
      <c r="AJ79" s="86"/>
      <c r="AK79" s="86"/>
      <c r="AL79" s="44"/>
      <c r="AM79" s="44"/>
      <c r="AN79" s="44"/>
      <c r="AO79" s="44"/>
      <c r="AP79" s="44"/>
      <c r="AQ79" s="44"/>
      <c r="AR79" s="44"/>
      <c r="AS79" s="44"/>
      <c r="AT79" s="44"/>
      <c r="AU79" s="44"/>
    </row>
    <row r="80" customFormat="false" ht="24.75" hidden="false" customHeight="true" outlineLevel="0" collapsed="false">
      <c r="A80" s="44" t="n">
        <v>76</v>
      </c>
      <c r="B80" s="89" t="s">
        <v>157</v>
      </c>
      <c r="C80" s="89" t="str">
        <f aca="false">CONCATENATE(D80,"_",E80)</f>
        <v>CM_Intervenant</v>
      </c>
      <c r="D80" s="89" t="s">
        <v>23</v>
      </c>
      <c r="E80" s="89" t="s">
        <v>71</v>
      </c>
      <c r="F80" s="89" t="s">
        <v>72</v>
      </c>
      <c r="G80" s="92"/>
      <c r="H80" s="250" t="n">
        <v>1</v>
      </c>
      <c r="I80" s="250" t="n">
        <v>1</v>
      </c>
      <c r="J80" s="251"/>
      <c r="K80" s="250"/>
      <c r="L80" s="250"/>
      <c r="M80" s="250"/>
      <c r="N80" s="250" t="n">
        <v>1</v>
      </c>
      <c r="O80" s="250"/>
      <c r="P80" s="250"/>
      <c r="Q80" s="251"/>
      <c r="R80" s="251"/>
      <c r="S80" s="250"/>
      <c r="T80" s="250" t="n">
        <v>1</v>
      </c>
      <c r="U80" s="250"/>
      <c r="V80" s="250"/>
      <c r="W80" s="250" t="n">
        <v>1</v>
      </c>
      <c r="X80" s="252"/>
      <c r="Y80" s="250"/>
      <c r="Z80" s="250" t="n">
        <v>1</v>
      </c>
      <c r="AA80" s="250"/>
      <c r="AB80" s="250"/>
      <c r="AC80" s="93" t="s">
        <v>158</v>
      </c>
      <c r="AD80" s="88" t="n">
        <f aca="false">SUM(G80:AB80)</f>
        <v>6</v>
      </c>
      <c r="AE80" s="88" t="n">
        <f aca="false">7.5/1.5</f>
        <v>5</v>
      </c>
      <c r="AF80" s="94" t="n">
        <f aca="false">(AD80+AD83+AD93+AD102)/(AE80+AE83+AE93+AE102)</f>
        <v>0.6556291391</v>
      </c>
      <c r="AG80" s="88" t="s">
        <v>157</v>
      </c>
      <c r="AH80" s="88" t="str">
        <f aca="false">E80</f>
        <v>Intervenant</v>
      </c>
      <c r="AI80" s="88" t="s">
        <v>73</v>
      </c>
      <c r="AJ80" s="88" t="s">
        <v>21</v>
      </c>
      <c r="AK80" s="88" t="s">
        <v>74</v>
      </c>
      <c r="AL80" s="44"/>
      <c r="AM80" s="44"/>
      <c r="AN80" s="44"/>
      <c r="AO80" s="44"/>
      <c r="AP80" s="44"/>
      <c r="AQ80" s="44"/>
      <c r="AR80" s="44"/>
      <c r="AS80" s="44"/>
      <c r="AT80" s="44"/>
      <c r="AU80" s="44"/>
    </row>
    <row r="81" customFormat="false" ht="13.5" hidden="false" customHeight="true" outlineLevel="0" collapsed="false">
      <c r="A81" s="44" t="n">
        <v>77</v>
      </c>
      <c r="B81" s="163" t="s">
        <v>159</v>
      </c>
      <c r="C81" s="171" t="str">
        <f aca="false">CONCATENATE(D81,"_",E81)</f>
        <v>CM_JMB</v>
      </c>
      <c r="D81" s="195" t="s">
        <v>23</v>
      </c>
      <c r="E81" s="195" t="s">
        <v>158</v>
      </c>
      <c r="F81" s="195" t="s">
        <v>30</v>
      </c>
      <c r="G81" s="101"/>
      <c r="H81" s="166" t="n">
        <v>1</v>
      </c>
      <c r="I81" s="166" t="n">
        <v>1</v>
      </c>
      <c r="J81" s="167"/>
      <c r="K81" s="166"/>
      <c r="L81" s="166"/>
      <c r="M81" s="166"/>
      <c r="N81" s="166" t="n">
        <v>1</v>
      </c>
      <c r="O81" s="166"/>
      <c r="P81" s="166"/>
      <c r="Q81" s="167"/>
      <c r="R81" s="167"/>
      <c r="S81" s="166"/>
      <c r="T81" s="166" t="n">
        <v>1</v>
      </c>
      <c r="U81" s="166"/>
      <c r="V81" s="166"/>
      <c r="W81" s="166" t="n">
        <v>1</v>
      </c>
      <c r="X81" s="252"/>
      <c r="Y81" s="166"/>
      <c r="Z81" s="166" t="n">
        <v>1</v>
      </c>
      <c r="AA81" s="166"/>
      <c r="AB81" s="166"/>
      <c r="AC81" s="102"/>
      <c r="AD81" s="103" t="n">
        <f aca="false">SUM(G81:AB82)</f>
        <v>6</v>
      </c>
      <c r="AE81" s="104"/>
      <c r="AF81" s="104"/>
      <c r="AG81" s="104"/>
      <c r="AH81" s="105" t="str">
        <f aca="false">E81</f>
        <v>JMB</v>
      </c>
      <c r="AI81" s="106" t="str">
        <f aca="false">D81</f>
        <v>CM</v>
      </c>
      <c r="AJ81" s="105" t="n">
        <f aca="false">SUM(G81:AB81)</f>
        <v>6</v>
      </c>
      <c r="AK81" s="105" t="n">
        <f aca="false">AJ81*1.5</f>
        <v>9</v>
      </c>
      <c r="AL81" s="44"/>
      <c r="AM81" s="44"/>
      <c r="AN81" s="44"/>
      <c r="AO81" s="44"/>
      <c r="AP81" s="44"/>
      <c r="AQ81" s="44"/>
      <c r="AR81" s="44"/>
      <c r="AS81" s="44"/>
      <c r="AT81" s="44"/>
      <c r="AU81" s="44"/>
    </row>
    <row r="82" customFormat="false" ht="13.5" hidden="false" customHeight="true" outlineLevel="0" collapsed="false">
      <c r="A82" s="44" t="n">
        <v>78</v>
      </c>
      <c r="B82" s="163" t="s">
        <v>159</v>
      </c>
      <c r="C82" s="171" t="str">
        <f aca="false">CONCATENATE(D82,"_",E82)</f>
        <v>CM_</v>
      </c>
      <c r="D82" s="195" t="s">
        <v>23</v>
      </c>
      <c r="E82" s="195"/>
      <c r="F82" s="195" t="s">
        <v>30</v>
      </c>
      <c r="G82" s="111"/>
      <c r="H82" s="166"/>
      <c r="I82" s="166"/>
      <c r="J82" s="167"/>
      <c r="K82" s="166"/>
      <c r="L82" s="166"/>
      <c r="M82" s="166"/>
      <c r="N82" s="166"/>
      <c r="O82" s="166"/>
      <c r="P82" s="166"/>
      <c r="Q82" s="167"/>
      <c r="R82" s="167"/>
      <c r="S82" s="166"/>
      <c r="T82" s="166"/>
      <c r="U82" s="166"/>
      <c r="V82" s="166"/>
      <c r="W82" s="166"/>
      <c r="X82" s="252"/>
      <c r="Y82" s="166"/>
      <c r="Z82" s="166"/>
      <c r="AA82" s="166"/>
      <c r="AB82" s="166"/>
      <c r="AC82" s="112"/>
      <c r="AD82" s="113" t="str">
        <f aca="false">IF(AD80=AD81,"ok","/!\")</f>
        <v>ok</v>
      </c>
      <c r="AE82" s="113" t="str">
        <f aca="false">IF(AD80=AE80,"ok","/!\")</f>
        <v>/!\</v>
      </c>
      <c r="AF82" s="114"/>
      <c r="AG82" s="114"/>
      <c r="AH82" s="105" t="n">
        <f aca="false">E82</f>
        <v>0</v>
      </c>
      <c r="AI82" s="106" t="str">
        <f aca="false">D82</f>
        <v>CM</v>
      </c>
      <c r="AJ82" s="105" t="n">
        <f aca="false">SUM(G82:AB82)</f>
        <v>0</v>
      </c>
      <c r="AK82" s="105" t="n">
        <f aca="false">AJ82*1.5</f>
        <v>0</v>
      </c>
      <c r="AL82" s="44"/>
      <c r="AM82" s="44"/>
      <c r="AN82" s="44"/>
      <c r="AO82" s="44"/>
      <c r="AP82" s="44"/>
      <c r="AQ82" s="44"/>
      <c r="AR82" s="44"/>
      <c r="AS82" s="44"/>
      <c r="AT82" s="44"/>
      <c r="AU82" s="44"/>
    </row>
    <row r="83" customFormat="false" ht="24.75" hidden="false" customHeight="true" outlineLevel="0" collapsed="false">
      <c r="A83" s="44" t="n">
        <v>79</v>
      </c>
      <c r="B83" s="89" t="s">
        <v>157</v>
      </c>
      <c r="C83" s="89" t="str">
        <f aca="false">CONCATENATE(D83,"_",E83)</f>
        <v>TD_Intervenant</v>
      </c>
      <c r="D83" s="89" t="s">
        <v>25</v>
      </c>
      <c r="E83" s="89" t="s">
        <v>71</v>
      </c>
      <c r="F83" s="89" t="s">
        <v>72</v>
      </c>
      <c r="G83" s="92"/>
      <c r="H83" s="250" t="n">
        <v>1</v>
      </c>
      <c r="I83" s="250" t="n">
        <v>1</v>
      </c>
      <c r="J83" s="251"/>
      <c r="K83" s="250" t="n">
        <v>1</v>
      </c>
      <c r="L83" s="250" t="n">
        <v>1</v>
      </c>
      <c r="M83" s="250" t="n">
        <v>1</v>
      </c>
      <c r="N83" s="250" t="n">
        <v>1</v>
      </c>
      <c r="O83" s="250" t="n">
        <v>1</v>
      </c>
      <c r="P83" s="250" t="n">
        <v>1</v>
      </c>
      <c r="Q83" s="251"/>
      <c r="R83" s="251"/>
      <c r="S83" s="250" t="n">
        <v>1</v>
      </c>
      <c r="T83" s="250" t="n">
        <v>1</v>
      </c>
      <c r="U83" s="250" t="n">
        <v>2</v>
      </c>
      <c r="V83" s="250" t="n">
        <v>2</v>
      </c>
      <c r="W83" s="250" t="n">
        <v>2</v>
      </c>
      <c r="X83" s="252"/>
      <c r="Y83" s="250" t="n">
        <v>2</v>
      </c>
      <c r="Z83" s="250" t="n">
        <v>2</v>
      </c>
      <c r="AA83" s="250" t="n">
        <v>3</v>
      </c>
      <c r="AB83" s="250"/>
      <c r="AC83" s="122"/>
      <c r="AD83" s="88" t="n">
        <f aca="false">SUM(G83:AB83)*4</f>
        <v>92</v>
      </c>
      <c r="AE83" s="88" t="n">
        <f aca="false">15/1.5*4</f>
        <v>40</v>
      </c>
      <c r="AF83" s="114"/>
      <c r="AG83" s="114"/>
      <c r="AH83" s="88" t="str">
        <f aca="false">E83</f>
        <v>Intervenant</v>
      </c>
      <c r="AI83" s="88" t="str">
        <f aca="false">D83</f>
        <v>TD</v>
      </c>
      <c r="AJ83" s="88" t="n">
        <f aca="false">SUM(G83:AB83)</f>
        <v>23</v>
      </c>
      <c r="AK83" s="88" t="n">
        <f aca="false">AJ83*1.5</f>
        <v>34.5</v>
      </c>
      <c r="AL83" s="44"/>
      <c r="AM83" s="44"/>
      <c r="AN83" s="44"/>
      <c r="AO83" s="44"/>
      <c r="AP83" s="44"/>
      <c r="AQ83" s="44"/>
      <c r="AR83" s="44"/>
      <c r="AS83" s="44"/>
      <c r="AT83" s="44"/>
      <c r="AU83" s="44"/>
    </row>
    <row r="84" customFormat="false" ht="13.5" hidden="false" customHeight="true" outlineLevel="0" collapsed="false">
      <c r="A84" s="44" t="n">
        <v>80</v>
      </c>
      <c r="B84" s="163" t="s">
        <v>159</v>
      </c>
      <c r="C84" s="171" t="str">
        <f aca="false">CONCATENATE(D84,"_",E84)</f>
        <v>TD_MD</v>
      </c>
      <c r="D84" s="195" t="s">
        <v>25</v>
      </c>
      <c r="E84" s="195" t="s">
        <v>106</v>
      </c>
      <c r="F84" s="195" t="s">
        <v>32</v>
      </c>
      <c r="G84" s="101"/>
      <c r="H84" s="166" t="n">
        <v>1</v>
      </c>
      <c r="I84" s="166" t="n">
        <v>1</v>
      </c>
      <c r="J84" s="167"/>
      <c r="K84" s="166" t="n">
        <v>1</v>
      </c>
      <c r="L84" s="166" t="n">
        <v>1</v>
      </c>
      <c r="M84" s="166" t="n">
        <v>1</v>
      </c>
      <c r="N84" s="166" t="n">
        <v>1</v>
      </c>
      <c r="O84" s="166" t="n">
        <v>1</v>
      </c>
      <c r="P84" s="166" t="n">
        <v>1</v>
      </c>
      <c r="Q84" s="167"/>
      <c r="R84" s="167"/>
      <c r="S84" s="166" t="n">
        <v>1</v>
      </c>
      <c r="T84" s="166" t="n">
        <v>1</v>
      </c>
      <c r="U84" s="166"/>
      <c r="V84" s="166"/>
      <c r="W84" s="166"/>
      <c r="X84" s="252"/>
      <c r="Y84" s="166"/>
      <c r="Z84" s="166"/>
      <c r="AA84" s="166"/>
      <c r="AB84" s="166"/>
      <c r="AC84" s="112"/>
      <c r="AD84" s="103" t="n">
        <f aca="false">SUM(G84:AB92)</f>
        <v>92</v>
      </c>
      <c r="AE84" s="104"/>
      <c r="AF84" s="114"/>
      <c r="AG84" s="114"/>
      <c r="AH84" s="105" t="str">
        <f aca="false">E84</f>
        <v>MD</v>
      </c>
      <c r="AI84" s="106" t="str">
        <f aca="false">D84</f>
        <v>TD</v>
      </c>
      <c r="AJ84" s="105" t="n">
        <f aca="false">SUM(G84:AB84)</f>
        <v>10</v>
      </c>
      <c r="AK84" s="105" t="n">
        <f aca="false">AJ84*1.5</f>
        <v>15</v>
      </c>
      <c r="AL84" s="44"/>
      <c r="AM84" s="44"/>
      <c r="AN84" s="44"/>
      <c r="AO84" s="44"/>
      <c r="AP84" s="44"/>
      <c r="AQ84" s="44"/>
      <c r="AR84" s="44"/>
      <c r="AS84" s="44"/>
      <c r="AT84" s="44"/>
      <c r="AU84" s="44"/>
    </row>
    <row r="85" customFormat="false" ht="13.5" hidden="false" customHeight="true" outlineLevel="0" collapsed="false">
      <c r="A85" s="44" t="n">
        <v>81</v>
      </c>
      <c r="B85" s="163" t="s">
        <v>159</v>
      </c>
      <c r="C85" s="171" t="str">
        <f aca="false">CONCATENATE(D85,"_",E85)</f>
        <v>TD_LC</v>
      </c>
      <c r="D85" s="195" t="s">
        <v>25</v>
      </c>
      <c r="E85" s="195" t="s">
        <v>160</v>
      </c>
      <c r="F85" s="195" t="s">
        <v>32</v>
      </c>
      <c r="G85" s="111"/>
      <c r="H85" s="166" t="n">
        <v>1</v>
      </c>
      <c r="I85" s="166" t="n">
        <v>1</v>
      </c>
      <c r="J85" s="167"/>
      <c r="K85" s="166" t="n">
        <v>1</v>
      </c>
      <c r="L85" s="166" t="n">
        <v>1</v>
      </c>
      <c r="M85" s="166" t="n">
        <v>1</v>
      </c>
      <c r="N85" s="166" t="n">
        <v>1</v>
      </c>
      <c r="O85" s="166" t="n">
        <v>1</v>
      </c>
      <c r="P85" s="166" t="n">
        <v>1</v>
      </c>
      <c r="Q85" s="167"/>
      <c r="R85" s="167"/>
      <c r="S85" s="166" t="n">
        <v>1</v>
      </c>
      <c r="T85" s="166" t="n">
        <v>1</v>
      </c>
      <c r="U85" s="166"/>
      <c r="V85" s="166"/>
      <c r="W85" s="166"/>
      <c r="X85" s="252"/>
      <c r="Y85" s="166"/>
      <c r="Z85" s="166"/>
      <c r="AA85" s="166"/>
      <c r="AB85" s="166"/>
      <c r="AC85" s="112"/>
      <c r="AD85" s="126"/>
      <c r="AE85" s="126"/>
      <c r="AF85" s="114"/>
      <c r="AG85" s="114"/>
      <c r="AH85" s="105" t="str">
        <f aca="false">E85</f>
        <v>LC</v>
      </c>
      <c r="AI85" s="106" t="str">
        <f aca="false">D85</f>
        <v>TD</v>
      </c>
      <c r="AJ85" s="105" t="n">
        <f aca="false">SUM(G85:AB85)</f>
        <v>10</v>
      </c>
      <c r="AK85" s="105" t="n">
        <f aca="false">AJ85*1.5</f>
        <v>15</v>
      </c>
      <c r="AL85" s="44"/>
      <c r="AM85" s="44"/>
      <c r="AN85" s="44"/>
      <c r="AO85" s="44"/>
      <c r="AP85" s="44"/>
      <c r="AQ85" s="44"/>
      <c r="AR85" s="44"/>
      <c r="AS85" s="44"/>
      <c r="AT85" s="44"/>
      <c r="AU85" s="44"/>
    </row>
    <row r="86" customFormat="false" ht="13.5" hidden="false" customHeight="true" outlineLevel="0" collapsed="false">
      <c r="A86" s="44" t="n">
        <v>82</v>
      </c>
      <c r="B86" s="163" t="s">
        <v>159</v>
      </c>
      <c r="C86" s="171" t="str">
        <f aca="false">CONCATENATE(D86,"_",E86)</f>
        <v>TD_JCO</v>
      </c>
      <c r="D86" s="195" t="s">
        <v>25</v>
      </c>
      <c r="E86" s="195" t="s">
        <v>161</v>
      </c>
      <c r="F86" s="195" t="s">
        <v>32</v>
      </c>
      <c r="G86" s="101"/>
      <c r="H86" s="166" t="n">
        <v>1</v>
      </c>
      <c r="I86" s="166" t="n">
        <v>1</v>
      </c>
      <c r="J86" s="167"/>
      <c r="K86" s="166" t="n">
        <v>1</v>
      </c>
      <c r="L86" s="166" t="n">
        <v>1</v>
      </c>
      <c r="M86" s="166" t="n">
        <v>1</v>
      </c>
      <c r="N86" s="166" t="n">
        <v>1</v>
      </c>
      <c r="O86" s="166" t="n">
        <v>1</v>
      </c>
      <c r="P86" s="166" t="n">
        <v>1</v>
      </c>
      <c r="Q86" s="167"/>
      <c r="R86" s="167"/>
      <c r="S86" s="166" t="n">
        <v>1</v>
      </c>
      <c r="T86" s="166" t="n">
        <v>1</v>
      </c>
      <c r="U86" s="166"/>
      <c r="V86" s="166"/>
      <c r="W86" s="166"/>
      <c r="X86" s="252"/>
      <c r="Y86" s="166"/>
      <c r="Z86" s="166"/>
      <c r="AA86" s="166"/>
      <c r="AB86" s="166"/>
      <c r="AC86" s="112"/>
      <c r="AD86" s="126"/>
      <c r="AE86" s="114"/>
      <c r="AF86" s="114"/>
      <c r="AG86" s="114"/>
      <c r="AH86" s="105" t="str">
        <f aca="false">E86</f>
        <v>JCO</v>
      </c>
      <c r="AI86" s="106" t="str">
        <f aca="false">D86</f>
        <v>TD</v>
      </c>
      <c r="AJ86" s="105" t="n">
        <f aca="false">SUM(G86:AB86)</f>
        <v>10</v>
      </c>
      <c r="AK86" s="105" t="n">
        <f aca="false">AJ86*1.5</f>
        <v>15</v>
      </c>
      <c r="AL86" s="44"/>
      <c r="AM86" s="44"/>
      <c r="AN86" s="44"/>
      <c r="AO86" s="44"/>
      <c r="AP86" s="44"/>
      <c r="AQ86" s="44"/>
      <c r="AR86" s="44"/>
      <c r="AS86" s="44"/>
      <c r="AT86" s="44"/>
      <c r="AU86" s="44"/>
    </row>
    <row r="87" customFormat="false" ht="13.5" hidden="false" customHeight="true" outlineLevel="0" collapsed="false">
      <c r="A87" s="44"/>
      <c r="B87" s="163" t="s">
        <v>159</v>
      </c>
      <c r="C87" s="171" t="str">
        <f aca="false">CONCATENATE(D87,"_",E87)</f>
        <v>TD_ALA</v>
      </c>
      <c r="D87" s="195" t="s">
        <v>25</v>
      </c>
      <c r="E87" s="195" t="s">
        <v>162</v>
      </c>
      <c r="F87" s="195" t="s">
        <v>32</v>
      </c>
      <c r="G87" s="111"/>
      <c r="H87" s="166" t="n">
        <v>1</v>
      </c>
      <c r="I87" s="166" t="n">
        <v>1</v>
      </c>
      <c r="J87" s="167"/>
      <c r="K87" s="166" t="n">
        <v>1</v>
      </c>
      <c r="L87" s="166" t="n">
        <v>1</v>
      </c>
      <c r="M87" s="166"/>
      <c r="N87" s="166"/>
      <c r="O87" s="166"/>
      <c r="P87" s="166"/>
      <c r="Q87" s="167"/>
      <c r="R87" s="167"/>
      <c r="S87" s="166"/>
      <c r="T87" s="166"/>
      <c r="U87" s="166"/>
      <c r="V87" s="166"/>
      <c r="W87" s="166"/>
      <c r="X87" s="252"/>
      <c r="Y87" s="166"/>
      <c r="Z87" s="166"/>
      <c r="AA87" s="166"/>
      <c r="AB87" s="166"/>
      <c r="AC87" s="253"/>
      <c r="AD87" s="126"/>
      <c r="AE87" s="114"/>
      <c r="AF87" s="114"/>
      <c r="AG87" s="114"/>
      <c r="AH87" s="105" t="str">
        <f aca="false">E87</f>
        <v>ALA</v>
      </c>
      <c r="AI87" s="106" t="str">
        <f aca="false">D87</f>
        <v>TD</v>
      </c>
      <c r="AJ87" s="105" t="n">
        <f aca="false">SUM(G87:AB87)</f>
        <v>4</v>
      </c>
      <c r="AK87" s="105" t="n">
        <f aca="false">AJ87*1.5</f>
        <v>6</v>
      </c>
      <c r="AL87" s="44"/>
      <c r="AM87" s="44"/>
      <c r="AN87" s="44"/>
      <c r="AO87" s="44"/>
      <c r="AP87" s="44"/>
      <c r="AQ87" s="44"/>
      <c r="AR87" s="44"/>
      <c r="AS87" s="44"/>
      <c r="AT87" s="44"/>
      <c r="AU87" s="44"/>
    </row>
    <row r="88" customFormat="false" ht="13.5" hidden="false" customHeight="true" outlineLevel="0" collapsed="false">
      <c r="A88" s="44" t="n">
        <v>83</v>
      </c>
      <c r="B88" s="163" t="s">
        <v>159</v>
      </c>
      <c r="C88" s="171" t="str">
        <f aca="false">CONCATENATE(D88,"_",E88)</f>
        <v>TD_JMB</v>
      </c>
      <c r="D88" s="195" t="s">
        <v>25</v>
      </c>
      <c r="E88" s="195" t="s">
        <v>158</v>
      </c>
      <c r="F88" s="195" t="s">
        <v>36</v>
      </c>
      <c r="G88" s="101"/>
      <c r="H88" s="166"/>
      <c r="I88" s="166"/>
      <c r="J88" s="167"/>
      <c r="K88" s="166"/>
      <c r="L88" s="166"/>
      <c r="M88" s="166" t="n">
        <v>1</v>
      </c>
      <c r="N88" s="166" t="n">
        <v>1</v>
      </c>
      <c r="O88" s="166" t="n">
        <v>1</v>
      </c>
      <c r="P88" s="166" t="n">
        <v>1</v>
      </c>
      <c r="Q88" s="167"/>
      <c r="R88" s="167"/>
      <c r="S88" s="166" t="n">
        <v>1</v>
      </c>
      <c r="T88" s="166" t="n">
        <v>1</v>
      </c>
      <c r="U88" s="166"/>
      <c r="V88" s="166"/>
      <c r="W88" s="166"/>
      <c r="X88" s="252"/>
      <c r="Y88" s="166"/>
      <c r="Z88" s="166"/>
      <c r="AA88" s="166"/>
      <c r="AB88" s="166"/>
      <c r="AC88" s="112"/>
      <c r="AD88" s="126"/>
      <c r="AE88" s="126"/>
      <c r="AF88" s="114"/>
      <c r="AG88" s="114"/>
      <c r="AH88" s="105" t="str">
        <f aca="false">E88</f>
        <v>JMB</v>
      </c>
      <c r="AI88" s="106" t="str">
        <f aca="false">D88</f>
        <v>TD</v>
      </c>
      <c r="AJ88" s="105" t="n">
        <f aca="false">SUM(G88:AB88)</f>
        <v>6</v>
      </c>
      <c r="AK88" s="105" t="n">
        <f aca="false">AJ88*1.5</f>
        <v>9</v>
      </c>
      <c r="AL88" s="44"/>
      <c r="AM88" s="44"/>
      <c r="AN88" s="44"/>
      <c r="AO88" s="44"/>
      <c r="AP88" s="44"/>
      <c r="AQ88" s="44"/>
      <c r="AR88" s="44"/>
      <c r="AS88" s="44"/>
      <c r="AT88" s="44"/>
      <c r="AU88" s="44"/>
    </row>
    <row r="89" customFormat="false" ht="13.5" hidden="false" customHeight="true" outlineLevel="0" collapsed="false">
      <c r="A89" s="44"/>
      <c r="B89" s="163" t="s">
        <v>159</v>
      </c>
      <c r="C89" s="171" t="str">
        <f aca="false">CONCATENATE(D89,"_",E89)</f>
        <v>TD_LC</v>
      </c>
      <c r="D89" s="195" t="s">
        <v>25</v>
      </c>
      <c r="E89" s="195" t="s">
        <v>160</v>
      </c>
      <c r="F89" s="195" t="s">
        <v>36</v>
      </c>
      <c r="G89" s="101"/>
      <c r="H89" s="166"/>
      <c r="I89" s="166"/>
      <c r="J89" s="167"/>
      <c r="K89" s="166"/>
      <c r="L89" s="166"/>
      <c r="M89" s="166"/>
      <c r="N89" s="166"/>
      <c r="O89" s="166"/>
      <c r="P89" s="166"/>
      <c r="Q89" s="167"/>
      <c r="R89" s="167"/>
      <c r="S89" s="166"/>
      <c r="T89" s="166"/>
      <c r="U89" s="166" t="n">
        <v>2</v>
      </c>
      <c r="V89" s="166" t="n">
        <v>2</v>
      </c>
      <c r="W89" s="166" t="n">
        <v>2</v>
      </c>
      <c r="X89" s="252"/>
      <c r="Y89" s="166" t="n">
        <v>2</v>
      </c>
      <c r="Z89" s="166" t="n">
        <v>2</v>
      </c>
      <c r="AA89" s="166" t="n">
        <v>3</v>
      </c>
      <c r="AB89" s="166"/>
      <c r="AC89" s="112"/>
      <c r="AD89" s="126"/>
      <c r="AE89" s="126"/>
      <c r="AF89" s="114"/>
      <c r="AG89" s="114"/>
      <c r="AH89" s="105" t="str">
        <f aca="false">E89</f>
        <v>LC</v>
      </c>
      <c r="AI89" s="106" t="str">
        <f aca="false">D89</f>
        <v>TD</v>
      </c>
      <c r="AJ89" s="105" t="n">
        <f aca="false">SUM(G89:AB89)</f>
        <v>13</v>
      </c>
      <c r="AK89" s="105" t="n">
        <f aca="false">AJ89*1.5</f>
        <v>19.5</v>
      </c>
      <c r="AL89" s="44"/>
      <c r="AM89" s="44"/>
      <c r="AN89" s="44"/>
      <c r="AO89" s="44"/>
      <c r="AP89" s="44"/>
      <c r="AQ89" s="44"/>
      <c r="AR89" s="44"/>
      <c r="AS89" s="44"/>
      <c r="AT89" s="44"/>
      <c r="AU89" s="44"/>
    </row>
    <row r="90" customFormat="false" ht="13.5" hidden="false" customHeight="true" outlineLevel="0" collapsed="false">
      <c r="A90" s="44" t="n">
        <v>84</v>
      </c>
      <c r="B90" s="163" t="s">
        <v>159</v>
      </c>
      <c r="C90" s="171" t="str">
        <f aca="false">CONCATENATE(D90,"_",E90)</f>
        <v>TD_EP</v>
      </c>
      <c r="D90" s="195" t="s">
        <v>25</v>
      </c>
      <c r="E90" s="195" t="s">
        <v>114</v>
      </c>
      <c r="F90" s="195" t="s">
        <v>36</v>
      </c>
      <c r="G90" s="101"/>
      <c r="H90" s="166"/>
      <c r="I90" s="166"/>
      <c r="J90" s="167"/>
      <c r="K90" s="166"/>
      <c r="L90" s="166"/>
      <c r="M90" s="166"/>
      <c r="N90" s="166"/>
      <c r="O90" s="166"/>
      <c r="P90" s="166"/>
      <c r="Q90" s="167"/>
      <c r="R90" s="167"/>
      <c r="S90" s="166"/>
      <c r="T90" s="166"/>
      <c r="U90" s="166" t="n">
        <v>2</v>
      </c>
      <c r="V90" s="166" t="n">
        <v>2</v>
      </c>
      <c r="W90" s="166" t="n">
        <v>2</v>
      </c>
      <c r="X90" s="252"/>
      <c r="Y90" s="166" t="n">
        <v>2</v>
      </c>
      <c r="Z90" s="166" t="n">
        <v>2</v>
      </c>
      <c r="AA90" s="166" t="n">
        <v>3</v>
      </c>
      <c r="AB90" s="166"/>
      <c r="AC90" s="122"/>
      <c r="AD90" s="126"/>
      <c r="AE90" s="126"/>
      <c r="AF90" s="114"/>
      <c r="AG90" s="114"/>
      <c r="AH90" s="105" t="str">
        <f aca="false">E90</f>
        <v>EP</v>
      </c>
      <c r="AI90" s="106" t="str">
        <f aca="false">D90</f>
        <v>TD</v>
      </c>
      <c r="AJ90" s="105" t="n">
        <f aca="false">SUM(G90:AB90)</f>
        <v>13</v>
      </c>
      <c r="AK90" s="105" t="n">
        <f aca="false">AJ90*1.5</f>
        <v>19.5</v>
      </c>
      <c r="AL90" s="44" t="n">
        <f aca="false">19.5+15</f>
        <v>34.5</v>
      </c>
      <c r="AM90" s="44"/>
      <c r="AN90" s="44"/>
      <c r="AO90" s="44"/>
      <c r="AP90" s="44"/>
      <c r="AQ90" s="44"/>
      <c r="AR90" s="44"/>
      <c r="AS90" s="44"/>
      <c r="AT90" s="44"/>
      <c r="AU90" s="44"/>
    </row>
    <row r="91" customFormat="false" ht="13.5" hidden="false" customHeight="true" outlineLevel="0" collapsed="false">
      <c r="A91" s="44" t="n">
        <v>85</v>
      </c>
      <c r="B91" s="163" t="s">
        <v>159</v>
      </c>
      <c r="C91" s="171" t="str">
        <f aca="false">CONCATENATE(D91,"_",E91)</f>
        <v>TD_IO</v>
      </c>
      <c r="D91" s="195" t="s">
        <v>25</v>
      </c>
      <c r="E91" s="195" t="s">
        <v>163</v>
      </c>
      <c r="F91" s="195" t="s">
        <v>36</v>
      </c>
      <c r="G91" s="111"/>
      <c r="H91" s="166"/>
      <c r="I91" s="166"/>
      <c r="J91" s="167"/>
      <c r="K91" s="166"/>
      <c r="L91" s="166"/>
      <c r="M91" s="166"/>
      <c r="N91" s="166"/>
      <c r="O91" s="166"/>
      <c r="P91" s="166"/>
      <c r="Q91" s="167"/>
      <c r="R91" s="167"/>
      <c r="S91" s="166"/>
      <c r="T91" s="166"/>
      <c r="U91" s="166" t="n">
        <v>2</v>
      </c>
      <c r="V91" s="166" t="n">
        <v>2</v>
      </c>
      <c r="W91" s="166" t="n">
        <v>2</v>
      </c>
      <c r="X91" s="252"/>
      <c r="Y91" s="166" t="n">
        <v>2</v>
      </c>
      <c r="Z91" s="166" t="n">
        <v>2</v>
      </c>
      <c r="AA91" s="166" t="n">
        <v>3</v>
      </c>
      <c r="AB91" s="166"/>
      <c r="AC91" s="112"/>
      <c r="AD91" s="126"/>
      <c r="AE91" s="114"/>
      <c r="AF91" s="114"/>
      <c r="AG91" s="114"/>
      <c r="AH91" s="105" t="str">
        <f aca="false">E91</f>
        <v>IO</v>
      </c>
      <c r="AI91" s="106" t="str">
        <f aca="false">D91</f>
        <v>TD</v>
      </c>
      <c r="AJ91" s="105" t="n">
        <f aca="false">SUM(G91:AB91)</f>
        <v>13</v>
      </c>
      <c r="AK91" s="105" t="n">
        <f aca="false">AJ91*1.5</f>
        <v>19.5</v>
      </c>
      <c r="AL91" s="44"/>
      <c r="AM91" s="44"/>
      <c r="AN91" s="44"/>
      <c r="AO91" s="44"/>
      <c r="AP91" s="44"/>
      <c r="AQ91" s="44"/>
      <c r="AR91" s="44"/>
      <c r="AS91" s="44"/>
      <c r="AT91" s="44"/>
      <c r="AU91" s="44"/>
    </row>
    <row r="92" customFormat="false" ht="13.5" hidden="false" customHeight="true" outlineLevel="0" collapsed="false">
      <c r="A92" s="44" t="n">
        <v>86</v>
      </c>
      <c r="B92" s="163" t="s">
        <v>159</v>
      </c>
      <c r="C92" s="171" t="str">
        <f aca="false">CONCATENATE(D92,"_",E92)</f>
        <v>TD_LD</v>
      </c>
      <c r="D92" s="195" t="s">
        <v>25</v>
      </c>
      <c r="E92" s="195" t="s">
        <v>95</v>
      </c>
      <c r="F92" s="195" t="s">
        <v>36</v>
      </c>
      <c r="G92" s="101"/>
      <c r="H92" s="166"/>
      <c r="I92" s="166"/>
      <c r="J92" s="167"/>
      <c r="K92" s="166"/>
      <c r="L92" s="166"/>
      <c r="M92" s="166"/>
      <c r="N92" s="166"/>
      <c r="O92" s="166"/>
      <c r="P92" s="166"/>
      <c r="Q92" s="167"/>
      <c r="R92" s="167"/>
      <c r="S92" s="166"/>
      <c r="T92" s="166"/>
      <c r="U92" s="166" t="n">
        <v>2</v>
      </c>
      <c r="V92" s="166" t="n">
        <v>2</v>
      </c>
      <c r="W92" s="166" t="n">
        <v>2</v>
      </c>
      <c r="X92" s="252"/>
      <c r="Y92" s="166" t="n">
        <v>2</v>
      </c>
      <c r="Z92" s="166" t="n">
        <v>2</v>
      </c>
      <c r="AA92" s="166" t="n">
        <v>3</v>
      </c>
      <c r="AB92" s="166"/>
      <c r="AC92" s="112"/>
      <c r="AD92" s="113" t="str">
        <f aca="false">IF(AD83=AD84,"ok","/!\")</f>
        <v>ok</v>
      </c>
      <c r="AE92" s="113" t="str">
        <f aca="false">IF(AD83=AE83,"ok","/!\")</f>
        <v>/!\</v>
      </c>
      <c r="AF92" s="114"/>
      <c r="AG92" s="114"/>
      <c r="AH92" s="105" t="str">
        <f aca="false">E92</f>
        <v>LD</v>
      </c>
      <c r="AI92" s="106" t="str">
        <f aca="false">D92</f>
        <v>TD</v>
      </c>
      <c r="AJ92" s="105" t="n">
        <f aca="false">SUM(G92:AB92)</f>
        <v>13</v>
      </c>
      <c r="AK92" s="105" t="n">
        <f aca="false">AJ92*1.5</f>
        <v>19.5</v>
      </c>
      <c r="AL92" s="44"/>
      <c r="AM92" s="44"/>
      <c r="AN92" s="44"/>
      <c r="AO92" s="44"/>
      <c r="AP92" s="44"/>
      <c r="AQ92" s="44"/>
      <c r="AR92" s="44"/>
      <c r="AS92" s="44"/>
      <c r="AT92" s="44"/>
      <c r="AU92" s="44"/>
    </row>
    <row r="93" customFormat="false" ht="24.75" hidden="false" customHeight="true" outlineLevel="0" collapsed="false">
      <c r="A93" s="44" t="n">
        <v>87</v>
      </c>
      <c r="B93" s="89" t="s">
        <v>157</v>
      </c>
      <c r="C93" s="89" t="str">
        <f aca="false">CONCATENATE(D93,"_",E93)</f>
        <v>TP_Intervenant</v>
      </c>
      <c r="D93" s="89" t="s">
        <v>27</v>
      </c>
      <c r="E93" s="89" t="s">
        <v>71</v>
      </c>
      <c r="F93" s="89" t="s">
        <v>72</v>
      </c>
      <c r="G93" s="92"/>
      <c r="H93" s="250"/>
      <c r="I93" s="250"/>
      <c r="J93" s="251"/>
      <c r="K93" s="250"/>
      <c r="L93" s="250"/>
      <c r="M93" s="250"/>
      <c r="N93" s="250"/>
      <c r="O93" s="250"/>
      <c r="P93" s="250"/>
      <c r="Q93" s="251"/>
      <c r="R93" s="251"/>
      <c r="S93" s="250"/>
      <c r="T93" s="250"/>
      <c r="U93" s="250"/>
      <c r="V93" s="250"/>
      <c r="W93" s="250"/>
      <c r="X93" s="252"/>
      <c r="Y93" s="250"/>
      <c r="Z93" s="250"/>
      <c r="AA93" s="250"/>
      <c r="AB93" s="250"/>
      <c r="AC93" s="112"/>
      <c r="AD93" s="88" t="n">
        <f aca="false">SUM(G93:AB93)*8</f>
        <v>0</v>
      </c>
      <c r="AE93" s="88" t="n">
        <f aca="false">19.5/1.5*8</f>
        <v>104</v>
      </c>
      <c r="AF93" s="114"/>
      <c r="AG93" s="114"/>
      <c r="AH93" s="88" t="str">
        <f aca="false">E93</f>
        <v>Intervenant</v>
      </c>
      <c r="AI93" s="88" t="str">
        <f aca="false">D93</f>
        <v>TP</v>
      </c>
      <c r="AJ93" s="88" t="n">
        <f aca="false">SUM(G93:AB93)</f>
        <v>0</v>
      </c>
      <c r="AK93" s="88" t="n">
        <f aca="false">AJ93*1.5</f>
        <v>0</v>
      </c>
      <c r="AL93" s="44"/>
      <c r="AM93" s="44"/>
      <c r="AN93" s="44"/>
      <c r="AO93" s="44"/>
      <c r="AP93" s="44"/>
      <c r="AQ93" s="44"/>
      <c r="AR93" s="44"/>
      <c r="AS93" s="44"/>
      <c r="AT93" s="44"/>
      <c r="AU93" s="44"/>
    </row>
    <row r="94" customFormat="false" ht="13.5" hidden="false" customHeight="true" outlineLevel="0" collapsed="false">
      <c r="A94" s="44" t="n">
        <v>88</v>
      </c>
      <c r="B94" s="163" t="s">
        <v>159</v>
      </c>
      <c r="C94" s="171" t="str">
        <f aca="false">CONCATENATE(D94,"_",E94)</f>
        <v>TP_</v>
      </c>
      <c r="D94" s="195" t="s">
        <v>27</v>
      </c>
      <c r="E94" s="195"/>
      <c r="F94" s="195" t="s">
        <v>36</v>
      </c>
      <c r="G94" s="101"/>
      <c r="H94" s="166"/>
      <c r="I94" s="166"/>
      <c r="J94" s="167"/>
      <c r="K94" s="166"/>
      <c r="L94" s="166"/>
      <c r="M94" s="166"/>
      <c r="N94" s="166"/>
      <c r="O94" s="166"/>
      <c r="P94" s="166"/>
      <c r="Q94" s="167"/>
      <c r="R94" s="167"/>
      <c r="S94" s="166"/>
      <c r="T94" s="166"/>
      <c r="U94" s="166"/>
      <c r="V94" s="166"/>
      <c r="W94" s="166"/>
      <c r="X94" s="252"/>
      <c r="Y94" s="166"/>
      <c r="Z94" s="166"/>
      <c r="AA94" s="166"/>
      <c r="AB94" s="166"/>
      <c r="AC94" s="112"/>
      <c r="AD94" s="103" t="n">
        <f aca="false">SUM(G94:AB101)</f>
        <v>0</v>
      </c>
      <c r="AE94" s="104"/>
      <c r="AF94" s="114"/>
      <c r="AG94" s="114"/>
      <c r="AH94" s="105" t="n">
        <f aca="false">E94</f>
        <v>0</v>
      </c>
      <c r="AI94" s="106" t="str">
        <f aca="false">D94</f>
        <v>TP</v>
      </c>
      <c r="AJ94" s="105" t="n">
        <f aca="false">SUM(G94:AB94)</f>
        <v>0</v>
      </c>
      <c r="AK94" s="105" t="n">
        <f aca="false">AJ94*1.5</f>
        <v>0</v>
      </c>
      <c r="AL94" s="44"/>
      <c r="AM94" s="44"/>
      <c r="AN94" s="44"/>
      <c r="AO94" s="44"/>
      <c r="AP94" s="44"/>
      <c r="AQ94" s="44"/>
      <c r="AR94" s="44"/>
      <c r="AS94" s="44"/>
      <c r="AT94" s="44"/>
      <c r="AU94" s="44"/>
    </row>
    <row r="95" customFormat="false" ht="13.5" hidden="false" customHeight="true" outlineLevel="0" collapsed="false">
      <c r="A95" s="44" t="n">
        <v>89</v>
      </c>
      <c r="B95" s="163" t="s">
        <v>159</v>
      </c>
      <c r="C95" s="171" t="str">
        <f aca="false">CONCATENATE(D95,"_",E95)</f>
        <v>TP_</v>
      </c>
      <c r="D95" s="195" t="s">
        <v>27</v>
      </c>
      <c r="E95" s="195"/>
      <c r="F95" s="195" t="s">
        <v>36</v>
      </c>
      <c r="G95" s="111"/>
      <c r="H95" s="166"/>
      <c r="I95" s="166"/>
      <c r="J95" s="167"/>
      <c r="K95" s="166"/>
      <c r="L95" s="166"/>
      <c r="M95" s="166"/>
      <c r="N95" s="166"/>
      <c r="O95" s="166"/>
      <c r="P95" s="166"/>
      <c r="Q95" s="167"/>
      <c r="R95" s="167"/>
      <c r="S95" s="166"/>
      <c r="T95" s="166"/>
      <c r="U95" s="166"/>
      <c r="V95" s="166"/>
      <c r="W95" s="166"/>
      <c r="X95" s="252"/>
      <c r="Y95" s="166"/>
      <c r="Z95" s="166"/>
      <c r="AA95" s="166"/>
      <c r="AB95" s="166"/>
      <c r="AC95" s="112"/>
      <c r="AD95" s="126"/>
      <c r="AE95" s="114"/>
      <c r="AF95" s="114"/>
      <c r="AG95" s="114"/>
      <c r="AH95" s="105" t="n">
        <f aca="false">E95</f>
        <v>0</v>
      </c>
      <c r="AI95" s="106" t="str">
        <f aca="false">D95</f>
        <v>TP</v>
      </c>
      <c r="AJ95" s="105" t="n">
        <f aca="false">SUM(G95:AB95)</f>
        <v>0</v>
      </c>
      <c r="AK95" s="105" t="n">
        <f aca="false">AJ95*1.5</f>
        <v>0</v>
      </c>
      <c r="AL95" s="44"/>
      <c r="AM95" s="44"/>
      <c r="AN95" s="44"/>
      <c r="AO95" s="44"/>
      <c r="AP95" s="44"/>
      <c r="AQ95" s="44"/>
      <c r="AR95" s="44"/>
      <c r="AS95" s="44"/>
      <c r="AT95" s="44"/>
      <c r="AU95" s="44"/>
    </row>
    <row r="96" customFormat="false" ht="13.5" hidden="false" customHeight="true" outlineLevel="0" collapsed="false">
      <c r="A96" s="44" t="n">
        <v>90</v>
      </c>
      <c r="B96" s="163" t="s">
        <v>159</v>
      </c>
      <c r="C96" s="171" t="str">
        <f aca="false">CONCATENATE(D96,"_",E96)</f>
        <v>TP_</v>
      </c>
      <c r="D96" s="195" t="s">
        <v>27</v>
      </c>
      <c r="E96" s="195"/>
      <c r="F96" s="195" t="s">
        <v>36</v>
      </c>
      <c r="G96" s="101"/>
      <c r="H96" s="166"/>
      <c r="I96" s="166"/>
      <c r="J96" s="167"/>
      <c r="K96" s="166"/>
      <c r="L96" s="166"/>
      <c r="M96" s="166"/>
      <c r="N96" s="166"/>
      <c r="O96" s="166"/>
      <c r="P96" s="166"/>
      <c r="Q96" s="167"/>
      <c r="R96" s="167"/>
      <c r="S96" s="166"/>
      <c r="T96" s="166"/>
      <c r="U96" s="166"/>
      <c r="V96" s="166"/>
      <c r="W96" s="166"/>
      <c r="X96" s="252"/>
      <c r="Y96" s="166"/>
      <c r="Z96" s="166"/>
      <c r="AA96" s="166"/>
      <c r="AB96" s="166"/>
      <c r="AC96" s="112"/>
      <c r="AD96" s="126"/>
      <c r="AE96" s="114"/>
      <c r="AF96" s="114"/>
      <c r="AG96" s="114"/>
      <c r="AH96" s="105" t="n">
        <f aca="false">E96</f>
        <v>0</v>
      </c>
      <c r="AI96" s="106" t="str">
        <f aca="false">D96</f>
        <v>TP</v>
      </c>
      <c r="AJ96" s="105" t="n">
        <f aca="false">SUM(G96:AB96)</f>
        <v>0</v>
      </c>
      <c r="AK96" s="105" t="n">
        <f aca="false">AJ96*1.5</f>
        <v>0</v>
      </c>
      <c r="AL96" s="44"/>
      <c r="AM96" s="44"/>
      <c r="AN96" s="44"/>
      <c r="AO96" s="44"/>
      <c r="AP96" s="44"/>
      <c r="AQ96" s="44"/>
      <c r="AR96" s="44"/>
      <c r="AS96" s="44"/>
      <c r="AT96" s="44"/>
      <c r="AU96" s="44"/>
    </row>
    <row r="97" customFormat="false" ht="13.5" hidden="false" customHeight="true" outlineLevel="0" collapsed="false">
      <c r="A97" s="44" t="n">
        <v>91</v>
      </c>
      <c r="B97" s="163" t="s">
        <v>159</v>
      </c>
      <c r="C97" s="171" t="str">
        <f aca="false">CONCATENATE(D97,"_",E97)</f>
        <v>TP_</v>
      </c>
      <c r="D97" s="195" t="s">
        <v>27</v>
      </c>
      <c r="E97" s="195"/>
      <c r="F97" s="195" t="s">
        <v>36</v>
      </c>
      <c r="G97" s="111"/>
      <c r="H97" s="166"/>
      <c r="I97" s="166"/>
      <c r="J97" s="167"/>
      <c r="K97" s="166"/>
      <c r="L97" s="166"/>
      <c r="M97" s="166"/>
      <c r="N97" s="166"/>
      <c r="O97" s="166"/>
      <c r="P97" s="166"/>
      <c r="Q97" s="167"/>
      <c r="R97" s="167"/>
      <c r="S97" s="166"/>
      <c r="T97" s="166"/>
      <c r="U97" s="166"/>
      <c r="V97" s="166"/>
      <c r="W97" s="166"/>
      <c r="X97" s="252"/>
      <c r="Y97" s="166"/>
      <c r="Z97" s="166"/>
      <c r="AA97" s="166"/>
      <c r="AB97" s="166"/>
      <c r="AC97" s="112"/>
      <c r="AD97" s="126"/>
      <c r="AE97" s="114"/>
      <c r="AF97" s="114"/>
      <c r="AG97" s="114"/>
      <c r="AH97" s="105" t="n">
        <f aca="false">E97</f>
        <v>0</v>
      </c>
      <c r="AI97" s="106" t="str">
        <f aca="false">D97</f>
        <v>TP</v>
      </c>
      <c r="AJ97" s="105" t="n">
        <f aca="false">SUM(G97:AB97)</f>
        <v>0</v>
      </c>
      <c r="AK97" s="105" t="n">
        <f aca="false">AJ97*1.5</f>
        <v>0</v>
      </c>
      <c r="AL97" s="44"/>
      <c r="AM97" s="44"/>
      <c r="AN97" s="44"/>
      <c r="AO97" s="44"/>
      <c r="AP97" s="44"/>
      <c r="AQ97" s="44"/>
      <c r="AR97" s="44"/>
      <c r="AS97" s="44"/>
      <c r="AT97" s="44"/>
      <c r="AU97" s="44"/>
    </row>
    <row r="98" customFormat="false" ht="13.5" hidden="false" customHeight="true" outlineLevel="0" collapsed="false">
      <c r="A98" s="44" t="n">
        <v>92</v>
      </c>
      <c r="B98" s="163" t="s">
        <v>159</v>
      </c>
      <c r="C98" s="171" t="str">
        <f aca="false">CONCATENATE(D98,"_",E98)</f>
        <v>TP_</v>
      </c>
      <c r="D98" s="195" t="s">
        <v>27</v>
      </c>
      <c r="E98" s="195"/>
      <c r="F98" s="195" t="s">
        <v>36</v>
      </c>
      <c r="G98" s="101"/>
      <c r="H98" s="166"/>
      <c r="I98" s="166"/>
      <c r="J98" s="167"/>
      <c r="K98" s="166"/>
      <c r="L98" s="166"/>
      <c r="M98" s="166"/>
      <c r="N98" s="166"/>
      <c r="O98" s="166"/>
      <c r="P98" s="166"/>
      <c r="Q98" s="167"/>
      <c r="R98" s="167"/>
      <c r="S98" s="166"/>
      <c r="T98" s="166"/>
      <c r="U98" s="166"/>
      <c r="V98" s="166"/>
      <c r="W98" s="166"/>
      <c r="X98" s="252"/>
      <c r="Y98" s="166"/>
      <c r="Z98" s="166"/>
      <c r="AA98" s="166"/>
      <c r="AB98" s="166"/>
      <c r="AC98" s="112"/>
      <c r="AD98" s="126"/>
      <c r="AE98" s="114"/>
      <c r="AF98" s="114"/>
      <c r="AG98" s="114"/>
      <c r="AH98" s="105" t="n">
        <f aca="false">E98</f>
        <v>0</v>
      </c>
      <c r="AI98" s="106" t="str">
        <f aca="false">D98</f>
        <v>TP</v>
      </c>
      <c r="AJ98" s="105" t="n">
        <f aca="false">SUM(G98:AB98)</f>
        <v>0</v>
      </c>
      <c r="AK98" s="105" t="n">
        <f aca="false">AJ98*1.5</f>
        <v>0</v>
      </c>
      <c r="AL98" s="44"/>
      <c r="AM98" s="44"/>
      <c r="AN98" s="44"/>
      <c r="AO98" s="44"/>
      <c r="AP98" s="44"/>
      <c r="AQ98" s="44"/>
      <c r="AR98" s="44"/>
      <c r="AS98" s="44"/>
      <c r="AT98" s="44"/>
      <c r="AU98" s="44"/>
    </row>
    <row r="99" customFormat="false" ht="13.5" hidden="false" customHeight="true" outlineLevel="0" collapsed="false">
      <c r="A99" s="44" t="n">
        <v>93</v>
      </c>
      <c r="B99" s="163" t="s">
        <v>159</v>
      </c>
      <c r="C99" s="171" t="str">
        <f aca="false">CONCATENATE(D99,"_",E99)</f>
        <v>TP_</v>
      </c>
      <c r="D99" s="195" t="s">
        <v>27</v>
      </c>
      <c r="E99" s="195"/>
      <c r="F99" s="195" t="s">
        <v>36</v>
      </c>
      <c r="G99" s="111"/>
      <c r="H99" s="166"/>
      <c r="I99" s="166"/>
      <c r="J99" s="167"/>
      <c r="K99" s="166"/>
      <c r="L99" s="166"/>
      <c r="M99" s="166"/>
      <c r="N99" s="166"/>
      <c r="O99" s="166"/>
      <c r="P99" s="166"/>
      <c r="Q99" s="167"/>
      <c r="R99" s="167"/>
      <c r="S99" s="166"/>
      <c r="T99" s="166"/>
      <c r="U99" s="166"/>
      <c r="V99" s="166"/>
      <c r="W99" s="166"/>
      <c r="X99" s="252"/>
      <c r="Y99" s="166"/>
      <c r="Z99" s="166"/>
      <c r="AA99" s="166"/>
      <c r="AB99" s="166"/>
      <c r="AC99" s="122"/>
      <c r="AD99" s="126"/>
      <c r="AE99" s="114"/>
      <c r="AF99" s="114"/>
      <c r="AG99" s="114"/>
      <c r="AH99" s="105" t="n">
        <f aca="false">E99</f>
        <v>0</v>
      </c>
      <c r="AI99" s="106" t="str">
        <f aca="false">D99</f>
        <v>TP</v>
      </c>
      <c r="AJ99" s="105" t="n">
        <f aca="false">SUM(G99:AB99)</f>
        <v>0</v>
      </c>
      <c r="AK99" s="105" t="n">
        <f aca="false">AJ99*1.5</f>
        <v>0</v>
      </c>
      <c r="AL99" s="44"/>
      <c r="AM99" s="44"/>
      <c r="AN99" s="44"/>
      <c r="AO99" s="44"/>
      <c r="AP99" s="44"/>
      <c r="AQ99" s="44"/>
      <c r="AR99" s="44"/>
      <c r="AS99" s="44"/>
      <c r="AT99" s="44"/>
      <c r="AU99" s="44"/>
    </row>
    <row r="100" customFormat="false" ht="13.5" hidden="false" customHeight="true" outlineLevel="0" collapsed="false">
      <c r="A100" s="44" t="n">
        <v>94</v>
      </c>
      <c r="B100" s="163" t="s">
        <v>159</v>
      </c>
      <c r="C100" s="171" t="str">
        <f aca="false">CONCATENATE(D100,"_",E100)</f>
        <v>TP_</v>
      </c>
      <c r="D100" s="195" t="s">
        <v>27</v>
      </c>
      <c r="E100" s="195"/>
      <c r="F100" s="195" t="s">
        <v>36</v>
      </c>
      <c r="G100" s="101"/>
      <c r="H100" s="166"/>
      <c r="I100" s="166"/>
      <c r="J100" s="167"/>
      <c r="K100" s="166"/>
      <c r="L100" s="166"/>
      <c r="M100" s="166"/>
      <c r="N100" s="166"/>
      <c r="O100" s="166"/>
      <c r="P100" s="166"/>
      <c r="Q100" s="167"/>
      <c r="R100" s="167"/>
      <c r="S100" s="166"/>
      <c r="T100" s="166"/>
      <c r="U100" s="166"/>
      <c r="V100" s="166"/>
      <c r="W100" s="166"/>
      <c r="X100" s="252"/>
      <c r="Y100" s="166"/>
      <c r="Z100" s="166"/>
      <c r="AA100" s="166"/>
      <c r="AB100" s="166"/>
      <c r="AC100" s="112"/>
      <c r="AD100" s="126"/>
      <c r="AE100" s="114"/>
      <c r="AF100" s="114"/>
      <c r="AG100" s="114"/>
      <c r="AH100" s="105" t="n">
        <f aca="false">E100</f>
        <v>0</v>
      </c>
      <c r="AI100" s="106" t="str">
        <f aca="false">D100</f>
        <v>TP</v>
      </c>
      <c r="AJ100" s="105" t="n">
        <f aca="false">SUM(G100:AB100)</f>
        <v>0</v>
      </c>
      <c r="AK100" s="105" t="n">
        <f aca="false">AJ100*1.5</f>
        <v>0</v>
      </c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</row>
    <row r="101" customFormat="false" ht="13.5" hidden="false" customHeight="true" outlineLevel="0" collapsed="false">
      <c r="A101" s="44" t="n">
        <v>95</v>
      </c>
      <c r="B101" s="163" t="s">
        <v>159</v>
      </c>
      <c r="C101" s="171" t="str">
        <f aca="false">CONCATENATE(D101,"_",E101)</f>
        <v>TP_</v>
      </c>
      <c r="D101" s="195" t="s">
        <v>27</v>
      </c>
      <c r="E101" s="195"/>
      <c r="F101" s="195" t="s">
        <v>36</v>
      </c>
      <c r="G101" s="111"/>
      <c r="H101" s="166"/>
      <c r="I101" s="166"/>
      <c r="J101" s="167"/>
      <c r="K101" s="166"/>
      <c r="L101" s="166"/>
      <c r="M101" s="166"/>
      <c r="N101" s="166"/>
      <c r="O101" s="166"/>
      <c r="P101" s="166"/>
      <c r="Q101" s="167"/>
      <c r="R101" s="167"/>
      <c r="S101" s="166"/>
      <c r="T101" s="166"/>
      <c r="U101" s="166"/>
      <c r="V101" s="166"/>
      <c r="W101" s="166"/>
      <c r="X101" s="252"/>
      <c r="Y101" s="166"/>
      <c r="Z101" s="166"/>
      <c r="AA101" s="166"/>
      <c r="AB101" s="166"/>
      <c r="AC101" s="112"/>
      <c r="AD101" s="113" t="str">
        <f aca="false">IF(AD93=AD94,"ok","/!\")</f>
        <v>ok</v>
      </c>
      <c r="AE101" s="113" t="str">
        <f aca="false">IF(AD93=AE93,"ok","/!\")</f>
        <v>/!\</v>
      </c>
      <c r="AF101" s="114"/>
      <c r="AG101" s="114"/>
      <c r="AH101" s="105" t="n">
        <f aca="false">E101</f>
        <v>0</v>
      </c>
      <c r="AI101" s="106" t="str">
        <f aca="false">D101</f>
        <v>TP</v>
      </c>
      <c r="AJ101" s="105" t="n">
        <f aca="false">SUM(G101:AB101)</f>
        <v>0</v>
      </c>
      <c r="AK101" s="105" t="n">
        <f aca="false">AJ101*1.5</f>
        <v>0</v>
      </c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</row>
    <row r="102" customFormat="false" ht="24.75" hidden="false" customHeight="true" outlineLevel="0" collapsed="false">
      <c r="A102" s="44" t="n">
        <v>96</v>
      </c>
      <c r="B102" s="89" t="s">
        <v>157</v>
      </c>
      <c r="C102" s="89" t="str">
        <f aca="false">CONCATENATE(D102,"_",E102)</f>
        <v>CTRL_Intervenant</v>
      </c>
      <c r="D102" s="89" t="s">
        <v>28</v>
      </c>
      <c r="E102" s="89" t="s">
        <v>71</v>
      </c>
      <c r="F102" s="89" t="s">
        <v>72</v>
      </c>
      <c r="G102" s="92"/>
      <c r="H102" s="250"/>
      <c r="I102" s="250"/>
      <c r="J102" s="251"/>
      <c r="K102" s="250"/>
      <c r="L102" s="250"/>
      <c r="M102" s="250"/>
      <c r="N102" s="250"/>
      <c r="O102" s="250"/>
      <c r="P102" s="250"/>
      <c r="Q102" s="251"/>
      <c r="R102" s="251"/>
      <c r="S102" s="250"/>
      <c r="T102" s="250"/>
      <c r="U102" s="250"/>
      <c r="V102" s="250"/>
      <c r="W102" s="250"/>
      <c r="X102" s="252"/>
      <c r="Y102" s="250"/>
      <c r="Z102" s="250"/>
      <c r="AA102" s="250" t="n">
        <v>1</v>
      </c>
      <c r="AB102" s="250"/>
      <c r="AC102" s="122"/>
      <c r="AD102" s="88" t="n">
        <f aca="false">SUM(G102:AB102)</f>
        <v>1</v>
      </c>
      <c r="AE102" s="88" t="n">
        <f aca="false">3/1.5</f>
        <v>2</v>
      </c>
      <c r="AF102" s="114"/>
      <c r="AG102" s="114"/>
      <c r="AH102" s="88" t="str">
        <f aca="false">E102</f>
        <v>Intervenant</v>
      </c>
      <c r="AI102" s="88" t="str">
        <f aca="false">D102</f>
        <v>CTRL</v>
      </c>
      <c r="AJ102" s="88" t="n">
        <f aca="false">SUM(G102:AB102)</f>
        <v>1</v>
      </c>
      <c r="AK102" s="88" t="n">
        <f aca="false">AJ102*1.5</f>
        <v>1.5</v>
      </c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</row>
    <row r="103" customFormat="false" ht="13.5" hidden="false" customHeight="true" outlineLevel="0" collapsed="false">
      <c r="A103" s="44" t="n">
        <v>97</v>
      </c>
      <c r="B103" s="163" t="s">
        <v>159</v>
      </c>
      <c r="C103" s="171" t="str">
        <f aca="false">CONCATENATE(D103,"_",E103)</f>
        <v>CTRL_JMB</v>
      </c>
      <c r="D103" s="195" t="s">
        <v>28</v>
      </c>
      <c r="E103" s="195" t="s">
        <v>158</v>
      </c>
      <c r="F103" s="195" t="s">
        <v>28</v>
      </c>
      <c r="G103" s="101"/>
      <c r="H103" s="166"/>
      <c r="I103" s="166"/>
      <c r="J103" s="167"/>
      <c r="K103" s="166"/>
      <c r="L103" s="166"/>
      <c r="M103" s="166"/>
      <c r="N103" s="166"/>
      <c r="O103" s="166"/>
      <c r="P103" s="166"/>
      <c r="Q103" s="167"/>
      <c r="R103" s="167"/>
      <c r="S103" s="166"/>
      <c r="T103" s="166"/>
      <c r="U103" s="166"/>
      <c r="V103" s="166"/>
      <c r="W103" s="166"/>
      <c r="X103" s="252"/>
      <c r="Y103" s="166"/>
      <c r="Z103" s="166"/>
      <c r="AA103" s="166" t="n">
        <v>1</v>
      </c>
      <c r="AB103" s="166"/>
      <c r="AC103" s="112"/>
      <c r="AD103" s="103" t="n">
        <f aca="false">SUM(G103:AB104)</f>
        <v>1</v>
      </c>
      <c r="AE103" s="104"/>
      <c r="AF103" s="114"/>
      <c r="AG103" s="114"/>
      <c r="AH103" s="106" t="str">
        <f aca="false">E103</f>
        <v>JMB</v>
      </c>
      <c r="AI103" s="106" t="str">
        <f aca="false">D103</f>
        <v>CTRL</v>
      </c>
      <c r="AJ103" s="106" t="n">
        <f aca="false">SUM(G103:AB103)</f>
        <v>1</v>
      </c>
      <c r="AK103" s="106" t="n">
        <f aca="false">AJ103*1.5</f>
        <v>1.5</v>
      </c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</row>
    <row r="104" customFormat="false" ht="13.5" hidden="false" customHeight="true" outlineLevel="0" collapsed="false">
      <c r="A104" s="44" t="n">
        <v>98</v>
      </c>
      <c r="B104" s="163" t="s">
        <v>159</v>
      </c>
      <c r="C104" s="171" t="str">
        <f aca="false">CONCATENATE(D104,"_",E104)</f>
        <v>CTRL_</v>
      </c>
      <c r="D104" s="195" t="s">
        <v>28</v>
      </c>
      <c r="E104" s="195"/>
      <c r="F104" s="195" t="s">
        <v>28</v>
      </c>
      <c r="G104" s="111"/>
      <c r="H104" s="166"/>
      <c r="I104" s="166"/>
      <c r="J104" s="167"/>
      <c r="K104" s="166"/>
      <c r="L104" s="166"/>
      <c r="M104" s="166"/>
      <c r="N104" s="166"/>
      <c r="O104" s="166"/>
      <c r="P104" s="166"/>
      <c r="Q104" s="167"/>
      <c r="R104" s="167"/>
      <c r="S104" s="166"/>
      <c r="T104" s="166"/>
      <c r="U104" s="166"/>
      <c r="V104" s="166"/>
      <c r="W104" s="166"/>
      <c r="X104" s="252"/>
      <c r="Y104" s="166"/>
      <c r="Z104" s="166"/>
      <c r="AA104" s="166"/>
      <c r="AB104" s="166"/>
      <c r="AC104" s="128"/>
      <c r="AD104" s="113" t="str">
        <f aca="false">IF(AD102=AD103,"ok","/!\")</f>
        <v>ok</v>
      </c>
      <c r="AE104" s="113" t="str">
        <f aca="false">IF(AD102=AE102,"ok","/!\")</f>
        <v>/!\</v>
      </c>
      <c r="AF104" s="129"/>
      <c r="AG104" s="129"/>
      <c r="AH104" s="28" t="n">
        <f aca="false">E104</f>
        <v>0</v>
      </c>
      <c r="AI104" s="106" t="str">
        <f aca="false">D104</f>
        <v>CTRL</v>
      </c>
      <c r="AJ104" s="28" t="n">
        <f aca="false">SUM(G104:AB104)</f>
        <v>0</v>
      </c>
      <c r="AK104" s="28" t="n">
        <f aca="false">AJ104*1.5</f>
        <v>0</v>
      </c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</row>
    <row r="105" customFormat="false" ht="13.5" hidden="false" customHeight="true" outlineLevel="0" collapsed="false">
      <c r="A105" s="44"/>
      <c r="B105" s="172"/>
      <c r="C105" s="131"/>
      <c r="D105" s="131"/>
      <c r="E105" s="131"/>
      <c r="F105" s="72"/>
      <c r="G105" s="174"/>
      <c r="H105" s="174"/>
      <c r="I105" s="174"/>
      <c r="J105" s="174"/>
      <c r="K105" s="174"/>
      <c r="L105" s="174"/>
      <c r="M105" s="174"/>
      <c r="N105" s="174"/>
      <c r="O105" s="174"/>
      <c r="P105" s="174"/>
      <c r="Q105" s="174"/>
      <c r="R105" s="174"/>
      <c r="S105" s="174"/>
      <c r="T105" s="174"/>
      <c r="U105" s="174"/>
      <c r="V105" s="174"/>
      <c r="W105" s="174"/>
      <c r="X105" s="233"/>
      <c r="Y105" s="174"/>
      <c r="Z105" s="174"/>
      <c r="AA105" s="174"/>
      <c r="AB105" s="174"/>
      <c r="AC105" s="174"/>
      <c r="AD105" s="72"/>
      <c r="AE105" s="86"/>
      <c r="AF105" s="72"/>
      <c r="AG105" s="72"/>
      <c r="AH105" s="86"/>
      <c r="AI105" s="86"/>
      <c r="AJ105" s="86"/>
      <c r="AK105" s="86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</row>
    <row r="106" customFormat="false" ht="13.5" hidden="false" customHeight="true" outlineLevel="0" collapsed="false">
      <c r="A106" s="44" t="n">
        <v>101</v>
      </c>
      <c r="B106" s="88" t="s">
        <v>164</v>
      </c>
      <c r="C106" s="88" t="str">
        <f aca="false">CONCATENATE(D106,"_",E106)</f>
        <v>CM_Intervenant</v>
      </c>
      <c r="D106" s="89" t="s">
        <v>23</v>
      </c>
      <c r="E106" s="89" t="s">
        <v>71</v>
      </c>
      <c r="F106" s="89" t="s">
        <v>72</v>
      </c>
      <c r="G106" s="141"/>
      <c r="H106" s="227"/>
      <c r="I106" s="227" t="n">
        <v>1</v>
      </c>
      <c r="J106" s="226"/>
      <c r="K106" s="227"/>
      <c r="L106" s="227"/>
      <c r="M106" s="227"/>
      <c r="N106" s="227"/>
      <c r="O106" s="227"/>
      <c r="P106" s="227"/>
      <c r="Q106" s="226"/>
      <c r="R106" s="226"/>
      <c r="S106" s="227" t="n">
        <v>1</v>
      </c>
      <c r="T106" s="227" t="n">
        <v>1</v>
      </c>
      <c r="U106" s="227"/>
      <c r="V106" s="227"/>
      <c r="W106" s="227"/>
      <c r="X106" s="233"/>
      <c r="Y106" s="227" t="n">
        <v>1</v>
      </c>
      <c r="Z106" s="227"/>
      <c r="AA106" s="227"/>
      <c r="AB106" s="227"/>
      <c r="AC106" s="142" t="s">
        <v>135</v>
      </c>
      <c r="AD106" s="88" t="n">
        <f aca="false">SUM(G106:AB106)</f>
        <v>4</v>
      </c>
      <c r="AE106" s="88" t="n">
        <f aca="false">9/1.5</f>
        <v>6</v>
      </c>
      <c r="AF106" s="94" t="n">
        <f aca="false">(AD106+AD110+AD116+AD125)/(AE106+AE110+AE116+AE125)</f>
        <v>0.9928057554</v>
      </c>
      <c r="AG106" s="88" t="str">
        <f aca="false">B106</f>
        <v>M2105 - IHM</v>
      </c>
      <c r="AH106" s="88" t="str">
        <f aca="false">E106</f>
        <v>Intervenant</v>
      </c>
      <c r="AI106" s="88" t="s">
        <v>73</v>
      </c>
      <c r="AJ106" s="88" t="s">
        <v>21</v>
      </c>
      <c r="AK106" s="88" t="s">
        <v>74</v>
      </c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</row>
    <row r="107" customFormat="false" ht="13.5" hidden="false" customHeight="true" outlineLevel="0" collapsed="false">
      <c r="A107" s="44" t="n">
        <v>102</v>
      </c>
      <c r="B107" s="163" t="s">
        <v>165</v>
      </c>
      <c r="C107" s="96" t="str">
        <f aca="false">CONCATENATE(D107,"_",E107)</f>
        <v>CM_JMB</v>
      </c>
      <c r="D107" s="195" t="s">
        <v>23</v>
      </c>
      <c r="E107" s="195" t="s">
        <v>158</v>
      </c>
      <c r="F107" s="195" t="s">
        <v>30</v>
      </c>
      <c r="G107" s="144"/>
      <c r="H107" s="162"/>
      <c r="I107" s="162" t="n">
        <v>1</v>
      </c>
      <c r="J107" s="178"/>
      <c r="K107" s="162"/>
      <c r="L107" s="162"/>
      <c r="M107" s="162"/>
      <c r="N107" s="162"/>
      <c r="O107" s="162"/>
      <c r="P107" s="162"/>
      <c r="Q107" s="178"/>
      <c r="R107" s="178"/>
      <c r="S107" s="162"/>
      <c r="T107" s="162"/>
      <c r="U107" s="162"/>
      <c r="V107" s="162"/>
      <c r="W107" s="162"/>
      <c r="X107" s="233"/>
      <c r="Y107" s="162"/>
      <c r="Z107" s="162"/>
      <c r="AA107" s="162"/>
      <c r="AB107" s="162"/>
      <c r="AC107" s="145"/>
      <c r="AD107" s="103" t="n">
        <f aca="false">SUM(G107:AB109)</f>
        <v>4</v>
      </c>
      <c r="AE107" s="104"/>
      <c r="AF107" s="104"/>
      <c r="AG107" s="104"/>
      <c r="AH107" s="105" t="str">
        <f aca="false">E107</f>
        <v>JMB</v>
      </c>
      <c r="AI107" s="106" t="str">
        <f aca="false">D107</f>
        <v>CM</v>
      </c>
      <c r="AJ107" s="105" t="n">
        <f aca="false">SUM(G107:AB107)</f>
        <v>1</v>
      </c>
      <c r="AK107" s="105" t="n">
        <f aca="false">AJ107*1.5</f>
        <v>1.5</v>
      </c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</row>
    <row r="108" customFormat="false" ht="13.5" hidden="false" customHeight="true" outlineLevel="0" collapsed="false">
      <c r="A108" s="44" t="n">
        <v>103</v>
      </c>
      <c r="B108" s="163" t="s">
        <v>165</v>
      </c>
      <c r="C108" s="96" t="str">
        <f aca="false">CONCATENATE(D108,"_",E108)</f>
        <v>CM_CMG</v>
      </c>
      <c r="D108" s="195" t="s">
        <v>23</v>
      </c>
      <c r="E108" s="185" t="s">
        <v>100</v>
      </c>
      <c r="F108" s="195" t="s">
        <v>30</v>
      </c>
      <c r="G108" s="146"/>
      <c r="H108" s="162"/>
      <c r="I108" s="162"/>
      <c r="J108" s="178"/>
      <c r="K108" s="162"/>
      <c r="L108" s="162"/>
      <c r="M108" s="162"/>
      <c r="N108" s="162"/>
      <c r="O108" s="162"/>
      <c r="P108" s="162"/>
      <c r="Q108" s="178"/>
      <c r="R108" s="178"/>
      <c r="S108" s="162"/>
      <c r="T108" s="162"/>
      <c r="U108" s="162"/>
      <c r="V108" s="162"/>
      <c r="W108" s="162"/>
      <c r="X108" s="233"/>
      <c r="Y108" s="162"/>
      <c r="Z108" s="162"/>
      <c r="AA108" s="162"/>
      <c r="AB108" s="162"/>
      <c r="AC108" s="147"/>
      <c r="AD108" s="126"/>
      <c r="AE108" s="114"/>
      <c r="AF108" s="114"/>
      <c r="AG108" s="114"/>
      <c r="AH108" s="105" t="str">
        <f aca="false">E108</f>
        <v>CMG</v>
      </c>
      <c r="AI108" s="106" t="str">
        <f aca="false">D108</f>
        <v>CM</v>
      </c>
      <c r="AJ108" s="105" t="n">
        <f aca="false">SUM(G108:AB108)</f>
        <v>0</v>
      </c>
      <c r="AK108" s="105" t="n">
        <f aca="false">AJ108*1.5</f>
        <v>0</v>
      </c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</row>
    <row r="109" customFormat="false" ht="13.5" hidden="false" customHeight="true" outlineLevel="0" collapsed="false">
      <c r="A109" s="44" t="n">
        <v>104</v>
      </c>
      <c r="B109" s="163" t="s">
        <v>165</v>
      </c>
      <c r="C109" s="96" t="str">
        <f aca="false">CONCATENATE(D109,"_",E109)</f>
        <v>CM_FP</v>
      </c>
      <c r="D109" s="195" t="s">
        <v>23</v>
      </c>
      <c r="E109" s="185" t="s">
        <v>135</v>
      </c>
      <c r="F109" s="195" t="s">
        <v>30</v>
      </c>
      <c r="G109" s="146"/>
      <c r="H109" s="162"/>
      <c r="I109" s="162"/>
      <c r="J109" s="178"/>
      <c r="K109" s="162"/>
      <c r="L109" s="162"/>
      <c r="M109" s="162"/>
      <c r="N109" s="162"/>
      <c r="O109" s="162"/>
      <c r="P109" s="162"/>
      <c r="Q109" s="178"/>
      <c r="R109" s="178"/>
      <c r="S109" s="162" t="n">
        <v>1</v>
      </c>
      <c r="T109" s="162" t="n">
        <v>1</v>
      </c>
      <c r="U109" s="162"/>
      <c r="V109" s="162"/>
      <c r="W109" s="162"/>
      <c r="X109" s="233"/>
      <c r="Y109" s="162" t="n">
        <v>1</v>
      </c>
      <c r="Z109" s="162"/>
      <c r="AA109" s="162"/>
      <c r="AB109" s="162"/>
      <c r="AC109" s="147"/>
      <c r="AD109" s="113" t="str">
        <f aca="false">IF(AD106=AD107,"ok","/!\")</f>
        <v>ok</v>
      </c>
      <c r="AE109" s="113" t="str">
        <f aca="false">IF(AD106=AE106,"ok","/!\")</f>
        <v>/!\</v>
      </c>
      <c r="AF109" s="114"/>
      <c r="AG109" s="114"/>
      <c r="AH109" s="105" t="str">
        <f aca="false">E109</f>
        <v>FP</v>
      </c>
      <c r="AI109" s="106" t="str">
        <f aca="false">D109</f>
        <v>CM</v>
      </c>
      <c r="AJ109" s="105" t="n">
        <f aca="false">SUM(G109:AB109)</f>
        <v>3</v>
      </c>
      <c r="AK109" s="105" t="n">
        <f aca="false">AJ109*1.5</f>
        <v>4.5</v>
      </c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</row>
    <row r="110" customFormat="false" ht="13.5" hidden="false" customHeight="true" outlineLevel="0" collapsed="false">
      <c r="A110" s="44" t="n">
        <v>105</v>
      </c>
      <c r="B110" s="88" t="s">
        <v>164</v>
      </c>
      <c r="C110" s="88" t="str">
        <f aca="false">CONCATENATE(D110,"_",E110)</f>
        <v>TD_Intervenant</v>
      </c>
      <c r="D110" s="89" t="s">
        <v>25</v>
      </c>
      <c r="E110" s="89" t="s">
        <v>71</v>
      </c>
      <c r="F110" s="89" t="s">
        <v>72</v>
      </c>
      <c r="G110" s="141"/>
      <c r="H110" s="227"/>
      <c r="I110" s="227"/>
      <c r="J110" s="226"/>
      <c r="K110" s="227" t="n">
        <v>1</v>
      </c>
      <c r="L110" s="227" t="n">
        <v>1</v>
      </c>
      <c r="M110" s="227" t="n">
        <v>1</v>
      </c>
      <c r="N110" s="227"/>
      <c r="O110" s="227"/>
      <c r="P110" s="227"/>
      <c r="Q110" s="226"/>
      <c r="R110" s="226"/>
      <c r="S110" s="227" t="n">
        <v>1</v>
      </c>
      <c r="T110" s="227" t="n">
        <v>1</v>
      </c>
      <c r="U110" s="227"/>
      <c r="V110" s="227"/>
      <c r="W110" s="227" t="n">
        <v>1</v>
      </c>
      <c r="X110" s="233"/>
      <c r="Y110" s="227" t="n">
        <v>1</v>
      </c>
      <c r="Z110" s="227"/>
      <c r="AA110" s="227"/>
      <c r="AB110" s="227"/>
      <c r="AC110" s="147"/>
      <c r="AD110" s="88" t="n">
        <f aca="false">SUM(G110:AB110)*4</f>
        <v>28</v>
      </c>
      <c r="AE110" s="88" t="n">
        <f aca="false">13.5/1.5*4</f>
        <v>36</v>
      </c>
      <c r="AF110" s="114"/>
      <c r="AG110" s="114"/>
      <c r="AH110" s="88" t="str">
        <f aca="false">E110</f>
        <v>Intervenant</v>
      </c>
      <c r="AI110" s="88" t="str">
        <f aca="false">D110</f>
        <v>TD</v>
      </c>
      <c r="AJ110" s="88" t="n">
        <f aca="false">SUM(G110:AB110)</f>
        <v>7</v>
      </c>
      <c r="AK110" s="88" t="n">
        <f aca="false">AJ110*1.5</f>
        <v>10.5</v>
      </c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</row>
    <row r="111" customFormat="false" ht="13.5" hidden="false" customHeight="true" outlineLevel="0" collapsed="false">
      <c r="A111" s="44" t="n">
        <v>106</v>
      </c>
      <c r="B111" s="163" t="s">
        <v>165</v>
      </c>
      <c r="C111" s="96" t="str">
        <f aca="false">CONCATENATE(D111,"_",E111)</f>
        <v>TD_JMB</v>
      </c>
      <c r="D111" s="195" t="s">
        <v>25</v>
      </c>
      <c r="E111" s="185" t="s">
        <v>158</v>
      </c>
      <c r="F111" s="195" t="s">
        <v>32</v>
      </c>
      <c r="G111" s="144"/>
      <c r="H111" s="162"/>
      <c r="I111" s="162"/>
      <c r="J111" s="178"/>
      <c r="K111" s="162" t="n">
        <v>4</v>
      </c>
      <c r="L111" s="162" t="n">
        <v>4</v>
      </c>
      <c r="M111" s="162" t="n">
        <v>4</v>
      </c>
      <c r="N111" s="162"/>
      <c r="O111" s="162"/>
      <c r="P111" s="162"/>
      <c r="Q111" s="178"/>
      <c r="R111" s="178"/>
      <c r="S111" s="162"/>
      <c r="T111" s="162"/>
      <c r="U111" s="162"/>
      <c r="V111" s="162"/>
      <c r="W111" s="162"/>
      <c r="X111" s="233"/>
      <c r="Y111" s="162"/>
      <c r="Z111" s="162"/>
      <c r="AA111" s="162"/>
      <c r="AB111" s="162"/>
      <c r="AC111" s="147"/>
      <c r="AD111" s="103" t="n">
        <f aca="false">SUM(G111:AB115)</f>
        <v>28</v>
      </c>
      <c r="AE111" s="104"/>
      <c r="AF111" s="114"/>
      <c r="AG111" s="114"/>
      <c r="AH111" s="105" t="str">
        <f aca="false">E111</f>
        <v>JMB</v>
      </c>
      <c r="AI111" s="106" t="str">
        <f aca="false">D111</f>
        <v>TD</v>
      </c>
      <c r="AJ111" s="105" t="n">
        <f aca="false">SUM(G111:AB111)</f>
        <v>12</v>
      </c>
      <c r="AK111" s="105" t="n">
        <f aca="false">AJ111*1.5</f>
        <v>18</v>
      </c>
      <c r="AL111" s="254" t="s">
        <v>166</v>
      </c>
      <c r="AM111" s="44"/>
      <c r="AN111" s="44"/>
      <c r="AO111" s="44"/>
      <c r="AP111" s="44"/>
      <c r="AQ111" s="44"/>
      <c r="AR111" s="44"/>
      <c r="AS111" s="44"/>
      <c r="AT111" s="44"/>
      <c r="AU111" s="44"/>
    </row>
    <row r="112" customFormat="false" ht="13.5" hidden="false" customHeight="true" outlineLevel="0" collapsed="false">
      <c r="A112" s="44" t="n">
        <v>107</v>
      </c>
      <c r="B112" s="163" t="s">
        <v>165</v>
      </c>
      <c r="C112" s="96" t="str">
        <f aca="false">CONCATENATE(D112,"_",E112)</f>
        <v>TD_CMG</v>
      </c>
      <c r="D112" s="195" t="s">
        <v>25</v>
      </c>
      <c r="E112" s="185" t="s">
        <v>100</v>
      </c>
      <c r="F112" s="195" t="s">
        <v>36</v>
      </c>
      <c r="G112" s="146"/>
      <c r="H112" s="162"/>
      <c r="I112" s="162"/>
      <c r="J112" s="178"/>
      <c r="K112" s="162"/>
      <c r="L112" s="162"/>
      <c r="M112" s="162"/>
      <c r="N112" s="162"/>
      <c r="O112" s="162"/>
      <c r="P112" s="162"/>
      <c r="Q112" s="178"/>
      <c r="R112" s="178"/>
      <c r="S112" s="162"/>
      <c r="T112" s="162"/>
      <c r="U112" s="162"/>
      <c r="V112" s="162"/>
      <c r="W112" s="162" t="n">
        <v>2</v>
      </c>
      <c r="X112" s="233"/>
      <c r="Y112" s="162" t="n">
        <v>2</v>
      </c>
      <c r="Z112" s="162"/>
      <c r="AA112" s="162"/>
      <c r="AB112" s="162"/>
      <c r="AC112" s="147"/>
      <c r="AD112" s="126"/>
      <c r="AE112" s="126"/>
      <c r="AF112" s="114"/>
      <c r="AG112" s="114"/>
      <c r="AH112" s="105" t="str">
        <f aca="false">E112</f>
        <v>CMG</v>
      </c>
      <c r="AI112" s="106" t="str">
        <f aca="false">D112</f>
        <v>TD</v>
      </c>
      <c r="AJ112" s="105" t="n">
        <f aca="false">SUM(G112:AB112)</f>
        <v>4</v>
      </c>
      <c r="AK112" s="105" t="n">
        <f aca="false">AJ112*1.5</f>
        <v>6</v>
      </c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</row>
    <row r="113" customFormat="false" ht="13.5" hidden="false" customHeight="true" outlineLevel="0" collapsed="false">
      <c r="A113" s="44" t="n">
        <v>108</v>
      </c>
      <c r="B113" s="163" t="s">
        <v>165</v>
      </c>
      <c r="C113" s="96" t="str">
        <f aca="false">CONCATENATE(D113,"_",E113)</f>
        <v>TD_CCL</v>
      </c>
      <c r="D113" s="195" t="s">
        <v>25</v>
      </c>
      <c r="E113" s="185" t="s">
        <v>104</v>
      </c>
      <c r="F113" s="195" t="s">
        <v>36</v>
      </c>
      <c r="G113" s="144"/>
      <c r="H113" s="162"/>
      <c r="I113" s="162"/>
      <c r="J113" s="178"/>
      <c r="K113" s="162"/>
      <c r="L113" s="162"/>
      <c r="M113" s="162"/>
      <c r="N113" s="162"/>
      <c r="O113" s="162"/>
      <c r="P113" s="162"/>
      <c r="Q113" s="178"/>
      <c r="R113" s="178"/>
      <c r="S113" s="162"/>
      <c r="T113" s="162"/>
      <c r="U113" s="162"/>
      <c r="V113" s="162"/>
      <c r="W113" s="162" t="n">
        <v>2</v>
      </c>
      <c r="X113" s="233"/>
      <c r="Y113" s="162" t="n">
        <v>2</v>
      </c>
      <c r="Z113" s="162"/>
      <c r="AA113" s="162"/>
      <c r="AB113" s="162"/>
      <c r="AC113" s="147"/>
      <c r="AD113" s="126"/>
      <c r="AE113" s="114"/>
      <c r="AF113" s="114"/>
      <c r="AG113" s="114"/>
      <c r="AH113" s="105" t="str">
        <f aca="false">E113</f>
        <v>CCL</v>
      </c>
      <c r="AI113" s="106" t="str">
        <f aca="false">D113</f>
        <v>TD</v>
      </c>
      <c r="AJ113" s="105" t="n">
        <f aca="false">SUM(G113:AB113)</f>
        <v>4</v>
      </c>
      <c r="AK113" s="105" t="n">
        <f aca="false">AJ113*1.5</f>
        <v>6</v>
      </c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</row>
    <row r="114" customFormat="false" ht="13.5" hidden="false" customHeight="true" outlineLevel="0" collapsed="false">
      <c r="A114" s="44" t="n">
        <v>110</v>
      </c>
      <c r="B114" s="163" t="s">
        <v>165</v>
      </c>
      <c r="C114" s="96" t="str">
        <f aca="false">CONCATENATE(D114,"_",E114)</f>
        <v>TD_FP</v>
      </c>
      <c r="D114" s="195" t="s">
        <v>25</v>
      </c>
      <c r="E114" s="185" t="s">
        <v>135</v>
      </c>
      <c r="F114" s="195" t="s">
        <v>38</v>
      </c>
      <c r="G114" s="146"/>
      <c r="H114" s="162"/>
      <c r="I114" s="162"/>
      <c r="J114" s="178"/>
      <c r="K114" s="162"/>
      <c r="L114" s="162"/>
      <c r="M114" s="162"/>
      <c r="N114" s="162"/>
      <c r="O114" s="162"/>
      <c r="P114" s="162"/>
      <c r="Q114" s="178"/>
      <c r="R114" s="178"/>
      <c r="S114" s="162" t="n">
        <v>4</v>
      </c>
      <c r="T114" s="162" t="n">
        <v>4</v>
      </c>
      <c r="U114" s="162"/>
      <c r="V114" s="162"/>
      <c r="W114" s="162"/>
      <c r="X114" s="233"/>
      <c r="Y114" s="162"/>
      <c r="Z114" s="162"/>
      <c r="AA114" s="162"/>
      <c r="AB114" s="162"/>
      <c r="AC114" s="147"/>
      <c r="AD114" s="126"/>
      <c r="AE114" s="114"/>
      <c r="AF114" s="114"/>
      <c r="AG114" s="114"/>
      <c r="AH114" s="105" t="str">
        <f aca="false">E114</f>
        <v>FP</v>
      </c>
      <c r="AI114" s="106" t="str">
        <f aca="false">D114</f>
        <v>TD</v>
      </c>
      <c r="AJ114" s="105" t="n">
        <f aca="false">SUM(G114:AB114)</f>
        <v>8</v>
      </c>
      <c r="AK114" s="105" t="n">
        <f aca="false">AJ114*1.5</f>
        <v>12</v>
      </c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</row>
    <row r="115" customFormat="false" ht="13.5" hidden="false" customHeight="true" outlineLevel="0" collapsed="false">
      <c r="A115" s="44" t="n">
        <v>111</v>
      </c>
      <c r="B115" s="163" t="s">
        <v>165</v>
      </c>
      <c r="C115" s="96" t="str">
        <f aca="false">CONCATENATE(D115,"_",E115)</f>
        <v>TD_</v>
      </c>
      <c r="D115" s="195" t="s">
        <v>25</v>
      </c>
      <c r="E115" s="185"/>
      <c r="F115" s="195"/>
      <c r="G115" s="146"/>
      <c r="H115" s="162"/>
      <c r="I115" s="162"/>
      <c r="J115" s="178"/>
      <c r="K115" s="162"/>
      <c r="L115" s="162"/>
      <c r="M115" s="162"/>
      <c r="N115" s="162"/>
      <c r="O115" s="162"/>
      <c r="P115" s="162"/>
      <c r="Q115" s="178"/>
      <c r="R115" s="178"/>
      <c r="S115" s="162"/>
      <c r="T115" s="162"/>
      <c r="U115" s="162"/>
      <c r="V115" s="162"/>
      <c r="W115" s="162"/>
      <c r="X115" s="233"/>
      <c r="Y115" s="162"/>
      <c r="Z115" s="162"/>
      <c r="AA115" s="162"/>
      <c r="AB115" s="162"/>
      <c r="AC115" s="147"/>
      <c r="AD115" s="113" t="str">
        <f aca="false">IF(AD110=AD111,"ok","/!\")</f>
        <v>ok</v>
      </c>
      <c r="AE115" s="113" t="str">
        <f aca="false">IF(AD110=AE110,"ok","/!\")</f>
        <v>/!\</v>
      </c>
      <c r="AF115" s="114"/>
      <c r="AG115" s="114"/>
      <c r="AH115" s="105" t="n">
        <f aca="false">E115</f>
        <v>0</v>
      </c>
      <c r="AI115" s="106" t="str">
        <f aca="false">D115</f>
        <v>TD</v>
      </c>
      <c r="AJ115" s="105" t="n">
        <f aca="false">SUM(G115:AB115)</f>
        <v>0</v>
      </c>
      <c r="AK115" s="105" t="n">
        <f aca="false">AJ115*1.5</f>
        <v>0</v>
      </c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</row>
    <row r="116" customFormat="false" ht="13.5" hidden="false" customHeight="true" outlineLevel="0" collapsed="false">
      <c r="A116" s="44" t="n">
        <v>112</v>
      </c>
      <c r="B116" s="88" t="s">
        <v>164</v>
      </c>
      <c r="C116" s="88" t="str">
        <f aca="false">CONCATENATE(D116,"_",E116)</f>
        <v>TP_Intervenant</v>
      </c>
      <c r="D116" s="89" t="s">
        <v>27</v>
      </c>
      <c r="E116" s="89" t="s">
        <v>71</v>
      </c>
      <c r="F116" s="89" t="s">
        <v>72</v>
      </c>
      <c r="G116" s="141"/>
      <c r="H116" s="227"/>
      <c r="I116" s="227"/>
      <c r="J116" s="226"/>
      <c r="K116" s="227"/>
      <c r="L116" s="227"/>
      <c r="M116" s="227"/>
      <c r="N116" s="227"/>
      <c r="O116" s="227"/>
      <c r="P116" s="227"/>
      <c r="Q116" s="226"/>
      <c r="R116" s="226"/>
      <c r="S116" s="227"/>
      <c r="T116" s="227"/>
      <c r="U116" s="227" t="n">
        <v>2</v>
      </c>
      <c r="V116" s="227" t="n">
        <v>1</v>
      </c>
      <c r="W116" s="227" t="n">
        <v>2</v>
      </c>
      <c r="X116" s="233"/>
      <c r="Y116" s="227" t="n">
        <v>2</v>
      </c>
      <c r="Z116" s="227" t="n">
        <v>2</v>
      </c>
      <c r="AA116" s="227" t="n">
        <v>2</v>
      </c>
      <c r="AB116" s="227" t="n">
        <v>2</v>
      </c>
      <c r="AC116" s="147"/>
      <c r="AD116" s="88" t="n">
        <f aca="false">SUM(G116:AB116)*8</f>
        <v>104</v>
      </c>
      <c r="AE116" s="88" t="n">
        <f aca="false">18/1.5*8</f>
        <v>96</v>
      </c>
      <c r="AF116" s="114"/>
      <c r="AG116" s="114"/>
      <c r="AH116" s="88" t="str">
        <f aca="false">E116</f>
        <v>Intervenant</v>
      </c>
      <c r="AI116" s="88" t="str">
        <f aca="false">D116</f>
        <v>TP</v>
      </c>
      <c r="AJ116" s="88" t="n">
        <f aca="false">SUM(G116:AB116)</f>
        <v>13</v>
      </c>
      <c r="AK116" s="88" t="n">
        <f aca="false">AJ116*1.5</f>
        <v>19.5</v>
      </c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</row>
    <row r="117" customFormat="false" ht="13.5" hidden="false" customHeight="true" outlineLevel="0" collapsed="false">
      <c r="A117" s="44" t="n">
        <v>113</v>
      </c>
      <c r="B117" s="163" t="s">
        <v>165</v>
      </c>
      <c r="C117" s="96" t="str">
        <f aca="false">CONCATENATE(D117,"_",E117)</f>
        <v>TP_AP</v>
      </c>
      <c r="D117" s="195" t="s">
        <v>27</v>
      </c>
      <c r="E117" s="195" t="s">
        <v>87</v>
      </c>
      <c r="F117" s="195" t="s">
        <v>36</v>
      </c>
      <c r="G117" s="144"/>
      <c r="H117" s="162"/>
      <c r="I117" s="162"/>
      <c r="J117" s="178"/>
      <c r="K117" s="162"/>
      <c r="L117" s="162"/>
      <c r="M117" s="162"/>
      <c r="N117" s="162"/>
      <c r="O117" s="162"/>
      <c r="P117" s="162"/>
      <c r="Q117" s="178"/>
      <c r="R117" s="178"/>
      <c r="S117" s="162"/>
      <c r="T117" s="162"/>
      <c r="U117" s="162" t="n">
        <v>2</v>
      </c>
      <c r="V117" s="162" t="n">
        <v>1</v>
      </c>
      <c r="W117" s="162" t="n">
        <v>2</v>
      </c>
      <c r="X117" s="233"/>
      <c r="Y117" s="162" t="n">
        <v>2</v>
      </c>
      <c r="Z117" s="162" t="n">
        <v>2</v>
      </c>
      <c r="AA117" s="162" t="n">
        <v>2</v>
      </c>
      <c r="AB117" s="162" t="n">
        <v>2</v>
      </c>
      <c r="AC117" s="147"/>
      <c r="AD117" s="103" t="n">
        <f aca="false">SUM(G117:AB124)</f>
        <v>104</v>
      </c>
      <c r="AE117" s="104"/>
      <c r="AF117" s="114"/>
      <c r="AG117" s="114"/>
      <c r="AH117" s="105" t="str">
        <f aca="false">E117</f>
        <v>AP</v>
      </c>
      <c r="AI117" s="106" t="str">
        <f aca="false">D117</f>
        <v>TP</v>
      </c>
      <c r="AJ117" s="105" t="n">
        <f aca="false">SUM(G117:AB117)</f>
        <v>13</v>
      </c>
      <c r="AK117" s="105" t="n">
        <f aca="false">AJ117*1.5</f>
        <v>19.5</v>
      </c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</row>
    <row r="118" customFormat="false" ht="13.5" hidden="false" customHeight="true" outlineLevel="0" collapsed="false">
      <c r="A118" s="44"/>
      <c r="B118" s="163" t="s">
        <v>165</v>
      </c>
      <c r="C118" s="96" t="str">
        <f aca="false">CONCATENATE(D118,"_",E118)</f>
        <v>TP_YF</v>
      </c>
      <c r="D118" s="195" t="s">
        <v>27</v>
      </c>
      <c r="E118" s="195" t="s">
        <v>91</v>
      </c>
      <c r="F118" s="195" t="s">
        <v>36</v>
      </c>
      <c r="G118" s="146"/>
      <c r="H118" s="162"/>
      <c r="I118" s="162"/>
      <c r="J118" s="178"/>
      <c r="K118" s="162"/>
      <c r="L118" s="162"/>
      <c r="M118" s="162"/>
      <c r="N118" s="162"/>
      <c r="O118" s="162"/>
      <c r="P118" s="162"/>
      <c r="Q118" s="178"/>
      <c r="R118" s="178"/>
      <c r="S118" s="162"/>
      <c r="T118" s="162"/>
      <c r="U118" s="162" t="n">
        <v>2</v>
      </c>
      <c r="V118" s="162" t="n">
        <v>1</v>
      </c>
      <c r="W118" s="162" t="n">
        <v>2</v>
      </c>
      <c r="X118" s="233"/>
      <c r="Y118" s="162" t="n">
        <v>2</v>
      </c>
      <c r="Z118" s="162" t="n">
        <v>2</v>
      </c>
      <c r="AA118" s="162" t="n">
        <v>2</v>
      </c>
      <c r="AB118" s="162" t="n">
        <v>2</v>
      </c>
      <c r="AC118" s="147"/>
      <c r="AD118" s="103"/>
      <c r="AE118" s="104"/>
      <c r="AF118" s="114"/>
      <c r="AG118" s="114"/>
      <c r="AH118" s="105" t="str">
        <f aca="false">E118</f>
        <v>YF</v>
      </c>
      <c r="AI118" s="106" t="str">
        <f aca="false">D118</f>
        <v>TP</v>
      </c>
      <c r="AJ118" s="105" t="n">
        <f aca="false">SUM(G118:AB118)</f>
        <v>13</v>
      </c>
      <c r="AK118" s="105" t="n">
        <f aca="false">AJ118*1.5</f>
        <v>19.5</v>
      </c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</row>
    <row r="119" customFormat="false" ht="13.5" hidden="false" customHeight="true" outlineLevel="0" collapsed="false">
      <c r="A119" s="44"/>
      <c r="B119" s="163" t="s">
        <v>165</v>
      </c>
      <c r="C119" s="96" t="str">
        <f aca="false">CONCATENATE(D119,"_",E119)</f>
        <v>TP_FP</v>
      </c>
      <c r="D119" s="195" t="s">
        <v>27</v>
      </c>
      <c r="E119" s="195" t="s">
        <v>135</v>
      </c>
      <c r="F119" s="195" t="s">
        <v>36</v>
      </c>
      <c r="G119" s="144"/>
      <c r="H119" s="162"/>
      <c r="I119" s="162"/>
      <c r="J119" s="178"/>
      <c r="K119" s="162"/>
      <c r="L119" s="162"/>
      <c r="M119" s="162"/>
      <c r="N119" s="162"/>
      <c r="O119" s="162"/>
      <c r="P119" s="162"/>
      <c r="Q119" s="178"/>
      <c r="R119" s="178"/>
      <c r="S119" s="162"/>
      <c r="T119" s="162"/>
      <c r="U119" s="162" t="n">
        <v>4</v>
      </c>
      <c r="V119" s="162" t="n">
        <v>2</v>
      </c>
      <c r="W119" s="162" t="n">
        <v>4</v>
      </c>
      <c r="X119" s="233"/>
      <c r="Y119" s="162" t="n">
        <v>4</v>
      </c>
      <c r="Z119" s="162" t="n">
        <v>4</v>
      </c>
      <c r="AA119" s="162" t="n">
        <v>4</v>
      </c>
      <c r="AB119" s="162" t="n">
        <v>4</v>
      </c>
      <c r="AC119" s="147"/>
      <c r="AD119" s="103"/>
      <c r="AE119" s="104"/>
      <c r="AF119" s="114"/>
      <c r="AG119" s="114"/>
      <c r="AH119" s="105" t="str">
        <f aca="false">E119</f>
        <v>FP</v>
      </c>
      <c r="AI119" s="106" t="str">
        <f aca="false">D119</f>
        <v>TP</v>
      </c>
      <c r="AJ119" s="105" t="n">
        <f aca="false">SUM(G119:AB119)</f>
        <v>26</v>
      </c>
      <c r="AK119" s="105" t="n">
        <f aca="false">AJ119*1.5</f>
        <v>39</v>
      </c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</row>
    <row r="120" customFormat="false" ht="13.5" hidden="false" customHeight="true" outlineLevel="0" collapsed="false">
      <c r="A120" s="44" t="n">
        <v>114</v>
      </c>
      <c r="B120" s="163" t="s">
        <v>165</v>
      </c>
      <c r="C120" s="96" t="str">
        <f aca="false">CONCATENATE(D120,"_",E120)</f>
        <v>TP_SB</v>
      </c>
      <c r="D120" s="195" t="s">
        <v>27</v>
      </c>
      <c r="E120" s="185" t="s">
        <v>167</v>
      </c>
      <c r="F120" s="195" t="s">
        <v>36</v>
      </c>
      <c r="G120" s="146"/>
      <c r="H120" s="162"/>
      <c r="I120" s="162"/>
      <c r="J120" s="178"/>
      <c r="K120" s="162"/>
      <c r="L120" s="162"/>
      <c r="M120" s="162"/>
      <c r="N120" s="162"/>
      <c r="O120" s="162"/>
      <c r="P120" s="162"/>
      <c r="Q120" s="178"/>
      <c r="R120" s="178"/>
      <c r="S120" s="162"/>
      <c r="T120" s="162"/>
      <c r="U120" s="162" t="n">
        <v>2</v>
      </c>
      <c r="V120" s="162" t="n">
        <v>1</v>
      </c>
      <c r="W120" s="162" t="n">
        <v>2</v>
      </c>
      <c r="X120" s="233"/>
      <c r="Y120" s="162" t="n">
        <v>2</v>
      </c>
      <c r="Z120" s="162" t="n">
        <v>2</v>
      </c>
      <c r="AA120" s="162" t="n">
        <v>2</v>
      </c>
      <c r="AB120" s="162" t="n">
        <v>2</v>
      </c>
      <c r="AC120" s="147"/>
      <c r="AD120" s="126"/>
      <c r="AE120" s="114"/>
      <c r="AF120" s="114"/>
      <c r="AG120" s="114"/>
      <c r="AH120" s="105" t="str">
        <f aca="false">E120</f>
        <v>SB</v>
      </c>
      <c r="AI120" s="106" t="str">
        <f aca="false">D120</f>
        <v>TP</v>
      </c>
      <c r="AJ120" s="105" t="n">
        <f aca="false">SUM(G120:AB120)</f>
        <v>13</v>
      </c>
      <c r="AK120" s="105" t="n">
        <f aca="false">AJ120*1.5</f>
        <v>19.5</v>
      </c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</row>
    <row r="121" customFormat="false" ht="13.5" hidden="false" customHeight="true" outlineLevel="0" collapsed="false">
      <c r="A121" s="44" t="n">
        <v>115</v>
      </c>
      <c r="B121" s="163" t="s">
        <v>165</v>
      </c>
      <c r="C121" s="96" t="str">
        <f aca="false">CONCATENATE(D121,"_",E121)</f>
        <v>TP_HBH</v>
      </c>
      <c r="D121" s="195" t="s">
        <v>27</v>
      </c>
      <c r="E121" s="195" t="s">
        <v>155</v>
      </c>
      <c r="F121" s="195" t="s">
        <v>36</v>
      </c>
      <c r="G121" s="144"/>
      <c r="H121" s="162"/>
      <c r="I121" s="162"/>
      <c r="J121" s="178"/>
      <c r="K121" s="162"/>
      <c r="L121" s="162"/>
      <c r="M121" s="162"/>
      <c r="N121" s="162"/>
      <c r="O121" s="162"/>
      <c r="P121" s="162"/>
      <c r="Q121" s="178"/>
      <c r="R121" s="178"/>
      <c r="S121" s="162"/>
      <c r="T121" s="162"/>
      <c r="U121" s="162" t="n">
        <v>2</v>
      </c>
      <c r="V121" s="162" t="n">
        <v>1</v>
      </c>
      <c r="W121" s="162" t="n">
        <v>2</v>
      </c>
      <c r="X121" s="233"/>
      <c r="Y121" s="162" t="n">
        <v>2</v>
      </c>
      <c r="Z121" s="162" t="n">
        <v>2</v>
      </c>
      <c r="AA121" s="162" t="n">
        <v>2</v>
      </c>
      <c r="AB121" s="162" t="n">
        <v>2</v>
      </c>
      <c r="AC121" s="147"/>
      <c r="AD121" s="126"/>
      <c r="AE121" s="114"/>
      <c r="AF121" s="114"/>
      <c r="AG121" s="114"/>
      <c r="AH121" s="105" t="str">
        <f aca="false">E121</f>
        <v>HBH</v>
      </c>
      <c r="AI121" s="106" t="str">
        <f aca="false">D121</f>
        <v>TP</v>
      </c>
      <c r="AJ121" s="105" t="n">
        <f aca="false">SUM(G121:AB121)</f>
        <v>13</v>
      </c>
      <c r="AK121" s="105" t="n">
        <f aca="false">AJ121*1.5</f>
        <v>19.5</v>
      </c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</row>
    <row r="122" customFormat="false" ht="13.5" hidden="false" customHeight="true" outlineLevel="0" collapsed="false">
      <c r="A122" s="44" t="n">
        <v>118</v>
      </c>
      <c r="B122" s="163" t="s">
        <v>165</v>
      </c>
      <c r="C122" s="96" t="str">
        <f aca="false">CONCATENATE(D122,"_",E122)</f>
        <v>TP_JD</v>
      </c>
      <c r="D122" s="195" t="s">
        <v>27</v>
      </c>
      <c r="E122" s="185" t="s">
        <v>55</v>
      </c>
      <c r="F122" s="195" t="s">
        <v>36</v>
      </c>
      <c r="G122" s="146"/>
      <c r="H122" s="162"/>
      <c r="I122" s="162"/>
      <c r="J122" s="178"/>
      <c r="K122" s="162"/>
      <c r="L122" s="162"/>
      <c r="M122" s="162"/>
      <c r="N122" s="162"/>
      <c r="O122" s="162"/>
      <c r="P122" s="162"/>
      <c r="Q122" s="178"/>
      <c r="R122" s="178"/>
      <c r="S122" s="162"/>
      <c r="T122" s="162"/>
      <c r="U122" s="162" t="n">
        <v>2</v>
      </c>
      <c r="V122" s="162" t="n">
        <v>1</v>
      </c>
      <c r="W122" s="162" t="n">
        <v>2</v>
      </c>
      <c r="X122" s="233"/>
      <c r="Y122" s="162" t="n">
        <v>2</v>
      </c>
      <c r="Z122" s="162" t="n">
        <v>2</v>
      </c>
      <c r="AA122" s="162" t="n">
        <v>2</v>
      </c>
      <c r="AB122" s="162" t="n">
        <v>2</v>
      </c>
      <c r="AC122" s="147"/>
      <c r="AD122" s="126"/>
      <c r="AE122" s="114"/>
      <c r="AF122" s="114"/>
      <c r="AG122" s="114"/>
      <c r="AH122" s="105" t="str">
        <f aca="false">E122</f>
        <v>JD</v>
      </c>
      <c r="AI122" s="106" t="str">
        <f aca="false">D122</f>
        <v>TP</v>
      </c>
      <c r="AJ122" s="105" t="n">
        <f aca="false">SUM(G122:AB122)</f>
        <v>13</v>
      </c>
      <c r="AK122" s="105" t="n">
        <f aca="false">AJ122*1.5</f>
        <v>19.5</v>
      </c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</row>
    <row r="123" customFormat="false" ht="13.5" hidden="false" customHeight="true" outlineLevel="0" collapsed="false">
      <c r="A123" s="44" t="n">
        <v>119</v>
      </c>
      <c r="B123" s="163" t="s">
        <v>165</v>
      </c>
      <c r="C123" s="96" t="str">
        <f aca="false">CONCATENATE(D123,"_",E123)</f>
        <v>TP_ALA</v>
      </c>
      <c r="D123" s="195" t="s">
        <v>27</v>
      </c>
      <c r="E123" s="185" t="s">
        <v>162</v>
      </c>
      <c r="F123" s="195" t="s">
        <v>36</v>
      </c>
      <c r="G123" s="144"/>
      <c r="H123" s="162"/>
      <c r="I123" s="162"/>
      <c r="J123" s="178"/>
      <c r="K123" s="162"/>
      <c r="L123" s="162"/>
      <c r="M123" s="162"/>
      <c r="N123" s="162"/>
      <c r="O123" s="162"/>
      <c r="P123" s="162"/>
      <c r="Q123" s="178"/>
      <c r="R123" s="178"/>
      <c r="S123" s="162"/>
      <c r="T123" s="162"/>
      <c r="U123" s="162" t="n">
        <v>2</v>
      </c>
      <c r="V123" s="162" t="n">
        <v>1</v>
      </c>
      <c r="W123" s="162" t="n">
        <v>2</v>
      </c>
      <c r="X123" s="233"/>
      <c r="Y123" s="162" t="n">
        <v>2</v>
      </c>
      <c r="Z123" s="162" t="n">
        <v>2</v>
      </c>
      <c r="AA123" s="162" t="n">
        <v>2</v>
      </c>
      <c r="AB123" s="162" t="n">
        <v>2</v>
      </c>
      <c r="AC123" s="147"/>
      <c r="AD123" s="126"/>
      <c r="AE123" s="114"/>
      <c r="AF123" s="114"/>
      <c r="AG123" s="114"/>
      <c r="AH123" s="105" t="str">
        <f aca="false">E123</f>
        <v>ALA</v>
      </c>
      <c r="AI123" s="106" t="str">
        <f aca="false">D123</f>
        <v>TP</v>
      </c>
      <c r="AJ123" s="105" t="n">
        <f aca="false">SUM(G123:AB123)</f>
        <v>13</v>
      </c>
      <c r="AK123" s="105" t="n">
        <f aca="false">AJ123*1.5</f>
        <v>19.5</v>
      </c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</row>
    <row r="124" customFormat="false" ht="13.5" hidden="false" customHeight="true" outlineLevel="0" collapsed="false">
      <c r="A124" s="44" t="n">
        <v>120</v>
      </c>
      <c r="B124" s="163" t="s">
        <v>165</v>
      </c>
      <c r="C124" s="96" t="str">
        <f aca="false">CONCATENATE(D124,"_",E124)</f>
        <v>TP_</v>
      </c>
      <c r="D124" s="195" t="s">
        <v>27</v>
      </c>
      <c r="E124" s="185"/>
      <c r="F124" s="195" t="s">
        <v>36</v>
      </c>
      <c r="G124" s="146"/>
      <c r="H124" s="162"/>
      <c r="I124" s="162"/>
      <c r="J124" s="178"/>
      <c r="K124" s="162"/>
      <c r="L124" s="162"/>
      <c r="M124" s="162"/>
      <c r="N124" s="162"/>
      <c r="O124" s="162"/>
      <c r="P124" s="162"/>
      <c r="Q124" s="178"/>
      <c r="R124" s="178"/>
      <c r="S124" s="162"/>
      <c r="T124" s="162"/>
      <c r="U124" s="162"/>
      <c r="V124" s="162"/>
      <c r="W124" s="162"/>
      <c r="X124" s="233"/>
      <c r="Y124" s="162"/>
      <c r="Z124" s="162"/>
      <c r="AA124" s="162"/>
      <c r="AB124" s="162"/>
      <c r="AC124" s="147"/>
      <c r="AD124" s="113" t="str">
        <f aca="false">IF(AD116=AD117,"ok","/!\")</f>
        <v>ok</v>
      </c>
      <c r="AE124" s="113" t="str">
        <f aca="false">IF(AD116=AE116,"ok","/!\")</f>
        <v>/!\</v>
      </c>
      <c r="AF124" s="114"/>
      <c r="AG124" s="114"/>
      <c r="AH124" s="105" t="n">
        <f aca="false">E124</f>
        <v>0</v>
      </c>
      <c r="AI124" s="106" t="str">
        <f aca="false">D124</f>
        <v>TP</v>
      </c>
      <c r="AJ124" s="105" t="n">
        <f aca="false">SUM(G124:AB124)</f>
        <v>0</v>
      </c>
      <c r="AK124" s="105" t="n">
        <f aca="false">AJ124*1.5</f>
        <v>0</v>
      </c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</row>
    <row r="125" customFormat="false" ht="24.75" hidden="false" customHeight="true" outlineLevel="0" collapsed="false">
      <c r="A125" s="44" t="n">
        <v>121</v>
      </c>
      <c r="B125" s="88" t="s">
        <v>164</v>
      </c>
      <c r="C125" s="88" t="str">
        <f aca="false">CONCATENATE(D125,"_",E125)</f>
        <v>CTRL_Intervenant</v>
      </c>
      <c r="D125" s="89" t="s">
        <v>28</v>
      </c>
      <c r="E125" s="89" t="s">
        <v>71</v>
      </c>
      <c r="F125" s="89" t="s">
        <v>72</v>
      </c>
      <c r="G125" s="141"/>
      <c r="H125" s="227"/>
      <c r="I125" s="227"/>
      <c r="J125" s="226"/>
      <c r="K125" s="227"/>
      <c r="L125" s="227"/>
      <c r="M125" s="227"/>
      <c r="N125" s="227" t="n">
        <v>1</v>
      </c>
      <c r="O125" s="227"/>
      <c r="P125" s="227"/>
      <c r="Q125" s="226"/>
      <c r="R125" s="226"/>
      <c r="S125" s="227"/>
      <c r="T125" s="227"/>
      <c r="U125" s="227"/>
      <c r="V125" s="227"/>
      <c r="W125" s="227"/>
      <c r="X125" s="233"/>
      <c r="Y125" s="227"/>
      <c r="Z125" s="227"/>
      <c r="AA125" s="227" t="n">
        <v>1</v>
      </c>
      <c r="AB125" s="227"/>
      <c r="AC125" s="151"/>
      <c r="AD125" s="88" t="n">
        <f aca="false">SUM(G125:AB125)</f>
        <v>2</v>
      </c>
      <c r="AE125" s="88" t="n">
        <f aca="false">1.5/1.5</f>
        <v>1</v>
      </c>
      <c r="AF125" s="114"/>
      <c r="AG125" s="114"/>
      <c r="AH125" s="88" t="str">
        <f aca="false">E125</f>
        <v>Intervenant</v>
      </c>
      <c r="AI125" s="88" t="str">
        <f aca="false">D125</f>
        <v>CTRL</v>
      </c>
      <c r="AJ125" s="88" t="n">
        <f aca="false">SUM(G125:AB125)</f>
        <v>2</v>
      </c>
      <c r="AK125" s="88" t="n">
        <f aca="false">AJ125*1.5</f>
        <v>3</v>
      </c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</row>
    <row r="126" customFormat="false" ht="14.25" hidden="false" customHeight="true" outlineLevel="0" collapsed="false">
      <c r="A126" s="44" t="n">
        <v>122</v>
      </c>
      <c r="B126" s="163" t="s">
        <v>165</v>
      </c>
      <c r="C126" s="96" t="str">
        <f aca="false">CONCATENATE(D126,"_",E126)</f>
        <v>CTRL_FP</v>
      </c>
      <c r="D126" s="195" t="s">
        <v>28</v>
      </c>
      <c r="E126" s="185" t="s">
        <v>135</v>
      </c>
      <c r="F126" s="195" t="s">
        <v>28</v>
      </c>
      <c r="G126" s="144"/>
      <c r="H126" s="162"/>
      <c r="I126" s="162"/>
      <c r="J126" s="178"/>
      <c r="K126" s="162"/>
      <c r="L126" s="162"/>
      <c r="M126" s="162"/>
      <c r="N126" s="162"/>
      <c r="O126" s="162"/>
      <c r="P126" s="162"/>
      <c r="Q126" s="178"/>
      <c r="R126" s="178"/>
      <c r="S126" s="162"/>
      <c r="T126" s="162"/>
      <c r="U126" s="162"/>
      <c r="V126" s="162"/>
      <c r="W126" s="162"/>
      <c r="X126" s="233"/>
      <c r="Y126" s="162"/>
      <c r="Z126" s="162"/>
      <c r="AA126" s="162" t="n">
        <v>1</v>
      </c>
      <c r="AB126" s="162"/>
      <c r="AC126" s="147"/>
      <c r="AD126" s="103" t="n">
        <f aca="false">SUM(G126:AB127)</f>
        <v>2</v>
      </c>
      <c r="AE126" s="104"/>
      <c r="AF126" s="114"/>
      <c r="AG126" s="114"/>
      <c r="AH126" s="106" t="str">
        <f aca="false">E126</f>
        <v>FP</v>
      </c>
      <c r="AI126" s="106" t="str">
        <f aca="false">D126</f>
        <v>CTRL</v>
      </c>
      <c r="AJ126" s="106" t="n">
        <f aca="false">SUM(G126:AB126)</f>
        <v>1</v>
      </c>
      <c r="AK126" s="106" t="n">
        <f aca="false">AJ126*1.5</f>
        <v>1.5</v>
      </c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</row>
    <row r="127" customFormat="false" ht="14.25" hidden="false" customHeight="true" outlineLevel="0" collapsed="false">
      <c r="A127" s="44" t="n">
        <v>123</v>
      </c>
      <c r="B127" s="163" t="s">
        <v>165</v>
      </c>
      <c r="C127" s="96" t="str">
        <f aca="false">CONCATENATE(D127,"_",E127)</f>
        <v>CTRL_XX</v>
      </c>
      <c r="D127" s="195" t="s">
        <v>28</v>
      </c>
      <c r="E127" s="185" t="s">
        <v>168</v>
      </c>
      <c r="F127" s="195" t="s">
        <v>28</v>
      </c>
      <c r="G127" s="146"/>
      <c r="H127" s="162"/>
      <c r="I127" s="162"/>
      <c r="J127" s="178"/>
      <c r="K127" s="162"/>
      <c r="L127" s="162"/>
      <c r="M127" s="162"/>
      <c r="N127" s="162" t="n">
        <v>1</v>
      </c>
      <c r="O127" s="162"/>
      <c r="P127" s="162"/>
      <c r="Q127" s="178"/>
      <c r="R127" s="178"/>
      <c r="S127" s="162"/>
      <c r="T127" s="162"/>
      <c r="U127" s="162"/>
      <c r="V127" s="162"/>
      <c r="W127" s="162"/>
      <c r="X127" s="233"/>
      <c r="Y127" s="162"/>
      <c r="Z127" s="162"/>
      <c r="AA127" s="162"/>
      <c r="AB127" s="162"/>
      <c r="AC127" s="155"/>
      <c r="AD127" s="113" t="str">
        <f aca="false">IF(AD125=AD126,"ok","/!\")</f>
        <v>ok</v>
      </c>
      <c r="AE127" s="113" t="str">
        <f aca="false">IF(AD125=AE125,"ok","/!\")</f>
        <v>/!\</v>
      </c>
      <c r="AF127" s="129"/>
      <c r="AG127" s="129"/>
      <c r="AH127" s="28" t="str">
        <f aca="false">E127</f>
        <v>XX</v>
      </c>
      <c r="AI127" s="106" t="str">
        <f aca="false">D127</f>
        <v>CTRL</v>
      </c>
      <c r="AJ127" s="28" t="n">
        <f aca="false">SUM(G127:AB127)</f>
        <v>1</v>
      </c>
      <c r="AK127" s="28" t="n">
        <f aca="false">AJ127*1.5</f>
        <v>1.5</v>
      </c>
      <c r="AL127" s="254" t="s">
        <v>169</v>
      </c>
      <c r="AM127" s="44"/>
      <c r="AN127" s="44"/>
      <c r="AO127" s="44"/>
      <c r="AP127" s="44"/>
      <c r="AQ127" s="44"/>
      <c r="AR127" s="44"/>
      <c r="AS127" s="44"/>
      <c r="AT127" s="44"/>
      <c r="AU127" s="44"/>
    </row>
    <row r="128" customFormat="false" ht="13.5" hidden="false" customHeight="true" outlineLevel="0" collapsed="false">
      <c r="A128" s="44"/>
      <c r="B128" s="172"/>
      <c r="C128" s="131"/>
      <c r="D128" s="131"/>
      <c r="E128" s="131"/>
      <c r="F128" s="72"/>
      <c r="G128" s="174"/>
      <c r="H128" s="174"/>
      <c r="I128" s="174"/>
      <c r="J128" s="174"/>
      <c r="K128" s="174"/>
      <c r="L128" s="174"/>
      <c r="M128" s="174"/>
      <c r="N128" s="174"/>
      <c r="O128" s="174"/>
      <c r="P128" s="174"/>
      <c r="Q128" s="174"/>
      <c r="R128" s="174"/>
      <c r="S128" s="174"/>
      <c r="T128" s="174"/>
      <c r="U128" s="174"/>
      <c r="V128" s="174"/>
      <c r="W128" s="174"/>
      <c r="X128" s="233"/>
      <c r="Y128" s="174"/>
      <c r="Z128" s="174"/>
      <c r="AA128" s="174"/>
      <c r="AB128" s="174"/>
      <c r="AC128" s="174"/>
      <c r="AD128" s="72"/>
      <c r="AE128" s="86"/>
      <c r="AF128" s="72"/>
      <c r="AG128" s="72"/>
      <c r="AH128" s="86"/>
      <c r="AI128" s="86"/>
      <c r="AJ128" s="86"/>
      <c r="AK128" s="86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</row>
    <row r="129" customFormat="false" ht="24.75" hidden="false" customHeight="true" outlineLevel="0" collapsed="false">
      <c r="A129" s="44" t="n">
        <v>126</v>
      </c>
      <c r="B129" s="88" t="s">
        <v>170</v>
      </c>
      <c r="C129" s="88" t="str">
        <f aca="false">CONCATENATE(D129,"_",E129)</f>
        <v>CM_Intervenant</v>
      </c>
      <c r="D129" s="89" t="s">
        <v>23</v>
      </c>
      <c r="E129" s="89" t="s">
        <v>71</v>
      </c>
      <c r="F129" s="89" t="s">
        <v>72</v>
      </c>
      <c r="G129" s="141"/>
      <c r="H129" s="250" t="n">
        <v>1</v>
      </c>
      <c r="I129" s="250"/>
      <c r="J129" s="251"/>
      <c r="K129" s="250" t="n">
        <v>1</v>
      </c>
      <c r="L129" s="250"/>
      <c r="M129" s="250" t="n">
        <v>1</v>
      </c>
      <c r="N129" s="250"/>
      <c r="O129" s="250" t="n">
        <v>1</v>
      </c>
      <c r="P129" s="250"/>
      <c r="Q129" s="251"/>
      <c r="R129" s="251"/>
      <c r="S129" s="250"/>
      <c r="T129" s="250"/>
      <c r="U129" s="250"/>
      <c r="V129" s="250" t="n">
        <v>1</v>
      </c>
      <c r="W129" s="250"/>
      <c r="X129" s="252"/>
      <c r="Y129" s="250"/>
      <c r="Z129" s="250"/>
      <c r="AA129" s="250"/>
      <c r="AB129" s="250"/>
      <c r="AC129" s="142" t="s">
        <v>96</v>
      </c>
      <c r="AD129" s="88" t="n">
        <f aca="false">SUM(G129:AB129)</f>
        <v>5</v>
      </c>
      <c r="AE129" s="88" t="n">
        <f aca="false">7.5/1.5</f>
        <v>5</v>
      </c>
      <c r="AF129" s="94" t="n">
        <f aca="false">(AD129+AD132+AD137+AD146)/(AE129+AE132+AE137+AE146)</f>
        <v>1</v>
      </c>
      <c r="AG129" s="88" t="s">
        <v>170</v>
      </c>
      <c r="AH129" s="88" t="str">
        <f aca="false">E129</f>
        <v>Intervenant</v>
      </c>
      <c r="AI129" s="88" t="s">
        <v>73</v>
      </c>
      <c r="AJ129" s="88" t="s">
        <v>21</v>
      </c>
      <c r="AK129" s="88" t="s">
        <v>74</v>
      </c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</row>
    <row r="130" customFormat="false" ht="13.5" hidden="false" customHeight="true" outlineLevel="0" collapsed="false">
      <c r="A130" s="44" t="n">
        <v>127</v>
      </c>
      <c r="B130" s="143" t="s">
        <v>171</v>
      </c>
      <c r="C130" s="96" t="str">
        <f aca="false">CONCATENATE(D130,"_",E130)</f>
        <v>CM_LN</v>
      </c>
      <c r="D130" s="97" t="s">
        <v>23</v>
      </c>
      <c r="E130" s="164" t="s">
        <v>96</v>
      </c>
      <c r="F130" s="97" t="s">
        <v>30</v>
      </c>
      <c r="G130" s="144"/>
      <c r="H130" s="166" t="n">
        <v>1</v>
      </c>
      <c r="I130" s="166"/>
      <c r="J130" s="167"/>
      <c r="K130" s="166" t="n">
        <v>1</v>
      </c>
      <c r="L130" s="166"/>
      <c r="M130" s="166" t="n">
        <v>1</v>
      </c>
      <c r="N130" s="166"/>
      <c r="O130" s="166" t="n">
        <v>1</v>
      </c>
      <c r="P130" s="166"/>
      <c r="Q130" s="167"/>
      <c r="R130" s="167"/>
      <c r="S130" s="166"/>
      <c r="T130" s="166"/>
      <c r="U130" s="166"/>
      <c r="V130" s="166" t="n">
        <v>1</v>
      </c>
      <c r="W130" s="166"/>
      <c r="X130" s="252"/>
      <c r="Y130" s="166"/>
      <c r="Z130" s="166"/>
      <c r="AA130" s="166"/>
      <c r="AB130" s="166"/>
      <c r="AC130" s="145"/>
      <c r="AD130" s="103" t="n">
        <f aca="false">SUM(G130:AB131)</f>
        <v>5</v>
      </c>
      <c r="AE130" s="104"/>
      <c r="AF130" s="104"/>
      <c r="AG130" s="104"/>
      <c r="AH130" s="105" t="str">
        <f aca="false">E130</f>
        <v>LN</v>
      </c>
      <c r="AI130" s="106" t="str">
        <f aca="false">D130</f>
        <v>CM</v>
      </c>
      <c r="AJ130" s="105" t="n">
        <f aca="false">SUM(G130:AB130)</f>
        <v>5</v>
      </c>
      <c r="AK130" s="105" t="n">
        <f aca="false">AJ130*1.5</f>
        <v>7.5</v>
      </c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</row>
    <row r="131" customFormat="false" ht="13.5" hidden="false" customHeight="true" outlineLevel="0" collapsed="false">
      <c r="A131" s="44" t="n">
        <v>128</v>
      </c>
      <c r="B131" s="143" t="s">
        <v>171</v>
      </c>
      <c r="C131" s="96" t="str">
        <f aca="false">CONCATENATE(D131,"_",E131)</f>
        <v>CM_</v>
      </c>
      <c r="D131" s="107" t="s">
        <v>23</v>
      </c>
      <c r="E131" s="108"/>
      <c r="F131" s="107" t="s">
        <v>30</v>
      </c>
      <c r="G131" s="146"/>
      <c r="H131" s="166"/>
      <c r="I131" s="166"/>
      <c r="J131" s="167"/>
      <c r="K131" s="166"/>
      <c r="L131" s="166"/>
      <c r="M131" s="166"/>
      <c r="N131" s="166"/>
      <c r="O131" s="166"/>
      <c r="P131" s="166"/>
      <c r="Q131" s="167"/>
      <c r="R131" s="167"/>
      <c r="S131" s="166"/>
      <c r="T131" s="166"/>
      <c r="U131" s="166"/>
      <c r="V131" s="166"/>
      <c r="W131" s="166"/>
      <c r="X131" s="252"/>
      <c r="Y131" s="166"/>
      <c r="Z131" s="166"/>
      <c r="AA131" s="166"/>
      <c r="AB131" s="166"/>
      <c r="AC131" s="147"/>
      <c r="AD131" s="113" t="str">
        <f aca="false">IF(AD129=AD130,"ok","/!\")</f>
        <v>ok</v>
      </c>
      <c r="AE131" s="113" t="str">
        <f aca="false">IF(AD129=AE129,"ok","/!\")</f>
        <v>ok</v>
      </c>
      <c r="AF131" s="114"/>
      <c r="AG131" s="114"/>
      <c r="AH131" s="105" t="n">
        <f aca="false">E131</f>
        <v>0</v>
      </c>
      <c r="AI131" s="106" t="str">
        <f aca="false">D131</f>
        <v>CM</v>
      </c>
      <c r="AJ131" s="105" t="n">
        <f aca="false">SUM(G131:AB131)</f>
        <v>0</v>
      </c>
      <c r="AK131" s="105" t="n">
        <f aca="false">AJ131*1.5</f>
        <v>0</v>
      </c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</row>
    <row r="132" customFormat="false" ht="24.75" hidden="false" customHeight="true" outlineLevel="0" collapsed="false">
      <c r="A132" s="44" t="n">
        <v>129</v>
      </c>
      <c r="B132" s="88" t="s">
        <v>170</v>
      </c>
      <c r="C132" s="88" t="str">
        <f aca="false">CONCATENATE(D132,"_",E132)</f>
        <v>TD_Intervenant</v>
      </c>
      <c r="D132" s="115" t="s">
        <v>25</v>
      </c>
      <c r="E132" s="168" t="s">
        <v>71</v>
      </c>
      <c r="F132" s="115" t="s">
        <v>72</v>
      </c>
      <c r="G132" s="141"/>
      <c r="H132" s="250"/>
      <c r="I132" s="250" t="n">
        <v>1</v>
      </c>
      <c r="J132" s="251"/>
      <c r="K132" s="250"/>
      <c r="L132" s="250" t="n">
        <v>1</v>
      </c>
      <c r="M132" s="250"/>
      <c r="N132" s="250" t="n">
        <v>1</v>
      </c>
      <c r="O132" s="250"/>
      <c r="P132" s="250" t="n">
        <v>1</v>
      </c>
      <c r="Q132" s="251"/>
      <c r="R132" s="251"/>
      <c r="S132" s="250"/>
      <c r="T132" s="250"/>
      <c r="U132" s="250"/>
      <c r="V132" s="250"/>
      <c r="W132" s="250" t="n">
        <v>1</v>
      </c>
      <c r="X132" s="252"/>
      <c r="Y132" s="250"/>
      <c r="Z132" s="250"/>
      <c r="AA132" s="250"/>
      <c r="AB132" s="250"/>
      <c r="AC132" s="151"/>
      <c r="AD132" s="88" t="n">
        <f aca="false">SUM(G132:AB132)*4</f>
        <v>20</v>
      </c>
      <c r="AE132" s="88" t="n">
        <f aca="false">7.5/1.5*4</f>
        <v>20</v>
      </c>
      <c r="AF132" s="114"/>
      <c r="AG132" s="114"/>
      <c r="AH132" s="88" t="str">
        <f aca="false">E132</f>
        <v>Intervenant</v>
      </c>
      <c r="AI132" s="88" t="str">
        <f aca="false">D132</f>
        <v>TD</v>
      </c>
      <c r="AJ132" s="88" t="n">
        <f aca="false">SUM(G132:AB132)</f>
        <v>5</v>
      </c>
      <c r="AK132" s="88" t="n">
        <f aca="false">AJ132*1.5</f>
        <v>7.5</v>
      </c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</row>
    <row r="133" customFormat="false" ht="13.5" hidden="false" customHeight="true" outlineLevel="0" collapsed="false">
      <c r="A133" s="44" t="n">
        <v>130</v>
      </c>
      <c r="B133" s="143" t="s">
        <v>171</v>
      </c>
      <c r="C133" s="96" t="str">
        <f aca="false">CONCATENATE(D133,"_",E133)</f>
        <v>TD_LN</v>
      </c>
      <c r="D133" s="107" t="s">
        <v>25</v>
      </c>
      <c r="E133" s="108" t="s">
        <v>96</v>
      </c>
      <c r="F133" s="107" t="s">
        <v>32</v>
      </c>
      <c r="G133" s="144"/>
      <c r="H133" s="166"/>
      <c r="I133" s="166" t="n">
        <v>2</v>
      </c>
      <c r="J133" s="167"/>
      <c r="K133" s="166"/>
      <c r="L133" s="166" t="n">
        <v>2</v>
      </c>
      <c r="M133" s="166"/>
      <c r="N133" s="166" t="n">
        <v>2</v>
      </c>
      <c r="O133" s="166"/>
      <c r="P133" s="166" t="n">
        <v>2</v>
      </c>
      <c r="Q133" s="167"/>
      <c r="R133" s="167"/>
      <c r="S133" s="166"/>
      <c r="T133" s="166"/>
      <c r="U133" s="166"/>
      <c r="V133" s="166"/>
      <c r="W133" s="166" t="n">
        <v>2</v>
      </c>
      <c r="X133" s="252"/>
      <c r="Y133" s="166"/>
      <c r="Z133" s="166"/>
      <c r="AA133" s="166"/>
      <c r="AB133" s="166"/>
      <c r="AC133" s="147"/>
      <c r="AD133" s="103" t="n">
        <f aca="false">SUM(G133:AB136)</f>
        <v>20</v>
      </c>
      <c r="AE133" s="104"/>
      <c r="AF133" s="114"/>
      <c r="AG133" s="114"/>
      <c r="AH133" s="105" t="str">
        <f aca="false">E133</f>
        <v>LN</v>
      </c>
      <c r="AI133" s="106" t="str">
        <f aca="false">D133</f>
        <v>TD</v>
      </c>
      <c r="AJ133" s="105" t="n">
        <f aca="false">SUM(G133:AB133)</f>
        <v>10</v>
      </c>
      <c r="AK133" s="105" t="n">
        <f aca="false">AJ133*1.5</f>
        <v>15</v>
      </c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</row>
    <row r="134" customFormat="false" ht="13.5" hidden="false" customHeight="true" outlineLevel="0" collapsed="false">
      <c r="A134" s="44" t="n">
        <v>131</v>
      </c>
      <c r="B134" s="143" t="s">
        <v>171</v>
      </c>
      <c r="C134" s="96" t="str">
        <f aca="false">CONCATENATE(D134,"_",E134)</f>
        <v>TD_OT</v>
      </c>
      <c r="D134" s="107" t="s">
        <v>25</v>
      </c>
      <c r="E134" s="108" t="s">
        <v>93</v>
      </c>
      <c r="F134" s="107" t="s">
        <v>32</v>
      </c>
      <c r="G134" s="146"/>
      <c r="H134" s="166"/>
      <c r="I134" s="166" t="n">
        <v>1</v>
      </c>
      <c r="J134" s="167"/>
      <c r="K134" s="166"/>
      <c r="L134" s="166" t="n">
        <v>1</v>
      </c>
      <c r="M134" s="166"/>
      <c r="N134" s="166" t="n">
        <v>1</v>
      </c>
      <c r="O134" s="166"/>
      <c r="P134" s="166" t="n">
        <v>1</v>
      </c>
      <c r="Q134" s="167"/>
      <c r="R134" s="167"/>
      <c r="S134" s="166"/>
      <c r="T134" s="166"/>
      <c r="U134" s="166"/>
      <c r="V134" s="166"/>
      <c r="W134" s="166" t="n">
        <v>1</v>
      </c>
      <c r="X134" s="252"/>
      <c r="Y134" s="166"/>
      <c r="Z134" s="166"/>
      <c r="AA134" s="166"/>
      <c r="AB134" s="166"/>
      <c r="AC134" s="147"/>
      <c r="AD134" s="126"/>
      <c r="AE134" s="126"/>
      <c r="AF134" s="114"/>
      <c r="AG134" s="114"/>
      <c r="AH134" s="105" t="str">
        <f aca="false">E134</f>
        <v>OT</v>
      </c>
      <c r="AI134" s="106" t="str">
        <f aca="false">D134</f>
        <v>TD</v>
      </c>
      <c r="AJ134" s="105" t="n">
        <f aca="false">SUM(G134:AB134)</f>
        <v>5</v>
      </c>
      <c r="AK134" s="105" t="n">
        <f aca="false">AJ134*1.5</f>
        <v>7.5</v>
      </c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</row>
    <row r="135" customFormat="false" ht="13.5" hidden="false" customHeight="true" outlineLevel="0" collapsed="false">
      <c r="A135" s="44" t="n">
        <v>132</v>
      </c>
      <c r="B135" s="143" t="s">
        <v>171</v>
      </c>
      <c r="C135" s="96" t="str">
        <f aca="false">CONCATENATE(D135,"_",E135)</f>
        <v>TD_NH</v>
      </c>
      <c r="D135" s="107" t="s">
        <v>25</v>
      </c>
      <c r="E135" s="108" t="s">
        <v>97</v>
      </c>
      <c r="F135" s="107" t="s">
        <v>32</v>
      </c>
      <c r="G135" s="144"/>
      <c r="H135" s="166"/>
      <c r="I135" s="166" t="n">
        <v>1</v>
      </c>
      <c r="J135" s="167"/>
      <c r="K135" s="166"/>
      <c r="L135" s="166" t="n">
        <v>1</v>
      </c>
      <c r="M135" s="166"/>
      <c r="N135" s="166" t="n">
        <v>1</v>
      </c>
      <c r="O135" s="166"/>
      <c r="P135" s="166" t="n">
        <v>1</v>
      </c>
      <c r="Q135" s="167"/>
      <c r="R135" s="167"/>
      <c r="S135" s="166"/>
      <c r="T135" s="166"/>
      <c r="U135" s="166"/>
      <c r="V135" s="166"/>
      <c r="W135" s="166" t="n">
        <v>1</v>
      </c>
      <c r="X135" s="252"/>
      <c r="Y135" s="166"/>
      <c r="Z135" s="166"/>
      <c r="AA135" s="166"/>
      <c r="AB135" s="166"/>
      <c r="AC135" s="147"/>
      <c r="AD135" s="126"/>
      <c r="AE135" s="114"/>
      <c r="AF135" s="114"/>
      <c r="AG135" s="114"/>
      <c r="AH135" s="105" t="str">
        <f aca="false">E135</f>
        <v>NH</v>
      </c>
      <c r="AI135" s="106" t="str">
        <f aca="false">D135</f>
        <v>TD</v>
      </c>
      <c r="AJ135" s="105" t="n">
        <f aca="false">SUM(G135:AB135)</f>
        <v>5</v>
      </c>
      <c r="AK135" s="105" t="n">
        <f aca="false">AJ135*1.5</f>
        <v>7.5</v>
      </c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</row>
    <row r="136" customFormat="false" ht="13.5" hidden="false" customHeight="true" outlineLevel="0" collapsed="false">
      <c r="A136" s="44" t="n">
        <v>133</v>
      </c>
      <c r="B136" s="143" t="s">
        <v>171</v>
      </c>
      <c r="C136" s="96" t="str">
        <f aca="false">CONCATENATE(D136,"_",E136)</f>
        <v>TD_</v>
      </c>
      <c r="D136" s="107" t="s">
        <v>25</v>
      </c>
      <c r="E136" s="108"/>
      <c r="F136" s="107" t="s">
        <v>32</v>
      </c>
      <c r="G136" s="146"/>
      <c r="H136" s="166"/>
      <c r="I136" s="166"/>
      <c r="J136" s="167"/>
      <c r="K136" s="166"/>
      <c r="L136" s="166"/>
      <c r="M136" s="166"/>
      <c r="N136" s="166"/>
      <c r="O136" s="166"/>
      <c r="P136" s="166"/>
      <c r="Q136" s="167"/>
      <c r="R136" s="167"/>
      <c r="S136" s="166"/>
      <c r="T136" s="166"/>
      <c r="U136" s="166"/>
      <c r="V136" s="166"/>
      <c r="W136" s="166"/>
      <c r="X136" s="252"/>
      <c r="Y136" s="166"/>
      <c r="Z136" s="166"/>
      <c r="AA136" s="166"/>
      <c r="AB136" s="166"/>
      <c r="AC136" s="147"/>
      <c r="AD136" s="113" t="str">
        <f aca="false">IF(AD132=AD133,"ok","/!\")</f>
        <v>ok</v>
      </c>
      <c r="AE136" s="113" t="str">
        <f aca="false">IF(AD132=AE132,"ok","/!\")</f>
        <v>ok</v>
      </c>
      <c r="AF136" s="114"/>
      <c r="AG136" s="114"/>
      <c r="AH136" s="105" t="n">
        <f aca="false">E136</f>
        <v>0</v>
      </c>
      <c r="AI136" s="106" t="str">
        <f aca="false">D136</f>
        <v>TD</v>
      </c>
      <c r="AJ136" s="105" t="n">
        <f aca="false">SUM(G136:AB136)</f>
        <v>0</v>
      </c>
      <c r="AK136" s="105" t="n">
        <f aca="false">AJ136*1.5</f>
        <v>0</v>
      </c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</row>
    <row r="137" customFormat="false" ht="24.75" hidden="false" customHeight="true" outlineLevel="0" collapsed="false">
      <c r="A137" s="44" t="n">
        <v>134</v>
      </c>
      <c r="B137" s="88" t="s">
        <v>170</v>
      </c>
      <c r="C137" s="88" t="str">
        <f aca="false">CONCATENATE(D137,"_",E137)</f>
        <v>TP_Intervenant</v>
      </c>
      <c r="D137" s="115" t="s">
        <v>27</v>
      </c>
      <c r="E137" s="168" t="s">
        <v>71</v>
      </c>
      <c r="F137" s="115" t="s">
        <v>72</v>
      </c>
      <c r="G137" s="141"/>
      <c r="H137" s="250"/>
      <c r="I137" s="250" t="n">
        <v>1</v>
      </c>
      <c r="J137" s="251"/>
      <c r="K137" s="250" t="n">
        <v>1</v>
      </c>
      <c r="L137" s="250" t="n">
        <v>1</v>
      </c>
      <c r="M137" s="250" t="n">
        <v>1</v>
      </c>
      <c r="N137" s="250" t="n">
        <v>1</v>
      </c>
      <c r="O137" s="250" t="n">
        <v>1</v>
      </c>
      <c r="P137" s="250" t="n">
        <v>1</v>
      </c>
      <c r="Q137" s="251"/>
      <c r="R137" s="251"/>
      <c r="S137" s="250" t="n">
        <v>1</v>
      </c>
      <c r="T137" s="250" t="n">
        <v>1</v>
      </c>
      <c r="U137" s="250" t="n">
        <v>1</v>
      </c>
      <c r="V137" s="250" t="n">
        <v>1</v>
      </c>
      <c r="W137" s="250" t="n">
        <v>1</v>
      </c>
      <c r="X137" s="252"/>
      <c r="Y137" s="250" t="n">
        <v>1</v>
      </c>
      <c r="Z137" s="250" t="n">
        <v>1</v>
      </c>
      <c r="AA137" s="250" t="n">
        <v>1</v>
      </c>
      <c r="AB137" s="250" t="n">
        <v>1</v>
      </c>
      <c r="AC137" s="151"/>
      <c r="AD137" s="88" t="n">
        <f aca="false">SUM(G137:AB137)*8</f>
        <v>128</v>
      </c>
      <c r="AE137" s="88" t="n">
        <f aca="false">24/1.5*8</f>
        <v>128</v>
      </c>
      <c r="AF137" s="114"/>
      <c r="AG137" s="114"/>
      <c r="AH137" s="88" t="str">
        <f aca="false">E137</f>
        <v>Intervenant</v>
      </c>
      <c r="AI137" s="88" t="str">
        <f aca="false">D137</f>
        <v>TP</v>
      </c>
      <c r="AJ137" s="88" t="n">
        <f aca="false">SUM(G137:AB137)</f>
        <v>16</v>
      </c>
      <c r="AK137" s="88" t="n">
        <f aca="false">AJ137*1.5</f>
        <v>24</v>
      </c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</row>
    <row r="138" customFormat="false" ht="13.5" hidden="false" customHeight="true" outlineLevel="0" collapsed="false">
      <c r="A138" s="44" t="n">
        <v>135</v>
      </c>
      <c r="B138" s="143" t="s">
        <v>171</v>
      </c>
      <c r="C138" s="96" t="str">
        <f aca="false">CONCATENATE(D138,"_",E138)</f>
        <v>TP_LN</v>
      </c>
      <c r="D138" s="107" t="s">
        <v>27</v>
      </c>
      <c r="E138" s="108" t="s">
        <v>96</v>
      </c>
      <c r="F138" s="107" t="s">
        <v>36</v>
      </c>
      <c r="G138" s="144"/>
      <c r="H138" s="166"/>
      <c r="I138" s="166" t="n">
        <v>3</v>
      </c>
      <c r="J138" s="167"/>
      <c r="K138" s="166" t="n">
        <v>3</v>
      </c>
      <c r="L138" s="166" t="n">
        <v>3</v>
      </c>
      <c r="M138" s="166" t="n">
        <v>3</v>
      </c>
      <c r="N138" s="166" t="n">
        <v>3</v>
      </c>
      <c r="O138" s="166" t="n">
        <v>3</v>
      </c>
      <c r="P138" s="166" t="n">
        <v>3</v>
      </c>
      <c r="Q138" s="167"/>
      <c r="R138" s="167"/>
      <c r="S138" s="166" t="n">
        <v>3</v>
      </c>
      <c r="T138" s="166" t="n">
        <v>3</v>
      </c>
      <c r="U138" s="166" t="n">
        <v>3</v>
      </c>
      <c r="V138" s="166" t="n">
        <v>3</v>
      </c>
      <c r="W138" s="166" t="n">
        <v>3</v>
      </c>
      <c r="X138" s="252"/>
      <c r="Y138" s="166" t="n">
        <v>3</v>
      </c>
      <c r="Z138" s="166" t="n">
        <v>3</v>
      </c>
      <c r="AA138" s="166" t="n">
        <v>3</v>
      </c>
      <c r="AB138" s="166" t="n">
        <v>3</v>
      </c>
      <c r="AC138" s="147"/>
      <c r="AD138" s="103" t="n">
        <f aca="false">SUM(G138:AB145)</f>
        <v>128</v>
      </c>
      <c r="AE138" s="104"/>
      <c r="AF138" s="114"/>
      <c r="AG138" s="114"/>
      <c r="AH138" s="105" t="str">
        <f aca="false">E138</f>
        <v>LN</v>
      </c>
      <c r="AI138" s="106" t="str">
        <f aca="false">D138</f>
        <v>TP</v>
      </c>
      <c r="AJ138" s="105" t="n">
        <f aca="false">SUM(G138:AB138)</f>
        <v>48</v>
      </c>
      <c r="AK138" s="105" t="n">
        <f aca="false">AJ138*1.5</f>
        <v>72</v>
      </c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</row>
    <row r="139" customFormat="false" ht="13.5" hidden="false" customHeight="true" outlineLevel="0" collapsed="false">
      <c r="A139" s="44" t="n">
        <v>136</v>
      </c>
      <c r="B139" s="143" t="s">
        <v>171</v>
      </c>
      <c r="C139" s="96" t="str">
        <f aca="false">CONCATENATE(D139,"_",E139)</f>
        <v>TP_OT</v>
      </c>
      <c r="D139" s="107" t="s">
        <v>27</v>
      </c>
      <c r="E139" s="108" t="s">
        <v>93</v>
      </c>
      <c r="F139" s="107" t="s">
        <v>36</v>
      </c>
      <c r="G139" s="146"/>
      <c r="H139" s="166"/>
      <c r="I139" s="166" t="n">
        <v>1</v>
      </c>
      <c r="J139" s="167"/>
      <c r="K139" s="166" t="n">
        <v>1</v>
      </c>
      <c r="L139" s="166" t="n">
        <v>1</v>
      </c>
      <c r="M139" s="166" t="n">
        <v>1</v>
      </c>
      <c r="N139" s="166" t="n">
        <v>1</v>
      </c>
      <c r="O139" s="166" t="n">
        <v>1</v>
      </c>
      <c r="P139" s="166" t="n">
        <v>1</v>
      </c>
      <c r="Q139" s="167"/>
      <c r="R139" s="167"/>
      <c r="S139" s="166" t="n">
        <v>1</v>
      </c>
      <c r="T139" s="166" t="n">
        <v>1</v>
      </c>
      <c r="U139" s="166" t="n">
        <v>1</v>
      </c>
      <c r="V139" s="166" t="n">
        <v>1</v>
      </c>
      <c r="W139" s="166" t="n">
        <v>1</v>
      </c>
      <c r="X139" s="252"/>
      <c r="Y139" s="166" t="n">
        <v>1</v>
      </c>
      <c r="Z139" s="166" t="n">
        <v>1</v>
      </c>
      <c r="AA139" s="166" t="n">
        <v>1</v>
      </c>
      <c r="AB139" s="166" t="n">
        <v>1</v>
      </c>
      <c r="AC139" s="147"/>
      <c r="AD139" s="126"/>
      <c r="AE139" s="114"/>
      <c r="AF139" s="114"/>
      <c r="AG139" s="114"/>
      <c r="AH139" s="105" t="str">
        <f aca="false">E139</f>
        <v>OT</v>
      </c>
      <c r="AI139" s="106" t="str">
        <f aca="false">D139</f>
        <v>TP</v>
      </c>
      <c r="AJ139" s="105" t="n">
        <f aca="false">SUM(G139:AB139)</f>
        <v>16</v>
      </c>
      <c r="AK139" s="105" t="n">
        <f aca="false">AJ139*1.5</f>
        <v>24</v>
      </c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</row>
    <row r="140" customFormat="false" ht="13.5" hidden="false" customHeight="true" outlineLevel="0" collapsed="false">
      <c r="A140" s="44" t="n">
        <v>137</v>
      </c>
      <c r="B140" s="143" t="s">
        <v>171</v>
      </c>
      <c r="C140" s="96" t="str">
        <f aca="false">CONCATENATE(D140,"_",E140)</f>
        <v>TP_NH</v>
      </c>
      <c r="D140" s="107" t="s">
        <v>27</v>
      </c>
      <c r="E140" s="108" t="s">
        <v>97</v>
      </c>
      <c r="F140" s="107" t="s">
        <v>36</v>
      </c>
      <c r="G140" s="144"/>
      <c r="H140" s="166"/>
      <c r="I140" s="166" t="n">
        <v>2</v>
      </c>
      <c r="J140" s="167"/>
      <c r="K140" s="166" t="n">
        <v>2</v>
      </c>
      <c r="L140" s="166" t="n">
        <v>2</v>
      </c>
      <c r="M140" s="166" t="n">
        <v>2</v>
      </c>
      <c r="N140" s="166" t="n">
        <v>2</v>
      </c>
      <c r="O140" s="166" t="n">
        <v>2</v>
      </c>
      <c r="P140" s="166" t="n">
        <v>2</v>
      </c>
      <c r="Q140" s="167"/>
      <c r="R140" s="167"/>
      <c r="S140" s="166" t="n">
        <v>2</v>
      </c>
      <c r="T140" s="166" t="n">
        <v>2</v>
      </c>
      <c r="U140" s="166" t="n">
        <v>2</v>
      </c>
      <c r="V140" s="166" t="n">
        <v>2</v>
      </c>
      <c r="W140" s="166" t="n">
        <v>2</v>
      </c>
      <c r="X140" s="252"/>
      <c r="Y140" s="166" t="n">
        <v>2</v>
      </c>
      <c r="Z140" s="166" t="n">
        <v>2</v>
      </c>
      <c r="AA140" s="166" t="n">
        <v>2</v>
      </c>
      <c r="AB140" s="166" t="n">
        <v>2</v>
      </c>
      <c r="AC140" s="147"/>
      <c r="AD140" s="126"/>
      <c r="AE140" s="114"/>
      <c r="AF140" s="114"/>
      <c r="AG140" s="114"/>
      <c r="AH140" s="105" t="str">
        <f aca="false">E140</f>
        <v>NH</v>
      </c>
      <c r="AI140" s="106" t="str">
        <f aca="false">D140</f>
        <v>TP</v>
      </c>
      <c r="AJ140" s="105" t="n">
        <f aca="false">SUM(G140:AB140)</f>
        <v>32</v>
      </c>
      <c r="AK140" s="105" t="n">
        <f aca="false">AJ140*1.5</f>
        <v>48</v>
      </c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</row>
    <row r="141" customFormat="false" ht="13.5" hidden="false" customHeight="true" outlineLevel="0" collapsed="false">
      <c r="A141" s="44" t="n">
        <v>138</v>
      </c>
      <c r="B141" s="143" t="s">
        <v>171</v>
      </c>
      <c r="C141" s="96" t="str">
        <f aca="false">CONCATENATE(D141,"_",E141)</f>
        <v>TP_ALA</v>
      </c>
      <c r="D141" s="107" t="s">
        <v>27</v>
      </c>
      <c r="E141" s="108" t="s">
        <v>162</v>
      </c>
      <c r="F141" s="107" t="s">
        <v>36</v>
      </c>
      <c r="G141" s="146"/>
      <c r="H141" s="166"/>
      <c r="I141" s="166" t="n">
        <v>1</v>
      </c>
      <c r="J141" s="167"/>
      <c r="K141" s="166" t="n">
        <v>1</v>
      </c>
      <c r="L141" s="166" t="n">
        <v>1</v>
      </c>
      <c r="M141" s="166" t="n">
        <v>1</v>
      </c>
      <c r="N141" s="166" t="n">
        <v>1</v>
      </c>
      <c r="O141" s="166" t="n">
        <v>1</v>
      </c>
      <c r="P141" s="166" t="n">
        <v>1</v>
      </c>
      <c r="Q141" s="167"/>
      <c r="R141" s="167"/>
      <c r="S141" s="166" t="n">
        <v>1</v>
      </c>
      <c r="T141" s="166" t="n">
        <v>1</v>
      </c>
      <c r="U141" s="166" t="n">
        <v>1</v>
      </c>
      <c r="V141" s="166" t="n">
        <v>1</v>
      </c>
      <c r="W141" s="166" t="n">
        <v>1</v>
      </c>
      <c r="X141" s="252"/>
      <c r="Y141" s="166" t="n">
        <v>1</v>
      </c>
      <c r="Z141" s="166" t="n">
        <v>1</v>
      </c>
      <c r="AA141" s="166" t="n">
        <v>1</v>
      </c>
      <c r="AB141" s="166" t="n">
        <v>1</v>
      </c>
      <c r="AC141" s="147"/>
      <c r="AD141" s="126"/>
      <c r="AE141" s="114"/>
      <c r="AF141" s="114"/>
      <c r="AG141" s="114"/>
      <c r="AH141" s="105" t="str">
        <f aca="false">E141</f>
        <v>ALA</v>
      </c>
      <c r="AI141" s="106" t="str">
        <f aca="false">D141</f>
        <v>TP</v>
      </c>
      <c r="AJ141" s="105" t="n">
        <f aca="false">SUM(G141:AB141)</f>
        <v>16</v>
      </c>
      <c r="AK141" s="105" t="n">
        <f aca="false">AJ141*1.5</f>
        <v>24</v>
      </c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</row>
    <row r="142" customFormat="false" ht="13.5" hidden="false" customHeight="true" outlineLevel="0" collapsed="false">
      <c r="A142" s="44" t="n">
        <v>139</v>
      </c>
      <c r="B142" s="143" t="s">
        <v>171</v>
      </c>
      <c r="C142" s="96" t="str">
        <f aca="false">CONCATENATE(D142,"_",E142)</f>
        <v>TP_HBH</v>
      </c>
      <c r="D142" s="107" t="s">
        <v>27</v>
      </c>
      <c r="E142" s="108" t="s">
        <v>155</v>
      </c>
      <c r="F142" s="107" t="s">
        <v>36</v>
      </c>
      <c r="G142" s="144"/>
      <c r="H142" s="166"/>
      <c r="I142" s="166" t="n">
        <v>1</v>
      </c>
      <c r="J142" s="167"/>
      <c r="K142" s="166" t="n">
        <v>1</v>
      </c>
      <c r="L142" s="166" t="n">
        <v>1</v>
      </c>
      <c r="M142" s="166" t="n">
        <v>1</v>
      </c>
      <c r="N142" s="166" t="n">
        <v>1</v>
      </c>
      <c r="O142" s="166" t="n">
        <v>1</v>
      </c>
      <c r="P142" s="166" t="n">
        <v>1</v>
      </c>
      <c r="Q142" s="167"/>
      <c r="R142" s="167"/>
      <c r="S142" s="166" t="n">
        <v>1</v>
      </c>
      <c r="T142" s="166" t="n">
        <v>1</v>
      </c>
      <c r="U142" s="166" t="n">
        <v>1</v>
      </c>
      <c r="V142" s="166" t="n">
        <v>1</v>
      </c>
      <c r="W142" s="166" t="n">
        <v>1</v>
      </c>
      <c r="X142" s="252"/>
      <c r="Y142" s="166" t="n">
        <v>1</v>
      </c>
      <c r="Z142" s="166" t="n">
        <v>1</v>
      </c>
      <c r="AA142" s="166" t="n">
        <v>1</v>
      </c>
      <c r="AB142" s="166" t="n">
        <v>1</v>
      </c>
      <c r="AC142" s="147"/>
      <c r="AD142" s="126"/>
      <c r="AE142" s="114"/>
      <c r="AF142" s="114"/>
      <c r="AG142" s="114"/>
      <c r="AH142" s="105" t="str">
        <f aca="false">E142</f>
        <v>HBH</v>
      </c>
      <c r="AI142" s="106" t="str">
        <f aca="false">D142</f>
        <v>TP</v>
      </c>
      <c r="AJ142" s="105" t="n">
        <f aca="false">SUM(G142:AB142)</f>
        <v>16</v>
      </c>
      <c r="AK142" s="105" t="n">
        <f aca="false">AJ142*1.5</f>
        <v>24</v>
      </c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</row>
    <row r="143" customFormat="false" ht="13.5" hidden="false" customHeight="true" outlineLevel="0" collapsed="false">
      <c r="A143" s="44" t="n">
        <v>140</v>
      </c>
      <c r="B143" s="143" t="s">
        <v>171</v>
      </c>
      <c r="C143" s="96" t="str">
        <f aca="false">CONCATENATE(D143,"_",E143)</f>
        <v>TP_</v>
      </c>
      <c r="D143" s="107" t="s">
        <v>27</v>
      </c>
      <c r="E143" s="108"/>
      <c r="F143" s="107" t="s">
        <v>36</v>
      </c>
      <c r="G143" s="146"/>
      <c r="H143" s="166"/>
      <c r="I143" s="166"/>
      <c r="J143" s="167"/>
      <c r="K143" s="166"/>
      <c r="L143" s="166"/>
      <c r="M143" s="166"/>
      <c r="N143" s="166"/>
      <c r="O143" s="166"/>
      <c r="P143" s="166"/>
      <c r="Q143" s="167"/>
      <c r="R143" s="167"/>
      <c r="S143" s="166"/>
      <c r="T143" s="166"/>
      <c r="U143" s="166"/>
      <c r="V143" s="166"/>
      <c r="W143" s="166"/>
      <c r="X143" s="252"/>
      <c r="Y143" s="166"/>
      <c r="Z143" s="166"/>
      <c r="AA143" s="166"/>
      <c r="AB143" s="166"/>
      <c r="AC143" s="147"/>
      <c r="AD143" s="126"/>
      <c r="AE143" s="114"/>
      <c r="AF143" s="114"/>
      <c r="AG143" s="114"/>
      <c r="AH143" s="105" t="n">
        <f aca="false">E143</f>
        <v>0</v>
      </c>
      <c r="AI143" s="106" t="str">
        <f aca="false">D143</f>
        <v>TP</v>
      </c>
      <c r="AJ143" s="105" t="n">
        <f aca="false">SUM(G143:AB143)</f>
        <v>0</v>
      </c>
      <c r="AK143" s="105" t="n">
        <f aca="false">AJ143*1.5</f>
        <v>0</v>
      </c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</row>
    <row r="144" customFormat="false" ht="13.5" hidden="false" customHeight="true" outlineLevel="0" collapsed="false">
      <c r="A144" s="44" t="n">
        <v>141</v>
      </c>
      <c r="B144" s="143" t="s">
        <v>171</v>
      </c>
      <c r="C144" s="96" t="str">
        <f aca="false">CONCATENATE(D144,"_",E144)</f>
        <v>TP_</v>
      </c>
      <c r="D144" s="107" t="s">
        <v>27</v>
      </c>
      <c r="E144" s="124"/>
      <c r="F144" s="107" t="s">
        <v>36</v>
      </c>
      <c r="G144" s="144"/>
      <c r="H144" s="166"/>
      <c r="I144" s="166"/>
      <c r="J144" s="167"/>
      <c r="K144" s="166"/>
      <c r="L144" s="166"/>
      <c r="M144" s="166"/>
      <c r="N144" s="166"/>
      <c r="O144" s="166"/>
      <c r="P144" s="166"/>
      <c r="Q144" s="167"/>
      <c r="R144" s="167"/>
      <c r="S144" s="166"/>
      <c r="T144" s="166"/>
      <c r="U144" s="166"/>
      <c r="V144" s="166"/>
      <c r="W144" s="166"/>
      <c r="X144" s="252"/>
      <c r="Y144" s="166"/>
      <c r="Z144" s="166"/>
      <c r="AA144" s="166"/>
      <c r="AB144" s="166"/>
      <c r="AC144" s="147"/>
      <c r="AD144" s="126"/>
      <c r="AE144" s="114"/>
      <c r="AF144" s="114"/>
      <c r="AG144" s="114"/>
      <c r="AH144" s="105" t="n">
        <f aca="false">E144</f>
        <v>0</v>
      </c>
      <c r="AI144" s="106" t="str">
        <f aca="false">D144</f>
        <v>TP</v>
      </c>
      <c r="AJ144" s="105" t="n">
        <f aca="false">SUM(G144:AB144)</f>
        <v>0</v>
      </c>
      <c r="AK144" s="105" t="n">
        <f aca="false">AJ144*1.5</f>
        <v>0</v>
      </c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</row>
    <row r="145" customFormat="false" ht="13.5" hidden="false" customHeight="true" outlineLevel="0" collapsed="false">
      <c r="A145" s="44" t="n">
        <v>142</v>
      </c>
      <c r="B145" s="143" t="s">
        <v>171</v>
      </c>
      <c r="C145" s="96" t="str">
        <f aca="false">CONCATENATE(D145,"_",E145)</f>
        <v>TP_</v>
      </c>
      <c r="D145" s="107" t="s">
        <v>27</v>
      </c>
      <c r="E145" s="124"/>
      <c r="F145" s="107" t="s">
        <v>36</v>
      </c>
      <c r="G145" s="146"/>
      <c r="H145" s="166"/>
      <c r="I145" s="166"/>
      <c r="J145" s="167"/>
      <c r="K145" s="166"/>
      <c r="L145" s="166"/>
      <c r="M145" s="166"/>
      <c r="N145" s="166"/>
      <c r="O145" s="166"/>
      <c r="P145" s="166"/>
      <c r="Q145" s="167"/>
      <c r="R145" s="167"/>
      <c r="S145" s="166"/>
      <c r="T145" s="166"/>
      <c r="U145" s="166"/>
      <c r="V145" s="166"/>
      <c r="W145" s="166"/>
      <c r="X145" s="252"/>
      <c r="Y145" s="166"/>
      <c r="Z145" s="166"/>
      <c r="AA145" s="166"/>
      <c r="AB145" s="166"/>
      <c r="AC145" s="147"/>
      <c r="AD145" s="113" t="str">
        <f aca="false">IF(AD137=AD138,"ok","/!\")</f>
        <v>ok</v>
      </c>
      <c r="AE145" s="113" t="str">
        <f aca="false">IF(AD137=AE137,"ok","/!\")</f>
        <v>ok</v>
      </c>
      <c r="AF145" s="114"/>
      <c r="AG145" s="114"/>
      <c r="AH145" s="105" t="n">
        <f aca="false">E145</f>
        <v>0</v>
      </c>
      <c r="AI145" s="106" t="str">
        <f aca="false">D145</f>
        <v>TP</v>
      </c>
      <c r="AJ145" s="105" t="n">
        <f aca="false">SUM(G145:AB145)</f>
        <v>0</v>
      </c>
      <c r="AK145" s="105" t="n">
        <f aca="false">AJ145*1.5</f>
        <v>0</v>
      </c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</row>
    <row r="146" customFormat="false" ht="24.75" hidden="false" customHeight="true" outlineLevel="0" collapsed="false">
      <c r="A146" s="44" t="n">
        <v>143</v>
      </c>
      <c r="B146" s="88" t="s">
        <v>170</v>
      </c>
      <c r="C146" s="88" t="str">
        <f aca="false">CONCATENATE(D146,"_",E146)</f>
        <v>CTRL_Intervenant</v>
      </c>
      <c r="D146" s="115" t="s">
        <v>28</v>
      </c>
      <c r="E146" s="115" t="s">
        <v>71</v>
      </c>
      <c r="F146" s="115" t="s">
        <v>72</v>
      </c>
      <c r="G146" s="141"/>
      <c r="H146" s="250"/>
      <c r="I146" s="250"/>
      <c r="J146" s="251"/>
      <c r="K146" s="250"/>
      <c r="L146" s="250"/>
      <c r="M146" s="250"/>
      <c r="N146" s="250"/>
      <c r="O146" s="250" t="n">
        <v>1</v>
      </c>
      <c r="P146" s="250"/>
      <c r="Q146" s="251"/>
      <c r="R146" s="251"/>
      <c r="S146" s="250"/>
      <c r="T146" s="250"/>
      <c r="U146" s="250"/>
      <c r="V146" s="250"/>
      <c r="W146" s="250"/>
      <c r="X146" s="252"/>
      <c r="Y146" s="250"/>
      <c r="Z146" s="250"/>
      <c r="AA146" s="250" t="n">
        <v>1</v>
      </c>
      <c r="AB146" s="250"/>
      <c r="AC146" s="151"/>
      <c r="AD146" s="88" t="n">
        <f aca="false">SUM(G146:AB146)</f>
        <v>2</v>
      </c>
      <c r="AE146" s="88" t="n">
        <f aca="false">3/1.5</f>
        <v>2</v>
      </c>
      <c r="AF146" s="114"/>
      <c r="AG146" s="114"/>
      <c r="AH146" s="88" t="str">
        <f aca="false">E146</f>
        <v>Intervenant</v>
      </c>
      <c r="AI146" s="88" t="str">
        <f aca="false">D146</f>
        <v>CTRL</v>
      </c>
      <c r="AJ146" s="88" t="n">
        <f aca="false">SUM(G146:AB146)</f>
        <v>2</v>
      </c>
      <c r="AK146" s="88" t="n">
        <f aca="false">AJ146*1.5</f>
        <v>3</v>
      </c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</row>
    <row r="147" customFormat="false" ht="13.5" hidden="false" customHeight="true" outlineLevel="0" collapsed="false">
      <c r="A147" s="44" t="n">
        <v>144</v>
      </c>
      <c r="B147" s="143" t="s">
        <v>171</v>
      </c>
      <c r="C147" s="96" t="str">
        <f aca="false">CONCATENATE(D147,"_",E147)</f>
        <v>CTRL_LN</v>
      </c>
      <c r="D147" s="107" t="s">
        <v>28</v>
      </c>
      <c r="E147" s="108" t="s">
        <v>96</v>
      </c>
      <c r="F147" s="107" t="s">
        <v>28</v>
      </c>
      <c r="G147" s="144"/>
      <c r="H147" s="166"/>
      <c r="I147" s="166"/>
      <c r="J147" s="167"/>
      <c r="K147" s="166"/>
      <c r="L147" s="166"/>
      <c r="M147" s="166"/>
      <c r="N147" s="166"/>
      <c r="O147" s="166" t="n">
        <v>1</v>
      </c>
      <c r="P147" s="166"/>
      <c r="Q147" s="167"/>
      <c r="R147" s="167"/>
      <c r="S147" s="166"/>
      <c r="T147" s="166"/>
      <c r="U147" s="166"/>
      <c r="V147" s="166"/>
      <c r="W147" s="166"/>
      <c r="X147" s="252"/>
      <c r="Y147" s="166"/>
      <c r="Z147" s="166"/>
      <c r="AA147" s="166"/>
      <c r="AB147" s="166"/>
      <c r="AC147" s="147"/>
      <c r="AD147" s="103" t="n">
        <f aca="false">SUM(G147:AB148)</f>
        <v>2</v>
      </c>
      <c r="AE147" s="104"/>
      <c r="AF147" s="114"/>
      <c r="AG147" s="114"/>
      <c r="AH147" s="106" t="str">
        <f aca="false">E147</f>
        <v>LN</v>
      </c>
      <c r="AI147" s="106" t="str">
        <f aca="false">D147</f>
        <v>CTRL</v>
      </c>
      <c r="AJ147" s="106" t="n">
        <f aca="false">SUM(G147:AB147)</f>
        <v>1</v>
      </c>
      <c r="AK147" s="106" t="n">
        <f aca="false">AJ147*1.5</f>
        <v>1.5</v>
      </c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</row>
    <row r="148" customFormat="false" ht="13.5" hidden="false" customHeight="true" outlineLevel="0" collapsed="false">
      <c r="A148" s="44" t="n">
        <v>145</v>
      </c>
      <c r="B148" s="143" t="s">
        <v>171</v>
      </c>
      <c r="C148" s="96" t="str">
        <f aca="false">CONCATENATE(D148,"_",E148)</f>
        <v>CTRL_OT</v>
      </c>
      <c r="D148" s="107" t="s">
        <v>28</v>
      </c>
      <c r="E148" s="108" t="s">
        <v>93</v>
      </c>
      <c r="F148" s="107" t="s">
        <v>28</v>
      </c>
      <c r="G148" s="146"/>
      <c r="H148" s="166"/>
      <c r="I148" s="166"/>
      <c r="J148" s="167"/>
      <c r="K148" s="166"/>
      <c r="L148" s="166"/>
      <c r="M148" s="166"/>
      <c r="N148" s="166"/>
      <c r="O148" s="166"/>
      <c r="P148" s="166"/>
      <c r="Q148" s="167"/>
      <c r="R148" s="167"/>
      <c r="S148" s="166"/>
      <c r="T148" s="166"/>
      <c r="U148" s="166"/>
      <c r="V148" s="166"/>
      <c r="W148" s="166"/>
      <c r="X148" s="252"/>
      <c r="Y148" s="166"/>
      <c r="Z148" s="166"/>
      <c r="AA148" s="166" t="n">
        <v>1</v>
      </c>
      <c r="AB148" s="166"/>
      <c r="AC148" s="155"/>
      <c r="AD148" s="113" t="str">
        <f aca="false">IF(AD146=AD147,"ok","/!\")</f>
        <v>ok</v>
      </c>
      <c r="AE148" s="113" t="str">
        <f aca="false">IF(AD146=AE146,"ok","/!\")</f>
        <v>ok</v>
      </c>
      <c r="AF148" s="129"/>
      <c r="AG148" s="129"/>
      <c r="AH148" s="28" t="str">
        <f aca="false">E148</f>
        <v>OT</v>
      </c>
      <c r="AI148" s="106" t="str">
        <f aca="false">D148</f>
        <v>CTRL</v>
      </c>
      <c r="AJ148" s="28" t="n">
        <f aca="false">SUM(G148:AB148)</f>
        <v>1</v>
      </c>
      <c r="AK148" s="28" t="n">
        <f aca="false">AJ148*1.5</f>
        <v>1.5</v>
      </c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</row>
    <row r="149" customFormat="false" ht="13.5" hidden="false" customHeight="true" outlineLevel="0" collapsed="false">
      <c r="A149" s="44"/>
      <c r="B149" s="172"/>
      <c r="C149" s="131"/>
      <c r="D149" s="131"/>
      <c r="E149" s="131"/>
      <c r="F149" s="72"/>
      <c r="G149" s="174"/>
      <c r="H149" s="174"/>
      <c r="I149" s="174"/>
      <c r="J149" s="174"/>
      <c r="K149" s="174"/>
      <c r="L149" s="174"/>
      <c r="M149" s="174"/>
      <c r="N149" s="174"/>
      <c r="O149" s="174"/>
      <c r="P149" s="174"/>
      <c r="Q149" s="174"/>
      <c r="R149" s="174"/>
      <c r="S149" s="174"/>
      <c r="T149" s="174"/>
      <c r="U149" s="174"/>
      <c r="V149" s="174"/>
      <c r="W149" s="174"/>
      <c r="X149" s="233"/>
      <c r="Y149" s="174"/>
      <c r="Z149" s="174"/>
      <c r="AA149" s="174"/>
      <c r="AB149" s="174"/>
      <c r="AC149" s="174"/>
      <c r="AD149" s="72"/>
      <c r="AE149" s="86"/>
      <c r="AF149" s="72"/>
      <c r="AG149" s="72"/>
      <c r="AH149" s="86"/>
      <c r="AI149" s="86"/>
      <c r="AJ149" s="86"/>
      <c r="AK149" s="86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</row>
    <row r="150" customFormat="false" ht="13.5" hidden="false" customHeight="true" outlineLevel="0" collapsed="false">
      <c r="A150" s="44" t="n">
        <v>148</v>
      </c>
      <c r="B150" s="88" t="s">
        <v>172</v>
      </c>
      <c r="C150" s="88" t="str">
        <f aca="false">CONCATENATE(D150,"_",E150)</f>
        <v>CM_Intervenant</v>
      </c>
      <c r="D150" s="89" t="s">
        <v>23</v>
      </c>
      <c r="E150" s="89" t="s">
        <v>71</v>
      </c>
      <c r="F150" s="89" t="s">
        <v>72</v>
      </c>
      <c r="G150" s="141" t="n">
        <v>1</v>
      </c>
      <c r="H150" s="227" t="n">
        <v>1</v>
      </c>
      <c r="I150" s="227"/>
      <c r="J150" s="226"/>
      <c r="K150" s="227" t="n">
        <v>1</v>
      </c>
      <c r="L150" s="227"/>
      <c r="M150" s="227" t="n">
        <v>1</v>
      </c>
      <c r="N150" s="227"/>
      <c r="O150" s="227"/>
      <c r="P150" s="227"/>
      <c r="Q150" s="226"/>
      <c r="R150" s="226"/>
      <c r="S150" s="227"/>
      <c r="T150" s="227"/>
      <c r="U150" s="227"/>
      <c r="V150" s="227"/>
      <c r="W150" s="227"/>
      <c r="X150" s="233"/>
      <c r="Y150" s="227"/>
      <c r="Z150" s="227"/>
      <c r="AA150" s="227"/>
      <c r="AB150" s="227"/>
      <c r="AC150" s="142" t="s">
        <v>79</v>
      </c>
      <c r="AD150" s="88" t="n">
        <f aca="false">SUM(G150:AB150)</f>
        <v>4</v>
      </c>
      <c r="AE150" s="88" t="n">
        <f aca="false">6/1.5</f>
        <v>4</v>
      </c>
      <c r="AF150" s="94" t="n">
        <f aca="false">(AD150+AD153+AD158+AD167)/(AE150+AE153+AE158+AE167)</f>
        <v>1</v>
      </c>
      <c r="AG150" s="88" t="str">
        <f aca="false">B150</f>
        <v>M2201 - GLA</v>
      </c>
      <c r="AH150" s="88" t="str">
        <f aca="false">E150</f>
        <v>Intervenant</v>
      </c>
      <c r="AI150" s="88" t="s">
        <v>73</v>
      </c>
      <c r="AJ150" s="88" t="s">
        <v>21</v>
      </c>
      <c r="AK150" s="88" t="s">
        <v>74</v>
      </c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</row>
    <row r="151" customFormat="false" ht="13.5" hidden="false" customHeight="true" outlineLevel="0" collapsed="false">
      <c r="A151" s="44" t="n">
        <v>149</v>
      </c>
      <c r="B151" s="163" t="s">
        <v>173</v>
      </c>
      <c r="C151" s="96" t="str">
        <f aca="false">CONCATENATE(D151,"_",E151)</f>
        <v>CM_RB</v>
      </c>
      <c r="D151" s="97" t="s">
        <v>23</v>
      </c>
      <c r="E151" s="98" t="s">
        <v>79</v>
      </c>
      <c r="F151" s="97" t="s">
        <v>30</v>
      </c>
      <c r="G151" s="144" t="n">
        <v>1</v>
      </c>
      <c r="H151" s="162" t="n">
        <v>1</v>
      </c>
      <c r="I151" s="162"/>
      <c r="J151" s="178"/>
      <c r="K151" s="162" t="n">
        <v>1</v>
      </c>
      <c r="L151" s="162"/>
      <c r="M151" s="162" t="n">
        <v>1</v>
      </c>
      <c r="N151" s="162"/>
      <c r="O151" s="162"/>
      <c r="P151" s="162"/>
      <c r="Q151" s="178"/>
      <c r="R151" s="178"/>
      <c r="S151" s="162"/>
      <c r="T151" s="162"/>
      <c r="U151" s="162"/>
      <c r="V151" s="162"/>
      <c r="W151" s="162"/>
      <c r="X151" s="233"/>
      <c r="Y151" s="162"/>
      <c r="Z151" s="162"/>
      <c r="AA151" s="162"/>
      <c r="AB151" s="162"/>
      <c r="AC151" s="145"/>
      <c r="AD151" s="103" t="n">
        <f aca="false">SUM(G151:AB152)</f>
        <v>4</v>
      </c>
      <c r="AE151" s="104"/>
      <c r="AF151" s="104"/>
      <c r="AG151" s="104"/>
      <c r="AH151" s="105" t="str">
        <f aca="false">E151</f>
        <v>RB</v>
      </c>
      <c r="AI151" s="106" t="str">
        <f aca="false">D151</f>
        <v>CM</v>
      </c>
      <c r="AJ151" s="105" t="n">
        <f aca="false">SUM(G151:AB151)</f>
        <v>4</v>
      </c>
      <c r="AK151" s="105" t="n">
        <f aca="false">AJ151*1.5</f>
        <v>6</v>
      </c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</row>
    <row r="152" customFormat="false" ht="13.5" hidden="false" customHeight="true" outlineLevel="0" collapsed="false">
      <c r="A152" s="44" t="n">
        <v>150</v>
      </c>
      <c r="B152" s="163" t="s">
        <v>173</v>
      </c>
      <c r="C152" s="96" t="str">
        <f aca="false">CONCATENATE(D152,"_",E152)</f>
        <v>CM_</v>
      </c>
      <c r="D152" s="107" t="s">
        <v>23</v>
      </c>
      <c r="E152" s="124"/>
      <c r="F152" s="107" t="s">
        <v>30</v>
      </c>
      <c r="G152" s="146"/>
      <c r="H152" s="162"/>
      <c r="I152" s="162"/>
      <c r="J152" s="178"/>
      <c r="K152" s="162"/>
      <c r="L152" s="162"/>
      <c r="M152" s="162"/>
      <c r="N152" s="162"/>
      <c r="O152" s="162"/>
      <c r="P152" s="162"/>
      <c r="Q152" s="178"/>
      <c r="R152" s="178"/>
      <c r="S152" s="162"/>
      <c r="T152" s="162"/>
      <c r="U152" s="162"/>
      <c r="V152" s="162"/>
      <c r="W152" s="162"/>
      <c r="X152" s="233"/>
      <c r="Y152" s="162"/>
      <c r="Z152" s="162"/>
      <c r="AA152" s="162"/>
      <c r="AB152" s="162"/>
      <c r="AC152" s="147"/>
      <c r="AD152" s="113" t="str">
        <f aca="false">IF(AD150=AD151,"ok","/!\")</f>
        <v>ok</v>
      </c>
      <c r="AE152" s="113" t="str">
        <f aca="false">IF(AD150=AE150,"ok","/!\")</f>
        <v>ok</v>
      </c>
      <c r="AF152" s="114"/>
      <c r="AG152" s="114"/>
      <c r="AH152" s="105" t="n">
        <f aca="false">E152</f>
        <v>0</v>
      </c>
      <c r="AI152" s="106" t="str">
        <f aca="false">D152</f>
        <v>CM</v>
      </c>
      <c r="AJ152" s="105" t="n">
        <f aca="false">SUM(G152:AB152)</f>
        <v>0</v>
      </c>
      <c r="AK152" s="105" t="n">
        <f aca="false">AJ152*1.5</f>
        <v>0</v>
      </c>
      <c r="AL152" s="44"/>
      <c r="AM152" s="44"/>
      <c r="AN152" s="44"/>
      <c r="AO152" s="44"/>
      <c r="AP152" s="44"/>
      <c r="AQ152" s="44"/>
      <c r="AR152" s="44"/>
      <c r="AS152" s="44"/>
      <c r="AT152" s="44"/>
      <c r="AU152" s="44"/>
    </row>
    <row r="153" customFormat="false" ht="13.5" hidden="false" customHeight="true" outlineLevel="0" collapsed="false">
      <c r="A153" s="44" t="n">
        <v>151</v>
      </c>
      <c r="B153" s="88" t="s">
        <v>172</v>
      </c>
      <c r="C153" s="88" t="str">
        <f aca="false">CONCATENATE(D153,"_",E153)</f>
        <v>TD_Intervenant</v>
      </c>
      <c r="D153" s="115" t="s">
        <v>25</v>
      </c>
      <c r="E153" s="115" t="s">
        <v>71</v>
      </c>
      <c r="F153" s="115" t="s">
        <v>72</v>
      </c>
      <c r="G153" s="141"/>
      <c r="H153" s="227" t="n">
        <v>1</v>
      </c>
      <c r="I153" s="227" t="n">
        <v>2</v>
      </c>
      <c r="J153" s="226"/>
      <c r="K153" s="227" t="n">
        <v>2</v>
      </c>
      <c r="L153" s="227" t="n">
        <v>2</v>
      </c>
      <c r="M153" s="227" t="n">
        <v>1</v>
      </c>
      <c r="N153" s="227" t="n">
        <v>1</v>
      </c>
      <c r="O153" s="227" t="n">
        <v>1</v>
      </c>
      <c r="P153" s="227" t="n">
        <v>2</v>
      </c>
      <c r="Q153" s="226"/>
      <c r="R153" s="226"/>
      <c r="S153" s="227"/>
      <c r="T153" s="227"/>
      <c r="U153" s="227"/>
      <c r="V153" s="227"/>
      <c r="W153" s="227"/>
      <c r="X153" s="233"/>
      <c r="Y153" s="227"/>
      <c r="Z153" s="227"/>
      <c r="AA153" s="227"/>
      <c r="AB153" s="227"/>
      <c r="AC153" s="151"/>
      <c r="AD153" s="88" t="n">
        <f aca="false">SUM(G153:AB153)*4</f>
        <v>48</v>
      </c>
      <c r="AE153" s="88" t="n">
        <f aca="false">18/1.5*4</f>
        <v>48</v>
      </c>
      <c r="AF153" s="114"/>
      <c r="AG153" s="114"/>
      <c r="AH153" s="88" t="str">
        <f aca="false">E153</f>
        <v>Intervenant</v>
      </c>
      <c r="AI153" s="88" t="str">
        <f aca="false">D153</f>
        <v>TD</v>
      </c>
      <c r="AJ153" s="88" t="n">
        <f aca="false">SUM(G153:AB153)</f>
        <v>12</v>
      </c>
      <c r="AK153" s="88" t="n">
        <f aca="false">AJ153*1.5</f>
        <v>18</v>
      </c>
      <c r="AL153" s="44"/>
      <c r="AM153" s="44"/>
      <c r="AN153" s="44"/>
      <c r="AO153" s="44"/>
      <c r="AP153" s="44"/>
      <c r="AQ153" s="44"/>
      <c r="AR153" s="44"/>
      <c r="AS153" s="44"/>
      <c r="AT153" s="44"/>
      <c r="AU153" s="44"/>
    </row>
    <row r="154" customFormat="false" ht="13.5" hidden="false" customHeight="true" outlineLevel="0" collapsed="false">
      <c r="A154" s="44" t="n">
        <v>152</v>
      </c>
      <c r="B154" s="163" t="s">
        <v>173</v>
      </c>
      <c r="C154" s="96" t="str">
        <f aca="false">CONCATENATE(D154,"_",E154)</f>
        <v>TD_RB</v>
      </c>
      <c r="D154" s="107" t="s">
        <v>25</v>
      </c>
      <c r="E154" s="124" t="s">
        <v>79</v>
      </c>
      <c r="F154" s="107" t="s">
        <v>32</v>
      </c>
      <c r="G154" s="144"/>
      <c r="H154" s="162" t="n">
        <v>1</v>
      </c>
      <c r="I154" s="162" t="n">
        <v>2</v>
      </c>
      <c r="J154" s="178"/>
      <c r="K154" s="162" t="n">
        <v>2</v>
      </c>
      <c r="L154" s="162" t="n">
        <v>2</v>
      </c>
      <c r="M154" s="162" t="n">
        <v>1</v>
      </c>
      <c r="N154" s="162" t="n">
        <v>1</v>
      </c>
      <c r="O154" s="162" t="n">
        <v>1</v>
      </c>
      <c r="P154" s="162" t="n">
        <v>2</v>
      </c>
      <c r="Q154" s="178"/>
      <c r="R154" s="178"/>
      <c r="S154" s="162"/>
      <c r="T154" s="162"/>
      <c r="U154" s="162"/>
      <c r="V154" s="162"/>
      <c r="W154" s="162"/>
      <c r="X154" s="233"/>
      <c r="Y154" s="162"/>
      <c r="Z154" s="162"/>
      <c r="AA154" s="162"/>
      <c r="AB154" s="162"/>
      <c r="AC154" s="147"/>
      <c r="AD154" s="103" t="n">
        <f aca="false">SUM(G154:AB157)</f>
        <v>48</v>
      </c>
      <c r="AE154" s="104"/>
      <c r="AF154" s="114"/>
      <c r="AG154" s="114"/>
      <c r="AH154" s="105" t="str">
        <f aca="false">E154</f>
        <v>RB</v>
      </c>
      <c r="AI154" s="106" t="str">
        <f aca="false">D154</f>
        <v>TD</v>
      </c>
      <c r="AJ154" s="105" t="n">
        <f aca="false">SUM(G154:AB154)</f>
        <v>12</v>
      </c>
      <c r="AK154" s="105" t="n">
        <f aca="false">AJ154*1.5</f>
        <v>18</v>
      </c>
      <c r="AL154" s="44"/>
      <c r="AM154" s="44"/>
      <c r="AN154" s="44"/>
      <c r="AO154" s="44"/>
      <c r="AP154" s="44"/>
      <c r="AQ154" s="44"/>
      <c r="AR154" s="44"/>
      <c r="AS154" s="44"/>
      <c r="AT154" s="44"/>
      <c r="AU154" s="44"/>
    </row>
    <row r="155" customFormat="false" ht="13.5" hidden="false" customHeight="true" outlineLevel="0" collapsed="false">
      <c r="A155" s="44" t="n">
        <v>153</v>
      </c>
      <c r="B155" s="163" t="s">
        <v>173</v>
      </c>
      <c r="C155" s="96" t="str">
        <f aca="false">CONCATENATE(D155,"_",E155)</f>
        <v>TD_PSE</v>
      </c>
      <c r="D155" s="107" t="s">
        <v>25</v>
      </c>
      <c r="E155" s="124" t="s">
        <v>109</v>
      </c>
      <c r="F155" s="107" t="s">
        <v>32</v>
      </c>
      <c r="G155" s="146"/>
      <c r="H155" s="162" t="n">
        <v>3</v>
      </c>
      <c r="I155" s="162" t="n">
        <v>6</v>
      </c>
      <c r="J155" s="178"/>
      <c r="K155" s="162" t="n">
        <v>6</v>
      </c>
      <c r="L155" s="162" t="n">
        <v>6</v>
      </c>
      <c r="M155" s="162" t="n">
        <v>3</v>
      </c>
      <c r="N155" s="162" t="n">
        <v>3</v>
      </c>
      <c r="O155" s="162" t="n">
        <v>3</v>
      </c>
      <c r="P155" s="162" t="n">
        <v>6</v>
      </c>
      <c r="Q155" s="178"/>
      <c r="R155" s="178"/>
      <c r="S155" s="162"/>
      <c r="T155" s="162"/>
      <c r="U155" s="162"/>
      <c r="V155" s="162"/>
      <c r="W155" s="162"/>
      <c r="X155" s="233"/>
      <c r="Y155" s="162"/>
      <c r="Z155" s="162"/>
      <c r="AA155" s="162"/>
      <c r="AB155" s="162"/>
      <c r="AC155" s="147"/>
      <c r="AD155" s="126"/>
      <c r="AE155" s="126"/>
      <c r="AF155" s="114"/>
      <c r="AG155" s="114"/>
      <c r="AH155" s="105" t="str">
        <f aca="false">E155</f>
        <v>PSE</v>
      </c>
      <c r="AI155" s="106" t="str">
        <f aca="false">D155</f>
        <v>TD</v>
      </c>
      <c r="AJ155" s="105" t="n">
        <f aca="false">SUM(G155:AB155)</f>
        <v>36</v>
      </c>
      <c r="AK155" s="105" t="n">
        <f aca="false">AJ155*1.5</f>
        <v>54</v>
      </c>
      <c r="AL155" s="44"/>
      <c r="AM155" s="44"/>
      <c r="AN155" s="44"/>
      <c r="AO155" s="44"/>
      <c r="AP155" s="44"/>
      <c r="AQ155" s="44"/>
      <c r="AR155" s="44"/>
      <c r="AS155" s="44"/>
      <c r="AT155" s="44"/>
      <c r="AU155" s="44"/>
    </row>
    <row r="156" customFormat="false" ht="13.5" hidden="false" customHeight="true" outlineLevel="0" collapsed="false">
      <c r="A156" s="44" t="n">
        <v>154</v>
      </c>
      <c r="B156" s="163" t="s">
        <v>173</v>
      </c>
      <c r="C156" s="96" t="str">
        <f aca="false">CONCATENATE(D156,"_",E156)</f>
        <v>TD_</v>
      </c>
      <c r="D156" s="107" t="s">
        <v>25</v>
      </c>
      <c r="E156" s="124"/>
      <c r="F156" s="107" t="s">
        <v>32</v>
      </c>
      <c r="G156" s="144"/>
      <c r="H156" s="162"/>
      <c r="I156" s="162"/>
      <c r="J156" s="178"/>
      <c r="K156" s="162"/>
      <c r="L156" s="162"/>
      <c r="M156" s="162"/>
      <c r="N156" s="162"/>
      <c r="O156" s="162"/>
      <c r="P156" s="162"/>
      <c r="Q156" s="178"/>
      <c r="R156" s="178"/>
      <c r="S156" s="162"/>
      <c r="T156" s="162"/>
      <c r="U156" s="162"/>
      <c r="V156" s="162"/>
      <c r="W156" s="162"/>
      <c r="X156" s="233"/>
      <c r="Y156" s="162"/>
      <c r="Z156" s="162"/>
      <c r="AA156" s="162"/>
      <c r="AB156" s="162"/>
      <c r="AC156" s="147"/>
      <c r="AD156" s="126"/>
      <c r="AE156" s="114"/>
      <c r="AF156" s="114"/>
      <c r="AG156" s="114"/>
      <c r="AH156" s="105" t="n">
        <f aca="false">E156</f>
        <v>0</v>
      </c>
      <c r="AI156" s="106" t="str">
        <f aca="false">D156</f>
        <v>TD</v>
      </c>
      <c r="AJ156" s="105" t="n">
        <f aca="false">SUM(G156:AB156)</f>
        <v>0</v>
      </c>
      <c r="AK156" s="105" t="n">
        <f aca="false">AJ156*1.5</f>
        <v>0</v>
      </c>
      <c r="AL156" s="44"/>
      <c r="AM156" s="44"/>
      <c r="AN156" s="44"/>
      <c r="AO156" s="44"/>
      <c r="AP156" s="44"/>
      <c r="AQ156" s="44"/>
      <c r="AR156" s="44"/>
      <c r="AS156" s="44"/>
      <c r="AT156" s="44"/>
      <c r="AU156" s="44"/>
    </row>
    <row r="157" customFormat="false" ht="13.5" hidden="false" customHeight="true" outlineLevel="0" collapsed="false">
      <c r="A157" s="44" t="n">
        <v>155</v>
      </c>
      <c r="B157" s="163" t="s">
        <v>173</v>
      </c>
      <c r="C157" s="96" t="str">
        <f aca="false">CONCATENATE(D157,"_",E157)</f>
        <v>TD_</v>
      </c>
      <c r="D157" s="107" t="s">
        <v>25</v>
      </c>
      <c r="E157" s="124"/>
      <c r="F157" s="107" t="s">
        <v>32</v>
      </c>
      <c r="G157" s="146"/>
      <c r="H157" s="162"/>
      <c r="I157" s="162"/>
      <c r="J157" s="178"/>
      <c r="K157" s="162"/>
      <c r="L157" s="162"/>
      <c r="M157" s="162"/>
      <c r="N157" s="162"/>
      <c r="O157" s="162"/>
      <c r="P157" s="162"/>
      <c r="Q157" s="178"/>
      <c r="R157" s="178"/>
      <c r="S157" s="162"/>
      <c r="T157" s="162"/>
      <c r="U157" s="162"/>
      <c r="V157" s="162"/>
      <c r="W157" s="162"/>
      <c r="X157" s="233"/>
      <c r="Y157" s="162"/>
      <c r="Z157" s="162"/>
      <c r="AA157" s="162"/>
      <c r="AB157" s="162"/>
      <c r="AC157" s="147"/>
      <c r="AD157" s="113" t="str">
        <f aca="false">IF(AD153=AD154,"ok","/!\")</f>
        <v>ok</v>
      </c>
      <c r="AE157" s="113" t="str">
        <f aca="false">IF(AD153=AE153,"ok","/!\")</f>
        <v>ok</v>
      </c>
      <c r="AF157" s="114"/>
      <c r="AG157" s="114"/>
      <c r="AH157" s="105" t="n">
        <f aca="false">E157</f>
        <v>0</v>
      </c>
      <c r="AI157" s="106" t="str">
        <f aca="false">D157</f>
        <v>TD</v>
      </c>
      <c r="AJ157" s="105" t="n">
        <f aca="false">SUM(G157:AB157)</f>
        <v>0</v>
      </c>
      <c r="AK157" s="105" t="n">
        <f aca="false">AJ157*1.5</f>
        <v>0</v>
      </c>
      <c r="AL157" s="44"/>
      <c r="AM157" s="44"/>
      <c r="AN157" s="44"/>
      <c r="AO157" s="44"/>
      <c r="AP157" s="44"/>
      <c r="AQ157" s="44"/>
      <c r="AR157" s="44"/>
      <c r="AS157" s="44"/>
      <c r="AT157" s="44"/>
      <c r="AU157" s="44"/>
    </row>
    <row r="158" customFormat="false" ht="13.5" hidden="false" customHeight="true" outlineLevel="0" collapsed="false">
      <c r="A158" s="44" t="n">
        <v>156</v>
      </c>
      <c r="B158" s="88" t="s">
        <v>172</v>
      </c>
      <c r="C158" s="88" t="str">
        <f aca="false">CONCATENATE(D158,"_",E158)</f>
        <v>TP_Intervenant</v>
      </c>
      <c r="D158" s="115" t="s">
        <v>27</v>
      </c>
      <c r="E158" s="115" t="s">
        <v>71</v>
      </c>
      <c r="F158" s="115" t="s">
        <v>72</v>
      </c>
      <c r="G158" s="141"/>
      <c r="H158" s="227" t="n">
        <v>1</v>
      </c>
      <c r="I158" s="227" t="n">
        <v>1</v>
      </c>
      <c r="J158" s="226"/>
      <c r="K158" s="227" t="n">
        <v>1</v>
      </c>
      <c r="L158" s="227" t="n">
        <v>1</v>
      </c>
      <c r="M158" s="227" t="n">
        <v>1</v>
      </c>
      <c r="N158" s="227" t="n">
        <v>1</v>
      </c>
      <c r="O158" s="227" t="n">
        <v>1</v>
      </c>
      <c r="P158" s="227" t="n">
        <v>1</v>
      </c>
      <c r="Q158" s="226"/>
      <c r="R158" s="226"/>
      <c r="S158" s="227" t="n">
        <v>1</v>
      </c>
      <c r="T158" s="227" t="n">
        <v>1</v>
      </c>
      <c r="U158" s="227"/>
      <c r="V158" s="227"/>
      <c r="W158" s="227"/>
      <c r="X158" s="233"/>
      <c r="Y158" s="227"/>
      <c r="Z158" s="227"/>
      <c r="AA158" s="227"/>
      <c r="AB158" s="227"/>
      <c r="AC158" s="151"/>
      <c r="AD158" s="88" t="n">
        <f aca="false">SUM(G158:AB158)*8</f>
        <v>80</v>
      </c>
      <c r="AE158" s="88" t="n">
        <f aca="false">15/1.5*8</f>
        <v>80</v>
      </c>
      <c r="AF158" s="114"/>
      <c r="AG158" s="114"/>
      <c r="AH158" s="88" t="str">
        <f aca="false">E158</f>
        <v>Intervenant</v>
      </c>
      <c r="AI158" s="88" t="str">
        <f aca="false">D158</f>
        <v>TP</v>
      </c>
      <c r="AJ158" s="88" t="n">
        <f aca="false">SUM(G158:AB158)</f>
        <v>10</v>
      </c>
      <c r="AK158" s="88" t="n">
        <f aca="false">AJ158*1.5</f>
        <v>15</v>
      </c>
      <c r="AL158" s="44"/>
      <c r="AM158" s="44"/>
      <c r="AN158" s="44"/>
      <c r="AO158" s="44"/>
      <c r="AP158" s="44"/>
      <c r="AQ158" s="44"/>
      <c r="AR158" s="44"/>
      <c r="AS158" s="44"/>
      <c r="AT158" s="44"/>
      <c r="AU158" s="44"/>
    </row>
    <row r="159" customFormat="false" ht="13.5" hidden="false" customHeight="true" outlineLevel="0" collapsed="false">
      <c r="A159" s="44" t="n">
        <v>157</v>
      </c>
      <c r="B159" s="163" t="s">
        <v>173</v>
      </c>
      <c r="C159" s="96" t="str">
        <f aca="false">CONCATENATE(D159,"_",E159)</f>
        <v>TP_RB</v>
      </c>
      <c r="D159" s="107" t="s">
        <v>27</v>
      </c>
      <c r="E159" s="124" t="s">
        <v>79</v>
      </c>
      <c r="F159" s="107" t="s">
        <v>36</v>
      </c>
      <c r="G159" s="144"/>
      <c r="H159" s="162" t="n">
        <v>2</v>
      </c>
      <c r="I159" s="162" t="n">
        <v>2</v>
      </c>
      <c r="J159" s="178"/>
      <c r="K159" s="162" t="n">
        <v>2</v>
      </c>
      <c r="L159" s="162" t="n">
        <v>2</v>
      </c>
      <c r="M159" s="162" t="n">
        <v>2</v>
      </c>
      <c r="N159" s="162" t="n">
        <v>2</v>
      </c>
      <c r="O159" s="162" t="n">
        <v>2</v>
      </c>
      <c r="P159" s="162" t="n">
        <v>2</v>
      </c>
      <c r="Q159" s="178"/>
      <c r="R159" s="178"/>
      <c r="S159" s="162" t="n">
        <v>2</v>
      </c>
      <c r="T159" s="162" t="n">
        <v>2</v>
      </c>
      <c r="U159" s="162"/>
      <c r="V159" s="162"/>
      <c r="W159" s="162"/>
      <c r="X159" s="233"/>
      <c r="Y159" s="162"/>
      <c r="Z159" s="162"/>
      <c r="AA159" s="162"/>
      <c r="AB159" s="162"/>
      <c r="AC159" s="147"/>
      <c r="AD159" s="103" t="n">
        <f aca="false">SUM(G159:AB166)</f>
        <v>80</v>
      </c>
      <c r="AE159" s="104"/>
      <c r="AF159" s="114"/>
      <c r="AG159" s="114"/>
      <c r="AH159" s="105" t="str">
        <f aca="false">E159</f>
        <v>RB</v>
      </c>
      <c r="AI159" s="106" t="str">
        <f aca="false">D159</f>
        <v>TP</v>
      </c>
      <c r="AJ159" s="105" t="n">
        <f aca="false">SUM(G159:AB159)</f>
        <v>20</v>
      </c>
      <c r="AK159" s="105" t="n">
        <f aca="false">AJ159*1.5</f>
        <v>30</v>
      </c>
      <c r="AL159" s="44"/>
      <c r="AM159" s="44"/>
      <c r="AN159" s="44"/>
      <c r="AO159" s="44"/>
      <c r="AP159" s="44"/>
      <c r="AQ159" s="44"/>
      <c r="AR159" s="44"/>
      <c r="AS159" s="44"/>
      <c r="AT159" s="44"/>
      <c r="AU159" s="44"/>
    </row>
    <row r="160" customFormat="false" ht="13.5" hidden="false" customHeight="true" outlineLevel="0" collapsed="false">
      <c r="A160" s="44" t="n">
        <v>158</v>
      </c>
      <c r="B160" s="163" t="s">
        <v>173</v>
      </c>
      <c r="C160" s="96" t="str">
        <f aca="false">CONCATENATE(D160,"_",E160)</f>
        <v>TP_PSE</v>
      </c>
      <c r="D160" s="107" t="s">
        <v>27</v>
      </c>
      <c r="E160" s="124" t="s">
        <v>109</v>
      </c>
      <c r="F160" s="107" t="s">
        <v>36</v>
      </c>
      <c r="G160" s="146"/>
      <c r="H160" s="162" t="n">
        <v>6</v>
      </c>
      <c r="I160" s="162" t="n">
        <v>6</v>
      </c>
      <c r="J160" s="178"/>
      <c r="K160" s="162" t="n">
        <v>6</v>
      </c>
      <c r="L160" s="162" t="n">
        <v>6</v>
      </c>
      <c r="M160" s="162" t="n">
        <v>6</v>
      </c>
      <c r="N160" s="162" t="n">
        <v>6</v>
      </c>
      <c r="O160" s="162" t="n">
        <v>6</v>
      </c>
      <c r="P160" s="162" t="n">
        <v>6</v>
      </c>
      <c r="Q160" s="178"/>
      <c r="R160" s="178"/>
      <c r="S160" s="162" t="n">
        <v>6</v>
      </c>
      <c r="T160" s="162" t="n">
        <v>6</v>
      </c>
      <c r="U160" s="162"/>
      <c r="V160" s="162"/>
      <c r="W160" s="162"/>
      <c r="X160" s="233"/>
      <c r="Y160" s="162"/>
      <c r="Z160" s="162"/>
      <c r="AA160" s="162"/>
      <c r="AB160" s="162"/>
      <c r="AC160" s="147"/>
      <c r="AD160" s="126"/>
      <c r="AE160" s="114"/>
      <c r="AF160" s="114"/>
      <c r="AG160" s="114"/>
      <c r="AH160" s="105" t="str">
        <f aca="false">E160</f>
        <v>PSE</v>
      </c>
      <c r="AI160" s="106" t="str">
        <f aca="false">D160</f>
        <v>TP</v>
      </c>
      <c r="AJ160" s="105" t="n">
        <f aca="false">SUM(G160:AB160)</f>
        <v>60</v>
      </c>
      <c r="AK160" s="105" t="n">
        <f aca="false">AJ160*1.5</f>
        <v>90</v>
      </c>
      <c r="AL160" s="44"/>
      <c r="AM160" s="44"/>
      <c r="AN160" s="44"/>
      <c r="AO160" s="44"/>
      <c r="AP160" s="44"/>
      <c r="AQ160" s="44"/>
      <c r="AR160" s="44"/>
      <c r="AS160" s="44"/>
      <c r="AT160" s="44"/>
      <c r="AU160" s="44"/>
    </row>
    <row r="161" customFormat="false" ht="13.5" hidden="false" customHeight="true" outlineLevel="0" collapsed="false">
      <c r="A161" s="44" t="n">
        <v>159</v>
      </c>
      <c r="B161" s="163" t="s">
        <v>173</v>
      </c>
      <c r="C161" s="96" t="str">
        <f aca="false">CONCATENATE(D161,"_",E161)</f>
        <v>TP_</v>
      </c>
      <c r="D161" s="107" t="s">
        <v>27</v>
      </c>
      <c r="E161" s="124"/>
      <c r="F161" s="107" t="s">
        <v>36</v>
      </c>
      <c r="G161" s="144"/>
      <c r="H161" s="162"/>
      <c r="I161" s="162"/>
      <c r="J161" s="178"/>
      <c r="K161" s="162"/>
      <c r="L161" s="162"/>
      <c r="M161" s="162"/>
      <c r="N161" s="162"/>
      <c r="O161" s="162"/>
      <c r="P161" s="162"/>
      <c r="Q161" s="178"/>
      <c r="R161" s="178"/>
      <c r="S161" s="162"/>
      <c r="T161" s="162"/>
      <c r="U161" s="162"/>
      <c r="V161" s="162"/>
      <c r="W161" s="162"/>
      <c r="X161" s="233"/>
      <c r="Y161" s="162"/>
      <c r="Z161" s="162"/>
      <c r="AA161" s="162"/>
      <c r="AB161" s="162"/>
      <c r="AC161" s="147"/>
      <c r="AD161" s="126"/>
      <c r="AE161" s="114"/>
      <c r="AF161" s="114"/>
      <c r="AG161" s="114"/>
      <c r="AH161" s="105" t="n">
        <f aca="false">E161</f>
        <v>0</v>
      </c>
      <c r="AI161" s="106" t="str">
        <f aca="false">D161</f>
        <v>TP</v>
      </c>
      <c r="AJ161" s="105" t="n">
        <f aca="false">SUM(G161:AB161)</f>
        <v>0</v>
      </c>
      <c r="AK161" s="105" t="n">
        <f aca="false">AJ161*1.5</f>
        <v>0</v>
      </c>
      <c r="AL161" s="44"/>
      <c r="AM161" s="44"/>
      <c r="AN161" s="44"/>
      <c r="AO161" s="44"/>
      <c r="AP161" s="44"/>
      <c r="AQ161" s="44"/>
      <c r="AR161" s="44"/>
      <c r="AS161" s="44"/>
      <c r="AT161" s="44"/>
      <c r="AU161" s="44"/>
    </row>
    <row r="162" customFormat="false" ht="13.5" hidden="false" customHeight="true" outlineLevel="0" collapsed="false">
      <c r="A162" s="44" t="n">
        <v>160</v>
      </c>
      <c r="B162" s="163" t="s">
        <v>173</v>
      </c>
      <c r="C162" s="96" t="str">
        <f aca="false">CONCATENATE(D162,"_",E162)</f>
        <v>TP_</v>
      </c>
      <c r="D162" s="107" t="s">
        <v>27</v>
      </c>
      <c r="E162" s="124"/>
      <c r="F162" s="107" t="s">
        <v>36</v>
      </c>
      <c r="G162" s="146"/>
      <c r="H162" s="162"/>
      <c r="I162" s="162"/>
      <c r="J162" s="178"/>
      <c r="K162" s="162"/>
      <c r="L162" s="162"/>
      <c r="M162" s="162"/>
      <c r="N162" s="162"/>
      <c r="O162" s="162"/>
      <c r="P162" s="162"/>
      <c r="Q162" s="178"/>
      <c r="R162" s="178"/>
      <c r="S162" s="162"/>
      <c r="T162" s="162"/>
      <c r="U162" s="162"/>
      <c r="V162" s="162"/>
      <c r="W162" s="162"/>
      <c r="X162" s="233"/>
      <c r="Y162" s="162"/>
      <c r="Z162" s="162"/>
      <c r="AA162" s="162"/>
      <c r="AB162" s="162"/>
      <c r="AC162" s="147"/>
      <c r="AD162" s="126"/>
      <c r="AE162" s="114"/>
      <c r="AF162" s="114"/>
      <c r="AG162" s="114"/>
      <c r="AH162" s="105" t="n">
        <f aca="false">E162</f>
        <v>0</v>
      </c>
      <c r="AI162" s="106" t="str">
        <f aca="false">D162</f>
        <v>TP</v>
      </c>
      <c r="AJ162" s="105" t="n">
        <f aca="false">SUM(G162:AB162)</f>
        <v>0</v>
      </c>
      <c r="AK162" s="105" t="n">
        <f aca="false">AJ162*1.5</f>
        <v>0</v>
      </c>
      <c r="AL162" s="44"/>
      <c r="AM162" s="44"/>
      <c r="AN162" s="44"/>
      <c r="AO162" s="44"/>
      <c r="AP162" s="44"/>
      <c r="AQ162" s="44"/>
      <c r="AR162" s="44"/>
      <c r="AS162" s="44"/>
      <c r="AT162" s="44"/>
      <c r="AU162" s="44"/>
    </row>
    <row r="163" customFormat="false" ht="13.5" hidden="false" customHeight="true" outlineLevel="0" collapsed="false">
      <c r="A163" s="44" t="n">
        <v>161</v>
      </c>
      <c r="B163" s="163" t="s">
        <v>173</v>
      </c>
      <c r="C163" s="96" t="str">
        <f aca="false">CONCATENATE(D163,"_",E163)</f>
        <v>TP_</v>
      </c>
      <c r="D163" s="107" t="s">
        <v>27</v>
      </c>
      <c r="E163" s="124"/>
      <c r="F163" s="107" t="s">
        <v>36</v>
      </c>
      <c r="G163" s="144"/>
      <c r="H163" s="162"/>
      <c r="I163" s="162"/>
      <c r="J163" s="178"/>
      <c r="K163" s="162"/>
      <c r="L163" s="162"/>
      <c r="M163" s="162"/>
      <c r="N163" s="162"/>
      <c r="O163" s="162"/>
      <c r="P163" s="162"/>
      <c r="Q163" s="178"/>
      <c r="R163" s="178"/>
      <c r="S163" s="162"/>
      <c r="T163" s="162"/>
      <c r="U163" s="162"/>
      <c r="V163" s="162"/>
      <c r="W163" s="162"/>
      <c r="X163" s="233"/>
      <c r="Y163" s="162"/>
      <c r="Z163" s="162"/>
      <c r="AA163" s="162"/>
      <c r="AB163" s="162"/>
      <c r="AC163" s="147"/>
      <c r="AD163" s="126"/>
      <c r="AE163" s="114"/>
      <c r="AF163" s="114"/>
      <c r="AG163" s="114"/>
      <c r="AH163" s="105" t="n">
        <f aca="false">E163</f>
        <v>0</v>
      </c>
      <c r="AI163" s="106" t="str">
        <f aca="false">D163</f>
        <v>TP</v>
      </c>
      <c r="AJ163" s="105" t="n">
        <f aca="false">SUM(G163:AB163)</f>
        <v>0</v>
      </c>
      <c r="AK163" s="105" t="n">
        <f aca="false">AJ163*1.5</f>
        <v>0</v>
      </c>
      <c r="AL163" s="44"/>
      <c r="AM163" s="44"/>
      <c r="AN163" s="44"/>
      <c r="AO163" s="44"/>
      <c r="AP163" s="44"/>
      <c r="AQ163" s="44"/>
      <c r="AR163" s="44"/>
      <c r="AS163" s="44"/>
      <c r="AT163" s="44"/>
      <c r="AU163" s="44"/>
    </row>
    <row r="164" customFormat="false" ht="13.5" hidden="false" customHeight="true" outlineLevel="0" collapsed="false">
      <c r="A164" s="44" t="n">
        <v>162</v>
      </c>
      <c r="B164" s="163" t="s">
        <v>173</v>
      </c>
      <c r="C164" s="96" t="str">
        <f aca="false">CONCATENATE(D164,"_",E164)</f>
        <v>TP_</v>
      </c>
      <c r="D164" s="107" t="s">
        <v>27</v>
      </c>
      <c r="E164" s="124"/>
      <c r="F164" s="107" t="s">
        <v>36</v>
      </c>
      <c r="G164" s="146"/>
      <c r="H164" s="162"/>
      <c r="I164" s="162"/>
      <c r="J164" s="178"/>
      <c r="K164" s="162"/>
      <c r="L164" s="162"/>
      <c r="M164" s="162"/>
      <c r="N164" s="162"/>
      <c r="O164" s="162"/>
      <c r="P164" s="162"/>
      <c r="Q164" s="178"/>
      <c r="R164" s="178"/>
      <c r="S164" s="162"/>
      <c r="T164" s="162"/>
      <c r="U164" s="162"/>
      <c r="V164" s="162"/>
      <c r="W164" s="162"/>
      <c r="X164" s="233"/>
      <c r="Y164" s="162"/>
      <c r="Z164" s="162"/>
      <c r="AA164" s="162"/>
      <c r="AB164" s="162"/>
      <c r="AC164" s="147"/>
      <c r="AD164" s="126"/>
      <c r="AE164" s="114"/>
      <c r="AF164" s="114"/>
      <c r="AG164" s="114"/>
      <c r="AH164" s="105" t="n">
        <f aca="false">E164</f>
        <v>0</v>
      </c>
      <c r="AI164" s="106" t="str">
        <f aca="false">D164</f>
        <v>TP</v>
      </c>
      <c r="AJ164" s="105" t="n">
        <f aca="false">SUM(G164:AB164)</f>
        <v>0</v>
      </c>
      <c r="AK164" s="105" t="n">
        <f aca="false">AJ164*1.5</f>
        <v>0</v>
      </c>
      <c r="AL164" s="44"/>
      <c r="AM164" s="44"/>
      <c r="AN164" s="44"/>
      <c r="AO164" s="44"/>
      <c r="AP164" s="44"/>
      <c r="AQ164" s="44"/>
      <c r="AR164" s="44"/>
      <c r="AS164" s="44"/>
      <c r="AT164" s="44"/>
      <c r="AU164" s="44"/>
    </row>
    <row r="165" customFormat="false" ht="13.5" hidden="false" customHeight="true" outlineLevel="0" collapsed="false">
      <c r="A165" s="44" t="n">
        <v>163</v>
      </c>
      <c r="B165" s="163" t="s">
        <v>173</v>
      </c>
      <c r="C165" s="96" t="str">
        <f aca="false">CONCATENATE(D165,"_",E165)</f>
        <v>TP_</v>
      </c>
      <c r="D165" s="107" t="s">
        <v>27</v>
      </c>
      <c r="E165" s="124"/>
      <c r="F165" s="107" t="s">
        <v>36</v>
      </c>
      <c r="G165" s="144"/>
      <c r="H165" s="162"/>
      <c r="I165" s="162"/>
      <c r="J165" s="178"/>
      <c r="K165" s="162"/>
      <c r="L165" s="162"/>
      <c r="M165" s="162"/>
      <c r="N165" s="162"/>
      <c r="O165" s="162"/>
      <c r="P165" s="162"/>
      <c r="Q165" s="178"/>
      <c r="R165" s="178"/>
      <c r="S165" s="162"/>
      <c r="T165" s="162"/>
      <c r="U165" s="162"/>
      <c r="V165" s="162"/>
      <c r="W165" s="162"/>
      <c r="X165" s="233"/>
      <c r="Y165" s="162"/>
      <c r="Z165" s="162"/>
      <c r="AA165" s="162"/>
      <c r="AB165" s="162"/>
      <c r="AC165" s="147"/>
      <c r="AD165" s="126"/>
      <c r="AE165" s="114"/>
      <c r="AF165" s="114"/>
      <c r="AG165" s="114"/>
      <c r="AH165" s="105" t="n">
        <f aca="false">E165</f>
        <v>0</v>
      </c>
      <c r="AI165" s="106" t="str">
        <f aca="false">D165</f>
        <v>TP</v>
      </c>
      <c r="AJ165" s="105" t="n">
        <f aca="false">SUM(G165:AB165)</f>
        <v>0</v>
      </c>
      <c r="AK165" s="105" t="n">
        <f aca="false">AJ165*1.5</f>
        <v>0</v>
      </c>
      <c r="AL165" s="44"/>
      <c r="AM165" s="44"/>
      <c r="AN165" s="44"/>
      <c r="AO165" s="44"/>
      <c r="AP165" s="44"/>
      <c r="AQ165" s="44"/>
      <c r="AR165" s="44"/>
      <c r="AS165" s="44"/>
      <c r="AT165" s="44"/>
      <c r="AU165" s="44"/>
    </row>
    <row r="166" customFormat="false" ht="13.5" hidden="false" customHeight="true" outlineLevel="0" collapsed="false">
      <c r="A166" s="44" t="n">
        <v>164</v>
      </c>
      <c r="B166" s="163" t="s">
        <v>173</v>
      </c>
      <c r="C166" s="96" t="str">
        <f aca="false">CONCATENATE(D166,"_",E166)</f>
        <v>TP_</v>
      </c>
      <c r="D166" s="107" t="s">
        <v>27</v>
      </c>
      <c r="E166" s="124"/>
      <c r="F166" s="107" t="s">
        <v>36</v>
      </c>
      <c r="G166" s="146"/>
      <c r="H166" s="162"/>
      <c r="I166" s="162"/>
      <c r="J166" s="178"/>
      <c r="K166" s="162"/>
      <c r="L166" s="162"/>
      <c r="M166" s="162"/>
      <c r="N166" s="162"/>
      <c r="O166" s="162"/>
      <c r="P166" s="162"/>
      <c r="Q166" s="178"/>
      <c r="R166" s="178"/>
      <c r="S166" s="162"/>
      <c r="T166" s="162"/>
      <c r="U166" s="162"/>
      <c r="V166" s="162"/>
      <c r="W166" s="162"/>
      <c r="X166" s="233"/>
      <c r="Y166" s="162"/>
      <c r="Z166" s="162"/>
      <c r="AA166" s="162"/>
      <c r="AB166" s="162"/>
      <c r="AC166" s="147"/>
      <c r="AD166" s="113" t="str">
        <f aca="false">IF(AD158=AD159,"ok","/!\")</f>
        <v>ok</v>
      </c>
      <c r="AE166" s="113" t="str">
        <f aca="false">IF(AD158=AE158,"ok","/!\")</f>
        <v>ok</v>
      </c>
      <c r="AF166" s="114"/>
      <c r="AG166" s="114"/>
      <c r="AH166" s="105" t="n">
        <f aca="false">E166</f>
        <v>0</v>
      </c>
      <c r="AI166" s="106" t="str">
        <f aca="false">D166</f>
        <v>TP</v>
      </c>
      <c r="AJ166" s="105" t="n">
        <f aca="false">SUM(G166:AB166)</f>
        <v>0</v>
      </c>
      <c r="AK166" s="105" t="n">
        <f aca="false">AJ166*1.5</f>
        <v>0</v>
      </c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</row>
    <row r="167" customFormat="false" ht="24.75" hidden="false" customHeight="true" outlineLevel="0" collapsed="false">
      <c r="A167" s="44" t="n">
        <v>165</v>
      </c>
      <c r="B167" s="88" t="s">
        <v>172</v>
      </c>
      <c r="C167" s="88" t="str">
        <f aca="false">CONCATENATE(D167,"_",E167)</f>
        <v>CTRL_Intervenant</v>
      </c>
      <c r="D167" s="115" t="s">
        <v>28</v>
      </c>
      <c r="E167" s="115" t="s">
        <v>71</v>
      </c>
      <c r="F167" s="115" t="s">
        <v>72</v>
      </c>
      <c r="G167" s="141"/>
      <c r="H167" s="227"/>
      <c r="I167" s="227"/>
      <c r="J167" s="226"/>
      <c r="K167" s="227"/>
      <c r="L167" s="227" t="n">
        <v>1</v>
      </c>
      <c r="M167" s="227"/>
      <c r="N167" s="227"/>
      <c r="O167" s="255"/>
      <c r="P167" s="227"/>
      <c r="Q167" s="226"/>
      <c r="R167" s="226"/>
      <c r="S167" s="227"/>
      <c r="T167" s="255" t="n">
        <v>1</v>
      </c>
      <c r="U167" s="227"/>
      <c r="V167" s="227"/>
      <c r="W167" s="227"/>
      <c r="X167" s="233"/>
      <c r="Y167" s="227"/>
      <c r="Z167" s="227"/>
      <c r="AA167" s="227"/>
      <c r="AB167" s="227"/>
      <c r="AC167" s="151"/>
      <c r="AD167" s="88" t="n">
        <f aca="false">SUM(G167:AB167)</f>
        <v>2</v>
      </c>
      <c r="AE167" s="88" t="n">
        <f aca="false">3/1.5</f>
        <v>2</v>
      </c>
      <c r="AF167" s="114"/>
      <c r="AG167" s="114"/>
      <c r="AH167" s="88" t="str">
        <f aca="false">E167</f>
        <v>Intervenant</v>
      </c>
      <c r="AI167" s="88" t="str">
        <f aca="false">D167</f>
        <v>CTRL</v>
      </c>
      <c r="AJ167" s="88" t="n">
        <f aca="false">SUM(G167:AB167)</f>
        <v>2</v>
      </c>
      <c r="AK167" s="88" t="n">
        <f aca="false">AJ167*1.5</f>
        <v>3</v>
      </c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</row>
    <row r="168" customFormat="false" ht="13.5" hidden="false" customHeight="true" outlineLevel="0" collapsed="false">
      <c r="A168" s="44" t="n">
        <v>166</v>
      </c>
      <c r="B168" s="163" t="s">
        <v>173</v>
      </c>
      <c r="C168" s="96" t="str">
        <f aca="false">CONCATENATE(D168,"_",E168)</f>
        <v>CTRL_RB</v>
      </c>
      <c r="D168" s="107" t="s">
        <v>28</v>
      </c>
      <c r="E168" s="124" t="s">
        <v>79</v>
      </c>
      <c r="F168" s="107" t="s">
        <v>28</v>
      </c>
      <c r="G168" s="144"/>
      <c r="H168" s="162"/>
      <c r="I168" s="162"/>
      <c r="J168" s="178"/>
      <c r="K168" s="162"/>
      <c r="L168" s="162" t="n">
        <v>0.5</v>
      </c>
      <c r="M168" s="162"/>
      <c r="N168" s="162"/>
      <c r="O168" s="162"/>
      <c r="P168" s="162"/>
      <c r="Q168" s="178"/>
      <c r="R168" s="178"/>
      <c r="S168" s="162"/>
      <c r="T168" s="162" t="n">
        <v>0.5</v>
      </c>
      <c r="U168" s="162"/>
      <c r="V168" s="162"/>
      <c r="W168" s="162"/>
      <c r="X168" s="233"/>
      <c r="Y168" s="162"/>
      <c r="Z168" s="162"/>
      <c r="AA168" s="162"/>
      <c r="AB168" s="162"/>
      <c r="AC168" s="147"/>
      <c r="AD168" s="103" t="n">
        <f aca="false">SUM(G168:AB169)</f>
        <v>2</v>
      </c>
      <c r="AE168" s="104"/>
      <c r="AF168" s="114"/>
      <c r="AG168" s="114"/>
      <c r="AH168" s="106" t="str">
        <f aca="false">E168</f>
        <v>RB</v>
      </c>
      <c r="AI168" s="106" t="str">
        <f aca="false">D168</f>
        <v>CTRL</v>
      </c>
      <c r="AJ168" s="106" t="n">
        <f aca="false">SUM(G168:AB168)</f>
        <v>1</v>
      </c>
      <c r="AK168" s="106" t="n">
        <f aca="false">AJ168*1.5</f>
        <v>1.5</v>
      </c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</row>
    <row r="169" customFormat="false" ht="13.5" hidden="false" customHeight="true" outlineLevel="0" collapsed="false">
      <c r="A169" s="44" t="n">
        <v>167</v>
      </c>
      <c r="B169" s="163" t="s">
        <v>173</v>
      </c>
      <c r="C169" s="96" t="str">
        <f aca="false">CONCATENATE(D169,"_",E169)</f>
        <v>CTRL_PSE</v>
      </c>
      <c r="D169" s="107" t="s">
        <v>28</v>
      </c>
      <c r="E169" s="124" t="s">
        <v>109</v>
      </c>
      <c r="F169" s="107" t="s">
        <v>28</v>
      </c>
      <c r="G169" s="146"/>
      <c r="H169" s="162"/>
      <c r="I169" s="162"/>
      <c r="J169" s="178"/>
      <c r="K169" s="162"/>
      <c r="L169" s="162" t="n">
        <v>0.5</v>
      </c>
      <c r="M169" s="162"/>
      <c r="N169" s="162"/>
      <c r="O169" s="162"/>
      <c r="P169" s="162"/>
      <c r="Q169" s="178"/>
      <c r="R169" s="178"/>
      <c r="S169" s="162"/>
      <c r="T169" s="162" t="n">
        <v>0.5</v>
      </c>
      <c r="U169" s="162"/>
      <c r="V169" s="162"/>
      <c r="W169" s="162"/>
      <c r="X169" s="233"/>
      <c r="Y169" s="162"/>
      <c r="Z169" s="162"/>
      <c r="AA169" s="162"/>
      <c r="AB169" s="162"/>
      <c r="AC169" s="155"/>
      <c r="AD169" s="113" t="str">
        <f aca="false">IF(AD167=AD168,"ok","/!\")</f>
        <v>ok</v>
      </c>
      <c r="AE169" s="113" t="str">
        <f aca="false">IF(AD167=AE167,"ok","/!\")</f>
        <v>ok</v>
      </c>
      <c r="AF169" s="129"/>
      <c r="AG169" s="129"/>
      <c r="AH169" s="28" t="str">
        <f aca="false">E169</f>
        <v>PSE</v>
      </c>
      <c r="AI169" s="106" t="str">
        <f aca="false">D169</f>
        <v>CTRL</v>
      </c>
      <c r="AJ169" s="28" t="n">
        <f aca="false">SUM(G169:AB169)</f>
        <v>1</v>
      </c>
      <c r="AK169" s="28" t="n">
        <f aca="false">AJ169*1.5</f>
        <v>1.5</v>
      </c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</row>
    <row r="170" customFormat="false" ht="13.5" hidden="false" customHeight="true" outlineLevel="0" collapsed="false">
      <c r="A170" s="44"/>
      <c r="B170" s="172"/>
      <c r="C170" s="131"/>
      <c r="D170" s="131"/>
      <c r="E170" s="131"/>
      <c r="F170" s="72"/>
      <c r="G170" s="174"/>
      <c r="H170" s="174"/>
      <c r="I170" s="174"/>
      <c r="J170" s="174"/>
      <c r="K170" s="174"/>
      <c r="L170" s="174"/>
      <c r="M170" s="174"/>
      <c r="N170" s="174"/>
      <c r="O170" s="174"/>
      <c r="P170" s="174"/>
      <c r="Q170" s="174"/>
      <c r="R170" s="174"/>
      <c r="S170" s="174"/>
      <c r="T170" s="174"/>
      <c r="U170" s="174"/>
      <c r="V170" s="174"/>
      <c r="W170" s="174"/>
      <c r="X170" s="233"/>
      <c r="Y170" s="174"/>
      <c r="Z170" s="174"/>
      <c r="AA170" s="174"/>
      <c r="AB170" s="174"/>
      <c r="AC170" s="174"/>
      <c r="AD170" s="72"/>
      <c r="AE170" s="86"/>
      <c r="AF170" s="72"/>
      <c r="AG170" s="72"/>
      <c r="AH170" s="86"/>
      <c r="AI170" s="86"/>
      <c r="AJ170" s="86"/>
      <c r="AK170" s="86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</row>
    <row r="171" customFormat="false" ht="24.75" hidden="false" customHeight="true" outlineLevel="0" collapsed="false">
      <c r="A171" s="44" t="n">
        <v>170</v>
      </c>
      <c r="B171" s="88" t="s">
        <v>174</v>
      </c>
      <c r="C171" s="88" t="str">
        <f aca="false">CONCATENATE(D171,"_",E171)</f>
        <v>CM_Intervenant</v>
      </c>
      <c r="D171" s="89" t="s">
        <v>23</v>
      </c>
      <c r="E171" s="89" t="s">
        <v>71</v>
      </c>
      <c r="F171" s="89" t="s">
        <v>72</v>
      </c>
      <c r="G171" s="141"/>
      <c r="H171" s="227"/>
      <c r="I171" s="227"/>
      <c r="J171" s="226"/>
      <c r="K171" s="227"/>
      <c r="L171" s="227"/>
      <c r="M171" s="227"/>
      <c r="N171" s="227"/>
      <c r="O171" s="227"/>
      <c r="P171" s="227"/>
      <c r="Q171" s="226"/>
      <c r="R171" s="226"/>
      <c r="S171" s="227"/>
      <c r="T171" s="227" t="n">
        <v>1</v>
      </c>
      <c r="U171" s="227" t="n">
        <v>1</v>
      </c>
      <c r="V171" s="227"/>
      <c r="W171" s="227" t="n">
        <v>1</v>
      </c>
      <c r="X171" s="233"/>
      <c r="Y171" s="227" t="n">
        <v>1</v>
      </c>
      <c r="Z171" s="227" t="n">
        <v>1</v>
      </c>
      <c r="AA171" s="227"/>
      <c r="AB171" s="227"/>
      <c r="AC171" s="142" t="s">
        <v>79</v>
      </c>
      <c r="AD171" s="88" t="n">
        <f aca="false">SUM( G171:AB171)</f>
        <v>5</v>
      </c>
      <c r="AE171" s="88" t="n">
        <f aca="false">7.5/1.5</f>
        <v>5</v>
      </c>
      <c r="AF171" s="94" t="n">
        <f aca="false">(AD171+AD174+AD179+AD188)/(AE171+AE174+AE179+AE188)</f>
        <v>1</v>
      </c>
      <c r="AG171" s="88" t="s">
        <v>174</v>
      </c>
      <c r="AH171" s="88" t="str">
        <f aca="false">E171</f>
        <v>Intervenant</v>
      </c>
      <c r="AI171" s="88" t="s">
        <v>73</v>
      </c>
      <c r="AJ171" s="88" t="s">
        <v>21</v>
      </c>
      <c r="AK171" s="88" t="s">
        <v>74</v>
      </c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</row>
    <row r="172" customFormat="false" ht="13.5" hidden="false" customHeight="true" outlineLevel="0" collapsed="false">
      <c r="A172" s="44" t="n">
        <v>171</v>
      </c>
      <c r="B172" s="163" t="s">
        <v>175</v>
      </c>
      <c r="C172" s="96" t="str">
        <f aca="false">CONCATENATE(D172,"_",E172)</f>
        <v>CM_PSE</v>
      </c>
      <c r="D172" s="97" t="s">
        <v>23</v>
      </c>
      <c r="E172" s="98" t="s">
        <v>109</v>
      </c>
      <c r="F172" s="97" t="s">
        <v>30</v>
      </c>
      <c r="G172" s="144"/>
      <c r="H172" s="162"/>
      <c r="I172" s="162"/>
      <c r="J172" s="178"/>
      <c r="K172" s="162"/>
      <c r="L172" s="162"/>
      <c r="M172" s="162"/>
      <c r="N172" s="162"/>
      <c r="O172" s="162"/>
      <c r="P172" s="162"/>
      <c r="Q172" s="178"/>
      <c r="R172" s="178"/>
      <c r="S172" s="162"/>
      <c r="T172" s="162" t="n">
        <v>1</v>
      </c>
      <c r="U172" s="162" t="n">
        <v>1</v>
      </c>
      <c r="V172" s="162"/>
      <c r="W172" s="162" t="n">
        <v>1</v>
      </c>
      <c r="X172" s="233"/>
      <c r="Y172" s="162" t="n">
        <v>1</v>
      </c>
      <c r="Z172" s="162" t="n">
        <v>1</v>
      </c>
      <c r="AA172" s="162"/>
      <c r="AB172" s="162"/>
      <c r="AC172" s="145"/>
      <c r="AD172" s="126" t="n">
        <f aca="false">SUM( G172:AB173)</f>
        <v>5</v>
      </c>
      <c r="AE172" s="104"/>
      <c r="AF172" s="104"/>
      <c r="AG172" s="104"/>
      <c r="AH172" s="105" t="str">
        <f aca="false">E172</f>
        <v>PSE</v>
      </c>
      <c r="AI172" s="106" t="str">
        <f aca="false">D172</f>
        <v>CM</v>
      </c>
      <c r="AJ172" s="105" t="n">
        <f aca="false">SUM(G172:AB172)</f>
        <v>5</v>
      </c>
      <c r="AK172" s="105" t="n">
        <f aca="false">AJ172*1.5</f>
        <v>7.5</v>
      </c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</row>
    <row r="173" customFormat="false" ht="13.5" hidden="false" customHeight="true" outlineLevel="0" collapsed="false">
      <c r="A173" s="44" t="n">
        <v>172</v>
      </c>
      <c r="B173" s="163" t="s">
        <v>175</v>
      </c>
      <c r="C173" s="96" t="str">
        <f aca="false">CONCATENATE(D173,"_",E173)</f>
        <v>CM_</v>
      </c>
      <c r="D173" s="107" t="s">
        <v>23</v>
      </c>
      <c r="E173" s="124"/>
      <c r="F173" s="107" t="s">
        <v>30</v>
      </c>
      <c r="G173" s="146"/>
      <c r="H173" s="162"/>
      <c r="I173" s="162"/>
      <c r="J173" s="178"/>
      <c r="K173" s="162"/>
      <c r="L173" s="162"/>
      <c r="M173" s="162"/>
      <c r="N173" s="162"/>
      <c r="O173" s="162"/>
      <c r="P173" s="162"/>
      <c r="Q173" s="178"/>
      <c r="R173" s="178"/>
      <c r="S173" s="162"/>
      <c r="T173" s="162"/>
      <c r="U173" s="162"/>
      <c r="V173" s="162"/>
      <c r="W173" s="162"/>
      <c r="X173" s="233"/>
      <c r="Y173" s="162"/>
      <c r="Z173" s="162"/>
      <c r="AA173" s="162"/>
      <c r="AB173" s="162"/>
      <c r="AC173" s="147"/>
      <c r="AD173" s="113" t="str">
        <f aca="false">IF(AD171=AD172,"ok","/!\")</f>
        <v>ok</v>
      </c>
      <c r="AE173" s="113" t="str">
        <f aca="false">IF(AD171=AE171,"ok","/!\")</f>
        <v>ok</v>
      </c>
      <c r="AF173" s="114"/>
      <c r="AG173" s="114"/>
      <c r="AH173" s="105" t="n">
        <f aca="false">E173</f>
        <v>0</v>
      </c>
      <c r="AI173" s="106" t="str">
        <f aca="false">D173</f>
        <v>CM</v>
      </c>
      <c r="AJ173" s="105" t="n">
        <f aca="false">SUM(G173:AB173)</f>
        <v>0</v>
      </c>
      <c r="AK173" s="105" t="n">
        <f aca="false">AJ173*1.5</f>
        <v>0</v>
      </c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</row>
    <row r="174" customFormat="false" ht="24.75" hidden="false" customHeight="true" outlineLevel="0" collapsed="false">
      <c r="A174" s="44" t="n">
        <v>173</v>
      </c>
      <c r="B174" s="88" t="s">
        <v>174</v>
      </c>
      <c r="C174" s="88" t="str">
        <f aca="false">CONCATENATE(D174,"_",E174)</f>
        <v>TD_Intervenant</v>
      </c>
      <c r="D174" s="115" t="s">
        <v>25</v>
      </c>
      <c r="E174" s="115" t="s">
        <v>71</v>
      </c>
      <c r="F174" s="115" t="s">
        <v>72</v>
      </c>
      <c r="G174" s="141"/>
      <c r="H174" s="227"/>
      <c r="I174" s="227"/>
      <c r="J174" s="226"/>
      <c r="K174" s="227"/>
      <c r="L174" s="227"/>
      <c r="M174" s="227"/>
      <c r="N174" s="227"/>
      <c r="O174" s="227"/>
      <c r="P174" s="227"/>
      <c r="Q174" s="226"/>
      <c r="R174" s="226"/>
      <c r="S174" s="227"/>
      <c r="T174" s="227"/>
      <c r="U174" s="227"/>
      <c r="V174" s="227" t="n">
        <v>1</v>
      </c>
      <c r="W174" s="227" t="n">
        <v>1</v>
      </c>
      <c r="X174" s="233"/>
      <c r="Y174" s="227" t="n">
        <v>1</v>
      </c>
      <c r="Z174" s="227" t="n">
        <v>1</v>
      </c>
      <c r="AA174" s="227" t="n">
        <v>1</v>
      </c>
      <c r="AB174" s="227" t="n">
        <v>2</v>
      </c>
      <c r="AC174" s="151"/>
      <c r="AD174" s="88" t="n">
        <f aca="false">SUM(G174:AB174)*4</f>
        <v>28</v>
      </c>
      <c r="AE174" s="88" t="n">
        <f aca="false">10.5/1.5*4</f>
        <v>28</v>
      </c>
      <c r="AF174" s="114"/>
      <c r="AG174" s="114"/>
      <c r="AH174" s="88" t="str">
        <f aca="false">E174</f>
        <v>Intervenant</v>
      </c>
      <c r="AI174" s="88" t="str">
        <f aca="false">D174</f>
        <v>TD</v>
      </c>
      <c r="AJ174" s="88" t="n">
        <f aca="false">SUM(G174:AB174)</f>
        <v>7</v>
      </c>
      <c r="AK174" s="88" t="n">
        <f aca="false">AJ174*1.5</f>
        <v>10.5</v>
      </c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</row>
    <row r="175" customFormat="false" ht="13.5" hidden="false" customHeight="true" outlineLevel="0" collapsed="false">
      <c r="A175" s="44" t="n">
        <v>174</v>
      </c>
      <c r="B175" s="163" t="s">
        <v>175</v>
      </c>
      <c r="C175" s="96" t="str">
        <f aca="false">CONCATENATE(D175,"_",E175)</f>
        <v>TD_PSE</v>
      </c>
      <c r="D175" s="107" t="s">
        <v>25</v>
      </c>
      <c r="E175" s="124" t="s">
        <v>109</v>
      </c>
      <c r="F175" s="107" t="s">
        <v>32</v>
      </c>
      <c r="G175" s="144"/>
      <c r="H175" s="162"/>
      <c r="I175" s="162"/>
      <c r="J175" s="178"/>
      <c r="K175" s="162"/>
      <c r="L175" s="162"/>
      <c r="M175" s="162"/>
      <c r="N175" s="162"/>
      <c r="O175" s="162"/>
      <c r="P175" s="162"/>
      <c r="Q175" s="178"/>
      <c r="R175" s="178"/>
      <c r="S175" s="162"/>
      <c r="T175" s="162"/>
      <c r="U175" s="162"/>
      <c r="V175" s="162" t="n">
        <v>2</v>
      </c>
      <c r="W175" s="162" t="n">
        <v>2</v>
      </c>
      <c r="X175" s="233"/>
      <c r="Y175" s="162" t="n">
        <v>2</v>
      </c>
      <c r="Z175" s="162" t="n">
        <v>2</v>
      </c>
      <c r="AA175" s="162" t="n">
        <v>2</v>
      </c>
      <c r="AB175" s="162" t="n">
        <v>4</v>
      </c>
      <c r="AC175" s="147"/>
      <c r="AD175" s="103" t="n">
        <f aca="false">SUM(G175:AB178)</f>
        <v>28</v>
      </c>
      <c r="AE175" s="104"/>
      <c r="AF175" s="114"/>
      <c r="AG175" s="114"/>
      <c r="AH175" s="105" t="str">
        <f aca="false">E175</f>
        <v>PSE</v>
      </c>
      <c r="AI175" s="106" t="str">
        <f aca="false">D175</f>
        <v>TD</v>
      </c>
      <c r="AJ175" s="105" t="n">
        <f aca="false">SUM(G175:AB175)</f>
        <v>14</v>
      </c>
      <c r="AK175" s="105" t="n">
        <f aca="false">AJ175*1.5</f>
        <v>21</v>
      </c>
      <c r="AL175" s="44"/>
      <c r="AM175" s="44"/>
      <c r="AN175" s="44"/>
      <c r="AO175" s="44"/>
      <c r="AP175" s="44"/>
      <c r="AQ175" s="44"/>
      <c r="AR175" s="44"/>
      <c r="AS175" s="44"/>
      <c r="AT175" s="44"/>
      <c r="AU175" s="44"/>
    </row>
    <row r="176" customFormat="false" ht="13.5" hidden="false" customHeight="true" outlineLevel="0" collapsed="false">
      <c r="A176" s="44" t="n">
        <v>175</v>
      </c>
      <c r="B176" s="163" t="s">
        <v>175</v>
      </c>
      <c r="C176" s="96" t="str">
        <f aca="false">CONCATENATE(D176,"_",E176)</f>
        <v>TD_PC</v>
      </c>
      <c r="D176" s="107" t="s">
        <v>25</v>
      </c>
      <c r="E176" s="124" t="s">
        <v>107</v>
      </c>
      <c r="F176" s="107" t="s">
        <v>32</v>
      </c>
      <c r="G176" s="146"/>
      <c r="H176" s="162"/>
      <c r="I176" s="162"/>
      <c r="J176" s="178"/>
      <c r="K176" s="162"/>
      <c r="L176" s="162"/>
      <c r="M176" s="162"/>
      <c r="N176" s="162"/>
      <c r="O176" s="162"/>
      <c r="P176" s="162"/>
      <c r="Q176" s="178"/>
      <c r="R176" s="178"/>
      <c r="S176" s="162"/>
      <c r="T176" s="162"/>
      <c r="U176" s="162"/>
      <c r="V176" s="162" t="n">
        <v>1</v>
      </c>
      <c r="W176" s="162" t="n">
        <v>1</v>
      </c>
      <c r="X176" s="233"/>
      <c r="Y176" s="162" t="n">
        <v>1</v>
      </c>
      <c r="Z176" s="162" t="n">
        <v>1</v>
      </c>
      <c r="AA176" s="162" t="n">
        <v>1</v>
      </c>
      <c r="AB176" s="162" t="n">
        <v>2</v>
      </c>
      <c r="AC176" s="147"/>
      <c r="AD176" s="126"/>
      <c r="AE176" s="126"/>
      <c r="AF176" s="114"/>
      <c r="AG176" s="114"/>
      <c r="AH176" s="105" t="str">
        <f aca="false">E176</f>
        <v>PC</v>
      </c>
      <c r="AI176" s="106" t="str">
        <f aca="false">D176</f>
        <v>TD</v>
      </c>
      <c r="AJ176" s="105" t="n">
        <f aca="false">SUM(G176:AB176)</f>
        <v>7</v>
      </c>
      <c r="AK176" s="105" t="n">
        <f aca="false">AJ176*1.5</f>
        <v>10.5</v>
      </c>
      <c r="AL176" s="44"/>
      <c r="AM176" s="44"/>
      <c r="AN176" s="44"/>
      <c r="AO176" s="44"/>
      <c r="AP176" s="44"/>
      <c r="AQ176" s="44"/>
      <c r="AR176" s="44"/>
      <c r="AS176" s="44"/>
      <c r="AT176" s="44"/>
      <c r="AU176" s="44"/>
    </row>
    <row r="177" customFormat="false" ht="13.5" hidden="false" customHeight="true" outlineLevel="0" collapsed="false">
      <c r="A177" s="44" t="n">
        <v>176</v>
      </c>
      <c r="B177" s="163" t="s">
        <v>175</v>
      </c>
      <c r="C177" s="96" t="str">
        <f aca="false">CONCATENATE(D177,"_",E177)</f>
        <v>TD_OM</v>
      </c>
      <c r="D177" s="107" t="s">
        <v>25</v>
      </c>
      <c r="E177" s="124" t="s">
        <v>108</v>
      </c>
      <c r="F177" s="107" t="s">
        <v>32</v>
      </c>
      <c r="G177" s="144"/>
      <c r="H177" s="162"/>
      <c r="I177" s="162"/>
      <c r="J177" s="178"/>
      <c r="K177" s="162"/>
      <c r="L177" s="162"/>
      <c r="M177" s="162"/>
      <c r="N177" s="162"/>
      <c r="O177" s="162"/>
      <c r="P177" s="162"/>
      <c r="Q177" s="178"/>
      <c r="R177" s="178"/>
      <c r="S177" s="162"/>
      <c r="T177" s="162"/>
      <c r="U177" s="162"/>
      <c r="V177" s="162" t="n">
        <v>1</v>
      </c>
      <c r="W177" s="162" t="n">
        <v>1</v>
      </c>
      <c r="X177" s="233"/>
      <c r="Y177" s="162" t="n">
        <v>1</v>
      </c>
      <c r="Z177" s="162" t="n">
        <v>1</v>
      </c>
      <c r="AA177" s="162" t="n">
        <v>1</v>
      </c>
      <c r="AB177" s="162" t="n">
        <v>2</v>
      </c>
      <c r="AC177" s="147"/>
      <c r="AD177" s="126"/>
      <c r="AE177" s="114"/>
      <c r="AF177" s="114"/>
      <c r="AG177" s="114"/>
      <c r="AH177" s="105" t="str">
        <f aca="false">E177</f>
        <v>OM</v>
      </c>
      <c r="AI177" s="106" t="str">
        <f aca="false">D177</f>
        <v>TD</v>
      </c>
      <c r="AJ177" s="105" t="n">
        <f aca="false">SUM(G177:AB177)</f>
        <v>7</v>
      </c>
      <c r="AK177" s="105" t="n">
        <f aca="false">AJ177*1.5</f>
        <v>10.5</v>
      </c>
      <c r="AL177" s="44"/>
      <c r="AM177" s="44"/>
      <c r="AN177" s="44"/>
      <c r="AO177" s="44"/>
      <c r="AP177" s="44"/>
      <c r="AQ177" s="44"/>
      <c r="AR177" s="44"/>
      <c r="AS177" s="44"/>
      <c r="AT177" s="44"/>
      <c r="AU177" s="44"/>
    </row>
    <row r="178" customFormat="false" ht="13.5" hidden="false" customHeight="true" outlineLevel="0" collapsed="false">
      <c r="A178" s="44" t="n">
        <v>177</v>
      </c>
      <c r="B178" s="163" t="s">
        <v>175</v>
      </c>
      <c r="C178" s="96" t="str">
        <f aca="false">CONCATENATE(D178,"_",E178)</f>
        <v>TD_</v>
      </c>
      <c r="D178" s="107" t="s">
        <v>25</v>
      </c>
      <c r="E178" s="124"/>
      <c r="F178" s="107" t="s">
        <v>32</v>
      </c>
      <c r="G178" s="146"/>
      <c r="H178" s="162"/>
      <c r="I178" s="162"/>
      <c r="J178" s="178"/>
      <c r="K178" s="162"/>
      <c r="L178" s="162"/>
      <c r="M178" s="162"/>
      <c r="N178" s="162"/>
      <c r="O178" s="162"/>
      <c r="P178" s="162"/>
      <c r="Q178" s="178"/>
      <c r="R178" s="178"/>
      <c r="S178" s="162"/>
      <c r="T178" s="162"/>
      <c r="U178" s="162"/>
      <c r="V178" s="162"/>
      <c r="W178" s="162"/>
      <c r="X178" s="233"/>
      <c r="Y178" s="162"/>
      <c r="Z178" s="162"/>
      <c r="AA178" s="162"/>
      <c r="AB178" s="162"/>
      <c r="AC178" s="147"/>
      <c r="AD178" s="113" t="str">
        <f aca="false">IF(AD174=AD175,"ok","/!\")</f>
        <v>ok</v>
      </c>
      <c r="AE178" s="113" t="str">
        <f aca="false">IF(AD174=AE174,"ok","/!\")</f>
        <v>ok</v>
      </c>
      <c r="AF178" s="114"/>
      <c r="AG178" s="114"/>
      <c r="AH178" s="105" t="n">
        <f aca="false">E178</f>
        <v>0</v>
      </c>
      <c r="AI178" s="106" t="str">
        <f aca="false">D178</f>
        <v>TD</v>
      </c>
      <c r="AJ178" s="105" t="n">
        <f aca="false">SUM(G178:AB178)</f>
        <v>0</v>
      </c>
      <c r="AK178" s="105" t="n">
        <f aca="false">AJ178*1.5</f>
        <v>0</v>
      </c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</row>
    <row r="179" customFormat="false" ht="24.75" hidden="false" customHeight="true" outlineLevel="0" collapsed="false">
      <c r="A179" s="44" t="n">
        <v>178</v>
      </c>
      <c r="B179" s="88" t="s">
        <v>174</v>
      </c>
      <c r="C179" s="88" t="str">
        <f aca="false">CONCATENATE(D179,"_",E179)</f>
        <v>TP_Intervenant</v>
      </c>
      <c r="D179" s="115" t="s">
        <v>27</v>
      </c>
      <c r="E179" s="115" t="s">
        <v>71</v>
      </c>
      <c r="F179" s="115" t="s">
        <v>72</v>
      </c>
      <c r="G179" s="141"/>
      <c r="H179" s="227"/>
      <c r="I179" s="227"/>
      <c r="J179" s="226"/>
      <c r="K179" s="227"/>
      <c r="L179" s="227"/>
      <c r="M179" s="227"/>
      <c r="N179" s="227"/>
      <c r="O179" s="227"/>
      <c r="P179" s="227"/>
      <c r="Q179" s="226"/>
      <c r="R179" s="226"/>
      <c r="S179" s="227"/>
      <c r="T179" s="227"/>
      <c r="U179" s="227" t="n">
        <v>1</v>
      </c>
      <c r="V179" s="227" t="n">
        <v>1</v>
      </c>
      <c r="W179" s="227" t="n">
        <v>1</v>
      </c>
      <c r="X179" s="233"/>
      <c r="Y179" s="227" t="n">
        <v>1</v>
      </c>
      <c r="Z179" s="227" t="n">
        <v>1</v>
      </c>
      <c r="AA179" s="227" t="n">
        <v>1</v>
      </c>
      <c r="AB179" s="227"/>
      <c r="AC179" s="151"/>
      <c r="AD179" s="88" t="n">
        <f aca="false">SUM(G179:AB179)*8</f>
        <v>48</v>
      </c>
      <c r="AE179" s="88" t="n">
        <f aca="false">9/1.5*8</f>
        <v>48</v>
      </c>
      <c r="AF179" s="114"/>
      <c r="AG179" s="114"/>
      <c r="AH179" s="88" t="str">
        <f aca="false">E179</f>
        <v>Intervenant</v>
      </c>
      <c r="AI179" s="88" t="str">
        <f aca="false">D179</f>
        <v>TP</v>
      </c>
      <c r="AJ179" s="88" t="n">
        <f aca="false">SUM(G179:AB179)</f>
        <v>6</v>
      </c>
      <c r="AK179" s="88" t="n">
        <f aca="false">AJ179*1.5</f>
        <v>9</v>
      </c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</row>
    <row r="180" customFormat="false" ht="13.5" hidden="false" customHeight="true" outlineLevel="0" collapsed="false">
      <c r="A180" s="44" t="n">
        <v>179</v>
      </c>
      <c r="B180" s="163" t="s">
        <v>175</v>
      </c>
      <c r="C180" s="96" t="str">
        <f aca="false">CONCATENATE(D180,"_",E180)</f>
        <v>TP_PSE</v>
      </c>
      <c r="D180" s="107" t="s">
        <v>27</v>
      </c>
      <c r="E180" s="124" t="s">
        <v>109</v>
      </c>
      <c r="F180" s="107" t="s">
        <v>36</v>
      </c>
      <c r="G180" s="144"/>
      <c r="H180" s="162"/>
      <c r="I180" s="162"/>
      <c r="J180" s="178"/>
      <c r="K180" s="162"/>
      <c r="L180" s="162"/>
      <c r="M180" s="162"/>
      <c r="N180" s="162"/>
      <c r="O180" s="162"/>
      <c r="P180" s="162"/>
      <c r="Q180" s="178"/>
      <c r="R180" s="178"/>
      <c r="S180" s="162"/>
      <c r="T180" s="162"/>
      <c r="U180" s="162" t="n">
        <v>4</v>
      </c>
      <c r="V180" s="162" t="n">
        <v>4</v>
      </c>
      <c r="W180" s="162" t="n">
        <v>4</v>
      </c>
      <c r="X180" s="233"/>
      <c r="Y180" s="162" t="n">
        <v>4</v>
      </c>
      <c r="Z180" s="162" t="n">
        <v>4</v>
      </c>
      <c r="AA180" s="162" t="n">
        <v>4</v>
      </c>
      <c r="AB180" s="162"/>
      <c r="AC180" s="147"/>
      <c r="AD180" s="103" t="n">
        <f aca="false">SUM(G180:AB187)</f>
        <v>48</v>
      </c>
      <c r="AE180" s="104"/>
      <c r="AF180" s="114"/>
      <c r="AG180" s="114"/>
      <c r="AH180" s="105" t="str">
        <f aca="false">E180</f>
        <v>PSE</v>
      </c>
      <c r="AI180" s="106" t="str">
        <f aca="false">D180</f>
        <v>TP</v>
      </c>
      <c r="AJ180" s="105" t="n">
        <f aca="false">SUM(G180:AB180)</f>
        <v>24</v>
      </c>
      <c r="AK180" s="105" t="n">
        <f aca="false">AJ180*1.5</f>
        <v>36</v>
      </c>
      <c r="AL180" s="44"/>
      <c r="AM180" s="44"/>
      <c r="AN180" s="44"/>
      <c r="AO180" s="44"/>
      <c r="AP180" s="44"/>
      <c r="AQ180" s="44"/>
      <c r="AR180" s="44"/>
      <c r="AS180" s="44"/>
      <c r="AT180" s="44"/>
      <c r="AU180" s="44"/>
    </row>
    <row r="181" customFormat="false" ht="13.5" hidden="false" customHeight="true" outlineLevel="0" collapsed="false">
      <c r="A181" s="44" t="n">
        <v>180</v>
      </c>
      <c r="B181" s="163" t="s">
        <v>175</v>
      </c>
      <c r="C181" s="96" t="str">
        <f aca="false">CONCATENATE(D181,"_",E181)</f>
        <v>TP_PC</v>
      </c>
      <c r="D181" s="107" t="s">
        <v>27</v>
      </c>
      <c r="E181" s="124" t="s">
        <v>107</v>
      </c>
      <c r="F181" s="107" t="s">
        <v>36</v>
      </c>
      <c r="G181" s="146"/>
      <c r="H181" s="162"/>
      <c r="I181" s="162"/>
      <c r="J181" s="178"/>
      <c r="K181" s="162"/>
      <c r="L181" s="162"/>
      <c r="M181" s="162"/>
      <c r="N181" s="162"/>
      <c r="O181" s="162"/>
      <c r="P181" s="162"/>
      <c r="Q181" s="178"/>
      <c r="R181" s="178"/>
      <c r="S181" s="162"/>
      <c r="T181" s="162"/>
      <c r="U181" s="162" t="n">
        <v>2</v>
      </c>
      <c r="V181" s="162" t="n">
        <v>2</v>
      </c>
      <c r="W181" s="162" t="n">
        <v>2</v>
      </c>
      <c r="X181" s="233"/>
      <c r="Y181" s="162" t="n">
        <v>2</v>
      </c>
      <c r="Z181" s="162" t="n">
        <v>2</v>
      </c>
      <c r="AA181" s="162" t="n">
        <v>2</v>
      </c>
      <c r="AB181" s="162"/>
      <c r="AC181" s="147"/>
      <c r="AD181" s="126"/>
      <c r="AE181" s="114"/>
      <c r="AF181" s="114"/>
      <c r="AG181" s="114"/>
      <c r="AH181" s="105" t="str">
        <f aca="false">E181</f>
        <v>PC</v>
      </c>
      <c r="AI181" s="106" t="str">
        <f aca="false">D181</f>
        <v>TP</v>
      </c>
      <c r="AJ181" s="105" t="n">
        <f aca="false">SUM(G181:AB181)</f>
        <v>12</v>
      </c>
      <c r="AK181" s="105" t="n">
        <f aca="false">AJ181*1.5</f>
        <v>18</v>
      </c>
      <c r="AL181" s="44"/>
      <c r="AM181" s="44"/>
      <c r="AN181" s="44"/>
      <c r="AO181" s="44"/>
      <c r="AP181" s="44"/>
      <c r="AQ181" s="44"/>
      <c r="AR181" s="44"/>
      <c r="AS181" s="44"/>
      <c r="AT181" s="44"/>
      <c r="AU181" s="44"/>
    </row>
    <row r="182" customFormat="false" ht="13.5" hidden="false" customHeight="true" outlineLevel="0" collapsed="false">
      <c r="A182" s="44" t="n">
        <v>181</v>
      </c>
      <c r="B182" s="163" t="s">
        <v>175</v>
      </c>
      <c r="C182" s="96" t="str">
        <f aca="false">CONCATENATE(D182,"_",E182)</f>
        <v>TP_OM</v>
      </c>
      <c r="D182" s="107" t="s">
        <v>27</v>
      </c>
      <c r="E182" s="124" t="s">
        <v>108</v>
      </c>
      <c r="F182" s="107" t="s">
        <v>36</v>
      </c>
      <c r="G182" s="144"/>
      <c r="H182" s="162"/>
      <c r="I182" s="162"/>
      <c r="J182" s="178"/>
      <c r="K182" s="162"/>
      <c r="L182" s="162"/>
      <c r="M182" s="162"/>
      <c r="N182" s="162"/>
      <c r="O182" s="162"/>
      <c r="P182" s="162"/>
      <c r="Q182" s="178"/>
      <c r="R182" s="178"/>
      <c r="S182" s="162"/>
      <c r="T182" s="162"/>
      <c r="U182" s="162" t="n">
        <v>1</v>
      </c>
      <c r="V182" s="162" t="n">
        <v>1</v>
      </c>
      <c r="W182" s="162" t="n">
        <v>1</v>
      </c>
      <c r="X182" s="233"/>
      <c r="Y182" s="162" t="n">
        <v>1</v>
      </c>
      <c r="Z182" s="162" t="n">
        <v>1</v>
      </c>
      <c r="AA182" s="162" t="n">
        <v>1</v>
      </c>
      <c r="AB182" s="162"/>
      <c r="AC182" s="147"/>
      <c r="AD182" s="126"/>
      <c r="AE182" s="114"/>
      <c r="AF182" s="114"/>
      <c r="AG182" s="114"/>
      <c r="AH182" s="105" t="str">
        <f aca="false">E182</f>
        <v>OM</v>
      </c>
      <c r="AI182" s="106" t="str">
        <f aca="false">D182</f>
        <v>TP</v>
      </c>
      <c r="AJ182" s="105" t="n">
        <f aca="false">SUM(G182:AB182)</f>
        <v>6</v>
      </c>
      <c r="AK182" s="105" t="n">
        <f aca="false">AJ182*1.5</f>
        <v>9</v>
      </c>
      <c r="AL182" s="44"/>
      <c r="AM182" s="44"/>
      <c r="AN182" s="44"/>
      <c r="AO182" s="44"/>
      <c r="AP182" s="44"/>
      <c r="AQ182" s="44"/>
      <c r="AR182" s="44"/>
      <c r="AS182" s="44"/>
      <c r="AT182" s="44"/>
      <c r="AU182" s="44"/>
    </row>
    <row r="183" customFormat="false" ht="13.5" hidden="false" customHeight="true" outlineLevel="0" collapsed="false">
      <c r="A183" s="44" t="n">
        <v>182</v>
      </c>
      <c r="B183" s="163" t="s">
        <v>175</v>
      </c>
      <c r="C183" s="96" t="str">
        <f aca="false">CONCATENATE(D183,"_",E183)</f>
        <v>TP_OM</v>
      </c>
      <c r="D183" s="107" t="s">
        <v>27</v>
      </c>
      <c r="E183" s="124" t="s">
        <v>108</v>
      </c>
      <c r="F183" s="107" t="s">
        <v>36</v>
      </c>
      <c r="G183" s="146"/>
      <c r="H183" s="162"/>
      <c r="I183" s="162"/>
      <c r="J183" s="178"/>
      <c r="K183" s="162"/>
      <c r="L183" s="162"/>
      <c r="M183" s="162"/>
      <c r="N183" s="162"/>
      <c r="O183" s="162"/>
      <c r="P183" s="162"/>
      <c r="Q183" s="178"/>
      <c r="R183" s="178"/>
      <c r="S183" s="162"/>
      <c r="T183" s="162"/>
      <c r="U183" s="162" t="n">
        <v>1</v>
      </c>
      <c r="V183" s="162" t="n">
        <v>1</v>
      </c>
      <c r="W183" s="162" t="n">
        <v>1</v>
      </c>
      <c r="X183" s="233"/>
      <c r="Y183" s="162" t="n">
        <v>1</v>
      </c>
      <c r="Z183" s="162" t="n">
        <v>1</v>
      </c>
      <c r="AA183" s="162" t="n">
        <v>1</v>
      </c>
      <c r="AB183" s="162"/>
      <c r="AC183" s="147"/>
      <c r="AD183" s="126"/>
      <c r="AE183" s="114"/>
      <c r="AF183" s="114"/>
      <c r="AG183" s="114"/>
      <c r="AH183" s="105" t="str">
        <f aca="false">E183</f>
        <v>OM</v>
      </c>
      <c r="AI183" s="106" t="str">
        <f aca="false">D183</f>
        <v>TP</v>
      </c>
      <c r="AJ183" s="105" t="n">
        <f aca="false">SUM(G183:AB183)</f>
        <v>6</v>
      </c>
      <c r="AK183" s="105" t="n">
        <f aca="false">AJ183*1.5</f>
        <v>9</v>
      </c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</row>
    <row r="184" customFormat="false" ht="13.5" hidden="false" customHeight="true" outlineLevel="0" collapsed="false">
      <c r="A184" s="44" t="n">
        <v>183</v>
      </c>
      <c r="B184" s="163" t="s">
        <v>175</v>
      </c>
      <c r="C184" s="96" t="str">
        <f aca="false">CONCATENATE(D184,"_",E184)</f>
        <v>TP_</v>
      </c>
      <c r="D184" s="107" t="s">
        <v>27</v>
      </c>
      <c r="E184" s="124"/>
      <c r="F184" s="107" t="s">
        <v>36</v>
      </c>
      <c r="G184" s="144"/>
      <c r="H184" s="162"/>
      <c r="I184" s="162"/>
      <c r="J184" s="178"/>
      <c r="K184" s="162"/>
      <c r="L184" s="162"/>
      <c r="M184" s="162"/>
      <c r="N184" s="162"/>
      <c r="O184" s="162"/>
      <c r="P184" s="162"/>
      <c r="Q184" s="178"/>
      <c r="R184" s="178"/>
      <c r="S184" s="162"/>
      <c r="T184" s="162"/>
      <c r="U184" s="162"/>
      <c r="V184" s="162"/>
      <c r="W184" s="162"/>
      <c r="X184" s="233"/>
      <c r="Y184" s="162"/>
      <c r="Z184" s="162"/>
      <c r="AA184" s="162"/>
      <c r="AB184" s="162"/>
      <c r="AC184" s="147"/>
      <c r="AD184" s="126"/>
      <c r="AE184" s="114"/>
      <c r="AF184" s="114"/>
      <c r="AG184" s="114"/>
      <c r="AH184" s="105" t="n">
        <f aca="false">E184</f>
        <v>0</v>
      </c>
      <c r="AI184" s="106" t="str">
        <f aca="false">D184</f>
        <v>TP</v>
      </c>
      <c r="AJ184" s="105" t="n">
        <f aca="false">SUM(G184:AB184)</f>
        <v>0</v>
      </c>
      <c r="AK184" s="105" t="n">
        <f aca="false">AJ184*1.5</f>
        <v>0</v>
      </c>
      <c r="AL184" s="44"/>
      <c r="AM184" s="44"/>
      <c r="AN184" s="44"/>
      <c r="AO184" s="44"/>
      <c r="AP184" s="44"/>
      <c r="AQ184" s="44"/>
      <c r="AR184" s="44"/>
      <c r="AS184" s="44"/>
      <c r="AT184" s="44"/>
      <c r="AU184" s="44"/>
    </row>
    <row r="185" customFormat="false" ht="13.5" hidden="false" customHeight="true" outlineLevel="0" collapsed="false">
      <c r="A185" s="44" t="n">
        <v>184</v>
      </c>
      <c r="B185" s="163" t="s">
        <v>175</v>
      </c>
      <c r="C185" s="96" t="str">
        <f aca="false">CONCATENATE(D185,"_",E185)</f>
        <v>TP_</v>
      </c>
      <c r="D185" s="107" t="s">
        <v>27</v>
      </c>
      <c r="E185" s="107"/>
      <c r="F185" s="107" t="s">
        <v>36</v>
      </c>
      <c r="G185" s="146"/>
      <c r="H185" s="162"/>
      <c r="I185" s="162"/>
      <c r="J185" s="178"/>
      <c r="K185" s="162"/>
      <c r="L185" s="162"/>
      <c r="M185" s="162"/>
      <c r="N185" s="162"/>
      <c r="O185" s="162"/>
      <c r="P185" s="162"/>
      <c r="Q185" s="178"/>
      <c r="R185" s="178"/>
      <c r="S185" s="162"/>
      <c r="T185" s="162"/>
      <c r="U185" s="162"/>
      <c r="V185" s="162"/>
      <c r="W185" s="162"/>
      <c r="X185" s="233"/>
      <c r="Y185" s="162"/>
      <c r="Z185" s="162"/>
      <c r="AA185" s="162"/>
      <c r="AB185" s="162"/>
      <c r="AC185" s="147"/>
      <c r="AD185" s="126"/>
      <c r="AE185" s="114"/>
      <c r="AF185" s="114"/>
      <c r="AG185" s="114"/>
      <c r="AH185" s="105" t="n">
        <f aca="false">E185</f>
        <v>0</v>
      </c>
      <c r="AI185" s="106" t="str">
        <f aca="false">D185</f>
        <v>TP</v>
      </c>
      <c r="AJ185" s="105" t="n">
        <f aca="false">SUM(G185:AB185)</f>
        <v>0</v>
      </c>
      <c r="AK185" s="105" t="n">
        <f aca="false">AJ185*1.5</f>
        <v>0</v>
      </c>
      <c r="AL185" s="44"/>
      <c r="AM185" s="44"/>
      <c r="AN185" s="44"/>
      <c r="AO185" s="44"/>
      <c r="AP185" s="44"/>
      <c r="AQ185" s="44"/>
      <c r="AR185" s="44"/>
      <c r="AS185" s="44"/>
      <c r="AT185" s="44"/>
      <c r="AU185" s="44"/>
    </row>
    <row r="186" customFormat="false" ht="13.5" hidden="false" customHeight="true" outlineLevel="0" collapsed="false">
      <c r="A186" s="44" t="n">
        <v>185</v>
      </c>
      <c r="B186" s="163" t="s">
        <v>175</v>
      </c>
      <c r="C186" s="96" t="str">
        <f aca="false">CONCATENATE(D186,"_",E186)</f>
        <v>TP_</v>
      </c>
      <c r="D186" s="107" t="s">
        <v>27</v>
      </c>
      <c r="E186" s="107"/>
      <c r="F186" s="107" t="s">
        <v>36</v>
      </c>
      <c r="G186" s="144"/>
      <c r="H186" s="162"/>
      <c r="I186" s="162"/>
      <c r="J186" s="178"/>
      <c r="K186" s="162"/>
      <c r="L186" s="162"/>
      <c r="M186" s="162"/>
      <c r="N186" s="162"/>
      <c r="O186" s="162"/>
      <c r="P186" s="162"/>
      <c r="Q186" s="178"/>
      <c r="R186" s="178"/>
      <c r="S186" s="162"/>
      <c r="T186" s="162"/>
      <c r="U186" s="162"/>
      <c r="V186" s="162"/>
      <c r="W186" s="162"/>
      <c r="X186" s="233"/>
      <c r="Y186" s="162"/>
      <c r="Z186" s="162"/>
      <c r="AA186" s="162"/>
      <c r="AB186" s="162"/>
      <c r="AC186" s="147"/>
      <c r="AD186" s="126"/>
      <c r="AE186" s="114"/>
      <c r="AF186" s="114"/>
      <c r="AG186" s="114"/>
      <c r="AH186" s="105" t="n">
        <f aca="false">E186</f>
        <v>0</v>
      </c>
      <c r="AI186" s="106" t="str">
        <f aca="false">D186</f>
        <v>TP</v>
      </c>
      <c r="AJ186" s="105" t="n">
        <f aca="false">SUM(G186:AB186)</f>
        <v>0</v>
      </c>
      <c r="AK186" s="105" t="n">
        <f aca="false">AJ186*1.5</f>
        <v>0</v>
      </c>
      <c r="AL186" s="44"/>
      <c r="AM186" s="44"/>
      <c r="AN186" s="44"/>
      <c r="AO186" s="44"/>
      <c r="AP186" s="44"/>
      <c r="AQ186" s="44"/>
      <c r="AR186" s="44"/>
      <c r="AS186" s="44"/>
      <c r="AT186" s="44"/>
      <c r="AU186" s="44"/>
    </row>
    <row r="187" customFormat="false" ht="13.5" hidden="false" customHeight="true" outlineLevel="0" collapsed="false">
      <c r="A187" s="44" t="n">
        <v>186</v>
      </c>
      <c r="B187" s="163" t="s">
        <v>175</v>
      </c>
      <c r="C187" s="96" t="str">
        <f aca="false">CONCATENATE(D187,"_",E187)</f>
        <v>TP_</v>
      </c>
      <c r="D187" s="107" t="s">
        <v>27</v>
      </c>
      <c r="E187" s="107"/>
      <c r="F187" s="107" t="s">
        <v>36</v>
      </c>
      <c r="G187" s="146"/>
      <c r="H187" s="162"/>
      <c r="I187" s="162"/>
      <c r="J187" s="178"/>
      <c r="K187" s="162"/>
      <c r="L187" s="162"/>
      <c r="M187" s="162"/>
      <c r="N187" s="162"/>
      <c r="O187" s="162"/>
      <c r="P187" s="162"/>
      <c r="Q187" s="178"/>
      <c r="R187" s="178"/>
      <c r="S187" s="162"/>
      <c r="T187" s="162"/>
      <c r="U187" s="162"/>
      <c r="V187" s="162"/>
      <c r="W187" s="162"/>
      <c r="X187" s="233"/>
      <c r="Y187" s="162"/>
      <c r="Z187" s="162"/>
      <c r="AA187" s="162"/>
      <c r="AB187" s="162"/>
      <c r="AC187" s="147"/>
      <c r="AD187" s="113" t="str">
        <f aca="false">IF(AD179=AD180,"ok","/!\")</f>
        <v>ok</v>
      </c>
      <c r="AE187" s="113" t="str">
        <f aca="false">IF(AD179=AE179,"ok","/!\")</f>
        <v>ok</v>
      </c>
      <c r="AF187" s="114"/>
      <c r="AG187" s="114"/>
      <c r="AH187" s="105" t="n">
        <f aca="false">E187</f>
        <v>0</v>
      </c>
      <c r="AI187" s="106" t="str">
        <f aca="false">D187</f>
        <v>TP</v>
      </c>
      <c r="AJ187" s="105" t="n">
        <f aca="false">SUM(G187:AB187)</f>
        <v>0</v>
      </c>
      <c r="AK187" s="105" t="n">
        <f aca="false">AJ187*1.5</f>
        <v>0</v>
      </c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</row>
    <row r="188" customFormat="false" ht="24.75" hidden="false" customHeight="true" outlineLevel="0" collapsed="false">
      <c r="A188" s="44" t="n">
        <v>187</v>
      </c>
      <c r="B188" s="88" t="s">
        <v>174</v>
      </c>
      <c r="C188" s="88" t="str">
        <f aca="false">CONCATENATE(D188,"_",E188)</f>
        <v>CTRL_Intervenant</v>
      </c>
      <c r="D188" s="115" t="s">
        <v>28</v>
      </c>
      <c r="E188" s="115" t="s">
        <v>71</v>
      </c>
      <c r="F188" s="115" t="s">
        <v>72</v>
      </c>
      <c r="G188" s="141"/>
      <c r="H188" s="227"/>
      <c r="I188" s="227"/>
      <c r="J188" s="226"/>
      <c r="K188" s="227"/>
      <c r="L188" s="227"/>
      <c r="M188" s="227"/>
      <c r="N188" s="227"/>
      <c r="O188" s="227"/>
      <c r="P188" s="227"/>
      <c r="Q188" s="226"/>
      <c r="R188" s="226"/>
      <c r="S188" s="227"/>
      <c r="T188" s="227"/>
      <c r="U188" s="227"/>
      <c r="V188" s="227"/>
      <c r="W188" s="227"/>
      <c r="X188" s="233"/>
      <c r="Y188" s="227"/>
      <c r="Z188" s="227"/>
      <c r="AA188" s="227"/>
      <c r="AB188" s="227" t="n">
        <v>1</v>
      </c>
      <c r="AC188" s="151"/>
      <c r="AD188" s="88" t="n">
        <f aca="false">SUM(G188:AB188)</f>
        <v>1</v>
      </c>
      <c r="AE188" s="88" t="n">
        <f aca="false">1.5/1.5</f>
        <v>1</v>
      </c>
      <c r="AF188" s="114"/>
      <c r="AG188" s="114"/>
      <c r="AH188" s="88" t="str">
        <f aca="false">E188</f>
        <v>Intervenant</v>
      </c>
      <c r="AI188" s="88" t="str">
        <f aca="false">D188</f>
        <v>CTRL</v>
      </c>
      <c r="AJ188" s="88" t="n">
        <f aca="false">SUM(G188:AB188)</f>
        <v>1</v>
      </c>
      <c r="AK188" s="88" t="n">
        <f aca="false">AJ188*1.5</f>
        <v>1.5</v>
      </c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</row>
    <row r="189" customFormat="false" ht="13.5" hidden="false" customHeight="true" outlineLevel="0" collapsed="false">
      <c r="A189" s="44" t="n">
        <v>188</v>
      </c>
      <c r="B189" s="163" t="s">
        <v>175</v>
      </c>
      <c r="C189" s="96" t="str">
        <f aca="false">CONCATENATE(D189,"_",E189)</f>
        <v>CTRL_PSE</v>
      </c>
      <c r="D189" s="107" t="s">
        <v>28</v>
      </c>
      <c r="E189" s="124" t="s">
        <v>109</v>
      </c>
      <c r="F189" s="107" t="s">
        <v>28</v>
      </c>
      <c r="G189" s="144"/>
      <c r="H189" s="162"/>
      <c r="I189" s="162"/>
      <c r="J189" s="178"/>
      <c r="K189" s="162"/>
      <c r="L189" s="162"/>
      <c r="M189" s="162"/>
      <c r="N189" s="162"/>
      <c r="O189" s="162"/>
      <c r="P189" s="162"/>
      <c r="Q189" s="178"/>
      <c r="R189" s="178"/>
      <c r="S189" s="162"/>
      <c r="T189" s="162"/>
      <c r="U189" s="162"/>
      <c r="V189" s="162"/>
      <c r="W189" s="162"/>
      <c r="X189" s="233"/>
      <c r="Y189" s="162"/>
      <c r="Z189" s="162"/>
      <c r="AA189" s="162"/>
      <c r="AB189" s="162" t="n">
        <v>0.5</v>
      </c>
      <c r="AC189" s="147"/>
      <c r="AD189" s="103" t="n">
        <f aca="false">SUM(G189:AB190)</f>
        <v>1</v>
      </c>
      <c r="AE189" s="104"/>
      <c r="AF189" s="114"/>
      <c r="AG189" s="114"/>
      <c r="AH189" s="106" t="str">
        <f aca="false">E189</f>
        <v>PSE</v>
      </c>
      <c r="AI189" s="106" t="str">
        <f aca="false">D189</f>
        <v>CTRL</v>
      </c>
      <c r="AJ189" s="106" t="n">
        <f aca="false">SUM(G189:AB189)</f>
        <v>0.5</v>
      </c>
      <c r="AK189" s="106" t="n">
        <f aca="false">AJ189*1.5</f>
        <v>0.75</v>
      </c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</row>
    <row r="190" customFormat="false" ht="13.5" hidden="false" customHeight="true" outlineLevel="0" collapsed="false">
      <c r="A190" s="44" t="n">
        <v>189</v>
      </c>
      <c r="B190" s="163" t="s">
        <v>175</v>
      </c>
      <c r="C190" s="96" t="str">
        <f aca="false">CONCATENATE(D190,"_",E190)</f>
        <v>CTRL_RB</v>
      </c>
      <c r="D190" s="107" t="s">
        <v>28</v>
      </c>
      <c r="E190" s="124" t="s">
        <v>79</v>
      </c>
      <c r="F190" s="107" t="s">
        <v>28</v>
      </c>
      <c r="G190" s="146"/>
      <c r="H190" s="162"/>
      <c r="I190" s="162"/>
      <c r="J190" s="178"/>
      <c r="K190" s="162"/>
      <c r="L190" s="162"/>
      <c r="M190" s="162"/>
      <c r="N190" s="162"/>
      <c r="O190" s="162"/>
      <c r="P190" s="162"/>
      <c r="Q190" s="178"/>
      <c r="R190" s="178"/>
      <c r="S190" s="162"/>
      <c r="T190" s="162"/>
      <c r="U190" s="162"/>
      <c r="V190" s="162"/>
      <c r="W190" s="162"/>
      <c r="X190" s="233"/>
      <c r="Y190" s="162"/>
      <c r="Z190" s="162"/>
      <c r="AA190" s="162"/>
      <c r="AB190" s="162" t="n">
        <v>0.5</v>
      </c>
      <c r="AC190" s="155"/>
      <c r="AD190" s="113" t="str">
        <f aca="false">IF(AD188=AD189,"ok","/!\")</f>
        <v>ok</v>
      </c>
      <c r="AE190" s="113" t="str">
        <f aca="false">IF(AD188=AE188,"ok","/!\")</f>
        <v>ok</v>
      </c>
      <c r="AF190" s="129"/>
      <c r="AG190" s="129"/>
      <c r="AH190" s="28" t="str">
        <f aca="false">E190</f>
        <v>RB</v>
      </c>
      <c r="AI190" s="106" t="str">
        <f aca="false">D190</f>
        <v>CTRL</v>
      </c>
      <c r="AJ190" s="28" t="n">
        <f aca="false">SUM(G190:AB190)</f>
        <v>0.5</v>
      </c>
      <c r="AK190" s="28" t="n">
        <f aca="false">AJ190*1.5</f>
        <v>0.75</v>
      </c>
      <c r="AL190" s="44"/>
      <c r="AM190" s="44"/>
      <c r="AN190" s="44"/>
      <c r="AO190" s="44"/>
      <c r="AP190" s="44"/>
      <c r="AQ190" s="44"/>
      <c r="AR190" s="44"/>
      <c r="AS190" s="44"/>
      <c r="AT190" s="44"/>
      <c r="AU190" s="44"/>
    </row>
    <row r="191" customFormat="false" ht="13.5" hidden="false" customHeight="true" outlineLevel="0" collapsed="false">
      <c r="A191" s="44"/>
      <c r="B191" s="172"/>
      <c r="C191" s="131"/>
      <c r="D191" s="131"/>
      <c r="E191" s="131"/>
      <c r="F191" s="72"/>
      <c r="G191" s="174"/>
      <c r="H191" s="174"/>
      <c r="I191" s="174"/>
      <c r="J191" s="174"/>
      <c r="K191" s="174"/>
      <c r="L191" s="174"/>
      <c r="M191" s="174"/>
      <c r="N191" s="174"/>
      <c r="O191" s="174"/>
      <c r="P191" s="174"/>
      <c r="Q191" s="174"/>
      <c r="R191" s="174"/>
      <c r="S191" s="174"/>
      <c r="T191" s="174"/>
      <c r="U191" s="174"/>
      <c r="V191" s="174"/>
      <c r="W191" s="174"/>
      <c r="X191" s="233"/>
      <c r="Y191" s="174"/>
      <c r="Z191" s="174"/>
      <c r="AA191" s="174"/>
      <c r="AB191" s="174"/>
      <c r="AC191" s="174"/>
      <c r="AD191" s="72"/>
      <c r="AE191" s="86"/>
      <c r="AF191" s="72"/>
      <c r="AG191" s="72"/>
      <c r="AH191" s="86"/>
      <c r="AI191" s="86"/>
      <c r="AJ191" s="86"/>
      <c r="AK191" s="86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</row>
    <row r="192" customFormat="false" ht="24.75" hidden="false" customHeight="true" outlineLevel="0" collapsed="false">
      <c r="A192" s="44" t="n">
        <v>192</v>
      </c>
      <c r="B192" s="88" t="s">
        <v>176</v>
      </c>
      <c r="C192" s="88" t="str">
        <f aca="false">CONCATENATE(D192,"_",E192)</f>
        <v>CM_Intervenant</v>
      </c>
      <c r="D192" s="89" t="s">
        <v>23</v>
      </c>
      <c r="E192" s="89" t="s">
        <v>71</v>
      </c>
      <c r="F192" s="89" t="s">
        <v>72</v>
      </c>
      <c r="G192" s="141"/>
      <c r="H192" s="227" t="n">
        <v>2</v>
      </c>
      <c r="I192" s="227"/>
      <c r="J192" s="226"/>
      <c r="K192" s="227" t="n">
        <v>1</v>
      </c>
      <c r="L192" s="227"/>
      <c r="M192" s="227" t="n">
        <v>1</v>
      </c>
      <c r="N192" s="227"/>
      <c r="O192" s="227" t="n">
        <v>1</v>
      </c>
      <c r="P192" s="227" t="n">
        <v>1</v>
      </c>
      <c r="Q192" s="226"/>
      <c r="R192" s="226"/>
      <c r="S192" s="227"/>
      <c r="T192" s="227" t="n">
        <v>1</v>
      </c>
      <c r="U192" s="227"/>
      <c r="V192" s="227"/>
      <c r="W192" s="227"/>
      <c r="X192" s="233"/>
      <c r="Y192" s="227"/>
      <c r="Z192" s="227"/>
      <c r="AA192" s="227"/>
      <c r="AB192" s="227"/>
      <c r="AC192" s="142" t="s">
        <v>114</v>
      </c>
      <c r="AD192" s="88" t="n">
        <f aca="false">SUM(G192:AB192)</f>
        <v>7</v>
      </c>
      <c r="AE192" s="88" t="n">
        <f aca="false">24/1.5</f>
        <v>16</v>
      </c>
      <c r="AF192" s="94" t="n">
        <f aca="false">(AD192+AD195+AD200+AD209)/(AE192+AE195+AE200+AE209)</f>
        <v>0.9606299213</v>
      </c>
      <c r="AG192" s="88" t="s">
        <v>176</v>
      </c>
      <c r="AH192" s="88" t="str">
        <f aca="false">E192</f>
        <v>Intervenant</v>
      </c>
      <c r="AI192" s="88" t="s">
        <v>73</v>
      </c>
      <c r="AJ192" s="88" t="s">
        <v>21</v>
      </c>
      <c r="AK192" s="88" t="s">
        <v>74</v>
      </c>
      <c r="AL192" s="44"/>
      <c r="AM192" s="44"/>
      <c r="AN192" s="44"/>
      <c r="AO192" s="44"/>
      <c r="AP192" s="44"/>
      <c r="AQ192" s="44"/>
      <c r="AR192" s="44"/>
      <c r="AS192" s="44"/>
      <c r="AT192" s="44"/>
      <c r="AU192" s="44"/>
    </row>
    <row r="193" customFormat="false" ht="13.5" hidden="false" customHeight="true" outlineLevel="0" collapsed="false">
      <c r="A193" s="44" t="n">
        <v>193</v>
      </c>
      <c r="B193" s="163" t="s">
        <v>177</v>
      </c>
      <c r="C193" s="96" t="str">
        <f aca="false">CONCATENATE(D193,"_",E193)</f>
        <v>CM_JC</v>
      </c>
      <c r="D193" s="97" t="s">
        <v>23</v>
      </c>
      <c r="E193" s="98" t="s">
        <v>120</v>
      </c>
      <c r="F193" s="97" t="s">
        <v>30</v>
      </c>
      <c r="G193" s="144"/>
      <c r="H193" s="162" t="n">
        <v>1</v>
      </c>
      <c r="I193" s="162"/>
      <c r="J193" s="178"/>
      <c r="K193" s="162" t="n">
        <v>1</v>
      </c>
      <c r="L193" s="162"/>
      <c r="M193" s="162" t="n">
        <v>1</v>
      </c>
      <c r="N193" s="162"/>
      <c r="O193" s="162" t="n">
        <v>1</v>
      </c>
      <c r="P193" s="162"/>
      <c r="Q193" s="178"/>
      <c r="R193" s="178"/>
      <c r="S193" s="162"/>
      <c r="T193" s="162" t="n">
        <v>1</v>
      </c>
      <c r="U193" s="162"/>
      <c r="V193" s="162"/>
      <c r="W193" s="162"/>
      <c r="X193" s="233"/>
      <c r="Y193" s="162"/>
      <c r="Z193" s="162"/>
      <c r="AA193" s="162"/>
      <c r="AB193" s="162"/>
      <c r="AC193" s="145"/>
      <c r="AD193" s="103" t="n">
        <f aca="false">SUM(G193:AB194)</f>
        <v>7</v>
      </c>
      <c r="AE193" s="104"/>
      <c r="AF193" s="104"/>
      <c r="AG193" s="104"/>
      <c r="AH193" s="105" t="str">
        <f aca="false">E193</f>
        <v>JC</v>
      </c>
      <c r="AI193" s="106" t="str">
        <f aca="false">D193</f>
        <v>CM</v>
      </c>
      <c r="AJ193" s="105" t="n">
        <f aca="false">SUM(G193:AB193)</f>
        <v>5</v>
      </c>
      <c r="AK193" s="105" t="n">
        <f aca="false">AJ193*1.5</f>
        <v>7.5</v>
      </c>
      <c r="AL193" s="44"/>
      <c r="AM193" s="44"/>
      <c r="AN193" s="44"/>
      <c r="AO193" s="44"/>
      <c r="AP193" s="44"/>
      <c r="AQ193" s="44"/>
      <c r="AR193" s="44"/>
      <c r="AS193" s="44"/>
      <c r="AT193" s="44"/>
      <c r="AU193" s="44"/>
    </row>
    <row r="194" customFormat="false" ht="13.5" hidden="false" customHeight="true" outlineLevel="0" collapsed="false">
      <c r="A194" s="44" t="n">
        <v>194</v>
      </c>
      <c r="B194" s="163" t="s">
        <v>178</v>
      </c>
      <c r="C194" s="96" t="str">
        <f aca="false">CONCATENATE(D194,"_",E194)</f>
        <v>CM_JC</v>
      </c>
      <c r="D194" s="107" t="s">
        <v>23</v>
      </c>
      <c r="E194" s="124" t="s">
        <v>120</v>
      </c>
      <c r="F194" s="107" t="s">
        <v>30</v>
      </c>
      <c r="G194" s="146"/>
      <c r="H194" s="162" t="n">
        <v>1</v>
      </c>
      <c r="I194" s="162"/>
      <c r="J194" s="178"/>
      <c r="K194" s="162"/>
      <c r="L194" s="162"/>
      <c r="M194" s="162"/>
      <c r="N194" s="162"/>
      <c r="O194" s="162"/>
      <c r="P194" s="162" t="n">
        <v>1</v>
      </c>
      <c r="Q194" s="178"/>
      <c r="R194" s="178"/>
      <c r="S194" s="162"/>
      <c r="T194" s="162"/>
      <c r="U194" s="162"/>
      <c r="V194" s="162"/>
      <c r="W194" s="162"/>
      <c r="X194" s="233"/>
      <c r="Y194" s="162"/>
      <c r="Z194" s="162"/>
      <c r="AA194" s="162"/>
      <c r="AB194" s="162"/>
      <c r="AC194" s="147"/>
      <c r="AD194" s="113" t="str">
        <f aca="false">IF(AD192=AD193,"ok","/!\")</f>
        <v>ok</v>
      </c>
      <c r="AE194" s="113" t="str">
        <f aca="false">IF(AD192=AE192,"ok","/!\")</f>
        <v>/!\</v>
      </c>
      <c r="AF194" s="114"/>
      <c r="AG194" s="114"/>
      <c r="AH194" s="105" t="str">
        <f aca="false">E194</f>
        <v>JC</v>
      </c>
      <c r="AI194" s="106" t="str">
        <f aca="false">D194</f>
        <v>CM</v>
      </c>
      <c r="AJ194" s="105" t="n">
        <f aca="false">SUM(G194:AB194)</f>
        <v>2</v>
      </c>
      <c r="AK194" s="105" t="n">
        <f aca="false">AJ194*1.5</f>
        <v>3</v>
      </c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</row>
    <row r="195" customFormat="false" ht="24.75" hidden="false" customHeight="true" outlineLevel="0" collapsed="false">
      <c r="A195" s="44" t="n">
        <v>195</v>
      </c>
      <c r="B195" s="88" t="s">
        <v>176</v>
      </c>
      <c r="C195" s="88" t="str">
        <f aca="false">CONCATENATE(D195,"_",E195)</f>
        <v>TD_Intervenant</v>
      </c>
      <c r="D195" s="115" t="s">
        <v>25</v>
      </c>
      <c r="E195" s="115" t="s">
        <v>71</v>
      </c>
      <c r="F195" s="115" t="s">
        <v>72</v>
      </c>
      <c r="G195" s="141"/>
      <c r="H195" s="227"/>
      <c r="I195" s="227"/>
      <c r="J195" s="226"/>
      <c r="K195" s="227" t="n">
        <v>1</v>
      </c>
      <c r="L195" s="227" t="n">
        <v>1</v>
      </c>
      <c r="M195" s="227" t="n">
        <v>1</v>
      </c>
      <c r="N195" s="227" t="n">
        <v>1</v>
      </c>
      <c r="O195" s="227" t="n">
        <v>1</v>
      </c>
      <c r="P195" s="227" t="n">
        <v>1</v>
      </c>
      <c r="Q195" s="226"/>
      <c r="R195" s="226"/>
      <c r="S195" s="227"/>
      <c r="T195" s="227" t="n">
        <v>1</v>
      </c>
      <c r="U195" s="227" t="n">
        <v>1</v>
      </c>
      <c r="V195" s="227" t="s">
        <v>179</v>
      </c>
      <c r="W195" s="227" t="s">
        <v>179</v>
      </c>
      <c r="X195" s="233"/>
      <c r="Y195" s="227"/>
      <c r="Z195" s="227"/>
      <c r="AA195" s="227"/>
      <c r="AB195" s="227"/>
      <c r="AC195" s="151"/>
      <c r="AD195" s="88" t="n">
        <f aca="false">SUM(G195:AB195)*4</f>
        <v>32</v>
      </c>
      <c r="AE195" s="88" t="n">
        <f aca="false">10.5/1.5*4</f>
        <v>28</v>
      </c>
      <c r="AF195" s="114"/>
      <c r="AG195" s="114"/>
      <c r="AH195" s="88" t="str">
        <f aca="false">E195</f>
        <v>Intervenant</v>
      </c>
      <c r="AI195" s="88" t="str">
        <f aca="false">D195</f>
        <v>TD</v>
      </c>
      <c r="AJ195" s="88" t="n">
        <f aca="false">SUM(G195:AB195)</f>
        <v>8</v>
      </c>
      <c r="AK195" s="88" t="n">
        <f aca="false">AJ195*1.5</f>
        <v>12</v>
      </c>
      <c r="AL195" s="44"/>
      <c r="AM195" s="44"/>
      <c r="AN195" s="44"/>
      <c r="AO195" s="44"/>
      <c r="AP195" s="44"/>
      <c r="AQ195" s="44"/>
      <c r="AR195" s="44"/>
      <c r="AS195" s="44"/>
      <c r="AT195" s="44"/>
      <c r="AU195" s="44"/>
    </row>
    <row r="196" customFormat="false" ht="13.5" hidden="false" customHeight="true" outlineLevel="0" collapsed="false">
      <c r="A196" s="44" t="n">
        <v>196</v>
      </c>
      <c r="B196" s="163" t="s">
        <v>177</v>
      </c>
      <c r="C196" s="96" t="str">
        <f aca="false">CONCATENATE(D196,"_",E196)</f>
        <v>TD_JC</v>
      </c>
      <c r="D196" s="107" t="s">
        <v>25</v>
      </c>
      <c r="E196" s="124" t="s">
        <v>120</v>
      </c>
      <c r="F196" s="107" t="s">
        <v>32</v>
      </c>
      <c r="G196" s="144"/>
      <c r="H196" s="162"/>
      <c r="I196" s="162"/>
      <c r="J196" s="178"/>
      <c r="K196" s="162" t="n">
        <v>4</v>
      </c>
      <c r="L196" s="162" t="n">
        <v>4</v>
      </c>
      <c r="M196" s="162" t="n">
        <v>4</v>
      </c>
      <c r="N196" s="162" t="n">
        <v>4</v>
      </c>
      <c r="O196" s="162" t="n">
        <v>4</v>
      </c>
      <c r="P196" s="162" t="n">
        <v>4</v>
      </c>
      <c r="Q196" s="178"/>
      <c r="R196" s="178"/>
      <c r="S196" s="162"/>
      <c r="T196" s="162" t="n">
        <v>4</v>
      </c>
      <c r="U196" s="162" t="n">
        <v>4</v>
      </c>
      <c r="V196" s="162"/>
      <c r="W196" s="162"/>
      <c r="X196" s="233"/>
      <c r="Y196" s="162"/>
      <c r="Z196" s="162"/>
      <c r="AA196" s="162"/>
      <c r="AB196" s="162"/>
      <c r="AC196" s="147"/>
      <c r="AD196" s="103" t="n">
        <f aca="false">SUM(G196:AB199)</f>
        <v>32</v>
      </c>
      <c r="AE196" s="104"/>
      <c r="AF196" s="114"/>
      <c r="AG196" s="114"/>
      <c r="AH196" s="105" t="str">
        <f aca="false">E196</f>
        <v>JC</v>
      </c>
      <c r="AI196" s="106" t="str">
        <f aca="false">D196</f>
        <v>TD</v>
      </c>
      <c r="AJ196" s="105" t="n">
        <f aca="false">SUM(G196:AB196)</f>
        <v>32</v>
      </c>
      <c r="AK196" s="105" t="n">
        <f aca="false">AJ196*1.5</f>
        <v>48</v>
      </c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</row>
    <row r="197" customFormat="false" ht="13.5" hidden="false" customHeight="true" outlineLevel="0" collapsed="false">
      <c r="A197" s="44" t="n">
        <v>197</v>
      </c>
      <c r="B197" s="163" t="s">
        <v>178</v>
      </c>
      <c r="C197" s="96" t="str">
        <f aca="false">CONCATENATE(D197,"_",E197)</f>
        <v>TD_JC</v>
      </c>
      <c r="D197" s="107" t="s">
        <v>25</v>
      </c>
      <c r="E197" s="124" t="s">
        <v>120</v>
      </c>
      <c r="F197" s="107" t="s">
        <v>32</v>
      </c>
      <c r="G197" s="146"/>
      <c r="H197" s="162"/>
      <c r="I197" s="162"/>
      <c r="J197" s="178"/>
      <c r="K197" s="162"/>
      <c r="L197" s="162"/>
      <c r="M197" s="162"/>
      <c r="N197" s="162"/>
      <c r="O197" s="162"/>
      <c r="P197" s="162"/>
      <c r="Q197" s="178"/>
      <c r="R197" s="178"/>
      <c r="S197" s="162"/>
      <c r="T197" s="162"/>
      <c r="U197" s="162"/>
      <c r="V197" s="162" t="s">
        <v>179</v>
      </c>
      <c r="W197" s="162" t="s">
        <v>179</v>
      </c>
      <c r="X197" s="233"/>
      <c r="Y197" s="162"/>
      <c r="Z197" s="162"/>
      <c r="AA197" s="162"/>
      <c r="AB197" s="162"/>
      <c r="AC197" s="147"/>
      <c r="AD197" s="126"/>
      <c r="AE197" s="126"/>
      <c r="AF197" s="114"/>
      <c r="AG197" s="114"/>
      <c r="AH197" s="105" t="str">
        <f aca="false">E197</f>
        <v>JC</v>
      </c>
      <c r="AI197" s="106" t="str">
        <f aca="false">D197</f>
        <v>TD</v>
      </c>
      <c r="AJ197" s="105" t="n">
        <f aca="false">SUM(G197:AB197)</f>
        <v>0</v>
      </c>
      <c r="AK197" s="105" t="n">
        <f aca="false">AJ197*1.5</f>
        <v>0</v>
      </c>
      <c r="AL197" s="44"/>
      <c r="AM197" s="44"/>
      <c r="AN197" s="44"/>
      <c r="AO197" s="44"/>
      <c r="AP197" s="44"/>
      <c r="AQ197" s="44"/>
      <c r="AR197" s="44"/>
      <c r="AS197" s="44"/>
      <c r="AT197" s="44"/>
      <c r="AU197" s="44"/>
    </row>
    <row r="198" customFormat="false" ht="13.5" hidden="false" customHeight="true" outlineLevel="0" collapsed="false">
      <c r="A198" s="44" t="n">
        <v>198</v>
      </c>
      <c r="B198" s="163" t="s">
        <v>178</v>
      </c>
      <c r="C198" s="96" t="str">
        <f aca="false">CONCATENATE(D198,"_",E198)</f>
        <v>TD_</v>
      </c>
      <c r="D198" s="107" t="s">
        <v>25</v>
      </c>
      <c r="E198" s="124"/>
      <c r="F198" s="107" t="s">
        <v>36</v>
      </c>
      <c r="G198" s="144"/>
      <c r="H198" s="162"/>
      <c r="I198" s="162"/>
      <c r="J198" s="178"/>
      <c r="K198" s="162"/>
      <c r="L198" s="162"/>
      <c r="M198" s="162"/>
      <c r="N198" s="162"/>
      <c r="O198" s="162"/>
      <c r="P198" s="162"/>
      <c r="Q198" s="178"/>
      <c r="R198" s="178"/>
      <c r="S198" s="162"/>
      <c r="T198" s="162"/>
      <c r="U198" s="162"/>
      <c r="V198" s="162"/>
      <c r="W198" s="162"/>
      <c r="X198" s="233"/>
      <c r="Y198" s="162"/>
      <c r="Z198" s="162"/>
      <c r="AA198" s="162"/>
      <c r="AB198" s="162"/>
      <c r="AC198" s="147"/>
      <c r="AD198" s="126"/>
      <c r="AE198" s="114"/>
      <c r="AF198" s="114"/>
      <c r="AG198" s="114"/>
      <c r="AH198" s="105" t="n">
        <f aca="false">E198</f>
        <v>0</v>
      </c>
      <c r="AI198" s="106" t="str">
        <f aca="false">D198</f>
        <v>TD</v>
      </c>
      <c r="AJ198" s="105" t="n">
        <f aca="false">SUM(G198:AB198)</f>
        <v>0</v>
      </c>
      <c r="AK198" s="105" t="n">
        <f aca="false">AJ198*1.5</f>
        <v>0</v>
      </c>
      <c r="AL198" s="44"/>
      <c r="AM198" s="44"/>
      <c r="AN198" s="44"/>
      <c r="AO198" s="44"/>
      <c r="AP198" s="44"/>
      <c r="AQ198" s="44"/>
      <c r="AR198" s="44"/>
      <c r="AS198" s="44"/>
      <c r="AT198" s="44"/>
      <c r="AU198" s="44"/>
    </row>
    <row r="199" customFormat="false" ht="13.5" hidden="false" customHeight="true" outlineLevel="0" collapsed="false">
      <c r="A199" s="44" t="n">
        <v>199</v>
      </c>
      <c r="B199" s="163" t="s">
        <v>178</v>
      </c>
      <c r="C199" s="96" t="str">
        <f aca="false">CONCATENATE(D199,"_",E199)</f>
        <v>TD_</v>
      </c>
      <c r="D199" s="107" t="s">
        <v>25</v>
      </c>
      <c r="E199" s="124"/>
      <c r="F199" s="107" t="s">
        <v>36</v>
      </c>
      <c r="G199" s="146"/>
      <c r="H199" s="162"/>
      <c r="I199" s="162"/>
      <c r="J199" s="178"/>
      <c r="K199" s="162"/>
      <c r="L199" s="162"/>
      <c r="M199" s="162"/>
      <c r="N199" s="162"/>
      <c r="O199" s="162"/>
      <c r="P199" s="162"/>
      <c r="Q199" s="178"/>
      <c r="R199" s="178"/>
      <c r="S199" s="162"/>
      <c r="T199" s="162"/>
      <c r="U199" s="162"/>
      <c r="V199" s="162"/>
      <c r="W199" s="162"/>
      <c r="X199" s="233"/>
      <c r="Y199" s="162"/>
      <c r="Z199" s="162"/>
      <c r="AA199" s="162"/>
      <c r="AB199" s="162"/>
      <c r="AC199" s="147"/>
      <c r="AD199" s="113" t="str">
        <f aca="false">IF(AD195=AD196,"ok","/!\")</f>
        <v>ok</v>
      </c>
      <c r="AE199" s="113" t="str">
        <f aca="false">IF(AD195=AE195,"ok","/!\")</f>
        <v>/!\</v>
      </c>
      <c r="AF199" s="114"/>
      <c r="AG199" s="114"/>
      <c r="AH199" s="105" t="n">
        <f aca="false">E199</f>
        <v>0</v>
      </c>
      <c r="AI199" s="106" t="str">
        <f aca="false">D199</f>
        <v>TD</v>
      </c>
      <c r="AJ199" s="105" t="n">
        <f aca="false">SUM(G199:AB199)</f>
        <v>0</v>
      </c>
      <c r="AK199" s="105" t="n">
        <f aca="false">AJ199*1.5</f>
        <v>0</v>
      </c>
      <c r="AL199" s="44"/>
      <c r="AM199" s="44"/>
      <c r="AN199" s="44"/>
      <c r="AO199" s="44"/>
      <c r="AP199" s="44"/>
      <c r="AQ199" s="44"/>
      <c r="AR199" s="44"/>
      <c r="AS199" s="44"/>
      <c r="AT199" s="44"/>
      <c r="AU199" s="44"/>
    </row>
    <row r="200" customFormat="false" ht="24.75" hidden="false" customHeight="true" outlineLevel="0" collapsed="false">
      <c r="A200" s="44" t="n">
        <v>200</v>
      </c>
      <c r="B200" s="88" t="s">
        <v>176</v>
      </c>
      <c r="C200" s="88" t="str">
        <f aca="false">CONCATENATE(D200,"_",E200)</f>
        <v>TP_Intervenant</v>
      </c>
      <c r="D200" s="115" t="s">
        <v>27</v>
      </c>
      <c r="E200" s="115" t="s">
        <v>71</v>
      </c>
      <c r="F200" s="115" t="s">
        <v>72</v>
      </c>
      <c r="G200" s="141"/>
      <c r="H200" s="227"/>
      <c r="I200" s="227"/>
      <c r="J200" s="226"/>
      <c r="K200" s="227"/>
      <c r="L200" s="227"/>
      <c r="M200" s="227" t="n">
        <v>1</v>
      </c>
      <c r="N200" s="227" t="n">
        <v>1</v>
      </c>
      <c r="O200" s="227" t="n">
        <v>1</v>
      </c>
      <c r="P200" s="227" t="n">
        <v>1</v>
      </c>
      <c r="Q200" s="226"/>
      <c r="R200" s="226"/>
      <c r="S200" s="227"/>
      <c r="T200" s="227" t="n">
        <v>1</v>
      </c>
      <c r="U200" s="227"/>
      <c r="V200" s="227" t="n">
        <v>1</v>
      </c>
      <c r="W200" s="227" t="n">
        <v>1</v>
      </c>
      <c r="X200" s="233"/>
      <c r="Y200" s="227" t="n">
        <v>1</v>
      </c>
      <c r="Z200" s="227" t="n">
        <v>1</v>
      </c>
      <c r="AA200" s="227" t="n">
        <v>1</v>
      </c>
      <c r="AB200" s="227"/>
      <c r="AC200" s="151"/>
      <c r="AD200" s="88" t="n">
        <f aca="false">SUM(G200:AB200)*8</f>
        <v>80</v>
      </c>
      <c r="AE200" s="88" t="n">
        <f aca="false">15/1.5*8</f>
        <v>80</v>
      </c>
      <c r="AF200" s="114"/>
      <c r="AG200" s="114"/>
      <c r="AH200" s="88" t="str">
        <f aca="false">E200</f>
        <v>Intervenant</v>
      </c>
      <c r="AI200" s="88" t="str">
        <f aca="false">D200</f>
        <v>TP</v>
      </c>
      <c r="AJ200" s="88" t="n">
        <f aca="false">SUM(G200:AB200)</f>
        <v>10</v>
      </c>
      <c r="AK200" s="88" t="n">
        <f aca="false">AJ200*1.5</f>
        <v>15</v>
      </c>
      <c r="AL200" s="44"/>
      <c r="AM200" s="44"/>
      <c r="AN200" s="44"/>
      <c r="AO200" s="44"/>
      <c r="AP200" s="44"/>
      <c r="AQ200" s="44"/>
      <c r="AR200" s="44"/>
      <c r="AS200" s="44"/>
      <c r="AT200" s="44"/>
      <c r="AU200" s="44"/>
    </row>
    <row r="201" customFormat="false" ht="14.25" hidden="false" customHeight="true" outlineLevel="0" collapsed="false">
      <c r="A201" s="44" t="n">
        <v>201</v>
      </c>
      <c r="B201" s="163" t="s">
        <v>178</v>
      </c>
      <c r="C201" s="96" t="str">
        <f aca="false">CONCATENATE(D201,"_",E201)</f>
        <v>TP_EP</v>
      </c>
      <c r="D201" s="107" t="s">
        <v>27</v>
      </c>
      <c r="E201" s="124" t="s">
        <v>114</v>
      </c>
      <c r="F201" s="107" t="s">
        <v>36</v>
      </c>
      <c r="G201" s="144"/>
      <c r="H201" s="162"/>
      <c r="I201" s="162"/>
      <c r="J201" s="178"/>
      <c r="K201" s="162"/>
      <c r="L201" s="162"/>
      <c r="M201" s="162" t="n">
        <v>6</v>
      </c>
      <c r="N201" s="162" t="n">
        <v>5</v>
      </c>
      <c r="O201" s="162" t="n">
        <v>5</v>
      </c>
      <c r="P201" s="162" t="n">
        <v>6</v>
      </c>
      <c r="Q201" s="178"/>
      <c r="R201" s="178"/>
      <c r="S201" s="162"/>
      <c r="T201" s="162" t="n">
        <v>8</v>
      </c>
      <c r="U201" s="162"/>
      <c r="V201" s="162" t="n">
        <v>8</v>
      </c>
      <c r="W201" s="162" t="n">
        <v>8</v>
      </c>
      <c r="X201" s="233"/>
      <c r="Y201" s="162" t="n">
        <v>8</v>
      </c>
      <c r="Z201" s="162" t="n">
        <v>8</v>
      </c>
      <c r="AA201" s="162" t="n">
        <v>8</v>
      </c>
      <c r="AB201" s="162"/>
      <c r="AC201" s="147"/>
      <c r="AD201" s="103" t="n">
        <f aca="false">SUM(G201:AB208)</f>
        <v>80</v>
      </c>
      <c r="AE201" s="104"/>
      <c r="AF201" s="114"/>
      <c r="AG201" s="114"/>
      <c r="AH201" s="105" t="str">
        <f aca="false">E201</f>
        <v>EP</v>
      </c>
      <c r="AI201" s="106" t="str">
        <f aca="false">D201</f>
        <v>TP</v>
      </c>
      <c r="AJ201" s="105" t="n">
        <f aca="false">SUM(G201:AB201)</f>
        <v>70</v>
      </c>
      <c r="AK201" s="105" t="n">
        <f aca="false">AJ201*1.5</f>
        <v>105</v>
      </c>
      <c r="AL201" s="44"/>
      <c r="AM201" s="44"/>
      <c r="AN201" s="44"/>
      <c r="AO201" s="44"/>
      <c r="AP201" s="44"/>
      <c r="AQ201" s="44"/>
      <c r="AR201" s="44"/>
      <c r="AS201" s="44"/>
      <c r="AT201" s="44"/>
      <c r="AU201" s="44"/>
    </row>
    <row r="202" customFormat="false" ht="14.25" hidden="false" customHeight="true" outlineLevel="0" collapsed="false">
      <c r="A202" s="44" t="n">
        <v>202</v>
      </c>
      <c r="B202" s="163" t="s">
        <v>178</v>
      </c>
      <c r="C202" s="96" t="str">
        <f aca="false">CONCATENATE(D202,"_",E202)</f>
        <v>TP_TC</v>
      </c>
      <c r="D202" s="107" t="s">
        <v>27</v>
      </c>
      <c r="E202" s="124" t="s">
        <v>180</v>
      </c>
      <c r="F202" s="107" t="s">
        <v>36</v>
      </c>
      <c r="G202" s="146"/>
      <c r="H202" s="162"/>
      <c r="I202" s="162"/>
      <c r="J202" s="178"/>
      <c r="K202" s="162"/>
      <c r="L202" s="162"/>
      <c r="M202" s="162" t="n">
        <v>2</v>
      </c>
      <c r="N202" s="162" t="n">
        <v>3</v>
      </c>
      <c r="O202" s="162" t="n">
        <v>3</v>
      </c>
      <c r="P202" s="162" t="n">
        <v>2</v>
      </c>
      <c r="Q202" s="178"/>
      <c r="R202" s="178"/>
      <c r="S202" s="162"/>
      <c r="T202" s="162"/>
      <c r="U202" s="162"/>
      <c r="V202" s="162"/>
      <c r="W202" s="162"/>
      <c r="X202" s="233"/>
      <c r="Y202" s="162"/>
      <c r="Z202" s="162"/>
      <c r="AA202" s="162"/>
      <c r="AB202" s="162"/>
      <c r="AC202" s="147"/>
      <c r="AD202" s="126"/>
      <c r="AE202" s="114"/>
      <c r="AF202" s="114"/>
      <c r="AG202" s="114"/>
      <c r="AH202" s="105" t="str">
        <f aca="false">E202</f>
        <v>TC</v>
      </c>
      <c r="AI202" s="106" t="str">
        <f aca="false">D202</f>
        <v>TP</v>
      </c>
      <c r="AJ202" s="105" t="n">
        <f aca="false">SUM(G202:AB202)</f>
        <v>10</v>
      </c>
      <c r="AK202" s="105" t="n">
        <f aca="false">AJ202*1.5</f>
        <v>15</v>
      </c>
      <c r="AL202" s="44"/>
      <c r="AM202" s="44"/>
      <c r="AN202" s="44"/>
      <c r="AO202" s="44"/>
      <c r="AP202" s="44"/>
      <c r="AQ202" s="44"/>
      <c r="AR202" s="44"/>
      <c r="AS202" s="44"/>
      <c r="AT202" s="44"/>
      <c r="AU202" s="44"/>
    </row>
    <row r="203" customFormat="false" ht="13.5" hidden="false" customHeight="true" outlineLevel="0" collapsed="false">
      <c r="A203" s="44" t="n">
        <v>203</v>
      </c>
      <c r="B203" s="163" t="s">
        <v>178</v>
      </c>
      <c r="C203" s="96" t="str">
        <f aca="false">CONCATENATE(D203,"_",E203)</f>
        <v>TP_</v>
      </c>
      <c r="D203" s="107" t="s">
        <v>27</v>
      </c>
      <c r="E203" s="124"/>
      <c r="F203" s="107" t="s">
        <v>36</v>
      </c>
      <c r="G203" s="144"/>
      <c r="H203" s="162"/>
      <c r="I203" s="162"/>
      <c r="J203" s="178"/>
      <c r="K203" s="162"/>
      <c r="L203" s="162"/>
      <c r="M203" s="162"/>
      <c r="N203" s="162"/>
      <c r="O203" s="162"/>
      <c r="P203" s="162"/>
      <c r="Q203" s="178"/>
      <c r="R203" s="178"/>
      <c r="S203" s="162"/>
      <c r="T203" s="162"/>
      <c r="U203" s="162"/>
      <c r="V203" s="162"/>
      <c r="W203" s="162"/>
      <c r="X203" s="233"/>
      <c r="Y203" s="162"/>
      <c r="Z203" s="162"/>
      <c r="AA203" s="162"/>
      <c r="AB203" s="162"/>
      <c r="AC203" s="147"/>
      <c r="AD203" s="126"/>
      <c r="AE203" s="114"/>
      <c r="AF203" s="114"/>
      <c r="AG203" s="114"/>
      <c r="AH203" s="105" t="n">
        <f aca="false">E203</f>
        <v>0</v>
      </c>
      <c r="AI203" s="106" t="str">
        <f aca="false">D203</f>
        <v>TP</v>
      </c>
      <c r="AJ203" s="105" t="n">
        <f aca="false">SUM(G203:AB203)</f>
        <v>0</v>
      </c>
      <c r="AK203" s="105" t="n">
        <f aca="false">AJ203*1.5</f>
        <v>0</v>
      </c>
      <c r="AL203" s="44"/>
      <c r="AM203" s="44"/>
      <c r="AN203" s="44"/>
      <c r="AO203" s="44"/>
      <c r="AP203" s="44"/>
      <c r="AQ203" s="44"/>
      <c r="AR203" s="44"/>
      <c r="AS203" s="44"/>
      <c r="AT203" s="44"/>
      <c r="AU203" s="44"/>
    </row>
    <row r="204" customFormat="false" ht="13.5" hidden="false" customHeight="true" outlineLevel="0" collapsed="false">
      <c r="A204" s="44" t="n">
        <v>204</v>
      </c>
      <c r="B204" s="163" t="s">
        <v>178</v>
      </c>
      <c r="C204" s="96" t="str">
        <f aca="false">CONCATENATE(D204,"_",E204)</f>
        <v>TP_</v>
      </c>
      <c r="D204" s="107" t="s">
        <v>27</v>
      </c>
      <c r="E204" s="124"/>
      <c r="F204" s="107" t="s">
        <v>36</v>
      </c>
      <c r="G204" s="146"/>
      <c r="H204" s="162"/>
      <c r="I204" s="162"/>
      <c r="J204" s="178"/>
      <c r="K204" s="162"/>
      <c r="L204" s="162"/>
      <c r="M204" s="162"/>
      <c r="N204" s="162"/>
      <c r="O204" s="162"/>
      <c r="P204" s="162"/>
      <c r="Q204" s="178"/>
      <c r="R204" s="178"/>
      <c r="S204" s="162"/>
      <c r="T204" s="162"/>
      <c r="U204" s="162"/>
      <c r="V204" s="162"/>
      <c r="W204" s="162"/>
      <c r="X204" s="233"/>
      <c r="Y204" s="162"/>
      <c r="Z204" s="162"/>
      <c r="AA204" s="162"/>
      <c r="AB204" s="162"/>
      <c r="AC204" s="147"/>
      <c r="AD204" s="126"/>
      <c r="AE204" s="114"/>
      <c r="AF204" s="114"/>
      <c r="AG204" s="114"/>
      <c r="AH204" s="105" t="n">
        <f aca="false">E204</f>
        <v>0</v>
      </c>
      <c r="AI204" s="106" t="str">
        <f aca="false">D204</f>
        <v>TP</v>
      </c>
      <c r="AJ204" s="105" t="n">
        <f aca="false">SUM(G204:AB204)</f>
        <v>0</v>
      </c>
      <c r="AK204" s="105" t="n">
        <f aca="false">AJ204*1.5</f>
        <v>0</v>
      </c>
      <c r="AL204" s="44"/>
      <c r="AM204" s="44"/>
      <c r="AN204" s="44"/>
      <c r="AO204" s="44"/>
      <c r="AP204" s="44"/>
      <c r="AQ204" s="44"/>
      <c r="AR204" s="44"/>
      <c r="AS204" s="44"/>
      <c r="AT204" s="44"/>
      <c r="AU204" s="44"/>
    </row>
    <row r="205" customFormat="false" ht="13.5" hidden="false" customHeight="true" outlineLevel="0" collapsed="false">
      <c r="A205" s="44" t="n">
        <v>205</v>
      </c>
      <c r="B205" s="163" t="s">
        <v>178</v>
      </c>
      <c r="C205" s="96" t="str">
        <f aca="false">CONCATENATE(D205,"_",E205)</f>
        <v>TP_</v>
      </c>
      <c r="D205" s="107" t="s">
        <v>27</v>
      </c>
      <c r="E205" s="124"/>
      <c r="F205" s="107" t="s">
        <v>36</v>
      </c>
      <c r="G205" s="144"/>
      <c r="H205" s="162"/>
      <c r="I205" s="162"/>
      <c r="J205" s="178"/>
      <c r="K205" s="162"/>
      <c r="L205" s="162"/>
      <c r="M205" s="162"/>
      <c r="N205" s="162"/>
      <c r="O205" s="162"/>
      <c r="P205" s="162"/>
      <c r="Q205" s="178"/>
      <c r="R205" s="178"/>
      <c r="S205" s="162"/>
      <c r="T205" s="162"/>
      <c r="U205" s="162"/>
      <c r="V205" s="162"/>
      <c r="W205" s="162"/>
      <c r="X205" s="233"/>
      <c r="Y205" s="162"/>
      <c r="Z205" s="162"/>
      <c r="AA205" s="162"/>
      <c r="AB205" s="162"/>
      <c r="AC205" s="147"/>
      <c r="AD205" s="126"/>
      <c r="AE205" s="114"/>
      <c r="AF205" s="114"/>
      <c r="AG205" s="114"/>
      <c r="AH205" s="105" t="n">
        <f aca="false">E205</f>
        <v>0</v>
      </c>
      <c r="AI205" s="106" t="str">
        <f aca="false">D205</f>
        <v>TP</v>
      </c>
      <c r="AJ205" s="105" t="n">
        <f aca="false">SUM(G205:AB205)</f>
        <v>0</v>
      </c>
      <c r="AK205" s="105" t="n">
        <f aca="false">AJ205*1.5</f>
        <v>0</v>
      </c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</row>
    <row r="206" customFormat="false" ht="13.5" hidden="false" customHeight="true" outlineLevel="0" collapsed="false">
      <c r="A206" s="44" t="n">
        <v>206</v>
      </c>
      <c r="B206" s="163" t="s">
        <v>178</v>
      </c>
      <c r="C206" s="96" t="str">
        <f aca="false">CONCATENATE(D206,"_",E206)</f>
        <v>TP_</v>
      </c>
      <c r="D206" s="107" t="s">
        <v>27</v>
      </c>
      <c r="E206" s="124"/>
      <c r="F206" s="107" t="s">
        <v>36</v>
      </c>
      <c r="G206" s="146"/>
      <c r="H206" s="162"/>
      <c r="I206" s="162"/>
      <c r="J206" s="178"/>
      <c r="K206" s="162"/>
      <c r="L206" s="162"/>
      <c r="M206" s="162"/>
      <c r="N206" s="162"/>
      <c r="O206" s="162"/>
      <c r="P206" s="162"/>
      <c r="Q206" s="178"/>
      <c r="R206" s="178"/>
      <c r="S206" s="162"/>
      <c r="T206" s="162"/>
      <c r="U206" s="162"/>
      <c r="V206" s="162"/>
      <c r="W206" s="162"/>
      <c r="X206" s="233"/>
      <c r="Y206" s="162"/>
      <c r="Z206" s="162"/>
      <c r="AA206" s="162"/>
      <c r="AB206" s="162"/>
      <c r="AC206" s="147"/>
      <c r="AD206" s="126"/>
      <c r="AE206" s="114"/>
      <c r="AF206" s="114"/>
      <c r="AG206" s="114"/>
      <c r="AH206" s="105" t="n">
        <f aca="false">E206</f>
        <v>0</v>
      </c>
      <c r="AI206" s="106" t="str">
        <f aca="false">D206</f>
        <v>TP</v>
      </c>
      <c r="AJ206" s="105" t="n">
        <f aca="false">SUM(G206:AB206)</f>
        <v>0</v>
      </c>
      <c r="AK206" s="105" t="n">
        <f aca="false">AJ206*1.5</f>
        <v>0</v>
      </c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</row>
    <row r="207" customFormat="false" ht="13.5" hidden="false" customHeight="true" outlineLevel="0" collapsed="false">
      <c r="A207" s="44" t="n">
        <v>207</v>
      </c>
      <c r="B207" s="163" t="s">
        <v>178</v>
      </c>
      <c r="C207" s="96" t="str">
        <f aca="false">CONCATENATE(D207,"_",E207)</f>
        <v>TP_</v>
      </c>
      <c r="D207" s="107" t="s">
        <v>27</v>
      </c>
      <c r="E207" s="124"/>
      <c r="F207" s="107" t="s">
        <v>36</v>
      </c>
      <c r="G207" s="144"/>
      <c r="H207" s="162"/>
      <c r="I207" s="162"/>
      <c r="J207" s="178"/>
      <c r="K207" s="162"/>
      <c r="L207" s="162"/>
      <c r="M207" s="162"/>
      <c r="N207" s="162"/>
      <c r="O207" s="162"/>
      <c r="P207" s="162"/>
      <c r="Q207" s="178"/>
      <c r="R207" s="178"/>
      <c r="S207" s="162"/>
      <c r="T207" s="162"/>
      <c r="U207" s="162"/>
      <c r="V207" s="162"/>
      <c r="W207" s="162"/>
      <c r="X207" s="233"/>
      <c r="Y207" s="162"/>
      <c r="Z207" s="162"/>
      <c r="AA207" s="162"/>
      <c r="AB207" s="162"/>
      <c r="AC207" s="147"/>
      <c r="AD207" s="126"/>
      <c r="AE207" s="114"/>
      <c r="AF207" s="114"/>
      <c r="AG207" s="114"/>
      <c r="AH207" s="105" t="n">
        <f aca="false">E207</f>
        <v>0</v>
      </c>
      <c r="AI207" s="106" t="str">
        <f aca="false">D207</f>
        <v>TP</v>
      </c>
      <c r="AJ207" s="105" t="n">
        <f aca="false">SUM(G207:AB207)</f>
        <v>0</v>
      </c>
      <c r="AK207" s="105" t="n">
        <f aca="false">AJ207*1.5</f>
        <v>0</v>
      </c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</row>
    <row r="208" customFormat="false" ht="13.5" hidden="false" customHeight="true" outlineLevel="0" collapsed="false">
      <c r="A208" s="44" t="n">
        <v>208</v>
      </c>
      <c r="B208" s="163" t="s">
        <v>178</v>
      </c>
      <c r="C208" s="96" t="str">
        <f aca="false">CONCATENATE(D208,"_",E208)</f>
        <v>TP_</v>
      </c>
      <c r="D208" s="107" t="s">
        <v>27</v>
      </c>
      <c r="E208" s="124"/>
      <c r="F208" s="107" t="s">
        <v>36</v>
      </c>
      <c r="G208" s="146"/>
      <c r="H208" s="162"/>
      <c r="I208" s="162"/>
      <c r="J208" s="178"/>
      <c r="K208" s="162"/>
      <c r="L208" s="162"/>
      <c r="M208" s="162"/>
      <c r="N208" s="162"/>
      <c r="O208" s="162"/>
      <c r="P208" s="162"/>
      <c r="Q208" s="178"/>
      <c r="R208" s="178"/>
      <c r="S208" s="162"/>
      <c r="T208" s="162"/>
      <c r="U208" s="162"/>
      <c r="V208" s="162"/>
      <c r="W208" s="162"/>
      <c r="X208" s="233"/>
      <c r="Y208" s="162"/>
      <c r="Z208" s="162"/>
      <c r="AA208" s="162"/>
      <c r="AB208" s="162"/>
      <c r="AC208" s="147"/>
      <c r="AD208" s="113" t="str">
        <f aca="false">IF(AD200=AD201,"ok","/!\")</f>
        <v>ok</v>
      </c>
      <c r="AE208" s="113" t="str">
        <f aca="false">IF(AD200=AE200,"ok","/!\")</f>
        <v>ok</v>
      </c>
      <c r="AF208" s="114"/>
      <c r="AG208" s="114"/>
      <c r="AH208" s="105" t="n">
        <f aca="false">E208</f>
        <v>0</v>
      </c>
      <c r="AI208" s="106" t="str">
        <f aca="false">D208</f>
        <v>TP</v>
      </c>
      <c r="AJ208" s="105" t="n">
        <f aca="false">SUM(G208:AB208)</f>
        <v>0</v>
      </c>
      <c r="AK208" s="105" t="n">
        <f aca="false">AJ208*1.5</f>
        <v>0</v>
      </c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</row>
    <row r="209" customFormat="false" ht="24.75" hidden="false" customHeight="true" outlineLevel="0" collapsed="false">
      <c r="A209" s="44" t="n">
        <v>209</v>
      </c>
      <c r="B209" s="88" t="s">
        <v>176</v>
      </c>
      <c r="C209" s="88" t="str">
        <f aca="false">CONCATENATE(D209,"_",E209)</f>
        <v>CTRL_Intervenant</v>
      </c>
      <c r="D209" s="115" t="s">
        <v>28</v>
      </c>
      <c r="E209" s="115" t="s">
        <v>71</v>
      </c>
      <c r="F209" s="115" t="s">
        <v>72</v>
      </c>
      <c r="G209" s="141"/>
      <c r="H209" s="227"/>
      <c r="I209" s="227"/>
      <c r="J209" s="226"/>
      <c r="K209" s="227"/>
      <c r="L209" s="227"/>
      <c r="M209" s="227"/>
      <c r="N209" s="227"/>
      <c r="O209" s="227"/>
      <c r="P209" s="227" t="n">
        <v>1</v>
      </c>
      <c r="Q209" s="256"/>
      <c r="R209" s="256"/>
      <c r="S209" s="255"/>
      <c r="T209" s="227"/>
      <c r="U209" s="227"/>
      <c r="V209" s="227" t="n">
        <v>1</v>
      </c>
      <c r="W209" s="227"/>
      <c r="X209" s="233"/>
      <c r="Y209" s="227"/>
      <c r="Z209" s="227"/>
      <c r="AA209" s="227"/>
      <c r="AB209" s="227" t="n">
        <v>1</v>
      </c>
      <c r="AC209" s="151"/>
      <c r="AD209" s="88" t="n">
        <f aca="false">SUM(G209:AB209)</f>
        <v>3</v>
      </c>
      <c r="AE209" s="88" t="n">
        <f aca="false">4.5/1.5</f>
        <v>3</v>
      </c>
      <c r="AF209" s="114"/>
      <c r="AG209" s="114"/>
      <c r="AH209" s="88" t="str">
        <f aca="false">E209</f>
        <v>Intervenant</v>
      </c>
      <c r="AI209" s="88" t="str">
        <f aca="false">D209</f>
        <v>CTRL</v>
      </c>
      <c r="AJ209" s="88" t="n">
        <f aca="false">SUM(G209:AB209)</f>
        <v>3</v>
      </c>
      <c r="AK209" s="88" t="n">
        <f aca="false">AJ209*1.5</f>
        <v>4.5</v>
      </c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</row>
    <row r="210" customFormat="false" ht="13.5" hidden="false" customHeight="true" outlineLevel="0" collapsed="false">
      <c r="A210" s="44" t="n">
        <v>210</v>
      </c>
      <c r="B210" s="163" t="s">
        <v>178</v>
      </c>
      <c r="C210" s="96" t="str">
        <f aca="false">CONCATENATE(D210,"_",E210)</f>
        <v>CTRL_JC</v>
      </c>
      <c r="D210" s="107" t="s">
        <v>28</v>
      </c>
      <c r="E210" s="124" t="s">
        <v>120</v>
      </c>
      <c r="F210" s="107" t="s">
        <v>28</v>
      </c>
      <c r="G210" s="144"/>
      <c r="H210" s="162"/>
      <c r="I210" s="162"/>
      <c r="J210" s="178"/>
      <c r="K210" s="162"/>
      <c r="L210" s="162"/>
      <c r="M210" s="162"/>
      <c r="N210" s="162"/>
      <c r="O210" s="162"/>
      <c r="P210" s="162"/>
      <c r="Q210" s="178"/>
      <c r="R210" s="178"/>
      <c r="S210" s="162"/>
      <c r="T210" s="162"/>
      <c r="U210" s="162"/>
      <c r="V210" s="162" t="n">
        <v>1</v>
      </c>
      <c r="W210" s="162"/>
      <c r="X210" s="233"/>
      <c r="Y210" s="162"/>
      <c r="Z210" s="162"/>
      <c r="AA210" s="162"/>
      <c r="AB210" s="162"/>
      <c r="AC210" s="147"/>
      <c r="AD210" s="103" t="n">
        <f aca="false">SUM(G210:AB212)</f>
        <v>3</v>
      </c>
      <c r="AE210" s="104"/>
      <c r="AF210" s="114"/>
      <c r="AG210" s="114"/>
      <c r="AH210" s="106" t="str">
        <f aca="false">E210</f>
        <v>JC</v>
      </c>
      <c r="AI210" s="106" t="str">
        <f aca="false">D210</f>
        <v>CTRL</v>
      </c>
      <c r="AJ210" s="106" t="n">
        <f aca="false">SUM(G210:AB210)</f>
        <v>1</v>
      </c>
      <c r="AK210" s="106" t="n">
        <f aca="false">AJ210*1.5</f>
        <v>1.5</v>
      </c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</row>
    <row r="211" customFormat="false" ht="13.5" hidden="false" customHeight="true" outlineLevel="0" collapsed="false">
      <c r="A211" s="44" t="n">
        <v>211</v>
      </c>
      <c r="B211" s="163" t="s">
        <v>178</v>
      </c>
      <c r="C211" s="96" t="str">
        <f aca="false">CONCATENATE(D211,"_",E211)</f>
        <v>CTRL_JC</v>
      </c>
      <c r="D211" s="107" t="s">
        <v>28</v>
      </c>
      <c r="E211" s="124" t="s">
        <v>120</v>
      </c>
      <c r="F211" s="107" t="s">
        <v>28</v>
      </c>
      <c r="G211" s="146"/>
      <c r="H211" s="162"/>
      <c r="I211" s="162"/>
      <c r="J211" s="178"/>
      <c r="K211" s="162"/>
      <c r="L211" s="162"/>
      <c r="M211" s="162"/>
      <c r="N211" s="162"/>
      <c r="O211" s="162"/>
      <c r="P211" s="162" t="n">
        <v>1</v>
      </c>
      <c r="Q211" s="257"/>
      <c r="R211" s="257"/>
      <c r="S211" s="258"/>
      <c r="T211" s="162"/>
      <c r="U211" s="162"/>
      <c r="V211" s="162"/>
      <c r="W211" s="162"/>
      <c r="X211" s="233"/>
      <c r="Y211" s="162"/>
      <c r="Z211" s="162"/>
      <c r="AA211" s="162"/>
      <c r="AB211" s="162"/>
      <c r="AC211" s="147"/>
      <c r="AD211" s="126"/>
      <c r="AE211" s="114"/>
      <c r="AF211" s="114"/>
      <c r="AG211" s="114"/>
      <c r="AH211" s="106" t="str">
        <f aca="false">E211</f>
        <v>JC</v>
      </c>
      <c r="AI211" s="106" t="str">
        <f aca="false">D211</f>
        <v>CTRL</v>
      </c>
      <c r="AJ211" s="106" t="n">
        <f aca="false">SUM(G211:AB211)</f>
        <v>1</v>
      </c>
      <c r="AK211" s="106" t="n">
        <f aca="false">AJ211*1.5</f>
        <v>1.5</v>
      </c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</row>
    <row r="212" customFormat="false" ht="13.5" hidden="false" customHeight="true" outlineLevel="0" collapsed="false">
      <c r="A212" s="44" t="n">
        <v>212</v>
      </c>
      <c r="B212" s="163" t="s">
        <v>178</v>
      </c>
      <c r="C212" s="96" t="str">
        <f aca="false">CONCATENATE(D212,"_",E212)</f>
        <v>CTRL_EP</v>
      </c>
      <c r="D212" s="195" t="s">
        <v>28</v>
      </c>
      <c r="E212" s="185" t="s">
        <v>114</v>
      </c>
      <c r="F212" s="195" t="s">
        <v>28</v>
      </c>
      <c r="G212" s="144"/>
      <c r="H212" s="162"/>
      <c r="I212" s="162"/>
      <c r="J212" s="178"/>
      <c r="K212" s="162"/>
      <c r="L212" s="162"/>
      <c r="M212" s="162"/>
      <c r="N212" s="162"/>
      <c r="O212" s="162"/>
      <c r="P212" s="162"/>
      <c r="Q212" s="178"/>
      <c r="R212" s="178"/>
      <c r="S212" s="162"/>
      <c r="T212" s="162"/>
      <c r="U212" s="162"/>
      <c r="V212" s="162"/>
      <c r="W212" s="162"/>
      <c r="X212" s="233"/>
      <c r="Y212" s="162"/>
      <c r="Z212" s="162"/>
      <c r="AA212" s="162"/>
      <c r="AB212" s="162" t="n">
        <v>1</v>
      </c>
      <c r="AC212" s="155"/>
      <c r="AD212" s="113" t="str">
        <f aca="false">IF(AD209=AD210,"ok","/!\")</f>
        <v>ok</v>
      </c>
      <c r="AE212" s="113" t="str">
        <f aca="false">IF(AD209=AE209,"ok","/!\")</f>
        <v>ok</v>
      </c>
      <c r="AF212" s="129"/>
      <c r="AG212" s="129"/>
      <c r="AH212" s="28" t="str">
        <f aca="false">E212</f>
        <v>EP</v>
      </c>
      <c r="AI212" s="106" t="str">
        <f aca="false">D212</f>
        <v>CTRL</v>
      </c>
      <c r="AJ212" s="28" t="n">
        <f aca="false">SUM(G212:AB212)</f>
        <v>1</v>
      </c>
      <c r="AK212" s="28" t="n">
        <f aca="false">AJ212*1.5</f>
        <v>1.5</v>
      </c>
      <c r="AL212" s="44"/>
      <c r="AM212" s="44"/>
      <c r="AN212" s="44"/>
      <c r="AO212" s="44"/>
      <c r="AP212" s="44"/>
      <c r="AQ212" s="44"/>
      <c r="AR212" s="44"/>
      <c r="AS212" s="44"/>
      <c r="AT212" s="44"/>
      <c r="AU212" s="44"/>
    </row>
    <row r="213" customFormat="false" ht="13.5" hidden="false" customHeight="true" outlineLevel="0" collapsed="false">
      <c r="A213" s="44"/>
      <c r="B213" s="172"/>
      <c r="C213" s="131"/>
      <c r="D213" s="131"/>
      <c r="E213" s="131"/>
      <c r="F213" s="72"/>
      <c r="G213" s="174"/>
      <c r="H213" s="174"/>
      <c r="I213" s="174"/>
      <c r="J213" s="174"/>
      <c r="K213" s="174"/>
      <c r="L213" s="174"/>
      <c r="M213" s="174"/>
      <c r="N213" s="174"/>
      <c r="O213" s="174"/>
      <c r="P213" s="174"/>
      <c r="Q213" s="174"/>
      <c r="R213" s="174"/>
      <c r="S213" s="174"/>
      <c r="T213" s="174"/>
      <c r="U213" s="174"/>
      <c r="V213" s="174"/>
      <c r="W213" s="174"/>
      <c r="X213" s="233"/>
      <c r="Y213" s="174"/>
      <c r="Z213" s="174"/>
      <c r="AA213" s="174"/>
      <c r="AB213" s="174"/>
      <c r="AC213" s="174"/>
      <c r="AD213" s="72"/>
      <c r="AE213" s="86"/>
      <c r="AF213" s="72"/>
      <c r="AG213" s="72"/>
      <c r="AH213" s="86"/>
      <c r="AI213" s="86"/>
      <c r="AJ213" s="86"/>
      <c r="AK213" s="86"/>
      <c r="AL213" s="44"/>
      <c r="AM213" s="44"/>
      <c r="AN213" s="44"/>
      <c r="AO213" s="44"/>
      <c r="AP213" s="44"/>
      <c r="AQ213" s="44"/>
      <c r="AR213" s="44"/>
      <c r="AS213" s="44"/>
      <c r="AT213" s="44"/>
      <c r="AU213" s="44"/>
    </row>
    <row r="214" customFormat="false" ht="13.5" hidden="false" customHeight="true" outlineLevel="0" collapsed="false">
      <c r="A214" s="44" t="n">
        <v>215</v>
      </c>
      <c r="B214" s="88" t="s">
        <v>181</v>
      </c>
      <c r="C214" s="88" t="str">
        <f aca="false">CONCATENATE(D214,"_",E214)</f>
        <v>CM_Intervenant</v>
      </c>
      <c r="D214" s="89" t="s">
        <v>23</v>
      </c>
      <c r="E214" s="89" t="s">
        <v>71</v>
      </c>
      <c r="F214" s="89" t="s">
        <v>72</v>
      </c>
      <c r="G214" s="141" t="n">
        <v>1</v>
      </c>
      <c r="H214" s="227" t="n">
        <v>1</v>
      </c>
      <c r="I214" s="227"/>
      <c r="J214" s="226"/>
      <c r="K214" s="227"/>
      <c r="L214" s="227" t="n">
        <v>1</v>
      </c>
      <c r="M214" s="227"/>
      <c r="N214" s="227"/>
      <c r="O214" s="227"/>
      <c r="P214" s="227"/>
      <c r="Q214" s="226"/>
      <c r="R214" s="226"/>
      <c r="S214" s="227"/>
      <c r="T214" s="227"/>
      <c r="U214" s="227"/>
      <c r="V214" s="227"/>
      <c r="W214" s="227"/>
      <c r="X214" s="233"/>
      <c r="Y214" s="227"/>
      <c r="Z214" s="227"/>
      <c r="AA214" s="227"/>
      <c r="AB214" s="227"/>
      <c r="AC214" s="142" t="s">
        <v>114</v>
      </c>
      <c r="AD214" s="88" t="n">
        <f aca="false">SUM(G214:AB214)</f>
        <v>3</v>
      </c>
      <c r="AE214" s="88" t="n">
        <f aca="false">4.5/1.5</f>
        <v>3</v>
      </c>
      <c r="AF214" s="94" t="n">
        <f aca="false">(AD214+AD217+AD222+AD231)/(AE214+AE217+AE222+AE231)</f>
        <v>1</v>
      </c>
      <c r="AG214" s="88" t="str">
        <f aca="false">B214</f>
        <v>M2204 - GP</v>
      </c>
      <c r="AH214" s="88" t="str">
        <f aca="false">E214</f>
        <v>Intervenant</v>
      </c>
      <c r="AI214" s="88" t="s">
        <v>73</v>
      </c>
      <c r="AJ214" s="88" t="s">
        <v>21</v>
      </c>
      <c r="AK214" s="88" t="s">
        <v>74</v>
      </c>
      <c r="AL214" s="44"/>
      <c r="AM214" s="44"/>
      <c r="AN214" s="44"/>
      <c r="AO214" s="44"/>
      <c r="AP214" s="44"/>
      <c r="AQ214" s="44"/>
      <c r="AR214" s="44"/>
      <c r="AS214" s="44"/>
      <c r="AT214" s="44"/>
      <c r="AU214" s="44"/>
    </row>
    <row r="215" customFormat="false" ht="13.5" hidden="false" customHeight="true" outlineLevel="0" collapsed="false">
      <c r="A215" s="44" t="n">
        <v>216</v>
      </c>
      <c r="B215" s="163" t="s">
        <v>182</v>
      </c>
      <c r="C215" s="96" t="str">
        <f aca="false">CONCATENATE(D215,"_",E215)</f>
        <v>CM_EP</v>
      </c>
      <c r="D215" s="97" t="s">
        <v>23</v>
      </c>
      <c r="E215" s="98" t="s">
        <v>114</v>
      </c>
      <c r="F215" s="97" t="s">
        <v>30</v>
      </c>
      <c r="G215" s="144" t="n">
        <v>1</v>
      </c>
      <c r="H215" s="162" t="n">
        <v>1</v>
      </c>
      <c r="I215" s="162"/>
      <c r="J215" s="178"/>
      <c r="K215" s="162"/>
      <c r="L215" s="162" t="n">
        <v>1</v>
      </c>
      <c r="M215" s="162"/>
      <c r="N215" s="162"/>
      <c r="O215" s="162"/>
      <c r="P215" s="162"/>
      <c r="Q215" s="178"/>
      <c r="R215" s="178"/>
      <c r="S215" s="162"/>
      <c r="T215" s="162"/>
      <c r="U215" s="162"/>
      <c r="V215" s="162"/>
      <c r="W215" s="162"/>
      <c r="X215" s="233"/>
      <c r="Y215" s="162"/>
      <c r="Z215" s="162"/>
      <c r="AA215" s="162"/>
      <c r="AB215" s="162"/>
      <c r="AC215" s="145"/>
      <c r="AD215" s="103" t="n">
        <f aca="false">SUM(G215:AB216)</f>
        <v>3</v>
      </c>
      <c r="AE215" s="104"/>
      <c r="AF215" s="104"/>
      <c r="AG215" s="104"/>
      <c r="AH215" s="105" t="str">
        <f aca="false">E215</f>
        <v>EP</v>
      </c>
      <c r="AI215" s="106" t="str">
        <f aca="false">D215</f>
        <v>CM</v>
      </c>
      <c r="AJ215" s="105" t="n">
        <f aca="false">SUM(G215:AB215)</f>
        <v>3</v>
      </c>
      <c r="AK215" s="105" t="n">
        <f aca="false">AJ215*1.5</f>
        <v>4.5</v>
      </c>
      <c r="AL215" s="44"/>
      <c r="AM215" s="44"/>
      <c r="AN215" s="44"/>
      <c r="AO215" s="44"/>
      <c r="AP215" s="44"/>
      <c r="AQ215" s="44"/>
      <c r="AR215" s="44"/>
      <c r="AS215" s="44"/>
      <c r="AT215" s="44"/>
      <c r="AU215" s="44"/>
    </row>
    <row r="216" customFormat="false" ht="13.5" hidden="false" customHeight="true" outlineLevel="0" collapsed="false">
      <c r="A216" s="44" t="n">
        <v>217</v>
      </c>
      <c r="B216" s="163" t="s">
        <v>182</v>
      </c>
      <c r="C216" s="96" t="str">
        <f aca="false">CONCATENATE(D216,"_",E216)</f>
        <v>CM_</v>
      </c>
      <c r="D216" s="107" t="s">
        <v>23</v>
      </c>
      <c r="E216" s="124"/>
      <c r="F216" s="107" t="s">
        <v>30</v>
      </c>
      <c r="G216" s="146"/>
      <c r="H216" s="162"/>
      <c r="I216" s="162"/>
      <c r="J216" s="178"/>
      <c r="K216" s="162"/>
      <c r="L216" s="162"/>
      <c r="M216" s="162"/>
      <c r="N216" s="162"/>
      <c r="O216" s="162"/>
      <c r="P216" s="162"/>
      <c r="Q216" s="178"/>
      <c r="R216" s="178"/>
      <c r="S216" s="162"/>
      <c r="T216" s="162"/>
      <c r="U216" s="162"/>
      <c r="V216" s="162"/>
      <c r="W216" s="162"/>
      <c r="X216" s="233"/>
      <c r="Y216" s="162"/>
      <c r="Z216" s="162"/>
      <c r="AA216" s="162"/>
      <c r="AB216" s="162"/>
      <c r="AC216" s="147"/>
      <c r="AD216" s="113" t="str">
        <f aca="false">IF(AD214=AD215,"ok","/!\")</f>
        <v>ok</v>
      </c>
      <c r="AE216" s="113" t="str">
        <f aca="false">IF(AD214=AE214,"ok","/!\")</f>
        <v>ok</v>
      </c>
      <c r="AF216" s="114"/>
      <c r="AG216" s="114"/>
      <c r="AH216" s="105" t="n">
        <f aca="false">E216</f>
        <v>0</v>
      </c>
      <c r="AI216" s="106" t="str">
        <f aca="false">D216</f>
        <v>CM</v>
      </c>
      <c r="AJ216" s="105" t="n">
        <f aca="false">SUM(G216:AB216)</f>
        <v>0</v>
      </c>
      <c r="AK216" s="105" t="n">
        <f aca="false">AJ216*1.5</f>
        <v>0</v>
      </c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</row>
    <row r="217" customFormat="false" ht="13.5" hidden="false" customHeight="true" outlineLevel="0" collapsed="false">
      <c r="A217" s="44" t="n">
        <v>218</v>
      </c>
      <c r="B217" s="88" t="s">
        <v>181</v>
      </c>
      <c r="C217" s="88" t="str">
        <f aca="false">CONCATENATE(D217,"_",E217)</f>
        <v>TD_Intervenant</v>
      </c>
      <c r="D217" s="115" t="s">
        <v>25</v>
      </c>
      <c r="E217" s="115" t="s">
        <v>71</v>
      </c>
      <c r="F217" s="115" t="s">
        <v>72</v>
      </c>
      <c r="G217" s="141"/>
      <c r="H217" s="227" t="n">
        <v>1</v>
      </c>
      <c r="I217" s="227" t="n">
        <v>1</v>
      </c>
      <c r="J217" s="226"/>
      <c r="K217" s="227"/>
      <c r="L217" s="227" t="n">
        <v>1</v>
      </c>
      <c r="M217" s="227" t="n">
        <v>1</v>
      </c>
      <c r="N217" s="227" t="n">
        <v>1</v>
      </c>
      <c r="O217" s="227" t="n">
        <v>1</v>
      </c>
      <c r="P217" s="227"/>
      <c r="Q217" s="226"/>
      <c r="R217" s="226"/>
      <c r="S217" s="227"/>
      <c r="T217" s="227"/>
      <c r="U217" s="227"/>
      <c r="V217" s="227"/>
      <c r="W217" s="227"/>
      <c r="X217" s="233"/>
      <c r="Y217" s="227"/>
      <c r="Z217" s="227"/>
      <c r="AA217" s="227"/>
      <c r="AB217" s="227"/>
      <c r="AC217" s="151"/>
      <c r="AD217" s="88" t="n">
        <f aca="false">SUM(G217:AB217)*4</f>
        <v>24</v>
      </c>
      <c r="AE217" s="88" t="n">
        <f aca="false">9/1.5*4</f>
        <v>24</v>
      </c>
      <c r="AF217" s="114"/>
      <c r="AG217" s="114"/>
      <c r="AH217" s="88" t="str">
        <f aca="false">E217</f>
        <v>Intervenant</v>
      </c>
      <c r="AI217" s="88" t="str">
        <f aca="false">D217</f>
        <v>TD</v>
      </c>
      <c r="AJ217" s="88" t="n">
        <f aca="false">SUM(G217:AB217)</f>
        <v>6</v>
      </c>
      <c r="AK217" s="88" t="n">
        <f aca="false">AJ217*1.5</f>
        <v>9</v>
      </c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</row>
    <row r="218" customFormat="false" ht="13.5" hidden="false" customHeight="true" outlineLevel="0" collapsed="false">
      <c r="A218" s="44" t="n">
        <v>219</v>
      </c>
      <c r="B218" s="163" t="s">
        <v>182</v>
      </c>
      <c r="C218" s="96" t="str">
        <f aca="false">CONCATENATE(D218,"_",E218)</f>
        <v>TD_EP</v>
      </c>
      <c r="D218" s="107" t="s">
        <v>25</v>
      </c>
      <c r="E218" s="124" t="s">
        <v>114</v>
      </c>
      <c r="F218" s="107" t="s">
        <v>36</v>
      </c>
      <c r="G218" s="144"/>
      <c r="H218" s="162" t="n">
        <v>4</v>
      </c>
      <c r="I218" s="162"/>
      <c r="J218" s="178"/>
      <c r="K218" s="162"/>
      <c r="L218" s="162" t="n">
        <v>4</v>
      </c>
      <c r="M218" s="162" t="n">
        <v>4</v>
      </c>
      <c r="N218" s="162" t="n">
        <v>1</v>
      </c>
      <c r="O218" s="162" t="n">
        <v>1</v>
      </c>
      <c r="P218" s="162"/>
      <c r="Q218" s="178"/>
      <c r="R218" s="178"/>
      <c r="S218" s="162"/>
      <c r="T218" s="162"/>
      <c r="U218" s="162"/>
      <c r="V218" s="162"/>
      <c r="W218" s="162"/>
      <c r="X218" s="233"/>
      <c r="Y218" s="162"/>
      <c r="Z218" s="162"/>
      <c r="AA218" s="162"/>
      <c r="AB218" s="162"/>
      <c r="AC218" s="147"/>
      <c r="AD218" s="103" t="n">
        <f aca="false">SUM(G218:AB221)</f>
        <v>24</v>
      </c>
      <c r="AE218" s="104"/>
      <c r="AF218" s="114"/>
      <c r="AG218" s="114"/>
      <c r="AH218" s="105" t="str">
        <f aca="false">E218</f>
        <v>EP</v>
      </c>
      <c r="AI218" s="106" t="str">
        <f aca="false">D218</f>
        <v>TD</v>
      </c>
      <c r="AJ218" s="105" t="n">
        <f aca="false">SUM(G218:AB218)</f>
        <v>14</v>
      </c>
      <c r="AK218" s="105" t="n">
        <f aca="false">AJ218*1.5</f>
        <v>21</v>
      </c>
      <c r="AL218" s="44"/>
      <c r="AM218" s="44"/>
      <c r="AN218" s="44"/>
      <c r="AO218" s="44"/>
      <c r="AP218" s="44"/>
      <c r="AQ218" s="44"/>
      <c r="AR218" s="44"/>
      <c r="AS218" s="44"/>
      <c r="AT218" s="44"/>
      <c r="AU218" s="44"/>
    </row>
    <row r="219" customFormat="false" ht="13.5" hidden="false" customHeight="true" outlineLevel="0" collapsed="false">
      <c r="A219" s="44" t="n">
        <v>220</v>
      </c>
      <c r="B219" s="163" t="s">
        <v>182</v>
      </c>
      <c r="C219" s="96" t="str">
        <f aca="false">CONCATENATE(D219,"_",E219)</f>
        <v>TD_PGA</v>
      </c>
      <c r="D219" s="107" t="s">
        <v>25</v>
      </c>
      <c r="E219" s="124" t="s">
        <v>183</v>
      </c>
      <c r="F219" s="107" t="s">
        <v>36</v>
      </c>
      <c r="G219" s="146"/>
      <c r="H219" s="162"/>
      <c r="I219" s="162" t="n">
        <v>4</v>
      </c>
      <c r="J219" s="178"/>
      <c r="K219" s="162"/>
      <c r="L219" s="162"/>
      <c r="M219" s="162"/>
      <c r="N219" s="162" t="n">
        <v>3</v>
      </c>
      <c r="O219" s="162" t="n">
        <v>3</v>
      </c>
      <c r="P219" s="162"/>
      <c r="Q219" s="178"/>
      <c r="R219" s="178"/>
      <c r="S219" s="162"/>
      <c r="T219" s="162"/>
      <c r="U219" s="162"/>
      <c r="V219" s="162"/>
      <c r="W219" s="162"/>
      <c r="X219" s="233"/>
      <c r="Y219" s="162"/>
      <c r="Z219" s="162"/>
      <c r="AA219" s="162"/>
      <c r="AB219" s="162"/>
      <c r="AC219" s="147"/>
      <c r="AD219" s="126"/>
      <c r="AE219" s="126"/>
      <c r="AF219" s="114"/>
      <c r="AG219" s="114"/>
      <c r="AH219" s="105" t="str">
        <f aca="false">E219</f>
        <v>PGA</v>
      </c>
      <c r="AI219" s="106" t="str">
        <f aca="false">D219</f>
        <v>TD</v>
      </c>
      <c r="AJ219" s="105" t="n">
        <f aca="false">SUM(G219:AB219)</f>
        <v>10</v>
      </c>
      <c r="AK219" s="105" t="n">
        <f aca="false">AJ219*1.5</f>
        <v>15</v>
      </c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</row>
    <row r="220" customFormat="false" ht="13.5" hidden="false" customHeight="true" outlineLevel="0" collapsed="false">
      <c r="A220" s="44" t="n">
        <v>221</v>
      </c>
      <c r="B220" s="163" t="s">
        <v>182</v>
      </c>
      <c r="C220" s="96" t="str">
        <f aca="false">CONCATENATE(D220,"_",E220)</f>
        <v>TD_</v>
      </c>
      <c r="D220" s="107" t="s">
        <v>25</v>
      </c>
      <c r="E220" s="124"/>
      <c r="F220" s="107" t="s">
        <v>32</v>
      </c>
      <c r="G220" s="144"/>
      <c r="H220" s="162"/>
      <c r="I220" s="162"/>
      <c r="J220" s="178"/>
      <c r="K220" s="162"/>
      <c r="L220" s="162"/>
      <c r="M220" s="162"/>
      <c r="N220" s="162"/>
      <c r="O220" s="162"/>
      <c r="P220" s="162"/>
      <c r="Q220" s="178"/>
      <c r="R220" s="178"/>
      <c r="S220" s="162"/>
      <c r="T220" s="162"/>
      <c r="U220" s="162"/>
      <c r="V220" s="162"/>
      <c r="W220" s="162"/>
      <c r="X220" s="233"/>
      <c r="Y220" s="162"/>
      <c r="Z220" s="162"/>
      <c r="AA220" s="162"/>
      <c r="AB220" s="162"/>
      <c r="AC220" s="147"/>
      <c r="AD220" s="126"/>
      <c r="AE220" s="114"/>
      <c r="AF220" s="114"/>
      <c r="AG220" s="114"/>
      <c r="AH220" s="105" t="n">
        <f aca="false">E220</f>
        <v>0</v>
      </c>
      <c r="AI220" s="106" t="str">
        <f aca="false">D220</f>
        <v>TD</v>
      </c>
      <c r="AJ220" s="105" t="n">
        <f aca="false">SUM(G220:AB220)</f>
        <v>0</v>
      </c>
      <c r="AK220" s="105" t="n">
        <f aca="false">AJ220*1.5</f>
        <v>0</v>
      </c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</row>
    <row r="221" customFormat="false" ht="13.5" hidden="false" customHeight="true" outlineLevel="0" collapsed="false">
      <c r="A221" s="44" t="n">
        <v>222</v>
      </c>
      <c r="B221" s="163" t="s">
        <v>182</v>
      </c>
      <c r="C221" s="96" t="str">
        <f aca="false">CONCATENATE(D221,"_",E221)</f>
        <v>TD_</v>
      </c>
      <c r="D221" s="107" t="s">
        <v>25</v>
      </c>
      <c r="E221" s="124"/>
      <c r="F221" s="107" t="s">
        <v>32</v>
      </c>
      <c r="G221" s="146"/>
      <c r="H221" s="162"/>
      <c r="I221" s="162"/>
      <c r="J221" s="178"/>
      <c r="K221" s="162"/>
      <c r="L221" s="162"/>
      <c r="M221" s="162"/>
      <c r="N221" s="162"/>
      <c r="O221" s="162"/>
      <c r="P221" s="162"/>
      <c r="Q221" s="178"/>
      <c r="R221" s="178"/>
      <c r="S221" s="162"/>
      <c r="T221" s="162"/>
      <c r="U221" s="162"/>
      <c r="V221" s="162"/>
      <c r="W221" s="162"/>
      <c r="X221" s="233"/>
      <c r="Y221" s="162"/>
      <c r="Z221" s="162"/>
      <c r="AA221" s="162"/>
      <c r="AB221" s="162"/>
      <c r="AC221" s="147"/>
      <c r="AD221" s="113" t="str">
        <f aca="false">IF(AD217=AD218,"ok","/!\")</f>
        <v>ok</v>
      </c>
      <c r="AE221" s="113" t="str">
        <f aca="false">IF(AD217=AE217,"ok","/!\")</f>
        <v>ok</v>
      </c>
      <c r="AF221" s="114"/>
      <c r="AG221" s="114"/>
      <c r="AH221" s="105" t="n">
        <f aca="false">E221</f>
        <v>0</v>
      </c>
      <c r="AI221" s="106" t="str">
        <f aca="false">D221</f>
        <v>TD</v>
      </c>
      <c r="AJ221" s="105" t="n">
        <f aca="false">SUM(G221:AB221)</f>
        <v>0</v>
      </c>
      <c r="AK221" s="105" t="n">
        <f aca="false">AJ221*1.5</f>
        <v>0</v>
      </c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</row>
    <row r="222" customFormat="false" ht="13.5" hidden="false" customHeight="true" outlineLevel="0" collapsed="false">
      <c r="A222" s="44" t="n">
        <v>223</v>
      </c>
      <c r="B222" s="88" t="s">
        <v>181</v>
      </c>
      <c r="C222" s="88" t="str">
        <f aca="false">CONCATENATE(D222,"_",E222)</f>
        <v>TP_Intervenant</v>
      </c>
      <c r="D222" s="115" t="s">
        <v>27</v>
      </c>
      <c r="E222" s="115" t="s">
        <v>71</v>
      </c>
      <c r="F222" s="115" t="s">
        <v>72</v>
      </c>
      <c r="G222" s="141"/>
      <c r="H222" s="227"/>
      <c r="I222" s="227"/>
      <c r="J222" s="226"/>
      <c r="K222" s="227"/>
      <c r="L222" s="227"/>
      <c r="M222" s="227"/>
      <c r="N222" s="227"/>
      <c r="O222" s="227"/>
      <c r="P222" s="227"/>
      <c r="Q222" s="226"/>
      <c r="R222" s="226"/>
      <c r="S222" s="227"/>
      <c r="T222" s="227"/>
      <c r="U222" s="227"/>
      <c r="V222" s="227"/>
      <c r="W222" s="227"/>
      <c r="X222" s="233"/>
      <c r="Y222" s="227"/>
      <c r="Z222" s="227"/>
      <c r="AA222" s="227"/>
      <c r="AB222" s="227"/>
      <c r="AC222" s="151"/>
      <c r="AD222" s="88" t="n">
        <f aca="false">SUM(G222:AB222)*8</f>
        <v>0</v>
      </c>
      <c r="AE222" s="88" t="n">
        <f aca="false">0/1.5*8</f>
        <v>0</v>
      </c>
      <c r="AF222" s="114"/>
      <c r="AG222" s="114"/>
      <c r="AH222" s="88" t="str">
        <f aca="false">E222</f>
        <v>Intervenant</v>
      </c>
      <c r="AI222" s="88" t="str">
        <f aca="false">D222</f>
        <v>TP</v>
      </c>
      <c r="AJ222" s="88" t="n">
        <f aca="false">SUM(G222:AB222)</f>
        <v>0</v>
      </c>
      <c r="AK222" s="88" t="n">
        <f aca="false">AJ222*1.5</f>
        <v>0</v>
      </c>
      <c r="AL222" s="44"/>
      <c r="AM222" s="44"/>
      <c r="AN222" s="44"/>
      <c r="AO222" s="44"/>
      <c r="AP222" s="44"/>
      <c r="AQ222" s="44"/>
      <c r="AR222" s="44"/>
      <c r="AS222" s="44"/>
      <c r="AT222" s="44"/>
      <c r="AU222" s="44"/>
    </row>
    <row r="223" customFormat="false" ht="13.5" hidden="false" customHeight="true" outlineLevel="0" collapsed="false">
      <c r="A223" s="44" t="n">
        <v>224</v>
      </c>
      <c r="B223" s="163" t="s">
        <v>182</v>
      </c>
      <c r="C223" s="96" t="str">
        <f aca="false">CONCATENATE(D223,"_",E223)</f>
        <v>TP_</v>
      </c>
      <c r="D223" s="107" t="s">
        <v>27</v>
      </c>
      <c r="E223" s="107"/>
      <c r="F223" s="107" t="s">
        <v>36</v>
      </c>
      <c r="G223" s="144"/>
      <c r="H223" s="162"/>
      <c r="I223" s="162"/>
      <c r="J223" s="178"/>
      <c r="K223" s="162"/>
      <c r="L223" s="162"/>
      <c r="M223" s="162"/>
      <c r="N223" s="162"/>
      <c r="O223" s="162"/>
      <c r="P223" s="162"/>
      <c r="Q223" s="178"/>
      <c r="R223" s="178"/>
      <c r="S223" s="162"/>
      <c r="T223" s="162"/>
      <c r="U223" s="162"/>
      <c r="V223" s="162"/>
      <c r="W223" s="162"/>
      <c r="X223" s="233"/>
      <c r="Y223" s="162"/>
      <c r="Z223" s="162"/>
      <c r="AA223" s="162"/>
      <c r="AB223" s="162"/>
      <c r="AC223" s="147"/>
      <c r="AD223" s="103" t="n">
        <f aca="false">SUM(G223:AB230)</f>
        <v>0</v>
      </c>
      <c r="AE223" s="104"/>
      <c r="AF223" s="114"/>
      <c r="AG223" s="114"/>
      <c r="AH223" s="105" t="n">
        <f aca="false">E223</f>
        <v>0</v>
      </c>
      <c r="AI223" s="106" t="str">
        <f aca="false">D223</f>
        <v>TP</v>
      </c>
      <c r="AJ223" s="105" t="n">
        <f aca="false">SUM(G223:AB223)</f>
        <v>0</v>
      </c>
      <c r="AK223" s="105" t="n">
        <f aca="false">AJ223*1.5</f>
        <v>0</v>
      </c>
      <c r="AL223" s="44"/>
      <c r="AM223" s="44"/>
      <c r="AN223" s="44"/>
      <c r="AO223" s="44"/>
      <c r="AP223" s="44"/>
      <c r="AQ223" s="44"/>
      <c r="AR223" s="44"/>
      <c r="AS223" s="44"/>
      <c r="AT223" s="44"/>
      <c r="AU223" s="44"/>
    </row>
    <row r="224" customFormat="false" ht="13.5" hidden="false" customHeight="true" outlineLevel="0" collapsed="false">
      <c r="A224" s="44" t="n">
        <v>225</v>
      </c>
      <c r="B224" s="163" t="s">
        <v>182</v>
      </c>
      <c r="C224" s="96" t="str">
        <f aca="false">CONCATENATE(D224,"_",E224)</f>
        <v>TP_</v>
      </c>
      <c r="D224" s="107" t="s">
        <v>27</v>
      </c>
      <c r="E224" s="107"/>
      <c r="F224" s="107" t="s">
        <v>36</v>
      </c>
      <c r="G224" s="146"/>
      <c r="H224" s="162"/>
      <c r="I224" s="162"/>
      <c r="J224" s="178"/>
      <c r="K224" s="162"/>
      <c r="L224" s="162"/>
      <c r="M224" s="162"/>
      <c r="N224" s="162"/>
      <c r="O224" s="162"/>
      <c r="P224" s="162"/>
      <c r="Q224" s="178"/>
      <c r="R224" s="178"/>
      <c r="S224" s="162"/>
      <c r="T224" s="162"/>
      <c r="U224" s="162"/>
      <c r="V224" s="162"/>
      <c r="W224" s="162"/>
      <c r="X224" s="233"/>
      <c r="Y224" s="162"/>
      <c r="Z224" s="162"/>
      <c r="AA224" s="162"/>
      <c r="AB224" s="162"/>
      <c r="AC224" s="147"/>
      <c r="AD224" s="126"/>
      <c r="AE224" s="114"/>
      <c r="AF224" s="114"/>
      <c r="AG224" s="114"/>
      <c r="AH224" s="105" t="n">
        <f aca="false">E224</f>
        <v>0</v>
      </c>
      <c r="AI224" s="106" t="str">
        <f aca="false">D224</f>
        <v>TP</v>
      </c>
      <c r="AJ224" s="105" t="n">
        <f aca="false">SUM(G224:AB224)</f>
        <v>0</v>
      </c>
      <c r="AK224" s="105" t="n">
        <f aca="false">AJ224*1.5</f>
        <v>0</v>
      </c>
      <c r="AL224" s="44"/>
      <c r="AM224" s="44"/>
      <c r="AN224" s="44"/>
      <c r="AO224" s="44"/>
      <c r="AP224" s="44"/>
      <c r="AQ224" s="44"/>
      <c r="AR224" s="44"/>
      <c r="AS224" s="44"/>
      <c r="AT224" s="44"/>
      <c r="AU224" s="44"/>
    </row>
    <row r="225" customFormat="false" ht="13.5" hidden="false" customHeight="true" outlineLevel="0" collapsed="false">
      <c r="A225" s="44" t="n">
        <v>226</v>
      </c>
      <c r="B225" s="163" t="s">
        <v>182</v>
      </c>
      <c r="C225" s="96" t="str">
        <f aca="false">CONCATENATE(D225,"_",E225)</f>
        <v>TP_</v>
      </c>
      <c r="D225" s="107" t="s">
        <v>27</v>
      </c>
      <c r="E225" s="107"/>
      <c r="F225" s="107" t="s">
        <v>36</v>
      </c>
      <c r="G225" s="144"/>
      <c r="H225" s="162"/>
      <c r="I225" s="162"/>
      <c r="J225" s="178"/>
      <c r="K225" s="162"/>
      <c r="L225" s="162"/>
      <c r="M225" s="162"/>
      <c r="N225" s="162"/>
      <c r="O225" s="162"/>
      <c r="P225" s="162"/>
      <c r="Q225" s="178"/>
      <c r="R225" s="178"/>
      <c r="S225" s="162"/>
      <c r="T225" s="162"/>
      <c r="U225" s="162"/>
      <c r="V225" s="162"/>
      <c r="W225" s="162"/>
      <c r="X225" s="233"/>
      <c r="Y225" s="162"/>
      <c r="Z225" s="162"/>
      <c r="AA225" s="162"/>
      <c r="AB225" s="162"/>
      <c r="AC225" s="147"/>
      <c r="AD225" s="126"/>
      <c r="AE225" s="114"/>
      <c r="AF225" s="114"/>
      <c r="AG225" s="114"/>
      <c r="AH225" s="105" t="n">
        <f aca="false">E225</f>
        <v>0</v>
      </c>
      <c r="AI225" s="106" t="str">
        <f aca="false">D225</f>
        <v>TP</v>
      </c>
      <c r="AJ225" s="105" t="n">
        <f aca="false">SUM(G225:AB225)</f>
        <v>0</v>
      </c>
      <c r="AK225" s="105" t="n">
        <f aca="false">AJ225*1.5</f>
        <v>0</v>
      </c>
      <c r="AL225" s="44"/>
      <c r="AM225" s="44"/>
      <c r="AN225" s="44"/>
      <c r="AO225" s="44"/>
      <c r="AP225" s="44"/>
      <c r="AQ225" s="44"/>
      <c r="AR225" s="44"/>
      <c r="AS225" s="44"/>
      <c r="AT225" s="44"/>
      <c r="AU225" s="44"/>
    </row>
    <row r="226" customFormat="false" ht="13.5" hidden="false" customHeight="true" outlineLevel="0" collapsed="false">
      <c r="A226" s="44" t="n">
        <v>227</v>
      </c>
      <c r="B226" s="163" t="s">
        <v>182</v>
      </c>
      <c r="C226" s="96" t="str">
        <f aca="false">CONCATENATE(D226,"_",E226)</f>
        <v>TP_</v>
      </c>
      <c r="D226" s="107" t="s">
        <v>27</v>
      </c>
      <c r="E226" s="107"/>
      <c r="F226" s="107" t="s">
        <v>36</v>
      </c>
      <c r="G226" s="146"/>
      <c r="H226" s="162"/>
      <c r="I226" s="162"/>
      <c r="J226" s="178"/>
      <c r="K226" s="162"/>
      <c r="L226" s="162"/>
      <c r="M226" s="162"/>
      <c r="N226" s="162"/>
      <c r="O226" s="162"/>
      <c r="P226" s="162"/>
      <c r="Q226" s="178"/>
      <c r="R226" s="178"/>
      <c r="S226" s="162"/>
      <c r="T226" s="162"/>
      <c r="U226" s="162"/>
      <c r="V226" s="162"/>
      <c r="W226" s="162"/>
      <c r="X226" s="233"/>
      <c r="Y226" s="162"/>
      <c r="Z226" s="162"/>
      <c r="AA226" s="162"/>
      <c r="AB226" s="162"/>
      <c r="AC226" s="147"/>
      <c r="AD226" s="126"/>
      <c r="AE226" s="114"/>
      <c r="AF226" s="114"/>
      <c r="AG226" s="114"/>
      <c r="AH226" s="105" t="n">
        <f aca="false">E226</f>
        <v>0</v>
      </c>
      <c r="AI226" s="106" t="str">
        <f aca="false">D226</f>
        <v>TP</v>
      </c>
      <c r="AJ226" s="105" t="n">
        <f aca="false">SUM(G226:AB226)</f>
        <v>0</v>
      </c>
      <c r="AK226" s="105" t="n">
        <f aca="false">AJ226*1.5</f>
        <v>0</v>
      </c>
      <c r="AL226" s="44"/>
      <c r="AM226" s="44"/>
      <c r="AN226" s="44"/>
      <c r="AO226" s="44"/>
      <c r="AP226" s="44"/>
      <c r="AQ226" s="44"/>
      <c r="AR226" s="44"/>
      <c r="AS226" s="44"/>
      <c r="AT226" s="44"/>
      <c r="AU226" s="44"/>
    </row>
    <row r="227" customFormat="false" ht="13.5" hidden="false" customHeight="true" outlineLevel="0" collapsed="false">
      <c r="A227" s="44" t="n">
        <v>228</v>
      </c>
      <c r="B227" s="163" t="s">
        <v>182</v>
      </c>
      <c r="C227" s="96" t="str">
        <f aca="false">CONCATENATE(D227,"_",E227)</f>
        <v>TP_</v>
      </c>
      <c r="D227" s="107" t="s">
        <v>27</v>
      </c>
      <c r="E227" s="107"/>
      <c r="F227" s="107" t="s">
        <v>36</v>
      </c>
      <c r="G227" s="144"/>
      <c r="H227" s="162"/>
      <c r="I227" s="162"/>
      <c r="J227" s="178"/>
      <c r="K227" s="162"/>
      <c r="L227" s="162"/>
      <c r="M227" s="162"/>
      <c r="N227" s="162"/>
      <c r="O227" s="162"/>
      <c r="P227" s="162"/>
      <c r="Q227" s="178"/>
      <c r="R227" s="178"/>
      <c r="S227" s="162"/>
      <c r="T227" s="162"/>
      <c r="U227" s="162"/>
      <c r="V227" s="162"/>
      <c r="W227" s="162"/>
      <c r="X227" s="233"/>
      <c r="Y227" s="162"/>
      <c r="Z227" s="162"/>
      <c r="AA227" s="162"/>
      <c r="AB227" s="162"/>
      <c r="AC227" s="147"/>
      <c r="AD227" s="126"/>
      <c r="AE227" s="114"/>
      <c r="AF227" s="114"/>
      <c r="AG227" s="114"/>
      <c r="AH227" s="105" t="n">
        <f aca="false">E227</f>
        <v>0</v>
      </c>
      <c r="AI227" s="106" t="str">
        <f aca="false">D227</f>
        <v>TP</v>
      </c>
      <c r="AJ227" s="105" t="n">
        <f aca="false">SUM(G227:AB227)</f>
        <v>0</v>
      </c>
      <c r="AK227" s="105" t="n">
        <f aca="false">AJ227*1.5</f>
        <v>0</v>
      </c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</row>
    <row r="228" customFormat="false" ht="13.5" hidden="false" customHeight="true" outlineLevel="0" collapsed="false">
      <c r="A228" s="44" t="n">
        <v>229</v>
      </c>
      <c r="B228" s="163" t="s">
        <v>182</v>
      </c>
      <c r="C228" s="96" t="str">
        <f aca="false">CONCATENATE(D228,"_",E228)</f>
        <v>TP_</v>
      </c>
      <c r="D228" s="107" t="s">
        <v>27</v>
      </c>
      <c r="E228" s="107"/>
      <c r="F228" s="107" t="s">
        <v>36</v>
      </c>
      <c r="G228" s="146"/>
      <c r="H228" s="162"/>
      <c r="I228" s="162"/>
      <c r="J228" s="178"/>
      <c r="K228" s="162"/>
      <c r="L228" s="162"/>
      <c r="M228" s="162"/>
      <c r="N228" s="162"/>
      <c r="O228" s="162"/>
      <c r="P228" s="162"/>
      <c r="Q228" s="178"/>
      <c r="R228" s="178"/>
      <c r="S228" s="162"/>
      <c r="T228" s="162"/>
      <c r="U228" s="162"/>
      <c r="V228" s="162"/>
      <c r="W228" s="162"/>
      <c r="X228" s="233"/>
      <c r="Y228" s="162"/>
      <c r="Z228" s="162"/>
      <c r="AA228" s="162"/>
      <c r="AB228" s="162"/>
      <c r="AC228" s="147"/>
      <c r="AD228" s="126"/>
      <c r="AE228" s="114"/>
      <c r="AF228" s="114"/>
      <c r="AG228" s="114"/>
      <c r="AH228" s="105" t="n">
        <f aca="false">E228</f>
        <v>0</v>
      </c>
      <c r="AI228" s="106" t="str">
        <f aca="false">D228</f>
        <v>TP</v>
      </c>
      <c r="AJ228" s="105" t="n">
        <f aca="false">SUM(G228:AB228)</f>
        <v>0</v>
      </c>
      <c r="AK228" s="105" t="n">
        <f aca="false">AJ228*1.5</f>
        <v>0</v>
      </c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</row>
    <row r="229" customFormat="false" ht="13.5" hidden="false" customHeight="true" outlineLevel="0" collapsed="false">
      <c r="A229" s="44" t="n">
        <v>230</v>
      </c>
      <c r="B229" s="163" t="s">
        <v>182</v>
      </c>
      <c r="C229" s="96" t="str">
        <f aca="false">CONCATENATE(D229,"_",E229)</f>
        <v>TP_</v>
      </c>
      <c r="D229" s="107" t="s">
        <v>27</v>
      </c>
      <c r="E229" s="107"/>
      <c r="F229" s="107" t="s">
        <v>36</v>
      </c>
      <c r="G229" s="144"/>
      <c r="H229" s="162"/>
      <c r="I229" s="162"/>
      <c r="J229" s="178"/>
      <c r="K229" s="162"/>
      <c r="L229" s="162"/>
      <c r="M229" s="162"/>
      <c r="N229" s="162"/>
      <c r="O229" s="162"/>
      <c r="P229" s="162"/>
      <c r="Q229" s="178"/>
      <c r="R229" s="178"/>
      <c r="S229" s="162"/>
      <c r="T229" s="162"/>
      <c r="U229" s="162"/>
      <c r="V229" s="162"/>
      <c r="W229" s="162"/>
      <c r="X229" s="233"/>
      <c r="Y229" s="162"/>
      <c r="Z229" s="162"/>
      <c r="AA229" s="162"/>
      <c r="AB229" s="162"/>
      <c r="AC229" s="147"/>
      <c r="AD229" s="126"/>
      <c r="AE229" s="114"/>
      <c r="AF229" s="114"/>
      <c r="AG229" s="114"/>
      <c r="AH229" s="105" t="n">
        <f aca="false">E229</f>
        <v>0</v>
      </c>
      <c r="AI229" s="106" t="str">
        <f aca="false">D229</f>
        <v>TP</v>
      </c>
      <c r="AJ229" s="105" t="n">
        <f aca="false">SUM(G229:AB229)</f>
        <v>0</v>
      </c>
      <c r="AK229" s="105" t="n">
        <f aca="false">AJ229*1.5</f>
        <v>0</v>
      </c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</row>
    <row r="230" customFormat="false" ht="13.5" hidden="false" customHeight="true" outlineLevel="0" collapsed="false">
      <c r="A230" s="44" t="n">
        <v>231</v>
      </c>
      <c r="B230" s="163" t="s">
        <v>182</v>
      </c>
      <c r="C230" s="96" t="str">
        <f aca="false">CONCATENATE(D230,"_",E230)</f>
        <v>TP_</v>
      </c>
      <c r="D230" s="107" t="s">
        <v>27</v>
      </c>
      <c r="E230" s="107"/>
      <c r="F230" s="107" t="s">
        <v>36</v>
      </c>
      <c r="G230" s="146"/>
      <c r="H230" s="162"/>
      <c r="I230" s="162"/>
      <c r="J230" s="178"/>
      <c r="K230" s="162"/>
      <c r="L230" s="162"/>
      <c r="M230" s="162"/>
      <c r="N230" s="162"/>
      <c r="O230" s="162"/>
      <c r="P230" s="162"/>
      <c r="Q230" s="178"/>
      <c r="R230" s="178"/>
      <c r="S230" s="162"/>
      <c r="T230" s="162"/>
      <c r="U230" s="162"/>
      <c r="V230" s="162"/>
      <c r="W230" s="162"/>
      <c r="X230" s="233"/>
      <c r="Y230" s="162"/>
      <c r="Z230" s="162"/>
      <c r="AA230" s="162"/>
      <c r="AB230" s="162"/>
      <c r="AC230" s="147"/>
      <c r="AD230" s="113" t="str">
        <f aca="false">IF(AD222=AD223,"ok","/!\")</f>
        <v>ok</v>
      </c>
      <c r="AE230" s="113" t="str">
        <f aca="false">IF(AD222=AE222,"ok","/!\")</f>
        <v>ok</v>
      </c>
      <c r="AF230" s="114"/>
      <c r="AG230" s="114"/>
      <c r="AH230" s="105" t="n">
        <f aca="false">E230</f>
        <v>0</v>
      </c>
      <c r="AI230" s="106" t="str">
        <f aca="false">D230</f>
        <v>TP</v>
      </c>
      <c r="AJ230" s="105" t="n">
        <f aca="false">SUM(G230:AB230)</f>
        <v>0</v>
      </c>
      <c r="AK230" s="105" t="n">
        <f aca="false">AJ230*1.5</f>
        <v>0</v>
      </c>
      <c r="AL230" s="44"/>
      <c r="AM230" s="44"/>
      <c r="AN230" s="44"/>
      <c r="AO230" s="44"/>
      <c r="AP230" s="44"/>
      <c r="AQ230" s="44"/>
      <c r="AR230" s="44"/>
      <c r="AS230" s="44"/>
      <c r="AT230" s="44"/>
      <c r="AU230" s="44"/>
    </row>
    <row r="231" customFormat="false" ht="24.75" hidden="false" customHeight="true" outlineLevel="0" collapsed="false">
      <c r="A231" s="44" t="n">
        <v>232</v>
      </c>
      <c r="B231" s="88" t="s">
        <v>181</v>
      </c>
      <c r="C231" s="88" t="str">
        <f aca="false">CONCATENATE(D231,"_",E231)</f>
        <v>CTRL_Intervenant</v>
      </c>
      <c r="D231" s="115" t="s">
        <v>28</v>
      </c>
      <c r="E231" s="115" t="s">
        <v>71</v>
      </c>
      <c r="F231" s="115" t="s">
        <v>72</v>
      </c>
      <c r="G231" s="141"/>
      <c r="H231" s="227"/>
      <c r="I231" s="227"/>
      <c r="J231" s="226"/>
      <c r="K231" s="227"/>
      <c r="L231" s="227"/>
      <c r="M231" s="227"/>
      <c r="N231" s="227"/>
      <c r="O231" s="227"/>
      <c r="P231" s="227" t="n">
        <v>1</v>
      </c>
      <c r="Q231" s="226"/>
      <c r="R231" s="226"/>
      <c r="S231" s="227"/>
      <c r="T231" s="227"/>
      <c r="U231" s="227"/>
      <c r="V231" s="227"/>
      <c r="W231" s="227"/>
      <c r="X231" s="233"/>
      <c r="Y231" s="227"/>
      <c r="Z231" s="227"/>
      <c r="AA231" s="227"/>
      <c r="AB231" s="227"/>
      <c r="AC231" s="151"/>
      <c r="AD231" s="88" t="n">
        <f aca="false">SUM(G231:AB231)</f>
        <v>1</v>
      </c>
      <c r="AE231" s="88" t="n">
        <f aca="false">1.5/1.5</f>
        <v>1</v>
      </c>
      <c r="AF231" s="114"/>
      <c r="AG231" s="114"/>
      <c r="AH231" s="88" t="str">
        <f aca="false">E231</f>
        <v>Intervenant</v>
      </c>
      <c r="AI231" s="88" t="str">
        <f aca="false">D231</f>
        <v>CTRL</v>
      </c>
      <c r="AJ231" s="88" t="n">
        <f aca="false">SUM(G231:AB231)</f>
        <v>1</v>
      </c>
      <c r="AK231" s="88" t="n">
        <f aca="false">AJ231*1.5</f>
        <v>1.5</v>
      </c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</row>
    <row r="232" customFormat="false" ht="13.5" hidden="false" customHeight="true" outlineLevel="0" collapsed="false">
      <c r="A232" s="44" t="n">
        <v>233</v>
      </c>
      <c r="B232" s="163" t="s">
        <v>182</v>
      </c>
      <c r="C232" s="96" t="str">
        <f aca="false">CONCATENATE(D232,"_",E232)</f>
        <v>CTRL_EP</v>
      </c>
      <c r="D232" s="107" t="s">
        <v>28</v>
      </c>
      <c r="E232" s="124" t="s">
        <v>114</v>
      </c>
      <c r="F232" s="107" t="s">
        <v>28</v>
      </c>
      <c r="G232" s="144"/>
      <c r="H232" s="162"/>
      <c r="I232" s="162"/>
      <c r="J232" s="178"/>
      <c r="K232" s="162"/>
      <c r="L232" s="162"/>
      <c r="M232" s="162"/>
      <c r="N232" s="162"/>
      <c r="O232" s="162"/>
      <c r="P232" s="162" t="n">
        <v>1</v>
      </c>
      <c r="Q232" s="178"/>
      <c r="R232" s="178"/>
      <c r="S232" s="162"/>
      <c r="T232" s="162"/>
      <c r="U232" s="162"/>
      <c r="V232" s="162"/>
      <c r="W232" s="162"/>
      <c r="X232" s="233"/>
      <c r="Y232" s="162"/>
      <c r="Z232" s="162"/>
      <c r="AA232" s="162"/>
      <c r="AB232" s="162"/>
      <c r="AC232" s="147"/>
      <c r="AD232" s="103" t="n">
        <f aca="false">SUM(G232:AB233)</f>
        <v>1</v>
      </c>
      <c r="AE232" s="104"/>
      <c r="AF232" s="114"/>
      <c r="AG232" s="114"/>
      <c r="AH232" s="106" t="str">
        <f aca="false">E232</f>
        <v>EP</v>
      </c>
      <c r="AI232" s="106" t="str">
        <f aca="false">D232</f>
        <v>CTRL</v>
      </c>
      <c r="AJ232" s="106" t="n">
        <f aca="false">SUM(G232:AB232)</f>
        <v>1</v>
      </c>
      <c r="AK232" s="106" t="n">
        <f aca="false">AJ232*1.5</f>
        <v>1.5</v>
      </c>
      <c r="AL232" s="44"/>
      <c r="AM232" s="44"/>
      <c r="AN232" s="44"/>
      <c r="AO232" s="44"/>
      <c r="AP232" s="44"/>
      <c r="AQ232" s="44"/>
      <c r="AR232" s="44"/>
      <c r="AS232" s="44"/>
      <c r="AT232" s="44"/>
      <c r="AU232" s="44"/>
    </row>
    <row r="233" customFormat="false" ht="13.5" hidden="false" customHeight="true" outlineLevel="0" collapsed="false">
      <c r="A233" s="44" t="n">
        <v>234</v>
      </c>
      <c r="B233" s="163" t="s">
        <v>182</v>
      </c>
      <c r="C233" s="96" t="str">
        <f aca="false">CONCATENATE(D233,"_",E233)</f>
        <v>CTRL_</v>
      </c>
      <c r="D233" s="107" t="s">
        <v>28</v>
      </c>
      <c r="E233" s="124"/>
      <c r="F233" s="107" t="s">
        <v>28</v>
      </c>
      <c r="G233" s="146"/>
      <c r="H233" s="162"/>
      <c r="I233" s="162"/>
      <c r="J233" s="178"/>
      <c r="K233" s="162"/>
      <c r="L233" s="162"/>
      <c r="M233" s="162"/>
      <c r="N233" s="162"/>
      <c r="O233" s="162"/>
      <c r="P233" s="162"/>
      <c r="Q233" s="178"/>
      <c r="R233" s="178"/>
      <c r="S233" s="162"/>
      <c r="T233" s="162"/>
      <c r="U233" s="162"/>
      <c r="V233" s="162"/>
      <c r="W233" s="162"/>
      <c r="X233" s="233"/>
      <c r="Y233" s="162"/>
      <c r="Z233" s="162"/>
      <c r="AA233" s="162"/>
      <c r="AB233" s="162"/>
      <c r="AC233" s="155"/>
      <c r="AD233" s="113" t="str">
        <f aca="false">IF(AD231=AD232,"ok","/!\")</f>
        <v>ok</v>
      </c>
      <c r="AE233" s="113" t="str">
        <f aca="false">IF(AD231=AE231,"ok","/!\")</f>
        <v>ok</v>
      </c>
      <c r="AF233" s="129"/>
      <c r="AG233" s="129"/>
      <c r="AH233" s="28" t="n">
        <f aca="false">E233</f>
        <v>0</v>
      </c>
      <c r="AI233" s="106" t="str">
        <f aca="false">D233</f>
        <v>CTRL</v>
      </c>
      <c r="AJ233" s="28" t="n">
        <f aca="false">SUM(G233:AB233)</f>
        <v>0</v>
      </c>
      <c r="AK233" s="28" t="n">
        <f aca="false">AJ233*1.5</f>
        <v>0</v>
      </c>
      <c r="AL233" s="44"/>
      <c r="AM233" s="44"/>
      <c r="AN233" s="44"/>
      <c r="AO233" s="44"/>
      <c r="AP233" s="44"/>
      <c r="AQ233" s="44"/>
      <c r="AR233" s="44"/>
      <c r="AS233" s="44"/>
      <c r="AT233" s="44"/>
      <c r="AU233" s="44"/>
    </row>
    <row r="234" customFormat="false" ht="13.5" hidden="false" customHeight="true" outlineLevel="0" collapsed="false">
      <c r="A234" s="44"/>
      <c r="B234" s="172"/>
      <c r="C234" s="131"/>
      <c r="D234" s="131"/>
      <c r="E234" s="131"/>
      <c r="F234" s="72"/>
      <c r="G234" s="174"/>
      <c r="H234" s="174"/>
      <c r="I234" s="174"/>
      <c r="J234" s="174"/>
      <c r="K234" s="174"/>
      <c r="L234" s="174"/>
      <c r="M234" s="174"/>
      <c r="N234" s="174"/>
      <c r="O234" s="174"/>
      <c r="P234" s="174"/>
      <c r="Q234" s="174"/>
      <c r="R234" s="174"/>
      <c r="S234" s="174"/>
      <c r="T234" s="174"/>
      <c r="U234" s="174"/>
      <c r="V234" s="174"/>
      <c r="W234" s="174"/>
      <c r="X234" s="233"/>
      <c r="Y234" s="174"/>
      <c r="Z234" s="174"/>
      <c r="AA234" s="174"/>
      <c r="AB234" s="174"/>
      <c r="AC234" s="174"/>
      <c r="AD234" s="72"/>
      <c r="AE234" s="86"/>
      <c r="AF234" s="72"/>
      <c r="AG234" s="72"/>
      <c r="AH234" s="86"/>
      <c r="AI234" s="86"/>
      <c r="AJ234" s="86"/>
      <c r="AK234" s="86"/>
      <c r="AL234" s="44"/>
      <c r="AM234" s="44"/>
      <c r="AN234" s="44"/>
      <c r="AO234" s="44"/>
      <c r="AP234" s="44"/>
      <c r="AQ234" s="44"/>
      <c r="AR234" s="44"/>
      <c r="AS234" s="44"/>
      <c r="AT234" s="44"/>
      <c r="AU234" s="44"/>
    </row>
    <row r="235" customFormat="false" ht="24.75" hidden="false" customHeight="true" outlineLevel="0" collapsed="false">
      <c r="A235" s="44" t="n">
        <v>237</v>
      </c>
      <c r="B235" s="88" t="s">
        <v>184</v>
      </c>
      <c r="C235" s="88" t="str">
        <f aca="false">CONCATENATE(D235,"_",E235)</f>
        <v>CM_Intervenant</v>
      </c>
      <c r="D235" s="89" t="s">
        <v>23</v>
      </c>
      <c r="E235" s="89" t="s">
        <v>71</v>
      </c>
      <c r="F235" s="89" t="s">
        <v>72</v>
      </c>
      <c r="G235" s="141"/>
      <c r="H235" s="227"/>
      <c r="I235" s="227"/>
      <c r="J235" s="226"/>
      <c r="K235" s="227"/>
      <c r="L235" s="227"/>
      <c r="M235" s="227"/>
      <c r="N235" s="227"/>
      <c r="O235" s="227"/>
      <c r="P235" s="227"/>
      <c r="Q235" s="226"/>
      <c r="R235" s="226"/>
      <c r="S235" s="227"/>
      <c r="T235" s="227"/>
      <c r="U235" s="227"/>
      <c r="V235" s="227"/>
      <c r="W235" s="227"/>
      <c r="X235" s="233"/>
      <c r="Y235" s="227"/>
      <c r="Z235" s="227"/>
      <c r="AA235" s="227"/>
      <c r="AB235" s="227"/>
      <c r="AC235" s="142" t="s">
        <v>122</v>
      </c>
      <c r="AD235" s="88" t="n">
        <f aca="false">SUM(G235:AB235)</f>
        <v>0</v>
      </c>
      <c r="AE235" s="88" t="n">
        <f aca="false">0/1.5</f>
        <v>0</v>
      </c>
      <c r="AF235" s="94" t="n">
        <f aca="false">(AD235+AD238+AD243+AD252)/(AE235+AE238+AE243+AE252)</f>
        <v>1</v>
      </c>
      <c r="AG235" s="88" t="s">
        <v>184</v>
      </c>
      <c r="AH235" s="88" t="str">
        <f aca="false">E235</f>
        <v>Intervenant</v>
      </c>
      <c r="AI235" s="88" t="s">
        <v>73</v>
      </c>
      <c r="AJ235" s="88" t="s">
        <v>21</v>
      </c>
      <c r="AK235" s="88" t="s">
        <v>74</v>
      </c>
      <c r="AL235" s="44"/>
      <c r="AM235" s="44"/>
      <c r="AN235" s="44"/>
      <c r="AO235" s="44"/>
      <c r="AP235" s="44"/>
      <c r="AQ235" s="44"/>
      <c r="AR235" s="44"/>
      <c r="AS235" s="44"/>
      <c r="AT235" s="44"/>
      <c r="AU235" s="44"/>
    </row>
    <row r="236" customFormat="false" ht="13.5" hidden="false" customHeight="true" outlineLevel="0" collapsed="false">
      <c r="A236" s="44" t="n">
        <v>238</v>
      </c>
      <c r="B236" s="163" t="s">
        <v>185</v>
      </c>
      <c r="C236" s="96" t="str">
        <f aca="false">CONCATENATE(D236,"_",E236)</f>
        <v>CM_</v>
      </c>
      <c r="D236" s="97" t="s">
        <v>23</v>
      </c>
      <c r="E236" s="97"/>
      <c r="F236" s="97" t="s">
        <v>30</v>
      </c>
      <c r="G236" s="144"/>
      <c r="H236" s="162"/>
      <c r="I236" s="162"/>
      <c r="J236" s="178"/>
      <c r="K236" s="162"/>
      <c r="L236" s="162"/>
      <c r="M236" s="162"/>
      <c r="N236" s="162"/>
      <c r="O236" s="162"/>
      <c r="P236" s="162"/>
      <c r="Q236" s="178"/>
      <c r="R236" s="178"/>
      <c r="S236" s="162"/>
      <c r="T236" s="162"/>
      <c r="U236" s="162"/>
      <c r="V236" s="162"/>
      <c r="W236" s="162"/>
      <c r="X236" s="233"/>
      <c r="Y236" s="162"/>
      <c r="Z236" s="162"/>
      <c r="AA236" s="162"/>
      <c r="AB236" s="162"/>
      <c r="AC236" s="145"/>
      <c r="AD236" s="103" t="n">
        <f aca="false">SUM(G236:AB237)</f>
        <v>0</v>
      </c>
      <c r="AE236" s="104"/>
      <c r="AF236" s="104"/>
      <c r="AG236" s="104"/>
      <c r="AH236" s="105" t="n">
        <f aca="false">E236</f>
        <v>0</v>
      </c>
      <c r="AI236" s="106" t="str">
        <f aca="false">D236</f>
        <v>CM</v>
      </c>
      <c r="AJ236" s="105" t="n">
        <f aca="false">SUM(G236:AB236)</f>
        <v>0</v>
      </c>
      <c r="AK236" s="105" t="n">
        <f aca="false">AJ236*1.5</f>
        <v>0</v>
      </c>
      <c r="AL236" s="44"/>
      <c r="AM236" s="44"/>
      <c r="AN236" s="44"/>
      <c r="AO236" s="44"/>
      <c r="AP236" s="44"/>
      <c r="AQ236" s="44"/>
      <c r="AR236" s="44"/>
      <c r="AS236" s="44"/>
      <c r="AT236" s="44"/>
      <c r="AU236" s="44"/>
    </row>
    <row r="237" customFormat="false" ht="13.5" hidden="false" customHeight="true" outlineLevel="0" collapsed="false">
      <c r="A237" s="44" t="n">
        <v>239</v>
      </c>
      <c r="B237" s="163" t="s">
        <v>185</v>
      </c>
      <c r="C237" s="96" t="str">
        <f aca="false">CONCATENATE(D237,"_",E237)</f>
        <v>CM_</v>
      </c>
      <c r="D237" s="107" t="s">
        <v>23</v>
      </c>
      <c r="E237" s="107"/>
      <c r="F237" s="107" t="s">
        <v>30</v>
      </c>
      <c r="G237" s="146"/>
      <c r="H237" s="162"/>
      <c r="I237" s="162"/>
      <c r="J237" s="178"/>
      <c r="K237" s="162"/>
      <c r="L237" s="162"/>
      <c r="M237" s="162"/>
      <c r="N237" s="162"/>
      <c r="O237" s="162"/>
      <c r="P237" s="162"/>
      <c r="Q237" s="178"/>
      <c r="R237" s="178"/>
      <c r="S237" s="162"/>
      <c r="T237" s="162"/>
      <c r="U237" s="162"/>
      <c r="V237" s="162"/>
      <c r="W237" s="162"/>
      <c r="X237" s="233"/>
      <c r="Y237" s="162"/>
      <c r="Z237" s="162"/>
      <c r="AA237" s="162"/>
      <c r="AB237" s="162"/>
      <c r="AC237" s="147"/>
      <c r="AD237" s="113" t="str">
        <f aca="false">IF(AD235=AD236,"ok","/!\")</f>
        <v>ok</v>
      </c>
      <c r="AE237" s="113" t="str">
        <f aca="false">IF(AD235=AE235,"ok","/!\")</f>
        <v>ok</v>
      </c>
      <c r="AF237" s="114"/>
      <c r="AG237" s="114"/>
      <c r="AH237" s="105" t="n">
        <f aca="false">E237</f>
        <v>0</v>
      </c>
      <c r="AI237" s="106" t="str">
        <f aca="false">D237</f>
        <v>CM</v>
      </c>
      <c r="AJ237" s="105" t="n">
        <f aca="false">SUM(G237:AB237)</f>
        <v>0</v>
      </c>
      <c r="AK237" s="105" t="n">
        <f aca="false">AJ237*1.5</f>
        <v>0</v>
      </c>
      <c r="AL237" s="44"/>
      <c r="AM237" s="44"/>
      <c r="AN237" s="44"/>
      <c r="AO237" s="44"/>
      <c r="AP237" s="44"/>
      <c r="AQ237" s="44"/>
      <c r="AR237" s="44"/>
      <c r="AS237" s="44"/>
      <c r="AT237" s="44"/>
      <c r="AU237" s="44"/>
    </row>
    <row r="238" customFormat="false" ht="24.75" hidden="false" customHeight="true" outlineLevel="0" collapsed="false">
      <c r="A238" s="44" t="n">
        <v>240</v>
      </c>
      <c r="B238" s="88" t="s">
        <v>184</v>
      </c>
      <c r="C238" s="88" t="str">
        <f aca="false">CONCATENATE(D238,"_",E238)</f>
        <v>TD_Intervenant</v>
      </c>
      <c r="D238" s="115" t="s">
        <v>25</v>
      </c>
      <c r="E238" s="115" t="s">
        <v>71</v>
      </c>
      <c r="F238" s="115" t="s">
        <v>72</v>
      </c>
      <c r="G238" s="141"/>
      <c r="H238" s="227"/>
      <c r="I238" s="227"/>
      <c r="J238" s="226"/>
      <c r="K238" s="227"/>
      <c r="L238" s="227"/>
      <c r="M238" s="227"/>
      <c r="N238" s="227" t="n">
        <v>1</v>
      </c>
      <c r="O238" s="227" t="n">
        <v>1</v>
      </c>
      <c r="P238" s="227" t="n">
        <v>1</v>
      </c>
      <c r="Q238" s="226"/>
      <c r="R238" s="226"/>
      <c r="S238" s="227" t="n">
        <v>1</v>
      </c>
      <c r="T238" s="227" t="n">
        <v>1</v>
      </c>
      <c r="U238" s="227" t="n">
        <v>1</v>
      </c>
      <c r="V238" s="227" t="n">
        <v>1</v>
      </c>
      <c r="W238" s="227" t="n">
        <v>1</v>
      </c>
      <c r="X238" s="233"/>
      <c r="Y238" s="227"/>
      <c r="Z238" s="227"/>
      <c r="AA238" s="227"/>
      <c r="AB238" s="227"/>
      <c r="AC238" s="151"/>
      <c r="AD238" s="88" t="n">
        <f aca="false">SUM(G238:AB238)*4</f>
        <v>32</v>
      </c>
      <c r="AE238" s="88" t="n">
        <f aca="false">12/1.5*4</f>
        <v>32</v>
      </c>
      <c r="AF238" s="114"/>
      <c r="AG238" s="114"/>
      <c r="AH238" s="88" t="str">
        <f aca="false">E238</f>
        <v>Intervenant</v>
      </c>
      <c r="AI238" s="88" t="str">
        <f aca="false">D238</f>
        <v>TD</v>
      </c>
      <c r="AJ238" s="88" t="n">
        <f aca="false">SUM(G238:AB238)</f>
        <v>8</v>
      </c>
      <c r="AK238" s="88" t="n">
        <f aca="false">AJ238*1.5</f>
        <v>12</v>
      </c>
      <c r="AL238" s="44"/>
      <c r="AM238" s="44"/>
      <c r="AN238" s="44"/>
      <c r="AO238" s="44"/>
      <c r="AP238" s="44"/>
      <c r="AQ238" s="44"/>
      <c r="AR238" s="44"/>
      <c r="AS238" s="44"/>
      <c r="AT238" s="44"/>
      <c r="AU238" s="44"/>
    </row>
    <row r="239" customFormat="false" ht="13.5" hidden="false" customHeight="true" outlineLevel="0" collapsed="false">
      <c r="A239" s="44" t="n">
        <v>241</v>
      </c>
      <c r="B239" s="163" t="s">
        <v>185</v>
      </c>
      <c r="C239" s="96" t="str">
        <f aca="false">CONCATENATE(D239,"_",E239)</f>
        <v>TD_AB</v>
      </c>
      <c r="D239" s="107" t="s">
        <v>25</v>
      </c>
      <c r="E239" s="124" t="s">
        <v>124</v>
      </c>
      <c r="F239" s="107" t="s">
        <v>32</v>
      </c>
      <c r="G239" s="144"/>
      <c r="H239" s="162"/>
      <c r="I239" s="162"/>
      <c r="J239" s="178"/>
      <c r="K239" s="162"/>
      <c r="L239" s="162"/>
      <c r="M239" s="162"/>
      <c r="N239" s="162" t="n">
        <v>2</v>
      </c>
      <c r="O239" s="162" t="n">
        <v>2</v>
      </c>
      <c r="P239" s="162" t="n">
        <v>0</v>
      </c>
      <c r="Q239" s="178"/>
      <c r="R239" s="178"/>
      <c r="S239" s="162" t="n">
        <v>3</v>
      </c>
      <c r="T239" s="162" t="n">
        <v>3</v>
      </c>
      <c r="U239" s="162" t="n">
        <v>2</v>
      </c>
      <c r="V239" s="162" t="n">
        <v>2</v>
      </c>
      <c r="W239" s="162" t="n">
        <v>2</v>
      </c>
      <c r="X239" s="233"/>
      <c r="Y239" s="162"/>
      <c r="Z239" s="162"/>
      <c r="AA239" s="162"/>
      <c r="AB239" s="162"/>
      <c r="AC239" s="147"/>
      <c r="AD239" s="103" t="n">
        <f aca="false">SUM(G239:AB242)</f>
        <v>32</v>
      </c>
      <c r="AE239" s="104"/>
      <c r="AF239" s="114"/>
      <c r="AG239" s="114"/>
      <c r="AH239" s="105" t="str">
        <f aca="false">E239</f>
        <v>AB</v>
      </c>
      <c r="AI239" s="106" t="str">
        <f aca="false">D239</f>
        <v>TD</v>
      </c>
      <c r="AJ239" s="105" t="n">
        <f aca="false">SUM(G239:AB239)</f>
        <v>16</v>
      </c>
      <c r="AK239" s="105" t="n">
        <f aca="false">AJ239*1.5</f>
        <v>24</v>
      </c>
      <c r="AL239" s="44"/>
      <c r="AM239" s="44"/>
      <c r="AN239" s="44"/>
      <c r="AO239" s="44"/>
      <c r="AP239" s="44"/>
      <c r="AQ239" s="44"/>
      <c r="AR239" s="44"/>
      <c r="AS239" s="44"/>
      <c r="AT239" s="44"/>
      <c r="AU239" s="44"/>
    </row>
    <row r="240" customFormat="false" ht="13.5" hidden="false" customHeight="true" outlineLevel="0" collapsed="false">
      <c r="A240" s="44" t="n">
        <v>242</v>
      </c>
      <c r="B240" s="163" t="s">
        <v>185</v>
      </c>
      <c r="C240" s="96" t="str">
        <f aca="false">CONCATENATE(D240,"_",E240)</f>
        <v>TD_NJO</v>
      </c>
      <c r="D240" s="107" t="s">
        <v>25</v>
      </c>
      <c r="E240" s="124" t="s">
        <v>125</v>
      </c>
      <c r="F240" s="107" t="s">
        <v>32</v>
      </c>
      <c r="G240" s="146"/>
      <c r="H240" s="162"/>
      <c r="I240" s="162"/>
      <c r="J240" s="178"/>
      <c r="K240" s="162"/>
      <c r="L240" s="162"/>
      <c r="M240" s="162"/>
      <c r="N240" s="162" t="n">
        <v>2</v>
      </c>
      <c r="O240" s="162" t="n">
        <v>2</v>
      </c>
      <c r="P240" s="162" t="n">
        <v>2</v>
      </c>
      <c r="Q240" s="178"/>
      <c r="R240" s="178"/>
      <c r="S240" s="162" t="n">
        <v>2</v>
      </c>
      <c r="T240" s="162" t="n">
        <v>2</v>
      </c>
      <c r="U240" s="162" t="n">
        <v>2</v>
      </c>
      <c r="V240" s="162" t="n">
        <v>2</v>
      </c>
      <c r="W240" s="162" t="n">
        <v>2</v>
      </c>
      <c r="X240" s="233"/>
      <c r="Y240" s="162"/>
      <c r="Z240" s="162"/>
      <c r="AA240" s="162"/>
      <c r="AB240" s="162"/>
      <c r="AC240" s="147"/>
      <c r="AD240" s="126"/>
      <c r="AE240" s="126"/>
      <c r="AF240" s="114"/>
      <c r="AG240" s="114"/>
      <c r="AH240" s="105" t="str">
        <f aca="false">E240</f>
        <v>NJO</v>
      </c>
      <c r="AI240" s="106" t="str">
        <f aca="false">D240</f>
        <v>TD</v>
      </c>
      <c r="AJ240" s="105" t="n">
        <f aca="false">SUM(G240:AB240)</f>
        <v>16</v>
      </c>
      <c r="AK240" s="105" t="n">
        <f aca="false">AJ240*1.5</f>
        <v>24</v>
      </c>
      <c r="AL240" s="44"/>
      <c r="AM240" s="44"/>
      <c r="AN240" s="44"/>
      <c r="AO240" s="44"/>
      <c r="AP240" s="44"/>
      <c r="AQ240" s="44"/>
      <c r="AR240" s="44"/>
      <c r="AS240" s="44"/>
      <c r="AT240" s="44"/>
      <c r="AU240" s="44"/>
    </row>
    <row r="241" customFormat="false" ht="13.5" hidden="false" customHeight="true" outlineLevel="0" collapsed="false">
      <c r="A241" s="44" t="n">
        <v>243</v>
      </c>
      <c r="B241" s="163" t="s">
        <v>185</v>
      </c>
      <c r="C241" s="96" t="str">
        <f aca="false">CONCATENATE(D241,"_",E241)</f>
        <v>TD_</v>
      </c>
      <c r="D241" s="107" t="s">
        <v>25</v>
      </c>
      <c r="E241" s="124"/>
      <c r="F241" s="107" t="s">
        <v>32</v>
      </c>
      <c r="G241" s="144"/>
      <c r="H241" s="162"/>
      <c r="I241" s="162"/>
      <c r="J241" s="178"/>
      <c r="K241" s="162"/>
      <c r="L241" s="162"/>
      <c r="M241" s="162"/>
      <c r="N241" s="162"/>
      <c r="O241" s="162"/>
      <c r="P241" s="162"/>
      <c r="Q241" s="178"/>
      <c r="R241" s="178"/>
      <c r="S241" s="162"/>
      <c r="T241" s="162"/>
      <c r="U241" s="162"/>
      <c r="V241" s="162"/>
      <c r="W241" s="162"/>
      <c r="X241" s="233"/>
      <c r="Y241" s="162"/>
      <c r="Z241" s="162"/>
      <c r="AA241" s="162"/>
      <c r="AB241" s="162"/>
      <c r="AC241" s="147"/>
      <c r="AD241" s="126"/>
      <c r="AE241" s="114"/>
      <c r="AF241" s="114"/>
      <c r="AG241" s="114"/>
      <c r="AH241" s="105" t="n">
        <f aca="false">E241</f>
        <v>0</v>
      </c>
      <c r="AI241" s="106" t="str">
        <f aca="false">D241</f>
        <v>TD</v>
      </c>
      <c r="AJ241" s="105" t="n">
        <f aca="false">SUM(G241:AB241)</f>
        <v>0</v>
      </c>
      <c r="AK241" s="105" t="n">
        <f aca="false">AJ241*1.5</f>
        <v>0</v>
      </c>
      <c r="AL241" s="44"/>
      <c r="AM241" s="44"/>
      <c r="AN241" s="44"/>
      <c r="AO241" s="44"/>
      <c r="AP241" s="44"/>
      <c r="AQ241" s="44"/>
      <c r="AR241" s="44"/>
      <c r="AS241" s="44"/>
      <c r="AT241" s="44"/>
      <c r="AU241" s="44"/>
    </row>
    <row r="242" customFormat="false" ht="13.5" hidden="false" customHeight="true" outlineLevel="0" collapsed="false">
      <c r="A242" s="44" t="n">
        <v>244</v>
      </c>
      <c r="B242" s="163" t="s">
        <v>185</v>
      </c>
      <c r="C242" s="96" t="str">
        <f aca="false">CONCATENATE(D242,"_",E242)</f>
        <v>TD_</v>
      </c>
      <c r="D242" s="107" t="s">
        <v>25</v>
      </c>
      <c r="E242" s="124"/>
      <c r="F242" s="107" t="s">
        <v>32</v>
      </c>
      <c r="G242" s="146"/>
      <c r="H242" s="162"/>
      <c r="I242" s="162"/>
      <c r="J242" s="178"/>
      <c r="K242" s="162"/>
      <c r="L242" s="162"/>
      <c r="M242" s="162"/>
      <c r="N242" s="162"/>
      <c r="O242" s="162"/>
      <c r="P242" s="162"/>
      <c r="Q242" s="178"/>
      <c r="R242" s="178"/>
      <c r="S242" s="162"/>
      <c r="T242" s="162"/>
      <c r="U242" s="162"/>
      <c r="V242" s="162"/>
      <c r="W242" s="162"/>
      <c r="X242" s="233"/>
      <c r="Y242" s="162"/>
      <c r="Z242" s="162"/>
      <c r="AA242" s="162"/>
      <c r="AB242" s="162"/>
      <c r="AC242" s="147"/>
      <c r="AD242" s="113" t="str">
        <f aca="false">IF(AD238=AD239,"ok","/!\")</f>
        <v>ok</v>
      </c>
      <c r="AE242" s="113" t="str">
        <f aca="false">IF(AD238=AE238,"ok","/!\")</f>
        <v>ok</v>
      </c>
      <c r="AF242" s="114"/>
      <c r="AG242" s="114"/>
      <c r="AH242" s="105" t="n">
        <f aca="false">E242</f>
        <v>0</v>
      </c>
      <c r="AI242" s="106" t="str">
        <f aca="false">D242</f>
        <v>TD</v>
      </c>
      <c r="AJ242" s="105" t="n">
        <f aca="false">SUM(G242:AB242)</f>
        <v>0</v>
      </c>
      <c r="AK242" s="105" t="n">
        <f aca="false">AJ242*1.5</f>
        <v>0</v>
      </c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</row>
    <row r="243" customFormat="false" ht="24.75" hidden="false" customHeight="true" outlineLevel="0" collapsed="false">
      <c r="A243" s="44" t="n">
        <v>245</v>
      </c>
      <c r="B243" s="88" t="s">
        <v>184</v>
      </c>
      <c r="C243" s="88" t="str">
        <f aca="false">CONCATENATE(D243,"_",E243)</f>
        <v>TP_Intervenant</v>
      </c>
      <c r="D243" s="115" t="s">
        <v>27</v>
      </c>
      <c r="E243" s="115" t="s">
        <v>71</v>
      </c>
      <c r="F243" s="115" t="s">
        <v>72</v>
      </c>
      <c r="G243" s="141"/>
      <c r="H243" s="227"/>
      <c r="I243" s="227"/>
      <c r="J243" s="226"/>
      <c r="K243" s="227"/>
      <c r="L243" s="227"/>
      <c r="M243" s="227"/>
      <c r="N243" s="227"/>
      <c r="O243" s="227"/>
      <c r="P243" s="227"/>
      <c r="Q243" s="226"/>
      <c r="R243" s="226"/>
      <c r="S243" s="227" t="n">
        <v>1</v>
      </c>
      <c r="T243" s="227" t="n">
        <v>1</v>
      </c>
      <c r="U243" s="227" t="n">
        <v>1</v>
      </c>
      <c r="V243" s="227" t="n">
        <v>1</v>
      </c>
      <c r="W243" s="227" t="n">
        <v>1</v>
      </c>
      <c r="X243" s="233"/>
      <c r="Y243" s="227" t="n">
        <v>2</v>
      </c>
      <c r="Z243" s="227" t="n">
        <v>2</v>
      </c>
      <c r="AA243" s="227" t="n">
        <v>2</v>
      </c>
      <c r="AB243" s="227"/>
      <c r="AC243" s="151"/>
      <c r="AD243" s="88" t="n">
        <f aca="false">SUM(G243:AB243)*8</f>
        <v>88</v>
      </c>
      <c r="AE243" s="88" t="n">
        <f aca="false">16.5/1.5*8</f>
        <v>88</v>
      </c>
      <c r="AF243" s="114"/>
      <c r="AG243" s="114"/>
      <c r="AH243" s="88" t="str">
        <f aca="false">E243</f>
        <v>Intervenant</v>
      </c>
      <c r="AI243" s="88" t="str">
        <f aca="false">D243</f>
        <v>TP</v>
      </c>
      <c r="AJ243" s="88" t="n">
        <f aca="false">SUM(G243:AB243)</f>
        <v>11</v>
      </c>
      <c r="AK243" s="88" t="n">
        <f aca="false">AJ243*1.5</f>
        <v>16.5</v>
      </c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</row>
    <row r="244" customFormat="false" ht="13.5" hidden="false" customHeight="true" outlineLevel="0" collapsed="false">
      <c r="A244" s="44" t="n">
        <v>246</v>
      </c>
      <c r="B244" s="163" t="s">
        <v>185</v>
      </c>
      <c r="C244" s="96" t="str">
        <f aca="false">CONCATENATE(D244,"_",E244)</f>
        <v>TP_MJT</v>
      </c>
      <c r="D244" s="107" t="s">
        <v>27</v>
      </c>
      <c r="E244" s="124" t="s">
        <v>126</v>
      </c>
      <c r="F244" s="107" t="s">
        <v>32</v>
      </c>
      <c r="G244" s="144"/>
      <c r="H244" s="162"/>
      <c r="I244" s="162"/>
      <c r="J244" s="178"/>
      <c r="K244" s="162"/>
      <c r="L244" s="162"/>
      <c r="M244" s="162"/>
      <c r="N244" s="162"/>
      <c r="O244" s="162"/>
      <c r="P244" s="162"/>
      <c r="Q244" s="178"/>
      <c r="R244" s="178"/>
      <c r="S244" s="162" t="n">
        <v>3</v>
      </c>
      <c r="T244" s="162" t="n">
        <v>3</v>
      </c>
      <c r="U244" s="162" t="n">
        <v>3</v>
      </c>
      <c r="V244" s="162" t="n">
        <v>3</v>
      </c>
      <c r="W244" s="162" t="n">
        <v>3</v>
      </c>
      <c r="X244" s="233"/>
      <c r="Y244" s="162" t="n">
        <v>6</v>
      </c>
      <c r="Z244" s="162" t="n">
        <v>6</v>
      </c>
      <c r="AA244" s="162" t="n">
        <v>6</v>
      </c>
      <c r="AB244" s="162"/>
      <c r="AC244" s="147"/>
      <c r="AD244" s="103" t="n">
        <f aca="false">SUM(G244:AB251)</f>
        <v>88</v>
      </c>
      <c r="AE244" s="104"/>
      <c r="AF244" s="114"/>
      <c r="AG244" s="114"/>
      <c r="AH244" s="105" t="str">
        <f aca="false">E244</f>
        <v>MJT</v>
      </c>
      <c r="AI244" s="106" t="str">
        <f aca="false">D244</f>
        <v>TP</v>
      </c>
      <c r="AJ244" s="105" t="n">
        <f aca="false">SUM(G244:AB244)</f>
        <v>33</v>
      </c>
      <c r="AK244" s="105" t="n">
        <f aca="false">AJ244*1.5</f>
        <v>49.5</v>
      </c>
      <c r="AL244" s="44"/>
      <c r="AM244" s="44"/>
      <c r="AN244" s="44"/>
      <c r="AO244" s="44"/>
      <c r="AP244" s="44"/>
      <c r="AQ244" s="44"/>
      <c r="AR244" s="44"/>
      <c r="AS244" s="44"/>
      <c r="AT244" s="44"/>
      <c r="AU244" s="44"/>
    </row>
    <row r="245" customFormat="false" ht="13.5" hidden="false" customHeight="true" outlineLevel="0" collapsed="false">
      <c r="A245" s="44" t="n">
        <v>247</v>
      </c>
      <c r="B245" s="163" t="s">
        <v>185</v>
      </c>
      <c r="C245" s="96" t="str">
        <f aca="false">CONCATENATE(D245,"_",E245)</f>
        <v>TP_MN</v>
      </c>
      <c r="D245" s="107" t="s">
        <v>27</v>
      </c>
      <c r="E245" s="124" t="s">
        <v>127</v>
      </c>
      <c r="F245" s="107" t="s">
        <v>32</v>
      </c>
      <c r="G245" s="146"/>
      <c r="H245" s="162"/>
      <c r="I245" s="162"/>
      <c r="J245" s="178"/>
      <c r="K245" s="162"/>
      <c r="L245" s="162"/>
      <c r="M245" s="162"/>
      <c r="N245" s="162"/>
      <c r="O245" s="162"/>
      <c r="P245" s="162"/>
      <c r="Q245" s="178"/>
      <c r="R245" s="178"/>
      <c r="S245" s="162" t="n">
        <v>3</v>
      </c>
      <c r="T245" s="162" t="n">
        <v>3</v>
      </c>
      <c r="U245" s="162" t="n">
        <v>3</v>
      </c>
      <c r="V245" s="162" t="n">
        <v>3</v>
      </c>
      <c r="W245" s="162" t="n">
        <v>3</v>
      </c>
      <c r="X245" s="233"/>
      <c r="Y245" s="162" t="n">
        <v>6</v>
      </c>
      <c r="Z245" s="162" t="n">
        <v>6</v>
      </c>
      <c r="AA245" s="162" t="n">
        <v>6</v>
      </c>
      <c r="AB245" s="162"/>
      <c r="AC245" s="147"/>
      <c r="AD245" s="126"/>
      <c r="AE245" s="114"/>
      <c r="AF245" s="114"/>
      <c r="AG245" s="114"/>
      <c r="AH245" s="105" t="str">
        <f aca="false">E245</f>
        <v>MN</v>
      </c>
      <c r="AI245" s="106" t="str">
        <f aca="false">D245</f>
        <v>TP</v>
      </c>
      <c r="AJ245" s="105" t="n">
        <f aca="false">SUM(G245:AB245)</f>
        <v>33</v>
      </c>
      <c r="AK245" s="105" t="n">
        <f aca="false">AJ245*1.5</f>
        <v>49.5</v>
      </c>
      <c r="AL245" s="44"/>
      <c r="AM245" s="44"/>
      <c r="AN245" s="44"/>
      <c r="AO245" s="44"/>
      <c r="AP245" s="44"/>
      <c r="AQ245" s="44"/>
      <c r="AR245" s="44"/>
      <c r="AS245" s="44"/>
      <c r="AT245" s="44"/>
      <c r="AU245" s="44"/>
    </row>
    <row r="246" customFormat="false" ht="13.5" hidden="false" customHeight="true" outlineLevel="0" collapsed="false">
      <c r="A246" s="44" t="n">
        <v>248</v>
      </c>
      <c r="B246" s="163" t="s">
        <v>185</v>
      </c>
      <c r="C246" s="96" t="str">
        <f aca="false">CONCATENATE(D246,"_",E246)</f>
        <v>TP_ALE</v>
      </c>
      <c r="D246" s="107" t="s">
        <v>27</v>
      </c>
      <c r="E246" s="124" t="s">
        <v>122</v>
      </c>
      <c r="F246" s="107" t="s">
        <v>32</v>
      </c>
      <c r="G246" s="144"/>
      <c r="H246" s="162"/>
      <c r="I246" s="162"/>
      <c r="J246" s="178"/>
      <c r="K246" s="162"/>
      <c r="L246" s="162"/>
      <c r="M246" s="162"/>
      <c r="N246" s="162"/>
      <c r="O246" s="162"/>
      <c r="P246" s="162"/>
      <c r="Q246" s="178"/>
      <c r="R246" s="178"/>
      <c r="S246" s="162" t="n">
        <v>2</v>
      </c>
      <c r="T246" s="162" t="n">
        <v>2</v>
      </c>
      <c r="U246" s="162" t="n">
        <v>2</v>
      </c>
      <c r="V246" s="162" t="n">
        <v>2</v>
      </c>
      <c r="W246" s="162" t="n">
        <v>2</v>
      </c>
      <c r="X246" s="233"/>
      <c r="Y246" s="162" t="n">
        <v>4</v>
      </c>
      <c r="Z246" s="162" t="n">
        <v>4</v>
      </c>
      <c r="AA246" s="162" t="n">
        <v>4</v>
      </c>
      <c r="AB246" s="162"/>
      <c r="AC246" s="147"/>
      <c r="AD246" s="126"/>
      <c r="AE246" s="114"/>
      <c r="AF246" s="114"/>
      <c r="AG246" s="114"/>
      <c r="AH246" s="105" t="str">
        <f aca="false">E246</f>
        <v>ALE</v>
      </c>
      <c r="AI246" s="106" t="str">
        <f aca="false">D246</f>
        <v>TP</v>
      </c>
      <c r="AJ246" s="105" t="n">
        <f aca="false">SUM(G246:AB246)</f>
        <v>22</v>
      </c>
      <c r="AK246" s="105" t="n">
        <f aca="false">AJ246*1.5</f>
        <v>33</v>
      </c>
      <c r="AL246" s="44"/>
      <c r="AM246" s="44"/>
      <c r="AN246" s="44"/>
      <c r="AO246" s="44"/>
      <c r="AP246" s="44"/>
      <c r="AQ246" s="44"/>
      <c r="AR246" s="44"/>
      <c r="AS246" s="44"/>
      <c r="AT246" s="44"/>
      <c r="AU246" s="44"/>
    </row>
    <row r="247" customFormat="false" ht="13.5" hidden="false" customHeight="true" outlineLevel="0" collapsed="false">
      <c r="A247" s="44" t="n">
        <v>249</v>
      </c>
      <c r="B247" s="163" t="s">
        <v>185</v>
      </c>
      <c r="C247" s="96" t="str">
        <f aca="false">CONCATENATE(D247,"_",E247)</f>
        <v>TP_</v>
      </c>
      <c r="D247" s="107" t="s">
        <v>27</v>
      </c>
      <c r="E247" s="124"/>
      <c r="F247" s="107" t="s">
        <v>36</v>
      </c>
      <c r="G247" s="146"/>
      <c r="H247" s="162"/>
      <c r="I247" s="162"/>
      <c r="J247" s="178"/>
      <c r="K247" s="162"/>
      <c r="L247" s="162"/>
      <c r="M247" s="162"/>
      <c r="N247" s="162"/>
      <c r="O247" s="162"/>
      <c r="P247" s="162"/>
      <c r="Q247" s="178"/>
      <c r="R247" s="178"/>
      <c r="S247" s="162"/>
      <c r="T247" s="162"/>
      <c r="U247" s="162"/>
      <c r="V247" s="162"/>
      <c r="W247" s="162"/>
      <c r="X247" s="233"/>
      <c r="Y247" s="162"/>
      <c r="Z247" s="162"/>
      <c r="AA247" s="162"/>
      <c r="AB247" s="162"/>
      <c r="AC247" s="147"/>
      <c r="AD247" s="126"/>
      <c r="AE247" s="114"/>
      <c r="AF247" s="114"/>
      <c r="AG247" s="114"/>
      <c r="AH247" s="105" t="n">
        <f aca="false">E247</f>
        <v>0</v>
      </c>
      <c r="AI247" s="106" t="str">
        <f aca="false">D247</f>
        <v>TP</v>
      </c>
      <c r="AJ247" s="105" t="n">
        <f aca="false">SUM(G247:AB247)</f>
        <v>0</v>
      </c>
      <c r="AK247" s="105" t="n">
        <f aca="false">AJ247*1.5</f>
        <v>0</v>
      </c>
      <c r="AL247" s="44"/>
      <c r="AM247" s="44"/>
      <c r="AN247" s="44"/>
      <c r="AO247" s="44"/>
      <c r="AP247" s="44"/>
      <c r="AQ247" s="44"/>
      <c r="AR247" s="44"/>
      <c r="AS247" s="44"/>
      <c r="AT247" s="44"/>
      <c r="AU247" s="44"/>
    </row>
    <row r="248" customFormat="false" ht="13.5" hidden="false" customHeight="true" outlineLevel="0" collapsed="false">
      <c r="A248" s="44" t="n">
        <v>250</v>
      </c>
      <c r="B248" s="163" t="s">
        <v>185</v>
      </c>
      <c r="C248" s="96" t="str">
        <f aca="false">CONCATENATE(D248,"_",E248)</f>
        <v>TP_</v>
      </c>
      <c r="D248" s="107" t="s">
        <v>27</v>
      </c>
      <c r="E248" s="124"/>
      <c r="F248" s="107" t="s">
        <v>36</v>
      </c>
      <c r="G248" s="144"/>
      <c r="H248" s="162"/>
      <c r="I248" s="162"/>
      <c r="J248" s="178"/>
      <c r="K248" s="162"/>
      <c r="L248" s="162"/>
      <c r="M248" s="162"/>
      <c r="N248" s="162"/>
      <c r="O248" s="162"/>
      <c r="P248" s="162"/>
      <c r="Q248" s="178"/>
      <c r="R248" s="178"/>
      <c r="S248" s="162"/>
      <c r="T248" s="162"/>
      <c r="U248" s="162"/>
      <c r="V248" s="162"/>
      <c r="W248" s="162"/>
      <c r="X248" s="233"/>
      <c r="Y248" s="162"/>
      <c r="Z248" s="162"/>
      <c r="AA248" s="162"/>
      <c r="AB248" s="162"/>
      <c r="AC248" s="147"/>
      <c r="AD248" s="126"/>
      <c r="AE248" s="114"/>
      <c r="AF248" s="114"/>
      <c r="AG248" s="114"/>
      <c r="AH248" s="105" t="n">
        <f aca="false">E248</f>
        <v>0</v>
      </c>
      <c r="AI248" s="106" t="str">
        <f aca="false">D248</f>
        <v>TP</v>
      </c>
      <c r="AJ248" s="105" t="n">
        <f aca="false">SUM(G248:AB248)</f>
        <v>0</v>
      </c>
      <c r="AK248" s="105" t="n">
        <f aca="false">AJ248*1.5</f>
        <v>0</v>
      </c>
      <c r="AL248" s="44"/>
      <c r="AM248" s="44"/>
      <c r="AN248" s="44"/>
      <c r="AO248" s="44"/>
      <c r="AP248" s="44"/>
      <c r="AQ248" s="44"/>
      <c r="AR248" s="44"/>
      <c r="AS248" s="44"/>
      <c r="AT248" s="44"/>
      <c r="AU248" s="44"/>
    </row>
    <row r="249" customFormat="false" ht="13.5" hidden="false" customHeight="true" outlineLevel="0" collapsed="false">
      <c r="A249" s="44" t="n">
        <v>251</v>
      </c>
      <c r="B249" s="163" t="s">
        <v>185</v>
      </c>
      <c r="C249" s="96" t="str">
        <f aca="false">CONCATENATE(D249,"_",E249)</f>
        <v>TP_</v>
      </c>
      <c r="D249" s="107" t="s">
        <v>27</v>
      </c>
      <c r="E249" s="124"/>
      <c r="F249" s="107" t="s">
        <v>36</v>
      </c>
      <c r="G249" s="146"/>
      <c r="H249" s="162"/>
      <c r="I249" s="162"/>
      <c r="J249" s="178"/>
      <c r="K249" s="162"/>
      <c r="L249" s="162"/>
      <c r="M249" s="162"/>
      <c r="N249" s="162"/>
      <c r="O249" s="162"/>
      <c r="P249" s="162"/>
      <c r="Q249" s="178"/>
      <c r="R249" s="178"/>
      <c r="S249" s="162"/>
      <c r="T249" s="162"/>
      <c r="U249" s="162"/>
      <c r="V249" s="162"/>
      <c r="W249" s="162"/>
      <c r="X249" s="233"/>
      <c r="Y249" s="162"/>
      <c r="Z249" s="162"/>
      <c r="AA249" s="162"/>
      <c r="AB249" s="162"/>
      <c r="AC249" s="147"/>
      <c r="AD249" s="126"/>
      <c r="AE249" s="114"/>
      <c r="AF249" s="114"/>
      <c r="AG249" s="114"/>
      <c r="AH249" s="105" t="n">
        <f aca="false">E249</f>
        <v>0</v>
      </c>
      <c r="AI249" s="106" t="str">
        <f aca="false">D249</f>
        <v>TP</v>
      </c>
      <c r="AJ249" s="105" t="n">
        <f aca="false">SUM(G249:AB249)</f>
        <v>0</v>
      </c>
      <c r="AK249" s="105" t="n">
        <f aca="false">AJ249*1.5</f>
        <v>0</v>
      </c>
      <c r="AL249" s="44"/>
      <c r="AM249" s="44"/>
      <c r="AN249" s="44"/>
      <c r="AO249" s="44"/>
      <c r="AP249" s="44"/>
      <c r="AQ249" s="44"/>
      <c r="AR249" s="44"/>
      <c r="AS249" s="44"/>
      <c r="AT249" s="44"/>
      <c r="AU249" s="44"/>
    </row>
    <row r="250" customFormat="false" ht="13.5" hidden="false" customHeight="true" outlineLevel="0" collapsed="false">
      <c r="A250" s="44" t="n">
        <v>252</v>
      </c>
      <c r="B250" s="163" t="s">
        <v>185</v>
      </c>
      <c r="C250" s="96" t="str">
        <f aca="false">CONCATENATE(D250,"_",E250)</f>
        <v>TP_</v>
      </c>
      <c r="D250" s="107" t="s">
        <v>27</v>
      </c>
      <c r="E250" s="124"/>
      <c r="F250" s="107" t="s">
        <v>36</v>
      </c>
      <c r="G250" s="144"/>
      <c r="H250" s="162"/>
      <c r="I250" s="162"/>
      <c r="J250" s="178"/>
      <c r="K250" s="162"/>
      <c r="L250" s="162"/>
      <c r="M250" s="162"/>
      <c r="N250" s="162"/>
      <c r="O250" s="162"/>
      <c r="P250" s="162"/>
      <c r="Q250" s="178"/>
      <c r="R250" s="178"/>
      <c r="S250" s="162"/>
      <c r="T250" s="162"/>
      <c r="U250" s="162"/>
      <c r="V250" s="162"/>
      <c r="W250" s="162"/>
      <c r="X250" s="233"/>
      <c r="Y250" s="162"/>
      <c r="Z250" s="162"/>
      <c r="AA250" s="162"/>
      <c r="AB250" s="162"/>
      <c r="AC250" s="147"/>
      <c r="AD250" s="126"/>
      <c r="AE250" s="114"/>
      <c r="AF250" s="114"/>
      <c r="AG250" s="114"/>
      <c r="AH250" s="105" t="n">
        <f aca="false">E250</f>
        <v>0</v>
      </c>
      <c r="AI250" s="106" t="str">
        <f aca="false">D250</f>
        <v>TP</v>
      </c>
      <c r="AJ250" s="105" t="n">
        <f aca="false">SUM(G250:AB250)</f>
        <v>0</v>
      </c>
      <c r="AK250" s="105" t="n">
        <f aca="false">AJ250*1.5</f>
        <v>0</v>
      </c>
      <c r="AL250" s="44"/>
      <c r="AM250" s="44"/>
      <c r="AN250" s="44"/>
      <c r="AO250" s="44"/>
      <c r="AP250" s="44"/>
      <c r="AQ250" s="44"/>
      <c r="AR250" s="44"/>
      <c r="AS250" s="44"/>
      <c r="AT250" s="44"/>
      <c r="AU250" s="44"/>
    </row>
    <row r="251" customFormat="false" ht="13.5" hidden="false" customHeight="true" outlineLevel="0" collapsed="false">
      <c r="A251" s="44" t="n">
        <v>253</v>
      </c>
      <c r="B251" s="163" t="s">
        <v>185</v>
      </c>
      <c r="C251" s="96" t="str">
        <f aca="false">CONCATENATE(D251,"_",E251)</f>
        <v>TP_</v>
      </c>
      <c r="D251" s="107" t="s">
        <v>27</v>
      </c>
      <c r="E251" s="124"/>
      <c r="F251" s="107" t="s">
        <v>36</v>
      </c>
      <c r="G251" s="146"/>
      <c r="H251" s="162"/>
      <c r="I251" s="162"/>
      <c r="J251" s="178"/>
      <c r="K251" s="162"/>
      <c r="L251" s="162"/>
      <c r="M251" s="162"/>
      <c r="N251" s="162"/>
      <c r="O251" s="162"/>
      <c r="P251" s="162"/>
      <c r="Q251" s="178"/>
      <c r="R251" s="178"/>
      <c r="S251" s="162"/>
      <c r="T251" s="162"/>
      <c r="U251" s="162"/>
      <c r="V251" s="162"/>
      <c r="W251" s="162"/>
      <c r="X251" s="233"/>
      <c r="Y251" s="162"/>
      <c r="Z251" s="162"/>
      <c r="AA251" s="162"/>
      <c r="AB251" s="162"/>
      <c r="AC251" s="147"/>
      <c r="AD251" s="113" t="str">
        <f aca="false">IF(AD243=AD244,"ok","/!\")</f>
        <v>ok</v>
      </c>
      <c r="AE251" s="113" t="str">
        <f aca="false">IF(AD243=AE243,"ok","/!\")</f>
        <v>ok</v>
      </c>
      <c r="AF251" s="114"/>
      <c r="AG251" s="114"/>
      <c r="AH251" s="105" t="n">
        <f aca="false">E251</f>
        <v>0</v>
      </c>
      <c r="AI251" s="106" t="str">
        <f aca="false">D251</f>
        <v>TP</v>
      </c>
      <c r="AJ251" s="105" t="n">
        <f aca="false">SUM(G251:AB251)</f>
        <v>0</v>
      </c>
      <c r="AK251" s="105" t="n">
        <f aca="false">AJ251*1.5</f>
        <v>0</v>
      </c>
      <c r="AL251" s="44"/>
      <c r="AM251" s="44"/>
      <c r="AN251" s="44"/>
      <c r="AO251" s="44"/>
      <c r="AP251" s="44"/>
      <c r="AQ251" s="44"/>
      <c r="AR251" s="44"/>
      <c r="AS251" s="44"/>
      <c r="AT251" s="44"/>
      <c r="AU251" s="44"/>
    </row>
    <row r="252" customFormat="false" ht="24.75" hidden="false" customHeight="true" outlineLevel="0" collapsed="false">
      <c r="A252" s="44" t="n">
        <v>254</v>
      </c>
      <c r="B252" s="88" t="s">
        <v>184</v>
      </c>
      <c r="C252" s="88" t="str">
        <f aca="false">CONCATENATE(D252,"_",E252)</f>
        <v>CTRL_Intervenant</v>
      </c>
      <c r="D252" s="115" t="s">
        <v>28</v>
      </c>
      <c r="E252" s="115" t="s">
        <v>71</v>
      </c>
      <c r="F252" s="115" t="s">
        <v>72</v>
      </c>
      <c r="G252" s="141"/>
      <c r="H252" s="227"/>
      <c r="I252" s="227"/>
      <c r="J252" s="226"/>
      <c r="K252" s="227"/>
      <c r="L252" s="227"/>
      <c r="M252" s="227"/>
      <c r="N252" s="227"/>
      <c r="O252" s="227"/>
      <c r="P252" s="227"/>
      <c r="Q252" s="226"/>
      <c r="R252" s="226"/>
      <c r="S252" s="227"/>
      <c r="T252" s="227"/>
      <c r="U252" s="227"/>
      <c r="V252" s="227"/>
      <c r="W252" s="227"/>
      <c r="X252" s="233"/>
      <c r="Y252" s="227"/>
      <c r="Z252" s="227"/>
      <c r="AA252" s="227"/>
      <c r="AB252" s="227"/>
      <c r="AC252" s="151"/>
      <c r="AD252" s="88" t="n">
        <f aca="false">SUM(G252:AB252)</f>
        <v>0</v>
      </c>
      <c r="AE252" s="88" t="n">
        <f aca="false">0/1.5</f>
        <v>0</v>
      </c>
      <c r="AF252" s="114"/>
      <c r="AG252" s="114"/>
      <c r="AH252" s="88" t="str">
        <f aca="false">E252</f>
        <v>Intervenant</v>
      </c>
      <c r="AI252" s="88" t="str">
        <f aca="false">D252</f>
        <v>CTRL</v>
      </c>
      <c r="AJ252" s="88" t="n">
        <f aca="false">SUM(G252:AB252)</f>
        <v>0</v>
      </c>
      <c r="AK252" s="88" t="n">
        <f aca="false">AJ252*1.5</f>
        <v>0</v>
      </c>
      <c r="AL252" s="44"/>
      <c r="AM252" s="44"/>
      <c r="AN252" s="44"/>
      <c r="AO252" s="44"/>
      <c r="AP252" s="44"/>
      <c r="AQ252" s="44"/>
      <c r="AR252" s="44"/>
      <c r="AS252" s="44"/>
      <c r="AT252" s="44"/>
      <c r="AU252" s="44"/>
    </row>
    <row r="253" customFormat="false" ht="13.5" hidden="false" customHeight="true" outlineLevel="0" collapsed="false">
      <c r="A253" s="44" t="n">
        <v>255</v>
      </c>
      <c r="B253" s="163" t="s">
        <v>185</v>
      </c>
      <c r="C253" s="96" t="str">
        <f aca="false">CONCATENATE(D253,"_",E253)</f>
        <v>CTRL_</v>
      </c>
      <c r="D253" s="107" t="s">
        <v>28</v>
      </c>
      <c r="E253" s="107"/>
      <c r="F253" s="107" t="s">
        <v>28</v>
      </c>
      <c r="G253" s="144"/>
      <c r="H253" s="162"/>
      <c r="I253" s="162"/>
      <c r="J253" s="178"/>
      <c r="K253" s="162"/>
      <c r="L253" s="162"/>
      <c r="M253" s="162"/>
      <c r="N253" s="162"/>
      <c r="O253" s="162"/>
      <c r="P253" s="162"/>
      <c r="Q253" s="178"/>
      <c r="R253" s="178"/>
      <c r="S253" s="162"/>
      <c r="T253" s="162"/>
      <c r="U253" s="162"/>
      <c r="V253" s="162"/>
      <c r="W253" s="162"/>
      <c r="X253" s="233"/>
      <c r="Y253" s="162"/>
      <c r="Z253" s="162"/>
      <c r="AA253" s="162"/>
      <c r="AB253" s="162"/>
      <c r="AC253" s="147"/>
      <c r="AD253" s="103" t="n">
        <f aca="false">SUM(G253:AB254)</f>
        <v>0</v>
      </c>
      <c r="AE253" s="104"/>
      <c r="AF253" s="114"/>
      <c r="AG253" s="114"/>
      <c r="AH253" s="106" t="n">
        <f aca="false">E253</f>
        <v>0</v>
      </c>
      <c r="AI253" s="106" t="str">
        <f aca="false">D253</f>
        <v>CTRL</v>
      </c>
      <c r="AJ253" s="106" t="n">
        <f aca="false">SUM(G253:AB253)</f>
        <v>0</v>
      </c>
      <c r="AK253" s="106" t="n">
        <f aca="false">AJ253*1.5</f>
        <v>0</v>
      </c>
      <c r="AL253" s="44"/>
      <c r="AM253" s="44"/>
      <c r="AN253" s="44"/>
      <c r="AO253" s="44"/>
      <c r="AP253" s="44"/>
      <c r="AQ253" s="44"/>
      <c r="AR253" s="44"/>
      <c r="AS253" s="44"/>
      <c r="AT253" s="44"/>
      <c r="AU253" s="44"/>
    </row>
    <row r="254" customFormat="false" ht="13.5" hidden="false" customHeight="true" outlineLevel="0" collapsed="false">
      <c r="A254" s="44" t="n">
        <v>256</v>
      </c>
      <c r="B254" s="163" t="s">
        <v>185</v>
      </c>
      <c r="C254" s="96" t="str">
        <f aca="false">CONCATENATE(D254,"_",E254)</f>
        <v>CTRL_</v>
      </c>
      <c r="D254" s="107" t="s">
        <v>28</v>
      </c>
      <c r="E254" s="107"/>
      <c r="F254" s="107" t="s">
        <v>28</v>
      </c>
      <c r="G254" s="146"/>
      <c r="H254" s="162"/>
      <c r="I254" s="162"/>
      <c r="J254" s="178"/>
      <c r="K254" s="162"/>
      <c r="L254" s="162"/>
      <c r="M254" s="162"/>
      <c r="N254" s="162"/>
      <c r="O254" s="162"/>
      <c r="P254" s="162"/>
      <c r="Q254" s="178"/>
      <c r="R254" s="178"/>
      <c r="S254" s="162"/>
      <c r="T254" s="162"/>
      <c r="U254" s="162"/>
      <c r="V254" s="162"/>
      <c r="W254" s="162"/>
      <c r="X254" s="233"/>
      <c r="Y254" s="162"/>
      <c r="Z254" s="162"/>
      <c r="AA254" s="162"/>
      <c r="AB254" s="162"/>
      <c r="AC254" s="155"/>
      <c r="AD254" s="113" t="str">
        <f aca="false">IF(AD252=AD253,"ok","/!\")</f>
        <v>ok</v>
      </c>
      <c r="AE254" s="113" t="str">
        <f aca="false">IF(AD252=AE252,"ok","/!\")</f>
        <v>ok</v>
      </c>
      <c r="AF254" s="129"/>
      <c r="AG254" s="129"/>
      <c r="AH254" s="28" t="n">
        <f aca="false">E254</f>
        <v>0</v>
      </c>
      <c r="AI254" s="106" t="str">
        <f aca="false">D254</f>
        <v>CTRL</v>
      </c>
      <c r="AJ254" s="28" t="n">
        <f aca="false">SUM(G254:AB254)</f>
        <v>0</v>
      </c>
      <c r="AK254" s="28" t="n">
        <f aca="false">AJ254*1.5</f>
        <v>0</v>
      </c>
      <c r="AL254" s="44"/>
      <c r="AM254" s="44"/>
      <c r="AN254" s="44"/>
      <c r="AO254" s="44"/>
      <c r="AP254" s="44"/>
      <c r="AQ254" s="44"/>
      <c r="AR254" s="44"/>
      <c r="AS254" s="44"/>
      <c r="AT254" s="44"/>
      <c r="AU254" s="44"/>
    </row>
    <row r="255" customFormat="false" ht="13.5" hidden="false" customHeight="true" outlineLevel="0" collapsed="false">
      <c r="A255" s="44"/>
      <c r="B255" s="172"/>
      <c r="C255" s="131"/>
      <c r="D255" s="259"/>
      <c r="E255" s="259"/>
      <c r="F255" s="259"/>
      <c r="G255" s="174"/>
      <c r="H255" s="174"/>
      <c r="I255" s="174"/>
      <c r="J255" s="174"/>
      <c r="K255" s="174"/>
      <c r="L255" s="174"/>
      <c r="M255" s="174"/>
      <c r="N255" s="174"/>
      <c r="O255" s="174"/>
      <c r="P255" s="174"/>
      <c r="Q255" s="174"/>
      <c r="R255" s="174"/>
      <c r="S255" s="174"/>
      <c r="T255" s="174"/>
      <c r="U255" s="174"/>
      <c r="V255" s="174"/>
      <c r="W255" s="174"/>
      <c r="X255" s="233"/>
      <c r="Y255" s="174"/>
      <c r="Z255" s="174"/>
      <c r="AA255" s="174"/>
      <c r="AB255" s="174"/>
      <c r="AC255" s="174"/>
      <c r="AD255" s="72"/>
      <c r="AE255" s="86"/>
      <c r="AF255" s="72"/>
      <c r="AG255" s="72"/>
      <c r="AH255" s="86"/>
      <c r="AI255" s="86"/>
      <c r="AJ255" s="86"/>
      <c r="AK255" s="86"/>
      <c r="AL255" s="44"/>
      <c r="AM255" s="44"/>
      <c r="AN255" s="44"/>
      <c r="AO255" s="44"/>
      <c r="AP255" s="44"/>
      <c r="AQ255" s="44"/>
      <c r="AR255" s="44"/>
      <c r="AS255" s="44"/>
      <c r="AT255" s="44"/>
      <c r="AU255" s="44"/>
    </row>
    <row r="256" customFormat="false" ht="13.5" hidden="false" customHeight="true" outlineLevel="0" collapsed="false">
      <c r="A256" s="44" t="n">
        <v>259</v>
      </c>
      <c r="B256" s="88" t="s">
        <v>186</v>
      </c>
      <c r="C256" s="88" t="str">
        <f aca="false">CONCATENATE(D256,"_",E256)</f>
        <v>CM_Intervenant</v>
      </c>
      <c r="D256" s="89" t="s">
        <v>23</v>
      </c>
      <c r="E256" s="89" t="s">
        <v>71</v>
      </c>
      <c r="F256" s="89" t="s">
        <v>72</v>
      </c>
      <c r="G256" s="141"/>
      <c r="H256" s="227"/>
      <c r="I256" s="227"/>
      <c r="J256" s="226"/>
      <c r="K256" s="227"/>
      <c r="L256" s="227"/>
      <c r="M256" s="227"/>
      <c r="N256" s="227"/>
      <c r="O256" s="227"/>
      <c r="P256" s="227"/>
      <c r="Q256" s="226"/>
      <c r="R256" s="226"/>
      <c r="S256" s="227"/>
      <c r="T256" s="227"/>
      <c r="U256" s="227"/>
      <c r="V256" s="227"/>
      <c r="W256" s="227"/>
      <c r="X256" s="233"/>
      <c r="Y256" s="227"/>
      <c r="Z256" s="227"/>
      <c r="AA256" s="227"/>
      <c r="AB256" s="227"/>
      <c r="AC256" s="142" t="s">
        <v>131</v>
      </c>
      <c r="AD256" s="88" t="n">
        <f aca="false">SUM(G256:AB256)</f>
        <v>0</v>
      </c>
      <c r="AE256" s="88" t="n">
        <f aca="false">0/1.5</f>
        <v>0</v>
      </c>
      <c r="AF256" s="94" t="n">
        <f aca="false">(AD256+AD259+AD264+AD273)/(AE256+AE259+AE264+AE273)</f>
        <v>1</v>
      </c>
      <c r="AG256" s="88" t="str">
        <f aca="false">B256</f>
        <v>M2206 - AN</v>
      </c>
      <c r="AH256" s="88" t="str">
        <f aca="false">E256</f>
        <v>Intervenant</v>
      </c>
      <c r="AI256" s="88" t="s">
        <v>73</v>
      </c>
      <c r="AJ256" s="88" t="s">
        <v>21</v>
      </c>
      <c r="AK256" s="88" t="s">
        <v>74</v>
      </c>
      <c r="AL256" s="44"/>
      <c r="AM256" s="44"/>
      <c r="AN256" s="44"/>
      <c r="AO256" s="44"/>
      <c r="AP256" s="44"/>
      <c r="AQ256" s="44"/>
      <c r="AR256" s="44"/>
      <c r="AS256" s="44"/>
      <c r="AT256" s="44"/>
      <c r="AU256" s="44"/>
    </row>
    <row r="257" customFormat="false" ht="13.5" hidden="false" customHeight="true" outlineLevel="0" collapsed="false">
      <c r="A257" s="44" t="n">
        <v>260</v>
      </c>
      <c r="B257" s="163" t="s">
        <v>187</v>
      </c>
      <c r="C257" s="96" t="str">
        <f aca="false">CONCATENATE(D257,"_",E257)</f>
        <v>CM_</v>
      </c>
      <c r="D257" s="97" t="s">
        <v>23</v>
      </c>
      <c r="E257" s="97"/>
      <c r="F257" s="97" t="s">
        <v>30</v>
      </c>
      <c r="G257" s="144"/>
      <c r="H257" s="162"/>
      <c r="I257" s="162"/>
      <c r="J257" s="178"/>
      <c r="K257" s="162"/>
      <c r="L257" s="162"/>
      <c r="M257" s="162"/>
      <c r="N257" s="162"/>
      <c r="O257" s="162"/>
      <c r="P257" s="162"/>
      <c r="Q257" s="178"/>
      <c r="R257" s="178"/>
      <c r="S257" s="162"/>
      <c r="T257" s="162"/>
      <c r="U257" s="162"/>
      <c r="V257" s="162"/>
      <c r="W257" s="162"/>
      <c r="X257" s="233"/>
      <c r="Y257" s="162"/>
      <c r="Z257" s="162"/>
      <c r="AA257" s="162"/>
      <c r="AB257" s="162"/>
      <c r="AC257" s="145"/>
      <c r="AD257" s="103" t="n">
        <f aca="false">SUM(G257:AB258)</f>
        <v>0</v>
      </c>
      <c r="AE257" s="104"/>
      <c r="AF257" s="104"/>
      <c r="AG257" s="104"/>
      <c r="AH257" s="105" t="n">
        <f aca="false">E257</f>
        <v>0</v>
      </c>
      <c r="AI257" s="106" t="str">
        <f aca="false">D257</f>
        <v>CM</v>
      </c>
      <c r="AJ257" s="105" t="n">
        <f aca="false">SUM(G257:AB257)</f>
        <v>0</v>
      </c>
      <c r="AK257" s="105" t="n">
        <f aca="false">AJ257*1.5</f>
        <v>0</v>
      </c>
      <c r="AL257" s="44"/>
      <c r="AM257" s="44"/>
      <c r="AN257" s="44"/>
      <c r="AO257" s="44"/>
      <c r="AP257" s="44"/>
      <c r="AQ257" s="44"/>
      <c r="AR257" s="44"/>
      <c r="AS257" s="44"/>
      <c r="AT257" s="44"/>
      <c r="AU257" s="44"/>
    </row>
    <row r="258" customFormat="false" ht="13.5" hidden="false" customHeight="true" outlineLevel="0" collapsed="false">
      <c r="A258" s="44" t="n">
        <v>261</v>
      </c>
      <c r="B258" s="163" t="s">
        <v>187</v>
      </c>
      <c r="C258" s="96" t="str">
        <f aca="false">CONCATENATE(D258,"_",E258)</f>
        <v>CM_</v>
      </c>
      <c r="D258" s="107" t="s">
        <v>23</v>
      </c>
      <c r="E258" s="107"/>
      <c r="F258" s="107" t="s">
        <v>30</v>
      </c>
      <c r="G258" s="146"/>
      <c r="H258" s="162"/>
      <c r="I258" s="162"/>
      <c r="J258" s="178"/>
      <c r="K258" s="162"/>
      <c r="L258" s="162"/>
      <c r="M258" s="162"/>
      <c r="N258" s="162"/>
      <c r="O258" s="162"/>
      <c r="P258" s="162"/>
      <c r="Q258" s="178"/>
      <c r="R258" s="178"/>
      <c r="S258" s="162"/>
      <c r="T258" s="162"/>
      <c r="U258" s="162"/>
      <c r="V258" s="162"/>
      <c r="W258" s="162"/>
      <c r="X258" s="233"/>
      <c r="Y258" s="162"/>
      <c r="Z258" s="162"/>
      <c r="AA258" s="162"/>
      <c r="AB258" s="162"/>
      <c r="AC258" s="147"/>
      <c r="AD258" s="113" t="str">
        <f aca="false">IF(AD256=AD257,"ok","/!\")</f>
        <v>ok</v>
      </c>
      <c r="AE258" s="113" t="str">
        <f aca="false">IF(AD256=AE256,"ok","/!\")</f>
        <v>ok</v>
      </c>
      <c r="AF258" s="114"/>
      <c r="AG258" s="114"/>
      <c r="AH258" s="105" t="n">
        <f aca="false">E258</f>
        <v>0</v>
      </c>
      <c r="AI258" s="106" t="str">
        <f aca="false">D258</f>
        <v>CM</v>
      </c>
      <c r="AJ258" s="105" t="n">
        <f aca="false">SUM(G258:AB258)</f>
        <v>0</v>
      </c>
      <c r="AK258" s="105" t="n">
        <f aca="false">AJ258*1.5</f>
        <v>0</v>
      </c>
      <c r="AL258" s="44"/>
      <c r="AM258" s="44"/>
      <c r="AN258" s="44"/>
      <c r="AO258" s="44"/>
      <c r="AP258" s="44"/>
      <c r="AQ258" s="44"/>
      <c r="AR258" s="44"/>
      <c r="AS258" s="44"/>
      <c r="AT258" s="44"/>
      <c r="AU258" s="44"/>
    </row>
    <row r="259" customFormat="false" ht="13.5" hidden="false" customHeight="true" outlineLevel="0" collapsed="false">
      <c r="A259" s="44" t="n">
        <v>262</v>
      </c>
      <c r="B259" s="88" t="s">
        <v>186</v>
      </c>
      <c r="C259" s="88" t="str">
        <f aca="false">CONCATENATE(D259,"_",E259)</f>
        <v>TD_Intervenant</v>
      </c>
      <c r="D259" s="115" t="s">
        <v>25</v>
      </c>
      <c r="E259" s="115" t="s">
        <v>71</v>
      </c>
      <c r="F259" s="115" t="s">
        <v>72</v>
      </c>
      <c r="G259" s="141"/>
      <c r="H259" s="250" t="n">
        <v>1</v>
      </c>
      <c r="I259" s="250"/>
      <c r="J259" s="251"/>
      <c r="K259" s="250" t="n">
        <v>1</v>
      </c>
      <c r="L259" s="250" t="n">
        <v>1</v>
      </c>
      <c r="M259" s="250" t="n">
        <v>1</v>
      </c>
      <c r="N259" s="250" t="n">
        <v>1</v>
      </c>
      <c r="O259" s="250" t="n">
        <v>1</v>
      </c>
      <c r="P259" s="250" t="n">
        <v>1</v>
      </c>
      <c r="Q259" s="251"/>
      <c r="R259" s="251"/>
      <c r="S259" s="250" t="n">
        <v>1</v>
      </c>
      <c r="T259" s="227"/>
      <c r="U259" s="227"/>
      <c r="V259" s="227"/>
      <c r="W259" s="227"/>
      <c r="X259" s="233"/>
      <c r="Y259" s="250" t="n">
        <v>1</v>
      </c>
      <c r="Z259" s="250" t="n">
        <v>1</v>
      </c>
      <c r="AA259" s="250" t="n">
        <v>1</v>
      </c>
      <c r="AB259" s="227"/>
      <c r="AC259" s="151"/>
      <c r="AD259" s="88" t="n">
        <f aca="false">SUM(G259:AB259)*4</f>
        <v>44</v>
      </c>
      <c r="AE259" s="88" t="n">
        <f aca="false">16.5/1.5*4</f>
        <v>44</v>
      </c>
      <c r="AF259" s="114"/>
      <c r="AG259" s="114"/>
      <c r="AH259" s="88" t="str">
        <f aca="false">E259</f>
        <v>Intervenant</v>
      </c>
      <c r="AI259" s="88" t="str">
        <f aca="false">D259</f>
        <v>TD</v>
      </c>
      <c r="AJ259" s="88" t="n">
        <f aca="false">SUM(G259:AB259)</f>
        <v>11</v>
      </c>
      <c r="AK259" s="88" t="n">
        <f aca="false">AJ259*1.5</f>
        <v>16.5</v>
      </c>
      <c r="AL259" s="44"/>
      <c r="AM259" s="44"/>
      <c r="AN259" s="44"/>
      <c r="AO259" s="44"/>
      <c r="AP259" s="44"/>
      <c r="AQ259" s="44"/>
      <c r="AR259" s="44"/>
      <c r="AS259" s="44"/>
      <c r="AT259" s="44"/>
      <c r="AU259" s="44"/>
    </row>
    <row r="260" customFormat="false" ht="13.5" hidden="false" customHeight="true" outlineLevel="0" collapsed="false">
      <c r="A260" s="44" t="n">
        <v>263</v>
      </c>
      <c r="B260" s="163" t="s">
        <v>187</v>
      </c>
      <c r="C260" s="96" t="str">
        <f aca="false">CONCATENATE(D260,"_",E260)</f>
        <v>TD_VG</v>
      </c>
      <c r="D260" s="107" t="s">
        <v>25</v>
      </c>
      <c r="E260" s="108" t="s">
        <v>188</v>
      </c>
      <c r="F260" s="107" t="s">
        <v>32</v>
      </c>
      <c r="G260" s="144"/>
      <c r="H260" s="166" t="n">
        <v>1</v>
      </c>
      <c r="I260" s="166"/>
      <c r="J260" s="167"/>
      <c r="K260" s="166" t="n">
        <v>1</v>
      </c>
      <c r="L260" s="166" t="n">
        <v>1</v>
      </c>
      <c r="M260" s="166" t="n">
        <v>1</v>
      </c>
      <c r="N260" s="166" t="n">
        <v>1</v>
      </c>
      <c r="O260" s="166" t="n">
        <v>1</v>
      </c>
      <c r="P260" s="166" t="n">
        <v>1</v>
      </c>
      <c r="Q260" s="167"/>
      <c r="R260" s="167"/>
      <c r="S260" s="166" t="n">
        <v>1</v>
      </c>
      <c r="T260" s="162"/>
      <c r="U260" s="162"/>
      <c r="V260" s="162"/>
      <c r="W260" s="162"/>
      <c r="X260" s="233"/>
      <c r="Y260" s="166" t="n">
        <v>1</v>
      </c>
      <c r="Z260" s="166" t="n">
        <v>1</v>
      </c>
      <c r="AA260" s="166" t="n">
        <v>1</v>
      </c>
      <c r="AB260" s="162"/>
      <c r="AC260" s="147"/>
      <c r="AD260" s="103" t="n">
        <f aca="false">SUM(G260:AB263)</f>
        <v>44</v>
      </c>
      <c r="AE260" s="104"/>
      <c r="AF260" s="114"/>
      <c r="AG260" s="114"/>
      <c r="AH260" s="105" t="str">
        <f aca="false">E260</f>
        <v>VG</v>
      </c>
      <c r="AI260" s="106" t="str">
        <f aca="false">D260</f>
        <v>TD</v>
      </c>
      <c r="AJ260" s="105" t="n">
        <f aca="false">SUM(G260:AB260)</f>
        <v>11</v>
      </c>
      <c r="AK260" s="105" t="n">
        <f aca="false">AJ260*1.5</f>
        <v>16.5</v>
      </c>
      <c r="AL260" s="44"/>
      <c r="AM260" s="44"/>
      <c r="AN260" s="44"/>
      <c r="AO260" s="44"/>
      <c r="AP260" s="44"/>
      <c r="AQ260" s="44"/>
      <c r="AR260" s="44"/>
      <c r="AS260" s="44"/>
      <c r="AT260" s="44"/>
      <c r="AU260" s="44"/>
    </row>
    <row r="261" customFormat="false" ht="13.5" hidden="false" customHeight="true" outlineLevel="0" collapsed="false">
      <c r="A261" s="44" t="n">
        <v>264</v>
      </c>
      <c r="B261" s="163" t="s">
        <v>187</v>
      </c>
      <c r="C261" s="96" t="str">
        <f aca="false">CONCATENATE(D261,"_",E261)</f>
        <v>TD_MAC</v>
      </c>
      <c r="D261" s="107" t="s">
        <v>25</v>
      </c>
      <c r="E261" s="108" t="s">
        <v>132</v>
      </c>
      <c r="F261" s="107" t="s">
        <v>32</v>
      </c>
      <c r="G261" s="146"/>
      <c r="H261" s="166" t="n">
        <v>3</v>
      </c>
      <c r="I261" s="166"/>
      <c r="J261" s="167"/>
      <c r="K261" s="166" t="n">
        <v>3</v>
      </c>
      <c r="L261" s="166" t="n">
        <v>3</v>
      </c>
      <c r="M261" s="166" t="n">
        <v>3</v>
      </c>
      <c r="N261" s="166" t="n">
        <v>3</v>
      </c>
      <c r="O261" s="166" t="n">
        <v>3</v>
      </c>
      <c r="P261" s="166" t="n">
        <v>3</v>
      </c>
      <c r="Q261" s="167"/>
      <c r="R261" s="167"/>
      <c r="S261" s="166" t="n">
        <v>3</v>
      </c>
      <c r="T261" s="162"/>
      <c r="U261" s="162"/>
      <c r="V261" s="162"/>
      <c r="W261" s="162"/>
      <c r="X261" s="233"/>
      <c r="Y261" s="166" t="n">
        <v>3</v>
      </c>
      <c r="Z261" s="166" t="n">
        <v>3</v>
      </c>
      <c r="AA261" s="166" t="n">
        <v>3</v>
      </c>
      <c r="AB261" s="162"/>
      <c r="AC261" s="147"/>
      <c r="AD261" s="126"/>
      <c r="AE261" s="126"/>
      <c r="AF261" s="114"/>
      <c r="AG261" s="114"/>
      <c r="AH261" s="105" t="str">
        <f aca="false">E261</f>
        <v>MAC</v>
      </c>
      <c r="AI261" s="106" t="str">
        <f aca="false">D261</f>
        <v>TD</v>
      </c>
      <c r="AJ261" s="105" t="n">
        <f aca="false">SUM(G261:AB261)</f>
        <v>33</v>
      </c>
      <c r="AK261" s="105" t="n">
        <f aca="false">AJ261*1.5</f>
        <v>49.5</v>
      </c>
      <c r="AL261" s="44"/>
      <c r="AM261" s="44"/>
      <c r="AN261" s="44"/>
      <c r="AO261" s="44"/>
      <c r="AP261" s="44"/>
      <c r="AQ261" s="44"/>
      <c r="AR261" s="44"/>
      <c r="AS261" s="44"/>
      <c r="AT261" s="44"/>
      <c r="AU261" s="44"/>
    </row>
    <row r="262" customFormat="false" ht="13.5" hidden="false" customHeight="true" outlineLevel="0" collapsed="false">
      <c r="A262" s="44" t="n">
        <v>265</v>
      </c>
      <c r="B262" s="163" t="s">
        <v>187</v>
      </c>
      <c r="C262" s="96" t="str">
        <f aca="false">CONCATENATE(D262,"_",E262)</f>
        <v>TD_</v>
      </c>
      <c r="D262" s="107" t="s">
        <v>25</v>
      </c>
      <c r="E262" s="124"/>
      <c r="F262" s="107"/>
      <c r="G262" s="144"/>
      <c r="H262" s="162"/>
      <c r="I262" s="162"/>
      <c r="J262" s="178"/>
      <c r="K262" s="162"/>
      <c r="L262" s="162"/>
      <c r="M262" s="162"/>
      <c r="N262" s="162"/>
      <c r="O262" s="162"/>
      <c r="P262" s="162"/>
      <c r="Q262" s="178"/>
      <c r="R262" s="178"/>
      <c r="S262" s="162"/>
      <c r="T262" s="162"/>
      <c r="U262" s="162"/>
      <c r="V262" s="162"/>
      <c r="W262" s="162"/>
      <c r="X262" s="233"/>
      <c r="Y262" s="162"/>
      <c r="Z262" s="162"/>
      <c r="AA262" s="162"/>
      <c r="AB262" s="162"/>
      <c r="AC262" s="147"/>
      <c r="AD262" s="126"/>
      <c r="AE262" s="114"/>
      <c r="AF262" s="114"/>
      <c r="AG262" s="114"/>
      <c r="AH262" s="105" t="n">
        <f aca="false">E262</f>
        <v>0</v>
      </c>
      <c r="AI262" s="106" t="str">
        <f aca="false">D262</f>
        <v>TD</v>
      </c>
      <c r="AJ262" s="105" t="n">
        <f aca="false">SUM(G262:AB262)</f>
        <v>0</v>
      </c>
      <c r="AK262" s="105" t="n">
        <f aca="false">AJ262*1.5</f>
        <v>0</v>
      </c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</row>
    <row r="263" customFormat="false" ht="13.5" hidden="false" customHeight="true" outlineLevel="0" collapsed="false">
      <c r="A263" s="44" t="n">
        <v>266</v>
      </c>
      <c r="B263" s="163" t="s">
        <v>187</v>
      </c>
      <c r="C263" s="96" t="str">
        <f aca="false">CONCATENATE(D263,"_",E263)</f>
        <v>TD_</v>
      </c>
      <c r="D263" s="107" t="s">
        <v>25</v>
      </c>
      <c r="E263" s="124"/>
      <c r="F263" s="107" t="s">
        <v>32</v>
      </c>
      <c r="G263" s="146"/>
      <c r="H263" s="162"/>
      <c r="I263" s="162"/>
      <c r="J263" s="178"/>
      <c r="K263" s="162"/>
      <c r="L263" s="162"/>
      <c r="M263" s="162"/>
      <c r="N263" s="162"/>
      <c r="O263" s="162"/>
      <c r="P263" s="162"/>
      <c r="Q263" s="178"/>
      <c r="R263" s="178"/>
      <c r="S263" s="162"/>
      <c r="T263" s="162"/>
      <c r="U263" s="162"/>
      <c r="V263" s="162"/>
      <c r="W263" s="162"/>
      <c r="X263" s="233"/>
      <c r="Y263" s="162"/>
      <c r="Z263" s="162"/>
      <c r="AA263" s="162"/>
      <c r="AB263" s="162"/>
      <c r="AC263" s="147"/>
      <c r="AD263" s="113" t="str">
        <f aca="false">IF(AD259=AD260,"ok","/!\")</f>
        <v>ok</v>
      </c>
      <c r="AE263" s="113" t="str">
        <f aca="false">IF(AD259=AE259,"ok","/!\")</f>
        <v>ok</v>
      </c>
      <c r="AF263" s="114"/>
      <c r="AG263" s="114"/>
      <c r="AH263" s="105" t="n">
        <f aca="false">E263</f>
        <v>0</v>
      </c>
      <c r="AI263" s="106" t="str">
        <f aca="false">D263</f>
        <v>TD</v>
      </c>
      <c r="AJ263" s="105" t="n">
        <f aca="false">SUM(G263:AB263)</f>
        <v>0</v>
      </c>
      <c r="AK263" s="105" t="n">
        <f aca="false">AJ263*1.5</f>
        <v>0</v>
      </c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</row>
    <row r="264" customFormat="false" ht="14.25" hidden="false" customHeight="true" outlineLevel="0" collapsed="false">
      <c r="A264" s="44" t="n">
        <v>267</v>
      </c>
      <c r="B264" s="88" t="s">
        <v>186</v>
      </c>
      <c r="C264" s="88" t="str">
        <f aca="false">CONCATENATE(D264,"_",E264)</f>
        <v>TP_Intervenant</v>
      </c>
      <c r="D264" s="115" t="s">
        <v>27</v>
      </c>
      <c r="E264" s="115" t="s">
        <v>71</v>
      </c>
      <c r="F264" s="115" t="s">
        <v>72</v>
      </c>
      <c r="G264" s="141"/>
      <c r="H264" s="250" t="n">
        <v>1</v>
      </c>
      <c r="I264" s="250" t="n">
        <v>1</v>
      </c>
      <c r="J264" s="251"/>
      <c r="K264" s="250" t="n">
        <v>1</v>
      </c>
      <c r="L264" s="250" t="n">
        <v>1</v>
      </c>
      <c r="M264" s="250" t="n">
        <v>1</v>
      </c>
      <c r="N264" s="250" t="n">
        <v>1</v>
      </c>
      <c r="O264" s="250" t="n">
        <v>1</v>
      </c>
      <c r="P264" s="250" t="n">
        <v>1</v>
      </c>
      <c r="Q264" s="251"/>
      <c r="R264" s="251"/>
      <c r="S264" s="250" t="n">
        <v>1</v>
      </c>
      <c r="T264" s="250" t="n">
        <v>1</v>
      </c>
      <c r="U264" s="250" t="n">
        <v>1</v>
      </c>
      <c r="V264" s="250" t="n">
        <v>1</v>
      </c>
      <c r="W264" s="250" t="n">
        <v>1</v>
      </c>
      <c r="X264" s="252"/>
      <c r="Y264" s="250" t="n">
        <v>1</v>
      </c>
      <c r="Z264" s="250" t="n">
        <v>1</v>
      </c>
      <c r="AA264" s="250" t="n">
        <v>1</v>
      </c>
      <c r="AB264" s="227"/>
      <c r="AC264" s="151"/>
      <c r="AD264" s="88" t="n">
        <f aca="false">SUM(G264:AB264)*8</f>
        <v>128</v>
      </c>
      <c r="AE264" s="88" t="n">
        <f aca="false">24/1.5*8</f>
        <v>128</v>
      </c>
      <c r="AF264" s="114"/>
      <c r="AG264" s="114"/>
      <c r="AH264" s="88" t="str">
        <f aca="false">E264</f>
        <v>Intervenant</v>
      </c>
      <c r="AI264" s="88" t="str">
        <f aca="false">D264</f>
        <v>TP</v>
      </c>
      <c r="AJ264" s="88" t="n">
        <f aca="false">SUM(G264:AB264)</f>
        <v>16</v>
      </c>
      <c r="AK264" s="88" t="n">
        <f aca="false">AJ264*1.5</f>
        <v>24</v>
      </c>
      <c r="AL264" s="44"/>
      <c r="AM264" s="44"/>
      <c r="AN264" s="44"/>
      <c r="AO264" s="44"/>
      <c r="AP264" s="44"/>
      <c r="AQ264" s="44"/>
      <c r="AR264" s="44"/>
      <c r="AS264" s="44"/>
      <c r="AT264" s="44"/>
      <c r="AU264" s="44"/>
    </row>
    <row r="265" customFormat="false" ht="14.25" hidden="false" customHeight="true" outlineLevel="0" collapsed="false">
      <c r="A265" s="44" t="n">
        <v>268</v>
      </c>
      <c r="B265" s="163" t="s">
        <v>187</v>
      </c>
      <c r="C265" s="96" t="str">
        <f aca="false">CONCATENATE(D265,"_",E265)</f>
        <v>TP_</v>
      </c>
      <c r="D265" s="107" t="s">
        <v>27</v>
      </c>
      <c r="E265" s="124"/>
      <c r="F265" s="107" t="s">
        <v>34</v>
      </c>
      <c r="G265" s="144"/>
      <c r="H265" s="166"/>
      <c r="I265" s="166"/>
      <c r="J265" s="167"/>
      <c r="K265" s="166"/>
      <c r="L265" s="166"/>
      <c r="M265" s="166"/>
      <c r="N265" s="166"/>
      <c r="O265" s="166"/>
      <c r="P265" s="166"/>
      <c r="Q265" s="167"/>
      <c r="R265" s="167"/>
      <c r="S265" s="166"/>
      <c r="T265" s="166"/>
      <c r="U265" s="166"/>
      <c r="V265" s="166"/>
      <c r="W265" s="166"/>
      <c r="X265" s="252"/>
      <c r="Y265" s="166"/>
      <c r="Z265" s="166"/>
      <c r="AA265" s="166"/>
      <c r="AB265" s="162"/>
      <c r="AC265" s="147"/>
      <c r="AD265" s="103" t="n">
        <f aca="false">SUM(G265:AB272)</f>
        <v>128</v>
      </c>
      <c r="AE265" s="104"/>
      <c r="AF265" s="114"/>
      <c r="AG265" s="114"/>
      <c r="AH265" s="105" t="n">
        <f aca="false">E265</f>
        <v>0</v>
      </c>
      <c r="AI265" s="106" t="str">
        <f aca="false">D265</f>
        <v>TP</v>
      </c>
      <c r="AJ265" s="105" t="n">
        <f aca="false">SUM(G265:AB265)</f>
        <v>0</v>
      </c>
      <c r="AK265" s="105" t="n">
        <f aca="false">AJ265*1.5</f>
        <v>0</v>
      </c>
      <c r="AL265" s="44"/>
      <c r="AM265" s="44"/>
      <c r="AN265" s="44"/>
      <c r="AO265" s="44"/>
      <c r="AP265" s="44"/>
      <c r="AQ265" s="44"/>
      <c r="AR265" s="44"/>
      <c r="AS265" s="44"/>
      <c r="AT265" s="44"/>
      <c r="AU265" s="44"/>
    </row>
    <row r="266" customFormat="false" ht="14.25" hidden="false" customHeight="true" outlineLevel="0" collapsed="false">
      <c r="A266" s="44" t="n">
        <v>269</v>
      </c>
      <c r="B266" s="163" t="s">
        <v>187</v>
      </c>
      <c r="C266" s="96" t="str">
        <f aca="false">CONCATENATE(D266,"_",E266)</f>
        <v>TP_IC</v>
      </c>
      <c r="D266" s="107" t="s">
        <v>27</v>
      </c>
      <c r="E266" s="108" t="s">
        <v>131</v>
      </c>
      <c r="F266" s="107" t="s">
        <v>34</v>
      </c>
      <c r="G266" s="146"/>
      <c r="H266" s="166" t="n">
        <v>6</v>
      </c>
      <c r="I266" s="166" t="n">
        <v>6</v>
      </c>
      <c r="J266" s="167"/>
      <c r="K266" s="166" t="n">
        <v>6</v>
      </c>
      <c r="L266" s="166" t="n">
        <v>6</v>
      </c>
      <c r="M266" s="166" t="n">
        <v>6</v>
      </c>
      <c r="N266" s="166" t="n">
        <v>6</v>
      </c>
      <c r="O266" s="166" t="n">
        <v>6</v>
      </c>
      <c r="P266" s="166" t="n">
        <v>6</v>
      </c>
      <c r="Q266" s="167"/>
      <c r="R266" s="167"/>
      <c r="S266" s="166" t="n">
        <v>6</v>
      </c>
      <c r="T266" s="166" t="n">
        <v>6</v>
      </c>
      <c r="U266" s="166" t="n">
        <v>6</v>
      </c>
      <c r="V266" s="166" t="n">
        <v>6</v>
      </c>
      <c r="W266" s="166" t="n">
        <v>6</v>
      </c>
      <c r="X266" s="252"/>
      <c r="Y266" s="166" t="n">
        <v>6</v>
      </c>
      <c r="Z266" s="166" t="n">
        <v>6</v>
      </c>
      <c r="AA266" s="166" t="n">
        <v>6</v>
      </c>
      <c r="AB266" s="162"/>
      <c r="AC266" s="147"/>
      <c r="AD266" s="126"/>
      <c r="AE266" s="114"/>
      <c r="AF266" s="114"/>
      <c r="AG266" s="114"/>
      <c r="AH266" s="105" t="str">
        <f aca="false">E266</f>
        <v>IC</v>
      </c>
      <c r="AI266" s="106" t="str">
        <f aca="false">D266</f>
        <v>TP</v>
      </c>
      <c r="AJ266" s="105" t="n">
        <f aca="false">SUM(G266:AB266)</f>
        <v>96</v>
      </c>
      <c r="AK266" s="105" t="n">
        <f aca="false">AJ266*1.5</f>
        <v>144</v>
      </c>
      <c r="AL266" s="44"/>
      <c r="AM266" s="44"/>
      <c r="AN266" s="44"/>
      <c r="AO266" s="44"/>
      <c r="AP266" s="44"/>
      <c r="AQ266" s="44"/>
      <c r="AR266" s="44"/>
      <c r="AS266" s="44"/>
      <c r="AT266" s="44"/>
      <c r="AU266" s="44"/>
    </row>
    <row r="267" customFormat="false" ht="13.5" hidden="false" customHeight="true" outlineLevel="0" collapsed="false">
      <c r="A267" s="44" t="n">
        <v>270</v>
      </c>
      <c r="B267" s="163" t="s">
        <v>187</v>
      </c>
      <c r="C267" s="96" t="str">
        <f aca="false">CONCATENATE(D267,"_",E267)</f>
        <v>TP_VG</v>
      </c>
      <c r="D267" s="107" t="s">
        <v>27</v>
      </c>
      <c r="E267" s="108" t="s">
        <v>188</v>
      </c>
      <c r="F267" s="107" t="s">
        <v>34</v>
      </c>
      <c r="G267" s="144"/>
      <c r="H267" s="166" t="n">
        <v>2</v>
      </c>
      <c r="I267" s="166" t="n">
        <v>2</v>
      </c>
      <c r="J267" s="167"/>
      <c r="K267" s="166" t="n">
        <v>2</v>
      </c>
      <c r="L267" s="166" t="n">
        <v>2</v>
      </c>
      <c r="M267" s="166" t="n">
        <v>2</v>
      </c>
      <c r="N267" s="166" t="n">
        <v>2</v>
      </c>
      <c r="O267" s="166" t="n">
        <v>2</v>
      </c>
      <c r="P267" s="166" t="n">
        <v>2</v>
      </c>
      <c r="Q267" s="167"/>
      <c r="R267" s="167"/>
      <c r="S267" s="166" t="n">
        <v>2</v>
      </c>
      <c r="T267" s="166" t="n">
        <v>2</v>
      </c>
      <c r="U267" s="166" t="n">
        <v>2</v>
      </c>
      <c r="V267" s="166" t="n">
        <v>2</v>
      </c>
      <c r="W267" s="166" t="n">
        <v>2</v>
      </c>
      <c r="X267" s="252"/>
      <c r="Y267" s="166" t="n">
        <v>2</v>
      </c>
      <c r="Z267" s="166" t="n">
        <v>2</v>
      </c>
      <c r="AA267" s="166" t="n">
        <v>2</v>
      </c>
      <c r="AB267" s="162"/>
      <c r="AC267" s="147"/>
      <c r="AD267" s="126"/>
      <c r="AE267" s="114"/>
      <c r="AF267" s="114"/>
      <c r="AG267" s="114"/>
      <c r="AH267" s="105" t="str">
        <f aca="false">E267</f>
        <v>VG</v>
      </c>
      <c r="AI267" s="106" t="str">
        <f aca="false">D267</f>
        <v>TP</v>
      </c>
      <c r="AJ267" s="105" t="n">
        <f aca="false">SUM(G267:AB267)</f>
        <v>32</v>
      </c>
      <c r="AK267" s="105" t="n">
        <f aca="false">AJ267*1.5</f>
        <v>48</v>
      </c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</row>
    <row r="268" customFormat="false" ht="13.5" hidden="false" customHeight="true" outlineLevel="0" collapsed="false">
      <c r="A268" s="44" t="n">
        <v>271</v>
      </c>
      <c r="B268" s="163" t="s">
        <v>187</v>
      </c>
      <c r="C268" s="96" t="str">
        <f aca="false">CONCATENATE(D268,"_",E268)</f>
        <v>TP_</v>
      </c>
      <c r="D268" s="107" t="s">
        <v>27</v>
      </c>
      <c r="E268" s="124"/>
      <c r="F268" s="107" t="s">
        <v>36</v>
      </c>
      <c r="G268" s="146"/>
      <c r="H268" s="162"/>
      <c r="I268" s="162"/>
      <c r="J268" s="178"/>
      <c r="K268" s="162"/>
      <c r="L268" s="162"/>
      <c r="M268" s="162"/>
      <c r="N268" s="162"/>
      <c r="O268" s="162"/>
      <c r="P268" s="162"/>
      <c r="Q268" s="178"/>
      <c r="R268" s="178"/>
      <c r="S268" s="162"/>
      <c r="T268" s="162"/>
      <c r="U268" s="162"/>
      <c r="V268" s="162"/>
      <c r="W268" s="162"/>
      <c r="X268" s="233"/>
      <c r="Y268" s="162"/>
      <c r="Z268" s="162"/>
      <c r="AA268" s="162"/>
      <c r="AB268" s="162"/>
      <c r="AC268" s="147"/>
      <c r="AD268" s="126"/>
      <c r="AE268" s="114"/>
      <c r="AF268" s="114"/>
      <c r="AG268" s="114"/>
      <c r="AH268" s="105" t="n">
        <f aca="false">E268</f>
        <v>0</v>
      </c>
      <c r="AI268" s="106" t="str">
        <f aca="false">D268</f>
        <v>TP</v>
      </c>
      <c r="AJ268" s="105" t="n">
        <f aca="false">SUM(G268:AB268)</f>
        <v>0</v>
      </c>
      <c r="AK268" s="105" t="n">
        <f aca="false">AJ268*1.5</f>
        <v>0</v>
      </c>
      <c r="AL268" s="44"/>
      <c r="AM268" s="44"/>
      <c r="AN268" s="44"/>
      <c r="AO268" s="44"/>
      <c r="AP268" s="44"/>
      <c r="AQ268" s="44"/>
      <c r="AR268" s="44"/>
      <c r="AS268" s="44"/>
      <c r="AT268" s="44"/>
      <c r="AU268" s="44"/>
    </row>
    <row r="269" customFormat="false" ht="13.5" hidden="false" customHeight="true" outlineLevel="0" collapsed="false">
      <c r="A269" s="44" t="n">
        <v>272</v>
      </c>
      <c r="B269" s="163" t="s">
        <v>187</v>
      </c>
      <c r="C269" s="96" t="str">
        <f aca="false">CONCATENATE(D269,"_",E269)</f>
        <v>TP_</v>
      </c>
      <c r="D269" s="107" t="s">
        <v>27</v>
      </c>
      <c r="E269" s="124"/>
      <c r="F269" s="107" t="s">
        <v>36</v>
      </c>
      <c r="G269" s="144"/>
      <c r="H269" s="162"/>
      <c r="I269" s="162"/>
      <c r="J269" s="178"/>
      <c r="K269" s="162"/>
      <c r="L269" s="162"/>
      <c r="M269" s="162"/>
      <c r="N269" s="162"/>
      <c r="O269" s="162"/>
      <c r="P269" s="162"/>
      <c r="Q269" s="178"/>
      <c r="R269" s="178"/>
      <c r="S269" s="162"/>
      <c r="T269" s="162"/>
      <c r="U269" s="162"/>
      <c r="V269" s="162"/>
      <c r="W269" s="162"/>
      <c r="X269" s="233"/>
      <c r="Y269" s="162"/>
      <c r="Z269" s="162"/>
      <c r="AA269" s="162"/>
      <c r="AB269" s="162"/>
      <c r="AC269" s="147"/>
      <c r="AD269" s="126"/>
      <c r="AE269" s="114"/>
      <c r="AF269" s="114"/>
      <c r="AG269" s="114"/>
      <c r="AH269" s="105" t="n">
        <f aca="false">E269</f>
        <v>0</v>
      </c>
      <c r="AI269" s="106" t="str">
        <f aca="false">D269</f>
        <v>TP</v>
      </c>
      <c r="AJ269" s="105" t="n">
        <f aca="false">SUM(G269:AB269)</f>
        <v>0</v>
      </c>
      <c r="AK269" s="105" t="n">
        <f aca="false">AJ269*1.5</f>
        <v>0</v>
      </c>
      <c r="AL269" s="44"/>
      <c r="AM269" s="44"/>
      <c r="AN269" s="44"/>
      <c r="AO269" s="44"/>
      <c r="AP269" s="44"/>
      <c r="AQ269" s="44"/>
      <c r="AR269" s="44"/>
      <c r="AS269" s="44"/>
      <c r="AT269" s="44"/>
      <c r="AU269" s="44"/>
    </row>
    <row r="270" customFormat="false" ht="13.5" hidden="false" customHeight="true" outlineLevel="0" collapsed="false">
      <c r="A270" s="44" t="n">
        <v>273</v>
      </c>
      <c r="B270" s="163" t="s">
        <v>187</v>
      </c>
      <c r="C270" s="96" t="str">
        <f aca="false">CONCATENATE(D270,"_",E270)</f>
        <v>TP_</v>
      </c>
      <c r="D270" s="107" t="s">
        <v>27</v>
      </c>
      <c r="E270" s="124"/>
      <c r="F270" s="107" t="s">
        <v>36</v>
      </c>
      <c r="G270" s="146"/>
      <c r="H270" s="162"/>
      <c r="I270" s="162"/>
      <c r="J270" s="178"/>
      <c r="K270" s="162"/>
      <c r="L270" s="162"/>
      <c r="M270" s="162"/>
      <c r="N270" s="162"/>
      <c r="O270" s="162"/>
      <c r="P270" s="162"/>
      <c r="Q270" s="178"/>
      <c r="R270" s="178"/>
      <c r="S270" s="162"/>
      <c r="T270" s="162"/>
      <c r="U270" s="162"/>
      <c r="V270" s="162"/>
      <c r="W270" s="162"/>
      <c r="X270" s="233"/>
      <c r="Y270" s="162"/>
      <c r="Z270" s="162"/>
      <c r="AA270" s="162"/>
      <c r="AB270" s="162"/>
      <c r="AC270" s="147"/>
      <c r="AD270" s="126"/>
      <c r="AE270" s="114"/>
      <c r="AF270" s="114"/>
      <c r="AG270" s="114"/>
      <c r="AH270" s="105" t="n">
        <f aca="false">E270</f>
        <v>0</v>
      </c>
      <c r="AI270" s="106" t="str">
        <f aca="false">D270</f>
        <v>TP</v>
      </c>
      <c r="AJ270" s="105" t="n">
        <f aca="false">SUM(G270:AB270)</f>
        <v>0</v>
      </c>
      <c r="AK270" s="105" t="n">
        <f aca="false">AJ270*1.5</f>
        <v>0</v>
      </c>
      <c r="AL270" s="44"/>
      <c r="AM270" s="44"/>
      <c r="AN270" s="44"/>
      <c r="AO270" s="44"/>
      <c r="AP270" s="44"/>
      <c r="AQ270" s="44"/>
      <c r="AR270" s="44"/>
      <c r="AS270" s="44"/>
      <c r="AT270" s="44"/>
      <c r="AU270" s="44"/>
    </row>
    <row r="271" customFormat="false" ht="13.5" hidden="false" customHeight="true" outlineLevel="0" collapsed="false">
      <c r="A271" s="44" t="n">
        <v>274</v>
      </c>
      <c r="B271" s="163" t="s">
        <v>187</v>
      </c>
      <c r="C271" s="96" t="str">
        <f aca="false">CONCATENATE(D271,"_",E271)</f>
        <v>TP_</v>
      </c>
      <c r="D271" s="107" t="s">
        <v>27</v>
      </c>
      <c r="E271" s="124"/>
      <c r="F271" s="107" t="s">
        <v>36</v>
      </c>
      <c r="G271" s="144"/>
      <c r="H271" s="162"/>
      <c r="I271" s="162"/>
      <c r="J271" s="178"/>
      <c r="K271" s="162"/>
      <c r="L271" s="162"/>
      <c r="M271" s="162"/>
      <c r="N271" s="162"/>
      <c r="O271" s="162"/>
      <c r="P271" s="162"/>
      <c r="Q271" s="178"/>
      <c r="R271" s="178"/>
      <c r="S271" s="162"/>
      <c r="T271" s="162"/>
      <c r="U271" s="162"/>
      <c r="V271" s="162"/>
      <c r="W271" s="162"/>
      <c r="X271" s="233"/>
      <c r="Y271" s="162"/>
      <c r="Z271" s="162"/>
      <c r="AA271" s="162"/>
      <c r="AB271" s="162"/>
      <c r="AC271" s="147"/>
      <c r="AD271" s="126"/>
      <c r="AE271" s="114"/>
      <c r="AF271" s="114"/>
      <c r="AG271" s="114"/>
      <c r="AH271" s="105" t="n">
        <f aca="false">E271</f>
        <v>0</v>
      </c>
      <c r="AI271" s="106" t="str">
        <f aca="false">D271</f>
        <v>TP</v>
      </c>
      <c r="AJ271" s="105" t="n">
        <f aca="false">SUM(G271:AB271)</f>
        <v>0</v>
      </c>
      <c r="AK271" s="105" t="n">
        <f aca="false">AJ271*1.5</f>
        <v>0</v>
      </c>
      <c r="AL271" s="44"/>
      <c r="AM271" s="44"/>
      <c r="AN271" s="44"/>
      <c r="AO271" s="44"/>
      <c r="AP271" s="44"/>
      <c r="AQ271" s="44"/>
      <c r="AR271" s="44"/>
      <c r="AS271" s="44"/>
      <c r="AT271" s="44"/>
      <c r="AU271" s="44"/>
    </row>
    <row r="272" customFormat="false" ht="13.5" hidden="false" customHeight="true" outlineLevel="0" collapsed="false">
      <c r="A272" s="44" t="n">
        <v>275</v>
      </c>
      <c r="B272" s="163" t="s">
        <v>187</v>
      </c>
      <c r="C272" s="96" t="str">
        <f aca="false">CONCATENATE(D272,"_",E272)</f>
        <v>TP_</v>
      </c>
      <c r="D272" s="107" t="s">
        <v>27</v>
      </c>
      <c r="E272" s="124"/>
      <c r="F272" s="107" t="s">
        <v>36</v>
      </c>
      <c r="G272" s="146"/>
      <c r="H272" s="162"/>
      <c r="I272" s="162"/>
      <c r="J272" s="178"/>
      <c r="K272" s="162"/>
      <c r="L272" s="162"/>
      <c r="M272" s="162"/>
      <c r="N272" s="162"/>
      <c r="O272" s="162"/>
      <c r="P272" s="162"/>
      <c r="Q272" s="178"/>
      <c r="R272" s="178"/>
      <c r="S272" s="162"/>
      <c r="T272" s="162"/>
      <c r="U272" s="162"/>
      <c r="V272" s="162"/>
      <c r="W272" s="162"/>
      <c r="X272" s="233"/>
      <c r="Y272" s="162"/>
      <c r="Z272" s="162"/>
      <c r="AA272" s="162"/>
      <c r="AB272" s="162"/>
      <c r="AC272" s="147"/>
      <c r="AD272" s="113" t="str">
        <f aca="false">IF(AD264=AD265,"ok","/!\")</f>
        <v>ok</v>
      </c>
      <c r="AE272" s="113" t="str">
        <f aca="false">IF(AD264=AE264,"ok","/!\")</f>
        <v>ok</v>
      </c>
      <c r="AF272" s="114"/>
      <c r="AG272" s="114"/>
      <c r="AH272" s="105" t="n">
        <f aca="false">E272</f>
        <v>0</v>
      </c>
      <c r="AI272" s="106" t="str">
        <f aca="false">D272</f>
        <v>TP</v>
      </c>
      <c r="AJ272" s="105" t="n">
        <f aca="false">SUM(G272:AB272)</f>
        <v>0</v>
      </c>
      <c r="AK272" s="105" t="n">
        <f aca="false">AJ272*1.5</f>
        <v>0</v>
      </c>
      <c r="AL272" s="44"/>
      <c r="AM272" s="44"/>
      <c r="AN272" s="44"/>
      <c r="AO272" s="44"/>
      <c r="AP272" s="44"/>
      <c r="AQ272" s="44"/>
      <c r="AR272" s="44"/>
      <c r="AS272" s="44"/>
      <c r="AT272" s="44"/>
      <c r="AU272" s="44"/>
    </row>
    <row r="273" customFormat="false" ht="24.75" hidden="false" customHeight="true" outlineLevel="0" collapsed="false">
      <c r="A273" s="44" t="n">
        <v>276</v>
      </c>
      <c r="B273" s="88" t="s">
        <v>186</v>
      </c>
      <c r="C273" s="88" t="str">
        <f aca="false">CONCATENATE(D273,"_",E273)</f>
        <v>CTRL_Intervenant</v>
      </c>
      <c r="D273" s="115" t="s">
        <v>28</v>
      </c>
      <c r="E273" s="115" t="s">
        <v>71</v>
      </c>
      <c r="F273" s="115" t="s">
        <v>72</v>
      </c>
      <c r="G273" s="141"/>
      <c r="H273" s="227"/>
      <c r="I273" s="227"/>
      <c r="J273" s="226"/>
      <c r="K273" s="227"/>
      <c r="L273" s="227"/>
      <c r="M273" s="227"/>
      <c r="N273" s="227"/>
      <c r="O273" s="227"/>
      <c r="P273" s="227"/>
      <c r="Q273" s="226"/>
      <c r="R273" s="226"/>
      <c r="S273" s="227"/>
      <c r="T273" s="227" t="n">
        <v>1</v>
      </c>
      <c r="U273" s="227"/>
      <c r="V273" s="227"/>
      <c r="W273" s="227"/>
      <c r="X273" s="233"/>
      <c r="Y273" s="227"/>
      <c r="Z273" s="227"/>
      <c r="AA273" s="227"/>
      <c r="AB273" s="227"/>
      <c r="AC273" s="151"/>
      <c r="AD273" s="88" t="n">
        <f aca="false">SUM(G273:AB273)</f>
        <v>1</v>
      </c>
      <c r="AE273" s="88" t="n">
        <f aca="false">1.5/1.5</f>
        <v>1</v>
      </c>
      <c r="AF273" s="114"/>
      <c r="AG273" s="114"/>
      <c r="AH273" s="88" t="str">
        <f aca="false">E273</f>
        <v>Intervenant</v>
      </c>
      <c r="AI273" s="88" t="str">
        <f aca="false">D273</f>
        <v>CTRL</v>
      </c>
      <c r="AJ273" s="88" t="n">
        <f aca="false">SUM(G273:AB273)</f>
        <v>1</v>
      </c>
      <c r="AK273" s="88" t="n">
        <f aca="false">AJ273*1.5</f>
        <v>1.5</v>
      </c>
      <c r="AL273" s="44"/>
      <c r="AM273" s="44"/>
      <c r="AN273" s="44"/>
      <c r="AO273" s="44"/>
      <c r="AP273" s="44"/>
      <c r="AQ273" s="44"/>
      <c r="AR273" s="44"/>
      <c r="AS273" s="44"/>
      <c r="AT273" s="44"/>
      <c r="AU273" s="44"/>
    </row>
    <row r="274" customFormat="false" ht="13.5" hidden="false" customHeight="true" outlineLevel="0" collapsed="false">
      <c r="A274" s="44" t="n">
        <v>277</v>
      </c>
      <c r="B274" s="163" t="s">
        <v>187</v>
      </c>
      <c r="C274" s="96" t="str">
        <f aca="false">CONCATENATE(D274,"_",E274)</f>
        <v>CTRL_VG</v>
      </c>
      <c r="D274" s="107" t="s">
        <v>28</v>
      </c>
      <c r="E274" s="124" t="s">
        <v>188</v>
      </c>
      <c r="F274" s="107" t="s">
        <v>28</v>
      </c>
      <c r="G274" s="144"/>
      <c r="H274" s="162"/>
      <c r="I274" s="162"/>
      <c r="J274" s="178"/>
      <c r="K274" s="162"/>
      <c r="L274" s="162"/>
      <c r="M274" s="162"/>
      <c r="N274" s="162"/>
      <c r="O274" s="162"/>
      <c r="P274" s="162"/>
      <c r="Q274" s="178"/>
      <c r="R274" s="178"/>
      <c r="S274" s="162"/>
      <c r="T274" s="162" t="n">
        <f aca="false">1/3</f>
        <v>0.3333333333</v>
      </c>
      <c r="U274" s="162"/>
      <c r="V274" s="162"/>
      <c r="W274" s="162"/>
      <c r="X274" s="233"/>
      <c r="Y274" s="162"/>
      <c r="Z274" s="162"/>
      <c r="AA274" s="162"/>
      <c r="AB274" s="162"/>
      <c r="AC274" s="147"/>
      <c r="AD274" s="103" t="n">
        <f aca="false">SUM(G274:AB275)</f>
        <v>1</v>
      </c>
      <c r="AE274" s="104"/>
      <c r="AF274" s="114"/>
      <c r="AG274" s="114"/>
      <c r="AH274" s="106" t="str">
        <f aca="false">E274</f>
        <v>VG</v>
      </c>
      <c r="AI274" s="106" t="str">
        <f aca="false">D274</f>
        <v>CTRL</v>
      </c>
      <c r="AJ274" s="106" t="n">
        <f aca="false">SUM(G274:AB274)</f>
        <v>0.3333333333</v>
      </c>
      <c r="AK274" s="106" t="n">
        <f aca="false">AJ274*1.5</f>
        <v>0.49999999995</v>
      </c>
      <c r="AL274" s="44"/>
      <c r="AM274" s="44"/>
      <c r="AN274" s="44"/>
      <c r="AO274" s="44"/>
      <c r="AP274" s="44"/>
      <c r="AQ274" s="44"/>
      <c r="AR274" s="44"/>
      <c r="AS274" s="44"/>
      <c r="AT274" s="44"/>
      <c r="AU274" s="44"/>
    </row>
    <row r="275" customFormat="false" ht="13.5" hidden="false" customHeight="true" outlineLevel="0" collapsed="false">
      <c r="A275" s="44" t="n">
        <v>278</v>
      </c>
      <c r="B275" s="163" t="s">
        <v>187</v>
      </c>
      <c r="C275" s="96" t="str">
        <f aca="false">CONCATENATE(D275,"_",E275)</f>
        <v>CTRL_MAC</v>
      </c>
      <c r="D275" s="107" t="s">
        <v>28</v>
      </c>
      <c r="E275" s="124" t="s">
        <v>132</v>
      </c>
      <c r="F275" s="107" t="s">
        <v>28</v>
      </c>
      <c r="G275" s="146"/>
      <c r="H275" s="162"/>
      <c r="I275" s="162"/>
      <c r="J275" s="178"/>
      <c r="K275" s="162"/>
      <c r="L275" s="162"/>
      <c r="M275" s="162"/>
      <c r="N275" s="162"/>
      <c r="O275" s="162"/>
      <c r="P275" s="162"/>
      <c r="Q275" s="178"/>
      <c r="R275" s="178"/>
      <c r="S275" s="162"/>
      <c r="T275" s="162" t="n">
        <f aca="false">2/3</f>
        <v>0.6666666667</v>
      </c>
      <c r="U275" s="162"/>
      <c r="V275" s="162"/>
      <c r="W275" s="162"/>
      <c r="X275" s="233"/>
      <c r="Y275" s="162"/>
      <c r="Z275" s="162"/>
      <c r="AA275" s="162"/>
      <c r="AB275" s="162"/>
      <c r="AC275" s="155"/>
      <c r="AD275" s="113" t="str">
        <f aca="false">IF(AD273=AD274,"ok","/!\")</f>
        <v>ok</v>
      </c>
      <c r="AE275" s="113" t="str">
        <f aca="false">IF(AD273=AE273,"ok","/!\")</f>
        <v>ok</v>
      </c>
      <c r="AF275" s="129"/>
      <c r="AG275" s="129"/>
      <c r="AH275" s="28" t="str">
        <f aca="false">E275</f>
        <v>MAC</v>
      </c>
      <c r="AI275" s="106" t="str">
        <f aca="false">D275</f>
        <v>CTRL</v>
      </c>
      <c r="AJ275" s="28" t="n">
        <f aca="false">SUM(G275:AB275)</f>
        <v>0.6666666667</v>
      </c>
      <c r="AK275" s="28" t="n">
        <f aca="false">AJ275*1.5</f>
        <v>1.00000000005</v>
      </c>
      <c r="AL275" s="44"/>
      <c r="AM275" s="44"/>
      <c r="AN275" s="44"/>
      <c r="AO275" s="44"/>
      <c r="AP275" s="44"/>
      <c r="AQ275" s="44"/>
      <c r="AR275" s="44"/>
      <c r="AS275" s="44"/>
      <c r="AT275" s="44"/>
      <c r="AU275" s="44"/>
    </row>
    <row r="276" customFormat="false" ht="13.5" hidden="false" customHeight="true" outlineLevel="0" collapsed="false">
      <c r="A276" s="44"/>
      <c r="B276" s="172"/>
      <c r="C276" s="131"/>
      <c r="D276" s="259"/>
      <c r="E276" s="259"/>
      <c r="F276" s="259"/>
      <c r="G276" s="174"/>
      <c r="H276" s="174"/>
      <c r="I276" s="174"/>
      <c r="J276" s="174"/>
      <c r="K276" s="174"/>
      <c r="L276" s="174"/>
      <c r="M276" s="174"/>
      <c r="N276" s="174"/>
      <c r="O276" s="174"/>
      <c r="P276" s="174"/>
      <c r="Q276" s="174"/>
      <c r="R276" s="174"/>
      <c r="S276" s="174"/>
      <c r="T276" s="174"/>
      <c r="U276" s="174"/>
      <c r="V276" s="174"/>
      <c r="W276" s="174"/>
      <c r="X276" s="233"/>
      <c r="Y276" s="174"/>
      <c r="Z276" s="174"/>
      <c r="AA276" s="174"/>
      <c r="AB276" s="174"/>
      <c r="AC276" s="174"/>
      <c r="AD276" s="72"/>
      <c r="AE276" s="86"/>
      <c r="AF276" s="72"/>
      <c r="AG276" s="72"/>
      <c r="AH276" s="86"/>
      <c r="AI276" s="86"/>
      <c r="AJ276" s="86"/>
      <c r="AK276" s="86"/>
      <c r="AL276" s="44"/>
      <c r="AM276" s="44"/>
      <c r="AN276" s="44"/>
      <c r="AO276" s="44"/>
      <c r="AP276" s="44"/>
      <c r="AQ276" s="44"/>
      <c r="AR276" s="44"/>
      <c r="AS276" s="44"/>
      <c r="AT276" s="44"/>
      <c r="AU276" s="44"/>
    </row>
    <row r="277" customFormat="false" ht="24.75" hidden="false" customHeight="true" outlineLevel="0" collapsed="false">
      <c r="A277" s="44" t="n">
        <v>281</v>
      </c>
      <c r="B277" s="88" t="s">
        <v>189</v>
      </c>
      <c r="C277" s="88" t="str">
        <f aca="false">CONCATENATE(D277,"_",E277)</f>
        <v>CM_Intervenant</v>
      </c>
      <c r="D277" s="89" t="s">
        <v>23</v>
      </c>
      <c r="E277" s="89" t="s">
        <v>71</v>
      </c>
      <c r="F277" s="89" t="s">
        <v>72</v>
      </c>
      <c r="G277" s="141"/>
      <c r="H277" s="227"/>
      <c r="I277" s="227"/>
      <c r="J277" s="226"/>
      <c r="K277" s="227"/>
      <c r="L277" s="227"/>
      <c r="M277" s="227"/>
      <c r="N277" s="260" t="n">
        <f aca="false">1/3</f>
        <v>0.333333333333333</v>
      </c>
      <c r="O277" s="227"/>
      <c r="P277" s="227"/>
      <c r="Q277" s="226"/>
      <c r="R277" s="226"/>
      <c r="S277" s="227"/>
      <c r="T277" s="227"/>
      <c r="U277" s="227"/>
      <c r="V277" s="227"/>
      <c r="W277" s="227"/>
      <c r="X277" s="233"/>
      <c r="Y277" s="227" t="n">
        <v>1</v>
      </c>
      <c r="Z277" s="227" t="n">
        <v>1</v>
      </c>
      <c r="AA277" s="227"/>
      <c r="AB277" s="227"/>
      <c r="AC277" s="142" t="s">
        <v>122</v>
      </c>
      <c r="AD277" s="88" t="n">
        <f aca="false">SUM(G277:AB277)</f>
        <v>2.333333333</v>
      </c>
      <c r="AE277" s="88" t="n">
        <f aca="false">4.5/1.5</f>
        <v>3</v>
      </c>
      <c r="AF277" s="94" t="n">
        <f aca="false">(AD277+AD282+AD287+AD296)/(AE277+AE282+AE287+AE296)</f>
        <v>0.8955823293</v>
      </c>
      <c r="AG277" s="88" t="s">
        <v>189</v>
      </c>
      <c r="AH277" s="88" t="str">
        <f aca="false">E277</f>
        <v>Intervenant</v>
      </c>
      <c r="AI277" s="88" t="s">
        <v>73</v>
      </c>
      <c r="AJ277" s="88" t="s">
        <v>21</v>
      </c>
      <c r="AK277" s="88" t="s">
        <v>74</v>
      </c>
      <c r="AL277" s="44"/>
      <c r="AM277" s="44"/>
      <c r="AN277" s="44"/>
      <c r="AO277" s="44"/>
      <c r="AP277" s="44"/>
      <c r="AQ277" s="44"/>
      <c r="AR277" s="44"/>
      <c r="AS277" s="44"/>
      <c r="AT277" s="44"/>
      <c r="AU277" s="44"/>
    </row>
    <row r="278" customFormat="false" ht="14.25" hidden="false" customHeight="true" outlineLevel="0" collapsed="false">
      <c r="A278" s="44" t="n">
        <v>282</v>
      </c>
      <c r="B278" s="163" t="s">
        <v>134</v>
      </c>
      <c r="C278" s="96" t="str">
        <f aca="false">CONCATENATE(D278,"_",E278)</f>
        <v>CM_FC</v>
      </c>
      <c r="D278" s="195" t="s">
        <v>23</v>
      </c>
      <c r="E278" s="185" t="s">
        <v>123</v>
      </c>
      <c r="F278" s="195" t="s">
        <v>30</v>
      </c>
      <c r="G278" s="144"/>
      <c r="H278" s="162"/>
      <c r="I278" s="162" t="s">
        <v>190</v>
      </c>
      <c r="J278" s="178"/>
      <c r="K278" s="162"/>
      <c r="L278" s="162"/>
      <c r="M278" s="162"/>
      <c r="N278" s="260" t="n">
        <f aca="false">1/3</f>
        <v>0.333333333333333</v>
      </c>
      <c r="O278" s="162"/>
      <c r="P278" s="162"/>
      <c r="Q278" s="178"/>
      <c r="R278" s="178"/>
      <c r="S278" s="162"/>
      <c r="T278" s="162"/>
      <c r="U278" s="162"/>
      <c r="V278" s="162"/>
      <c r="W278" s="162"/>
      <c r="X278" s="233"/>
      <c r="Y278" s="162"/>
      <c r="Z278" s="162"/>
      <c r="AA278" s="162"/>
      <c r="AB278" s="162"/>
      <c r="AC278" s="145"/>
      <c r="AD278" s="103" t="n">
        <f aca="false">SUM(G278:AB281)</f>
        <v>2.333333333</v>
      </c>
      <c r="AE278" s="104"/>
      <c r="AF278" s="104"/>
      <c r="AG278" s="104"/>
      <c r="AH278" s="105" t="str">
        <f aca="false">E278</f>
        <v>FC</v>
      </c>
      <c r="AI278" s="106" t="str">
        <f aca="false">D278</f>
        <v>CM</v>
      </c>
      <c r="AJ278" s="105" t="n">
        <f aca="false">SUM(G278:AB278)</f>
        <v>0.333333333333333</v>
      </c>
      <c r="AK278" s="105" t="n">
        <f aca="false">AJ278*1.5</f>
        <v>0.5</v>
      </c>
      <c r="AL278" s="44"/>
      <c r="AM278" s="44"/>
      <c r="AN278" s="44"/>
      <c r="AO278" s="44"/>
      <c r="AP278" s="44"/>
      <c r="AQ278" s="44"/>
      <c r="AR278" s="44"/>
      <c r="AS278" s="44"/>
      <c r="AT278" s="44"/>
      <c r="AU278" s="44"/>
    </row>
    <row r="279" customFormat="false" ht="14.25" hidden="false" customHeight="true" outlineLevel="0" collapsed="false">
      <c r="A279" s="44" t="n">
        <v>283</v>
      </c>
      <c r="B279" s="163" t="s">
        <v>134</v>
      </c>
      <c r="C279" s="96" t="str">
        <f aca="false">CONCATENATE(D279,"_",E279)</f>
        <v>CM_MFC</v>
      </c>
      <c r="D279" s="195" t="s">
        <v>23</v>
      </c>
      <c r="E279" s="185" t="s">
        <v>83</v>
      </c>
      <c r="F279" s="195" t="s">
        <v>30</v>
      </c>
      <c r="G279" s="146"/>
      <c r="H279" s="162"/>
      <c r="I279" s="162"/>
      <c r="J279" s="178"/>
      <c r="K279" s="162"/>
      <c r="L279" s="162"/>
      <c r="M279" s="162"/>
      <c r="N279" s="162"/>
      <c r="O279" s="162"/>
      <c r="P279" s="162"/>
      <c r="Q279" s="178"/>
      <c r="R279" s="178"/>
      <c r="S279" s="162"/>
      <c r="T279" s="162"/>
      <c r="U279" s="162"/>
      <c r="V279" s="162"/>
      <c r="W279" s="162"/>
      <c r="X279" s="233"/>
      <c r="Y279" s="162" t="n">
        <v>1</v>
      </c>
      <c r="Z279" s="162" t="n">
        <v>1</v>
      </c>
      <c r="AA279" s="162"/>
      <c r="AB279" s="162"/>
      <c r="AC279" s="147"/>
      <c r="AD279" s="126"/>
      <c r="AE279" s="114"/>
      <c r="AF279" s="114"/>
      <c r="AG279" s="114"/>
      <c r="AH279" s="105" t="str">
        <f aca="false">E279</f>
        <v>MFC</v>
      </c>
      <c r="AI279" s="106" t="str">
        <f aca="false">D279</f>
        <v>CM</v>
      </c>
      <c r="AJ279" s="105" t="n">
        <f aca="false">SUM(G279:AB279)</f>
        <v>2</v>
      </c>
      <c r="AK279" s="105" t="n">
        <f aca="false">AJ279*1.5</f>
        <v>3</v>
      </c>
      <c r="AL279" s="44"/>
      <c r="AM279" s="44"/>
      <c r="AN279" s="44"/>
      <c r="AO279" s="44"/>
      <c r="AP279" s="44"/>
      <c r="AQ279" s="44"/>
      <c r="AR279" s="44"/>
      <c r="AS279" s="44"/>
      <c r="AT279" s="44"/>
      <c r="AU279" s="44"/>
    </row>
    <row r="280" customFormat="false" ht="13.5" hidden="false" customHeight="true" outlineLevel="0" collapsed="false">
      <c r="A280" s="44" t="n">
        <v>284</v>
      </c>
      <c r="B280" s="163" t="s">
        <v>134</v>
      </c>
      <c r="C280" s="96" t="str">
        <f aca="false">CONCATENATE(D280,"_",E280)</f>
        <v>CM_</v>
      </c>
      <c r="D280" s="195" t="s">
        <v>23</v>
      </c>
      <c r="E280" s="185"/>
      <c r="F280" s="195" t="s">
        <v>30</v>
      </c>
      <c r="G280" s="146"/>
      <c r="H280" s="162"/>
      <c r="I280" s="162"/>
      <c r="J280" s="178"/>
      <c r="K280" s="162"/>
      <c r="L280" s="162"/>
      <c r="M280" s="162"/>
      <c r="N280" s="162"/>
      <c r="O280" s="162"/>
      <c r="P280" s="162"/>
      <c r="Q280" s="178"/>
      <c r="R280" s="178"/>
      <c r="S280" s="162"/>
      <c r="T280" s="162"/>
      <c r="U280" s="162"/>
      <c r="V280" s="162"/>
      <c r="W280" s="162"/>
      <c r="X280" s="233"/>
      <c r="Y280" s="162"/>
      <c r="Z280" s="162"/>
      <c r="AA280" s="162"/>
      <c r="AB280" s="162"/>
      <c r="AC280" s="151"/>
      <c r="AD280" s="113" t="str">
        <f aca="false">IF(AD277=AD278,"ok","/!\")</f>
        <v>ok</v>
      </c>
      <c r="AE280" s="113" t="str">
        <f aca="false">IF(AD277=AE277,"ok","/!\")</f>
        <v>/!\</v>
      </c>
      <c r="AF280" s="114"/>
      <c r="AG280" s="114"/>
      <c r="AH280" s="105" t="n">
        <f aca="false">E280</f>
        <v>0</v>
      </c>
      <c r="AI280" s="106" t="str">
        <f aca="false">D280</f>
        <v>CM</v>
      </c>
      <c r="AJ280" s="105" t="n">
        <f aca="false">SUM(G280:AB280)</f>
        <v>0</v>
      </c>
      <c r="AK280" s="105" t="n">
        <f aca="false">AJ280*1.5</f>
        <v>0</v>
      </c>
      <c r="AL280" s="44"/>
      <c r="AM280" s="44"/>
      <c r="AN280" s="44"/>
      <c r="AO280" s="44"/>
      <c r="AP280" s="44"/>
      <c r="AQ280" s="44"/>
      <c r="AR280" s="44"/>
      <c r="AS280" s="44"/>
      <c r="AT280" s="44"/>
      <c r="AU280" s="44"/>
    </row>
    <row r="281" customFormat="false" ht="13.5" hidden="false" customHeight="true" outlineLevel="0" collapsed="false">
      <c r="A281" s="44"/>
      <c r="B281" s="163" t="s">
        <v>134</v>
      </c>
      <c r="C281" s="248" t="s">
        <v>191</v>
      </c>
      <c r="D281" s="195" t="s">
        <v>23</v>
      </c>
      <c r="E281" s="185"/>
      <c r="F281" s="195" t="s">
        <v>30</v>
      </c>
      <c r="G281" s="144"/>
      <c r="H281" s="162"/>
      <c r="I281" s="162"/>
      <c r="J281" s="178"/>
      <c r="K281" s="162"/>
      <c r="L281" s="162"/>
      <c r="M281" s="162"/>
      <c r="N281" s="162"/>
      <c r="O281" s="162"/>
      <c r="P281" s="162"/>
      <c r="Q281" s="178"/>
      <c r="R281" s="178"/>
      <c r="S281" s="162"/>
      <c r="T281" s="162"/>
      <c r="U281" s="162"/>
      <c r="V281" s="162"/>
      <c r="W281" s="162"/>
      <c r="X281" s="233"/>
      <c r="Y281" s="162"/>
      <c r="Z281" s="162"/>
      <c r="AA281" s="162"/>
      <c r="AB281" s="162"/>
      <c r="AC281" s="151"/>
      <c r="AD281" s="113"/>
      <c r="AE281" s="113"/>
      <c r="AF281" s="114"/>
      <c r="AG281" s="114"/>
      <c r="AH281" s="105" t="n">
        <f aca="false">E281</f>
        <v>0</v>
      </c>
      <c r="AI281" s="106" t="str">
        <f aca="false">D281</f>
        <v>CM</v>
      </c>
      <c r="AJ281" s="105" t="n">
        <f aca="false">SUM(G281:AB281)</f>
        <v>0</v>
      </c>
      <c r="AK281" s="105" t="n">
        <f aca="false">AJ281*1.5</f>
        <v>0</v>
      </c>
      <c r="AL281" s="44"/>
      <c r="AM281" s="44"/>
      <c r="AN281" s="44"/>
      <c r="AO281" s="44"/>
      <c r="AP281" s="44"/>
      <c r="AQ281" s="44"/>
      <c r="AR281" s="44"/>
      <c r="AS281" s="44"/>
      <c r="AT281" s="44"/>
      <c r="AU281" s="44"/>
    </row>
    <row r="282" customFormat="false" ht="24.75" hidden="false" customHeight="true" outlineLevel="0" collapsed="false">
      <c r="A282" s="44" t="n">
        <v>285</v>
      </c>
      <c r="B282" s="88" t="s">
        <v>189</v>
      </c>
      <c r="C282" s="88" t="str">
        <f aca="false">CONCATENATE(D282,"_",E282)</f>
        <v>TD_Intervenant</v>
      </c>
      <c r="D282" s="88" t="s">
        <v>25</v>
      </c>
      <c r="E282" s="88" t="s">
        <v>71</v>
      </c>
      <c r="F282" s="88" t="s">
        <v>72</v>
      </c>
      <c r="G282" s="141"/>
      <c r="H282" s="227"/>
      <c r="I282" s="227"/>
      <c r="J282" s="226"/>
      <c r="K282" s="227"/>
      <c r="L282" s="227"/>
      <c r="M282" s="227"/>
      <c r="N282" s="227"/>
      <c r="O282" s="227"/>
      <c r="P282" s="227"/>
      <c r="Q282" s="226"/>
      <c r="R282" s="226"/>
      <c r="S282" s="227"/>
      <c r="T282" s="227"/>
      <c r="U282" s="227"/>
      <c r="V282" s="227"/>
      <c r="W282" s="227"/>
      <c r="X282" s="233"/>
      <c r="Y282" s="227"/>
      <c r="Z282" s="227"/>
      <c r="AA282" s="227"/>
      <c r="AB282" s="227"/>
      <c r="AC282" s="147"/>
      <c r="AD282" s="88" t="n">
        <f aca="false">SUM(G282:AB282)*4</f>
        <v>0</v>
      </c>
      <c r="AE282" s="88" t="n">
        <f aca="false">0/1.5*4</f>
        <v>0</v>
      </c>
      <c r="AF282" s="114"/>
      <c r="AG282" s="114"/>
      <c r="AH282" s="88" t="str">
        <f aca="false">E282</f>
        <v>Intervenant</v>
      </c>
      <c r="AI282" s="88" t="str">
        <f aca="false">D282</f>
        <v>TD</v>
      </c>
      <c r="AJ282" s="88" t="n">
        <f aca="false">SUM(G282:AB282)</f>
        <v>0</v>
      </c>
      <c r="AK282" s="88" t="n">
        <f aca="false">AJ282*1.5</f>
        <v>0</v>
      </c>
      <c r="AL282" s="44"/>
      <c r="AM282" s="44"/>
      <c r="AN282" s="44"/>
      <c r="AO282" s="44"/>
      <c r="AP282" s="44"/>
      <c r="AQ282" s="44"/>
      <c r="AR282" s="44"/>
      <c r="AS282" s="44"/>
      <c r="AT282" s="44"/>
      <c r="AU282" s="44"/>
    </row>
    <row r="283" customFormat="false" ht="13.5" hidden="false" customHeight="true" outlineLevel="0" collapsed="false">
      <c r="A283" s="44" t="n">
        <v>286</v>
      </c>
      <c r="B283" s="163" t="s">
        <v>134</v>
      </c>
      <c r="C283" s="96" t="str">
        <f aca="false">CONCATENATE(D283,"_",E283)</f>
        <v>TD_</v>
      </c>
      <c r="D283" s="195" t="s">
        <v>25</v>
      </c>
      <c r="E283" s="195"/>
      <c r="F283" s="195" t="s">
        <v>32</v>
      </c>
      <c r="G283" s="144"/>
      <c r="H283" s="162"/>
      <c r="I283" s="162"/>
      <c r="J283" s="178"/>
      <c r="K283" s="162"/>
      <c r="L283" s="162"/>
      <c r="M283" s="162"/>
      <c r="N283" s="162"/>
      <c r="O283" s="162"/>
      <c r="P283" s="162"/>
      <c r="Q283" s="178"/>
      <c r="R283" s="178"/>
      <c r="S283" s="162"/>
      <c r="T283" s="162"/>
      <c r="U283" s="162"/>
      <c r="V283" s="162"/>
      <c r="W283" s="162"/>
      <c r="X283" s="233"/>
      <c r="Y283" s="162"/>
      <c r="Z283" s="162"/>
      <c r="AA283" s="162"/>
      <c r="AB283" s="162"/>
      <c r="AC283" s="147"/>
      <c r="AD283" s="103" t="n">
        <f aca="false">SUM(G283:AB286)</f>
        <v>0</v>
      </c>
      <c r="AE283" s="104"/>
      <c r="AF283" s="114"/>
      <c r="AG283" s="114"/>
      <c r="AH283" s="105" t="n">
        <f aca="false">E283</f>
        <v>0</v>
      </c>
      <c r="AI283" s="106" t="str">
        <f aca="false">D283</f>
        <v>TD</v>
      </c>
      <c r="AJ283" s="105" t="n">
        <f aca="false">SUM(G283:AB283)</f>
        <v>0</v>
      </c>
      <c r="AK283" s="105" t="n">
        <f aca="false">AJ283*1.5</f>
        <v>0</v>
      </c>
      <c r="AL283" s="44"/>
      <c r="AM283" s="44"/>
      <c r="AN283" s="44"/>
      <c r="AO283" s="44"/>
      <c r="AP283" s="44"/>
      <c r="AQ283" s="44"/>
      <c r="AR283" s="44"/>
      <c r="AS283" s="44"/>
      <c r="AT283" s="44"/>
      <c r="AU283" s="44"/>
    </row>
    <row r="284" customFormat="false" ht="13.5" hidden="false" customHeight="true" outlineLevel="0" collapsed="false">
      <c r="A284" s="44" t="n">
        <v>287</v>
      </c>
      <c r="B284" s="163" t="s">
        <v>134</v>
      </c>
      <c r="C284" s="96" t="str">
        <f aca="false">CONCATENATE(D284,"_",E284)</f>
        <v>TD_</v>
      </c>
      <c r="D284" s="195" t="s">
        <v>25</v>
      </c>
      <c r="E284" s="195"/>
      <c r="F284" s="195" t="s">
        <v>32</v>
      </c>
      <c r="G284" s="146"/>
      <c r="H284" s="162"/>
      <c r="I284" s="162"/>
      <c r="J284" s="178"/>
      <c r="K284" s="162"/>
      <c r="L284" s="162"/>
      <c r="M284" s="162"/>
      <c r="N284" s="162"/>
      <c r="O284" s="162"/>
      <c r="P284" s="162"/>
      <c r="Q284" s="178"/>
      <c r="R284" s="178"/>
      <c r="S284" s="162"/>
      <c r="T284" s="162"/>
      <c r="U284" s="162"/>
      <c r="V284" s="162"/>
      <c r="W284" s="162"/>
      <c r="X284" s="233"/>
      <c r="Y284" s="162"/>
      <c r="Z284" s="162"/>
      <c r="AA284" s="162"/>
      <c r="AB284" s="162"/>
      <c r="AC284" s="147"/>
      <c r="AD284" s="126"/>
      <c r="AE284" s="126"/>
      <c r="AF284" s="114"/>
      <c r="AG284" s="114"/>
      <c r="AH284" s="105" t="n">
        <f aca="false">E284</f>
        <v>0</v>
      </c>
      <c r="AI284" s="106" t="str">
        <f aca="false">D284</f>
        <v>TD</v>
      </c>
      <c r="AJ284" s="105" t="n">
        <f aca="false">SUM(G284:AB284)</f>
        <v>0</v>
      </c>
      <c r="AK284" s="105" t="n">
        <f aca="false">AJ284*1.5</f>
        <v>0</v>
      </c>
      <c r="AL284" s="44"/>
      <c r="AM284" s="44"/>
      <c r="AN284" s="44"/>
      <c r="AO284" s="44"/>
      <c r="AP284" s="44"/>
      <c r="AQ284" s="44"/>
      <c r="AR284" s="44"/>
      <c r="AS284" s="44"/>
      <c r="AT284" s="44"/>
      <c r="AU284" s="44"/>
    </row>
    <row r="285" customFormat="false" ht="13.5" hidden="false" customHeight="true" outlineLevel="0" collapsed="false">
      <c r="A285" s="44" t="n">
        <v>288</v>
      </c>
      <c r="B285" s="163" t="s">
        <v>134</v>
      </c>
      <c r="C285" s="96" t="str">
        <f aca="false">CONCATENATE(D285,"_",E285)</f>
        <v>TD_</v>
      </c>
      <c r="D285" s="195" t="s">
        <v>25</v>
      </c>
      <c r="E285" s="195"/>
      <c r="F285" s="195" t="s">
        <v>32</v>
      </c>
      <c r="G285" s="144"/>
      <c r="H285" s="162"/>
      <c r="I285" s="162"/>
      <c r="J285" s="178"/>
      <c r="K285" s="162"/>
      <c r="L285" s="162"/>
      <c r="M285" s="162"/>
      <c r="N285" s="162"/>
      <c r="O285" s="162"/>
      <c r="P285" s="162"/>
      <c r="Q285" s="178"/>
      <c r="R285" s="178"/>
      <c r="S285" s="162"/>
      <c r="T285" s="162"/>
      <c r="U285" s="162"/>
      <c r="V285" s="162"/>
      <c r="W285" s="162"/>
      <c r="X285" s="233"/>
      <c r="Y285" s="162"/>
      <c r="Z285" s="162"/>
      <c r="AA285" s="162"/>
      <c r="AB285" s="162"/>
      <c r="AC285" s="147"/>
      <c r="AD285" s="126"/>
      <c r="AE285" s="114"/>
      <c r="AF285" s="114"/>
      <c r="AG285" s="114"/>
      <c r="AH285" s="105" t="n">
        <f aca="false">E285</f>
        <v>0</v>
      </c>
      <c r="AI285" s="106" t="str">
        <f aca="false">D285</f>
        <v>TD</v>
      </c>
      <c r="AJ285" s="105" t="n">
        <f aca="false">SUM(G285:AB285)</f>
        <v>0</v>
      </c>
      <c r="AK285" s="105" t="n">
        <f aca="false">AJ285*1.5</f>
        <v>0</v>
      </c>
      <c r="AL285" s="44"/>
      <c r="AM285" s="44"/>
      <c r="AN285" s="44"/>
      <c r="AO285" s="44"/>
      <c r="AP285" s="44"/>
      <c r="AQ285" s="44"/>
      <c r="AR285" s="44"/>
      <c r="AS285" s="44"/>
      <c r="AT285" s="44"/>
      <c r="AU285" s="44"/>
    </row>
    <row r="286" customFormat="false" ht="13.5" hidden="false" customHeight="true" outlineLevel="0" collapsed="false">
      <c r="A286" s="44" t="n">
        <v>289</v>
      </c>
      <c r="B286" s="163" t="s">
        <v>134</v>
      </c>
      <c r="C286" s="96" t="str">
        <f aca="false">CONCATENATE(D286,"_",E286)</f>
        <v>TD_</v>
      </c>
      <c r="D286" s="184" t="s">
        <v>25</v>
      </c>
      <c r="E286" s="184"/>
      <c r="F286" s="195" t="s">
        <v>32</v>
      </c>
      <c r="G286" s="146"/>
      <c r="H286" s="162"/>
      <c r="I286" s="162"/>
      <c r="J286" s="178"/>
      <c r="K286" s="162"/>
      <c r="L286" s="162"/>
      <c r="M286" s="162"/>
      <c r="N286" s="162"/>
      <c r="O286" s="162"/>
      <c r="P286" s="162"/>
      <c r="Q286" s="178"/>
      <c r="R286" s="178"/>
      <c r="S286" s="162"/>
      <c r="T286" s="162"/>
      <c r="U286" s="162"/>
      <c r="V286" s="162"/>
      <c r="W286" s="162"/>
      <c r="X286" s="233"/>
      <c r="Y286" s="162"/>
      <c r="Z286" s="162"/>
      <c r="AA286" s="162"/>
      <c r="AB286" s="162"/>
      <c r="AC286" s="151"/>
      <c r="AD286" s="113" t="str">
        <f aca="false">IF(AD282=AD283,"ok","/!\")</f>
        <v>ok</v>
      </c>
      <c r="AE286" s="113" t="str">
        <f aca="false">IF(AD282=AE282,"ok","/!\")</f>
        <v>ok</v>
      </c>
      <c r="AF286" s="114"/>
      <c r="AG286" s="114"/>
      <c r="AH286" s="105" t="n">
        <f aca="false">E286</f>
        <v>0</v>
      </c>
      <c r="AI286" s="106" t="str">
        <f aca="false">D286</f>
        <v>TD</v>
      </c>
      <c r="AJ286" s="105" t="n">
        <f aca="false">SUM(G286:AB286)</f>
        <v>0</v>
      </c>
      <c r="AK286" s="105" t="n">
        <f aca="false">AJ286*1.5</f>
        <v>0</v>
      </c>
      <c r="AL286" s="44"/>
      <c r="AM286" s="44"/>
      <c r="AN286" s="44"/>
      <c r="AO286" s="44"/>
      <c r="AP286" s="44"/>
      <c r="AQ286" s="44"/>
      <c r="AR286" s="44"/>
      <c r="AS286" s="44"/>
      <c r="AT286" s="44"/>
      <c r="AU286" s="44"/>
    </row>
    <row r="287" customFormat="false" ht="24.75" hidden="false" customHeight="true" outlineLevel="0" collapsed="false">
      <c r="A287" s="44" t="n">
        <v>290</v>
      </c>
      <c r="B287" s="88" t="s">
        <v>189</v>
      </c>
      <c r="C287" s="88" t="str">
        <f aca="false">CONCATENATE(D287,"_",E287)</f>
        <v>TP_Intervenant</v>
      </c>
      <c r="D287" s="88" t="s">
        <v>27</v>
      </c>
      <c r="E287" s="88" t="s">
        <v>71</v>
      </c>
      <c r="F287" s="88" t="s">
        <v>72</v>
      </c>
      <c r="G287" s="141"/>
      <c r="H287" s="227" t="n">
        <v>1</v>
      </c>
      <c r="I287" s="227"/>
      <c r="J287" s="226"/>
      <c r="K287" s="227" t="n">
        <v>2</v>
      </c>
      <c r="L287" s="227" t="n">
        <v>1</v>
      </c>
      <c r="M287" s="227" t="n">
        <v>2</v>
      </c>
      <c r="N287" s="227" t="n">
        <v>1</v>
      </c>
      <c r="O287" s="227" t="n">
        <v>1</v>
      </c>
      <c r="P287" s="227" t="n">
        <v>1</v>
      </c>
      <c r="Q287" s="226"/>
      <c r="R287" s="226"/>
      <c r="S287" s="227"/>
      <c r="T287" s="227"/>
      <c r="U287" s="227"/>
      <c r="V287" s="227"/>
      <c r="W287" s="227"/>
      <c r="X287" s="233"/>
      <c r="Y287" s="227"/>
      <c r="Z287" s="227"/>
      <c r="AA287" s="227"/>
      <c r="AB287" s="227"/>
      <c r="AC287" s="147"/>
      <c r="AD287" s="88" t="n">
        <f aca="false">SUM(G287:AB287)*8</f>
        <v>72</v>
      </c>
      <c r="AE287" s="88" t="n">
        <f aca="false">15/1.5*8</f>
        <v>80</v>
      </c>
      <c r="AF287" s="114"/>
      <c r="AG287" s="114" t="n">
        <f aca="false">(AD287-AE287)*1.5/8</f>
        <v>-1.5</v>
      </c>
      <c r="AH287" s="88" t="str">
        <f aca="false">E287</f>
        <v>Intervenant</v>
      </c>
      <c r="AI287" s="88" t="str">
        <f aca="false">D287</f>
        <v>TP</v>
      </c>
      <c r="AJ287" s="88" t="n">
        <f aca="false">SUM(G287:AB287)</f>
        <v>9</v>
      </c>
      <c r="AK287" s="88" t="n">
        <f aca="false">AJ287*1.5</f>
        <v>13.5</v>
      </c>
      <c r="AL287" s="44"/>
      <c r="AM287" s="44"/>
      <c r="AN287" s="44"/>
      <c r="AO287" s="44"/>
      <c r="AP287" s="44"/>
      <c r="AQ287" s="44"/>
      <c r="AR287" s="44"/>
      <c r="AS287" s="44"/>
      <c r="AT287" s="44"/>
      <c r="AU287" s="44"/>
    </row>
    <row r="288" customFormat="false" ht="14.25" hidden="false" customHeight="true" outlineLevel="0" collapsed="false">
      <c r="A288" s="44" t="n">
        <v>291</v>
      </c>
      <c r="B288" s="163" t="s">
        <v>134</v>
      </c>
      <c r="C288" s="96" t="str">
        <f aca="false">CONCATENATE(D288,"_",E288)</f>
        <v>TP_AB</v>
      </c>
      <c r="D288" s="195" t="s">
        <v>27</v>
      </c>
      <c r="E288" s="185" t="s">
        <v>124</v>
      </c>
      <c r="F288" s="195" t="s">
        <v>32</v>
      </c>
      <c r="G288" s="144"/>
      <c r="H288" s="162" t="n">
        <v>1</v>
      </c>
      <c r="I288" s="162"/>
      <c r="J288" s="178"/>
      <c r="K288" s="162" t="n">
        <v>2</v>
      </c>
      <c r="L288" s="162" t="n">
        <v>1</v>
      </c>
      <c r="M288" s="162" t="n">
        <v>2</v>
      </c>
      <c r="N288" s="162" t="n">
        <v>1</v>
      </c>
      <c r="O288" s="162" t="n">
        <v>2</v>
      </c>
      <c r="P288" s="162" t="n">
        <v>0</v>
      </c>
      <c r="Q288" s="178"/>
      <c r="R288" s="178"/>
      <c r="S288" s="162"/>
      <c r="T288" s="162"/>
      <c r="U288" s="162"/>
      <c r="V288" s="162"/>
      <c r="W288" s="162"/>
      <c r="X288" s="233"/>
      <c r="Y288" s="162"/>
      <c r="Z288" s="162"/>
      <c r="AA288" s="162"/>
      <c r="AB288" s="162"/>
      <c r="AC288" s="147"/>
      <c r="AD288" s="103" t="n">
        <f aca="false">SUM(G288:AB295)</f>
        <v>72</v>
      </c>
      <c r="AE288" s="104"/>
      <c r="AF288" s="114"/>
      <c r="AG288" s="114"/>
      <c r="AH288" s="105" t="str">
        <f aca="false">E288</f>
        <v>AB</v>
      </c>
      <c r="AI288" s="106" t="str">
        <f aca="false">D288</f>
        <v>TP</v>
      </c>
      <c r="AJ288" s="105" t="n">
        <f aca="false">SUM(G288:AB288)</f>
        <v>9</v>
      </c>
      <c r="AK288" s="105" t="n">
        <f aca="false">AJ288*1.5</f>
        <v>13.5</v>
      </c>
      <c r="AL288" s="44"/>
      <c r="AM288" s="44"/>
      <c r="AN288" s="44"/>
      <c r="AO288" s="44"/>
      <c r="AP288" s="44"/>
      <c r="AQ288" s="44"/>
      <c r="AR288" s="44"/>
      <c r="AS288" s="44"/>
      <c r="AT288" s="44"/>
      <c r="AU288" s="44"/>
    </row>
    <row r="289" customFormat="false" ht="14.25" hidden="false" customHeight="true" outlineLevel="0" collapsed="false">
      <c r="A289" s="44" t="n">
        <v>292</v>
      </c>
      <c r="B289" s="163" t="s">
        <v>134</v>
      </c>
      <c r="C289" s="96" t="str">
        <f aca="false">CONCATENATE(D289,"_",E289)</f>
        <v>TP_MJT</v>
      </c>
      <c r="D289" s="195" t="s">
        <v>27</v>
      </c>
      <c r="E289" s="185" t="s">
        <v>126</v>
      </c>
      <c r="F289" s="195" t="s">
        <v>32</v>
      </c>
      <c r="G289" s="146"/>
      <c r="H289" s="162" t="n">
        <v>3</v>
      </c>
      <c r="I289" s="162"/>
      <c r="J289" s="178"/>
      <c r="K289" s="162" t="n">
        <v>6</v>
      </c>
      <c r="L289" s="162" t="n">
        <v>3</v>
      </c>
      <c r="M289" s="162" t="n">
        <v>6</v>
      </c>
      <c r="N289" s="162" t="n">
        <v>3</v>
      </c>
      <c r="O289" s="162" t="n">
        <v>3</v>
      </c>
      <c r="P289" s="162" t="n">
        <v>3</v>
      </c>
      <c r="Q289" s="178"/>
      <c r="R289" s="178"/>
      <c r="S289" s="162"/>
      <c r="T289" s="162"/>
      <c r="U289" s="162"/>
      <c r="V289" s="162"/>
      <c r="W289" s="162"/>
      <c r="X289" s="233"/>
      <c r="Y289" s="162"/>
      <c r="Z289" s="162"/>
      <c r="AA289" s="162"/>
      <c r="AB289" s="162"/>
      <c r="AC289" s="147"/>
      <c r="AD289" s="126"/>
      <c r="AE289" s="114"/>
      <c r="AF289" s="114"/>
      <c r="AG289" s="114"/>
      <c r="AH289" s="105" t="str">
        <f aca="false">E289</f>
        <v>MJT</v>
      </c>
      <c r="AI289" s="106" t="str">
        <f aca="false">D289</f>
        <v>TP</v>
      </c>
      <c r="AJ289" s="105" t="n">
        <f aca="false">SUM(G289:AB289)</f>
        <v>27</v>
      </c>
      <c r="AK289" s="105" t="n">
        <f aca="false">AJ289*1.5</f>
        <v>40.5</v>
      </c>
      <c r="AL289" s="44"/>
      <c r="AM289" s="44"/>
      <c r="AN289" s="44"/>
      <c r="AO289" s="44"/>
      <c r="AP289" s="44"/>
      <c r="AQ289" s="44"/>
      <c r="AR289" s="44"/>
      <c r="AS289" s="44"/>
      <c r="AT289" s="44"/>
      <c r="AU289" s="44"/>
    </row>
    <row r="290" customFormat="false" ht="14.25" hidden="false" customHeight="true" outlineLevel="0" collapsed="false">
      <c r="A290" s="44" t="n">
        <v>293</v>
      </c>
      <c r="B290" s="163" t="s">
        <v>134</v>
      </c>
      <c r="C290" s="96" t="str">
        <f aca="false">CONCATENATE(D290,"_",E290)</f>
        <v>TP_MN</v>
      </c>
      <c r="D290" s="195" t="s">
        <v>27</v>
      </c>
      <c r="E290" s="185" t="s">
        <v>127</v>
      </c>
      <c r="F290" s="195" t="s">
        <v>32</v>
      </c>
      <c r="G290" s="144"/>
      <c r="H290" s="162" t="n">
        <v>2</v>
      </c>
      <c r="I290" s="162"/>
      <c r="J290" s="178"/>
      <c r="K290" s="162" t="n">
        <v>4</v>
      </c>
      <c r="L290" s="162" t="n">
        <v>2</v>
      </c>
      <c r="M290" s="162" t="n">
        <v>4</v>
      </c>
      <c r="N290" s="162" t="n">
        <v>2</v>
      </c>
      <c r="O290" s="162" t="n">
        <v>2</v>
      </c>
      <c r="P290" s="162" t="n">
        <v>2</v>
      </c>
      <c r="Q290" s="178"/>
      <c r="R290" s="178"/>
      <c r="S290" s="162"/>
      <c r="T290" s="162"/>
      <c r="U290" s="162"/>
      <c r="V290" s="162"/>
      <c r="W290" s="162"/>
      <c r="X290" s="233"/>
      <c r="Y290" s="162"/>
      <c r="Z290" s="162"/>
      <c r="AA290" s="162"/>
      <c r="AB290" s="162"/>
      <c r="AC290" s="147"/>
      <c r="AD290" s="126"/>
      <c r="AE290" s="114"/>
      <c r="AF290" s="114"/>
      <c r="AG290" s="114"/>
      <c r="AH290" s="105" t="str">
        <f aca="false">E290</f>
        <v>MN</v>
      </c>
      <c r="AI290" s="106" t="str">
        <f aca="false">D290</f>
        <v>TP</v>
      </c>
      <c r="AJ290" s="105" t="n">
        <f aca="false">SUM(G290:AB290)</f>
        <v>18</v>
      </c>
      <c r="AK290" s="105" t="n">
        <f aca="false">AJ290*1.5</f>
        <v>27</v>
      </c>
      <c r="AL290" s="44"/>
      <c r="AM290" s="44"/>
      <c r="AN290" s="44"/>
      <c r="AO290" s="44"/>
      <c r="AP290" s="44"/>
      <c r="AQ290" s="44"/>
      <c r="AR290" s="44"/>
      <c r="AS290" s="44"/>
      <c r="AT290" s="44"/>
      <c r="AU290" s="44"/>
    </row>
    <row r="291" customFormat="false" ht="14.25" hidden="false" customHeight="true" outlineLevel="0" collapsed="false">
      <c r="A291" s="44" t="n">
        <v>294</v>
      </c>
      <c r="B291" s="163" t="s">
        <v>134</v>
      </c>
      <c r="C291" s="96" t="str">
        <f aca="false">CONCATENATE(D291,"_",E291)</f>
        <v>TP_ALE</v>
      </c>
      <c r="D291" s="195" t="s">
        <v>27</v>
      </c>
      <c r="E291" s="185" t="s">
        <v>122</v>
      </c>
      <c r="F291" s="195" t="s">
        <v>32</v>
      </c>
      <c r="G291" s="146"/>
      <c r="H291" s="162" t="n">
        <v>2</v>
      </c>
      <c r="I291" s="162"/>
      <c r="J291" s="178"/>
      <c r="K291" s="162" t="n">
        <v>4</v>
      </c>
      <c r="L291" s="162" t="n">
        <v>2</v>
      </c>
      <c r="M291" s="162" t="n">
        <v>4</v>
      </c>
      <c r="N291" s="162" t="n">
        <v>2</v>
      </c>
      <c r="O291" s="162" t="n">
        <v>2</v>
      </c>
      <c r="P291" s="162" t="n">
        <v>2</v>
      </c>
      <c r="Q291" s="178"/>
      <c r="R291" s="178"/>
      <c r="S291" s="162"/>
      <c r="T291" s="162"/>
      <c r="U291" s="162"/>
      <c r="V291" s="162"/>
      <c r="W291" s="162"/>
      <c r="X291" s="233"/>
      <c r="Y291" s="162"/>
      <c r="Z291" s="162"/>
      <c r="AA291" s="162"/>
      <c r="AB291" s="162"/>
      <c r="AC291" s="147"/>
      <c r="AD291" s="126"/>
      <c r="AE291" s="114"/>
      <c r="AF291" s="114"/>
      <c r="AG291" s="114"/>
      <c r="AH291" s="105" t="str">
        <f aca="false">E291</f>
        <v>ALE</v>
      </c>
      <c r="AI291" s="106" t="str">
        <f aca="false">D291</f>
        <v>TP</v>
      </c>
      <c r="AJ291" s="105" t="n">
        <f aca="false">SUM(G291:AB291)</f>
        <v>18</v>
      </c>
      <c r="AK291" s="105" t="n">
        <f aca="false">AJ291*1.5</f>
        <v>27</v>
      </c>
      <c r="AL291" s="44"/>
      <c r="AM291" s="44"/>
      <c r="AN291" s="44"/>
      <c r="AO291" s="44"/>
      <c r="AP291" s="44"/>
      <c r="AQ291" s="44"/>
      <c r="AR291" s="44"/>
      <c r="AS291" s="44"/>
      <c r="AT291" s="44"/>
      <c r="AU291" s="44"/>
    </row>
    <row r="292" customFormat="false" ht="13.5" hidden="false" customHeight="true" outlineLevel="0" collapsed="false">
      <c r="A292" s="44" t="n">
        <v>295</v>
      </c>
      <c r="B292" s="163" t="s">
        <v>134</v>
      </c>
      <c r="C292" s="96" t="str">
        <f aca="false">CONCATENATE(D292,"_",E292)</f>
        <v>TP_</v>
      </c>
      <c r="D292" s="195" t="s">
        <v>27</v>
      </c>
      <c r="E292" s="185"/>
      <c r="F292" s="195" t="s">
        <v>32</v>
      </c>
      <c r="G292" s="144"/>
      <c r="H292" s="162"/>
      <c r="I292" s="162"/>
      <c r="J292" s="178"/>
      <c r="K292" s="162"/>
      <c r="L292" s="162"/>
      <c r="M292" s="162"/>
      <c r="N292" s="162"/>
      <c r="O292" s="162"/>
      <c r="P292" s="162"/>
      <c r="Q292" s="178"/>
      <c r="R292" s="178"/>
      <c r="S292" s="162"/>
      <c r="T292" s="162"/>
      <c r="U292" s="162"/>
      <c r="V292" s="162"/>
      <c r="W292" s="162"/>
      <c r="X292" s="233"/>
      <c r="Y292" s="162"/>
      <c r="Z292" s="162"/>
      <c r="AA292" s="162"/>
      <c r="AB292" s="162"/>
      <c r="AC292" s="147"/>
      <c r="AD292" s="126"/>
      <c r="AE292" s="114"/>
      <c r="AF292" s="114"/>
      <c r="AG292" s="114"/>
      <c r="AH292" s="105" t="n">
        <f aca="false">E292</f>
        <v>0</v>
      </c>
      <c r="AI292" s="106" t="str">
        <f aca="false">D292</f>
        <v>TP</v>
      </c>
      <c r="AJ292" s="105" t="n">
        <f aca="false">SUM(G292:AB292)</f>
        <v>0</v>
      </c>
      <c r="AK292" s="105" t="n">
        <f aca="false">AJ292*1.5</f>
        <v>0</v>
      </c>
      <c r="AL292" s="44"/>
      <c r="AM292" s="44"/>
      <c r="AN292" s="44"/>
      <c r="AO292" s="44"/>
      <c r="AP292" s="44"/>
      <c r="AQ292" s="44"/>
      <c r="AR292" s="44"/>
      <c r="AS292" s="44"/>
      <c r="AT292" s="44"/>
      <c r="AU292" s="44"/>
    </row>
    <row r="293" customFormat="false" ht="13.5" hidden="false" customHeight="true" outlineLevel="0" collapsed="false">
      <c r="A293" s="44" t="n">
        <v>296</v>
      </c>
      <c r="B293" s="163" t="s">
        <v>134</v>
      </c>
      <c r="C293" s="96" t="str">
        <f aca="false">CONCATENATE(D293,"_",E293)</f>
        <v>TP_</v>
      </c>
      <c r="D293" s="195" t="s">
        <v>27</v>
      </c>
      <c r="E293" s="185"/>
      <c r="F293" s="195" t="s">
        <v>32</v>
      </c>
      <c r="G293" s="146"/>
      <c r="H293" s="162"/>
      <c r="I293" s="162"/>
      <c r="J293" s="178"/>
      <c r="K293" s="162"/>
      <c r="L293" s="162"/>
      <c r="M293" s="162"/>
      <c r="N293" s="162"/>
      <c r="O293" s="162"/>
      <c r="P293" s="162"/>
      <c r="Q293" s="178"/>
      <c r="R293" s="178"/>
      <c r="S293" s="162"/>
      <c r="T293" s="162"/>
      <c r="U293" s="162"/>
      <c r="V293" s="162"/>
      <c r="W293" s="162"/>
      <c r="X293" s="233"/>
      <c r="Y293" s="162"/>
      <c r="Z293" s="162"/>
      <c r="AA293" s="162"/>
      <c r="AB293" s="162"/>
      <c r="AC293" s="147"/>
      <c r="AD293" s="126"/>
      <c r="AE293" s="114"/>
      <c r="AF293" s="114"/>
      <c r="AG293" s="114"/>
      <c r="AH293" s="105" t="n">
        <f aca="false">E293</f>
        <v>0</v>
      </c>
      <c r="AI293" s="106" t="str">
        <f aca="false">D293</f>
        <v>TP</v>
      </c>
      <c r="AJ293" s="105" t="n">
        <f aca="false">SUM(G293:AB293)</f>
        <v>0</v>
      </c>
      <c r="AK293" s="105" t="n">
        <f aca="false">AJ293*1.5</f>
        <v>0</v>
      </c>
      <c r="AL293" s="44"/>
      <c r="AM293" s="44"/>
      <c r="AN293" s="44"/>
      <c r="AO293" s="44"/>
      <c r="AP293" s="44"/>
      <c r="AQ293" s="44"/>
      <c r="AR293" s="44"/>
      <c r="AS293" s="44"/>
      <c r="AT293" s="44"/>
      <c r="AU293" s="44"/>
    </row>
    <row r="294" customFormat="false" ht="13.5" hidden="false" customHeight="true" outlineLevel="0" collapsed="false">
      <c r="A294" s="44" t="n">
        <v>297</v>
      </c>
      <c r="B294" s="163" t="s">
        <v>134</v>
      </c>
      <c r="C294" s="96" t="str">
        <f aca="false">CONCATENATE(D294,"_",E294)</f>
        <v>TP_</v>
      </c>
      <c r="D294" s="195" t="s">
        <v>27</v>
      </c>
      <c r="E294" s="185"/>
      <c r="F294" s="195" t="s">
        <v>36</v>
      </c>
      <c r="G294" s="144"/>
      <c r="H294" s="162"/>
      <c r="I294" s="162"/>
      <c r="J294" s="178"/>
      <c r="K294" s="162"/>
      <c r="L294" s="162"/>
      <c r="M294" s="162"/>
      <c r="N294" s="162"/>
      <c r="O294" s="162"/>
      <c r="P294" s="162"/>
      <c r="Q294" s="178"/>
      <c r="R294" s="178"/>
      <c r="S294" s="162"/>
      <c r="T294" s="162"/>
      <c r="U294" s="162"/>
      <c r="V294" s="162"/>
      <c r="W294" s="162"/>
      <c r="X294" s="233"/>
      <c r="Y294" s="162"/>
      <c r="Z294" s="162"/>
      <c r="AA294" s="162"/>
      <c r="AB294" s="162"/>
      <c r="AC294" s="147"/>
      <c r="AD294" s="126"/>
      <c r="AE294" s="114"/>
      <c r="AF294" s="114"/>
      <c r="AG294" s="114"/>
      <c r="AH294" s="105" t="n">
        <f aca="false">E294</f>
        <v>0</v>
      </c>
      <c r="AI294" s="106" t="str">
        <f aca="false">D294</f>
        <v>TP</v>
      </c>
      <c r="AJ294" s="105" t="n">
        <f aca="false">SUM(G294:AB294)</f>
        <v>0</v>
      </c>
      <c r="AK294" s="105" t="n">
        <f aca="false">AJ294*1.5</f>
        <v>0</v>
      </c>
      <c r="AL294" s="44"/>
      <c r="AM294" s="44"/>
      <c r="AN294" s="44"/>
      <c r="AO294" s="44"/>
      <c r="AP294" s="44"/>
      <c r="AQ294" s="44"/>
      <c r="AR294" s="44"/>
      <c r="AS294" s="44"/>
      <c r="AT294" s="44"/>
      <c r="AU294" s="44"/>
    </row>
    <row r="295" customFormat="false" ht="13.5" hidden="false" customHeight="true" outlineLevel="0" collapsed="false">
      <c r="A295" s="44" t="n">
        <v>298</v>
      </c>
      <c r="B295" s="163" t="s">
        <v>134</v>
      </c>
      <c r="C295" s="96" t="str">
        <f aca="false">CONCATENATE(D295,"_",E295)</f>
        <v>TP_</v>
      </c>
      <c r="D295" s="195" t="s">
        <v>27</v>
      </c>
      <c r="E295" s="185"/>
      <c r="F295" s="195" t="s">
        <v>36</v>
      </c>
      <c r="G295" s="146"/>
      <c r="H295" s="162"/>
      <c r="I295" s="162"/>
      <c r="J295" s="178"/>
      <c r="K295" s="162"/>
      <c r="L295" s="162"/>
      <c r="M295" s="162"/>
      <c r="N295" s="162"/>
      <c r="O295" s="162"/>
      <c r="P295" s="162"/>
      <c r="Q295" s="178"/>
      <c r="R295" s="178"/>
      <c r="S295" s="162"/>
      <c r="T295" s="162"/>
      <c r="U295" s="162"/>
      <c r="V295" s="162"/>
      <c r="W295" s="162"/>
      <c r="X295" s="233"/>
      <c r="Y295" s="162"/>
      <c r="Z295" s="162"/>
      <c r="AA295" s="162"/>
      <c r="AB295" s="162"/>
      <c r="AC295" s="151"/>
      <c r="AD295" s="113" t="str">
        <f aca="false">IF(AD287=AD288,"ok","/!\")</f>
        <v>ok</v>
      </c>
      <c r="AE295" s="113" t="str">
        <f aca="false">IF(AD287=AE287,"ok","/!\")</f>
        <v>/!\</v>
      </c>
      <c r="AF295" s="114"/>
      <c r="AG295" s="114"/>
      <c r="AH295" s="105" t="n">
        <f aca="false">E295</f>
        <v>0</v>
      </c>
      <c r="AI295" s="106" t="str">
        <f aca="false">D295</f>
        <v>TP</v>
      </c>
      <c r="AJ295" s="105" t="n">
        <f aca="false">SUM(G295:AB295)</f>
        <v>0</v>
      </c>
      <c r="AK295" s="105" t="n">
        <f aca="false">AJ295*1.5</f>
        <v>0</v>
      </c>
      <c r="AL295" s="44"/>
      <c r="AM295" s="44"/>
      <c r="AN295" s="44"/>
      <c r="AO295" s="44"/>
      <c r="AP295" s="44"/>
      <c r="AQ295" s="44"/>
      <c r="AR295" s="44"/>
      <c r="AS295" s="44"/>
      <c r="AT295" s="44"/>
      <c r="AU295" s="44"/>
    </row>
    <row r="296" customFormat="false" ht="24.75" hidden="false" customHeight="true" outlineLevel="0" collapsed="false">
      <c r="A296" s="44" t="n">
        <v>299</v>
      </c>
      <c r="B296" s="88" t="s">
        <v>189</v>
      </c>
      <c r="C296" s="88" t="str">
        <f aca="false">CONCATENATE(D296,"_",E296)</f>
        <v>CTRL_Intervenant</v>
      </c>
      <c r="D296" s="88" t="s">
        <v>28</v>
      </c>
      <c r="E296" s="88" t="s">
        <v>71</v>
      </c>
      <c r="F296" s="88" t="s">
        <v>72</v>
      </c>
      <c r="G296" s="141"/>
      <c r="H296" s="227"/>
      <c r="I296" s="227"/>
      <c r="J296" s="226"/>
      <c r="K296" s="227"/>
      <c r="L296" s="227"/>
      <c r="M296" s="227"/>
      <c r="N296" s="227"/>
      <c r="O296" s="227"/>
      <c r="P296" s="227"/>
      <c r="Q296" s="226"/>
      <c r="R296" s="226"/>
      <c r="S296" s="227"/>
      <c r="T296" s="227"/>
      <c r="U296" s="227"/>
      <c r="V296" s="227"/>
      <c r="W296" s="227"/>
      <c r="X296" s="233"/>
      <c r="Y296" s="227"/>
      <c r="Z296" s="227"/>
      <c r="AA296" s="227"/>
      <c r="AB296" s="227"/>
      <c r="AC296" s="151"/>
      <c r="AD296" s="88" t="n">
        <f aca="false">SUM(G296:AB296)</f>
        <v>0</v>
      </c>
      <c r="AE296" s="88" t="n">
        <f aca="false">0/1.5</f>
        <v>0</v>
      </c>
      <c r="AF296" s="114"/>
      <c r="AG296" s="114"/>
      <c r="AH296" s="88" t="str">
        <f aca="false">E296</f>
        <v>Intervenant</v>
      </c>
      <c r="AI296" s="88" t="str">
        <f aca="false">D296</f>
        <v>CTRL</v>
      </c>
      <c r="AJ296" s="88" t="n">
        <f aca="false">SUM(G296:AB296)</f>
        <v>0</v>
      </c>
      <c r="AK296" s="88" t="n">
        <f aca="false">AJ296*1.5</f>
        <v>0</v>
      </c>
      <c r="AL296" s="44"/>
      <c r="AM296" s="44"/>
      <c r="AN296" s="44"/>
      <c r="AO296" s="44"/>
      <c r="AP296" s="44"/>
      <c r="AQ296" s="44"/>
      <c r="AR296" s="44"/>
      <c r="AS296" s="44"/>
      <c r="AT296" s="44"/>
      <c r="AU296" s="44"/>
    </row>
    <row r="297" customFormat="false" ht="13.5" hidden="false" customHeight="true" outlineLevel="0" collapsed="false">
      <c r="A297" s="44" t="n">
        <v>300</v>
      </c>
      <c r="B297" s="163" t="s">
        <v>134</v>
      </c>
      <c r="C297" s="96" t="str">
        <f aca="false">CONCATENATE(D297,"_",E297)</f>
        <v>CTRL_</v>
      </c>
      <c r="D297" s="184" t="s">
        <v>28</v>
      </c>
      <c r="E297" s="184"/>
      <c r="F297" s="195" t="s">
        <v>28</v>
      </c>
      <c r="G297" s="144"/>
      <c r="H297" s="162"/>
      <c r="I297" s="162"/>
      <c r="J297" s="178"/>
      <c r="K297" s="162"/>
      <c r="L297" s="162"/>
      <c r="M297" s="162"/>
      <c r="N297" s="162"/>
      <c r="O297" s="162"/>
      <c r="P297" s="162"/>
      <c r="Q297" s="178"/>
      <c r="R297" s="178"/>
      <c r="S297" s="162"/>
      <c r="T297" s="162"/>
      <c r="U297" s="162"/>
      <c r="V297" s="162"/>
      <c r="W297" s="162"/>
      <c r="X297" s="233"/>
      <c r="Y297" s="162"/>
      <c r="Z297" s="162"/>
      <c r="AA297" s="162"/>
      <c r="AB297" s="162"/>
      <c r="AC297" s="147"/>
      <c r="AD297" s="103" t="n">
        <f aca="false">SUM(G297:AB298)</f>
        <v>0</v>
      </c>
      <c r="AE297" s="104"/>
      <c r="AF297" s="114"/>
      <c r="AG297" s="114"/>
      <c r="AH297" s="106" t="n">
        <f aca="false">E297</f>
        <v>0</v>
      </c>
      <c r="AI297" s="106" t="str">
        <f aca="false">D297</f>
        <v>CTRL</v>
      </c>
      <c r="AJ297" s="106" t="n">
        <f aca="false">SUM(G297:AB297)</f>
        <v>0</v>
      </c>
      <c r="AK297" s="106" t="n">
        <f aca="false">AJ297*1.5</f>
        <v>0</v>
      </c>
      <c r="AL297" s="44"/>
      <c r="AM297" s="44"/>
      <c r="AN297" s="44"/>
      <c r="AO297" s="44"/>
      <c r="AP297" s="44"/>
      <c r="AQ297" s="44"/>
      <c r="AR297" s="44"/>
      <c r="AS297" s="44"/>
      <c r="AT297" s="44"/>
      <c r="AU297" s="44"/>
    </row>
    <row r="298" customFormat="false" ht="13.5" hidden="false" customHeight="true" outlineLevel="0" collapsed="false">
      <c r="A298" s="44" t="n">
        <v>301</v>
      </c>
      <c r="B298" s="163" t="s">
        <v>134</v>
      </c>
      <c r="C298" s="96" t="str">
        <f aca="false">CONCATENATE(D298,"_",E298)</f>
        <v>CTRL_</v>
      </c>
      <c r="D298" s="184" t="s">
        <v>28</v>
      </c>
      <c r="E298" s="184"/>
      <c r="F298" s="195" t="s">
        <v>28</v>
      </c>
      <c r="G298" s="146"/>
      <c r="H298" s="162"/>
      <c r="I298" s="162"/>
      <c r="J298" s="178"/>
      <c r="K298" s="162"/>
      <c r="L298" s="162"/>
      <c r="M298" s="162"/>
      <c r="N298" s="162"/>
      <c r="O298" s="162"/>
      <c r="P298" s="162"/>
      <c r="Q298" s="178"/>
      <c r="R298" s="178"/>
      <c r="S298" s="162"/>
      <c r="T298" s="162"/>
      <c r="U298" s="162"/>
      <c r="V298" s="162"/>
      <c r="W298" s="162"/>
      <c r="X298" s="233"/>
      <c r="Y298" s="162"/>
      <c r="Z298" s="162"/>
      <c r="AA298" s="162"/>
      <c r="AB298" s="162"/>
      <c r="AC298" s="155"/>
      <c r="AD298" s="113" t="str">
        <f aca="false">IF(AD296=AD297,"ok","/!\")</f>
        <v>ok</v>
      </c>
      <c r="AE298" s="113" t="str">
        <f aca="false">IF(AD296=AE296,"ok","/!\")</f>
        <v>ok</v>
      </c>
      <c r="AF298" s="129"/>
      <c r="AG298" s="129"/>
      <c r="AH298" s="28" t="n">
        <f aca="false">E298</f>
        <v>0</v>
      </c>
      <c r="AI298" s="106" t="str">
        <f aca="false">D298</f>
        <v>CTRL</v>
      </c>
      <c r="AJ298" s="28" t="n">
        <f aca="false">SUM(G298:AB298)</f>
        <v>0</v>
      </c>
      <c r="AK298" s="28" t="n">
        <f aca="false">AJ298*1.5</f>
        <v>0</v>
      </c>
      <c r="AL298" s="44"/>
      <c r="AM298" s="44"/>
      <c r="AN298" s="44"/>
      <c r="AO298" s="44"/>
      <c r="AP298" s="44"/>
      <c r="AQ298" s="44"/>
      <c r="AR298" s="44"/>
      <c r="AS298" s="44"/>
      <c r="AT298" s="44"/>
      <c r="AU298" s="44"/>
    </row>
    <row r="299" customFormat="false" ht="13.5" hidden="false" customHeight="true" outlineLevel="0" collapsed="false">
      <c r="A299" s="44"/>
      <c r="B299" s="172"/>
      <c r="C299" s="131"/>
      <c r="D299" s="131"/>
      <c r="E299" s="131"/>
      <c r="F299" s="72"/>
      <c r="G299" s="174"/>
      <c r="H299" s="174"/>
      <c r="I299" s="174"/>
      <c r="J299" s="174"/>
      <c r="K299" s="174"/>
      <c r="L299" s="174"/>
      <c r="M299" s="174"/>
      <c r="N299" s="174"/>
      <c r="O299" s="174"/>
      <c r="P299" s="174"/>
      <c r="Q299" s="174"/>
      <c r="R299" s="174"/>
      <c r="S299" s="174"/>
      <c r="T299" s="174"/>
      <c r="U299" s="174"/>
      <c r="V299" s="174"/>
      <c r="W299" s="174"/>
      <c r="X299" s="233"/>
      <c r="Y299" s="174"/>
      <c r="Z299" s="174"/>
      <c r="AA299" s="174"/>
      <c r="AB299" s="174"/>
      <c r="AC299" s="174"/>
      <c r="AD299" s="72"/>
      <c r="AE299" s="86"/>
      <c r="AF299" s="72"/>
      <c r="AG299" s="72"/>
      <c r="AH299" s="86"/>
      <c r="AI299" s="86"/>
      <c r="AJ299" s="86"/>
      <c r="AK299" s="86"/>
      <c r="AL299" s="44"/>
      <c r="AM299" s="44"/>
      <c r="AN299" s="44"/>
      <c r="AO299" s="44"/>
      <c r="AP299" s="44"/>
      <c r="AQ299" s="44"/>
      <c r="AR299" s="44"/>
      <c r="AS299" s="44"/>
      <c r="AT299" s="44"/>
      <c r="AU299" s="44"/>
    </row>
    <row r="300" customFormat="false" ht="13.5" hidden="false" customHeight="true" outlineLevel="0" collapsed="false">
      <c r="A300" s="44" t="n">
        <v>304</v>
      </c>
      <c r="B300" s="88" t="s">
        <v>192</v>
      </c>
      <c r="C300" s="88" t="str">
        <f aca="false">CONCATENATE(D300,"_",E300)</f>
        <v>CM_Intervenant</v>
      </c>
      <c r="D300" s="89" t="s">
        <v>23</v>
      </c>
      <c r="E300" s="89" t="s">
        <v>71</v>
      </c>
      <c r="F300" s="89" t="s">
        <v>72</v>
      </c>
      <c r="G300" s="141"/>
      <c r="H300" s="227"/>
      <c r="I300" s="227"/>
      <c r="J300" s="226"/>
      <c r="K300" s="227"/>
      <c r="L300" s="227"/>
      <c r="M300" s="227"/>
      <c r="N300" s="227"/>
      <c r="O300" s="227"/>
      <c r="P300" s="227"/>
      <c r="Q300" s="226"/>
      <c r="R300" s="226"/>
      <c r="S300" s="227"/>
      <c r="T300" s="227"/>
      <c r="U300" s="227" t="n">
        <v>1</v>
      </c>
      <c r="V300" s="227"/>
      <c r="W300" s="227"/>
      <c r="X300" s="233"/>
      <c r="Y300" s="227"/>
      <c r="Z300" s="227"/>
      <c r="AA300" s="227"/>
      <c r="AB300" s="227"/>
      <c r="AC300" s="142" t="s">
        <v>95</v>
      </c>
      <c r="AD300" s="88" t="n">
        <f aca="false">SUM(G300:AB300)</f>
        <v>1</v>
      </c>
      <c r="AE300" s="88" t="n">
        <v>1</v>
      </c>
      <c r="AF300" s="94" t="n">
        <f aca="false">(AD300+AD303+AD308+AD317)/(AE300+AE303+AE308+AE317)</f>
        <v>1</v>
      </c>
      <c r="AG300" s="88" t="str">
        <f aca="false">B300</f>
        <v>M2107 – PTUT</v>
      </c>
      <c r="AH300" s="88" t="str">
        <f aca="false">E300</f>
        <v>Intervenant</v>
      </c>
      <c r="AI300" s="88" t="s">
        <v>73</v>
      </c>
      <c r="AJ300" s="88" t="s">
        <v>21</v>
      </c>
      <c r="AK300" s="88" t="s">
        <v>74</v>
      </c>
      <c r="AL300" s="44"/>
      <c r="AM300" s="44"/>
      <c r="AN300" s="44"/>
      <c r="AO300" s="44"/>
      <c r="AP300" s="44"/>
      <c r="AQ300" s="44"/>
      <c r="AR300" s="44"/>
      <c r="AS300" s="44"/>
      <c r="AT300" s="44"/>
      <c r="AU300" s="44"/>
    </row>
    <row r="301" customFormat="false" ht="13.5" hidden="false" customHeight="true" outlineLevel="0" collapsed="false">
      <c r="A301" s="44" t="n">
        <v>305</v>
      </c>
      <c r="B301" s="96" t="s">
        <v>138</v>
      </c>
      <c r="C301" s="96" t="str">
        <f aca="false">CONCATENATE(D301,"_",E301)</f>
        <v>CM_LD</v>
      </c>
      <c r="D301" s="97" t="s">
        <v>23</v>
      </c>
      <c r="E301" s="98" t="s">
        <v>95</v>
      </c>
      <c r="F301" s="97" t="s">
        <v>30</v>
      </c>
      <c r="G301" s="144"/>
      <c r="H301" s="241"/>
      <c r="I301" s="162"/>
      <c r="J301" s="178"/>
      <c r="K301" s="162"/>
      <c r="L301" s="162"/>
      <c r="M301" s="162"/>
      <c r="N301" s="162"/>
      <c r="O301" s="162"/>
      <c r="P301" s="162"/>
      <c r="Q301" s="178"/>
      <c r="R301" s="178"/>
      <c r="S301" s="162"/>
      <c r="T301" s="162"/>
      <c r="U301" s="162" t="n">
        <v>1</v>
      </c>
      <c r="V301" s="162"/>
      <c r="W301" s="162"/>
      <c r="X301" s="233"/>
      <c r="Y301" s="162"/>
      <c r="Z301" s="162"/>
      <c r="AA301" s="162"/>
      <c r="AB301" s="162"/>
      <c r="AC301" s="145"/>
      <c r="AD301" s="103" t="n">
        <f aca="false">SUM(G301:AB302)</f>
        <v>1</v>
      </c>
      <c r="AE301" s="104"/>
      <c r="AF301" s="104"/>
      <c r="AG301" s="104"/>
      <c r="AH301" s="105" t="str">
        <f aca="false">E301</f>
        <v>LD</v>
      </c>
      <c r="AI301" s="106" t="str">
        <f aca="false">D301</f>
        <v>CM</v>
      </c>
      <c r="AJ301" s="105" t="n">
        <f aca="false">SUM(G301:AB301)</f>
        <v>1</v>
      </c>
      <c r="AK301" s="105" t="n">
        <f aca="false">AJ301*1.5</f>
        <v>1.5</v>
      </c>
      <c r="AL301" s="44" t="n">
        <f aca="false">AK301*1.5</f>
        <v>2.25</v>
      </c>
      <c r="AM301" s="44"/>
      <c r="AN301" s="44"/>
      <c r="AO301" s="44"/>
      <c r="AP301" s="44"/>
      <c r="AQ301" s="44"/>
      <c r="AR301" s="44"/>
      <c r="AS301" s="44"/>
      <c r="AT301" s="44"/>
      <c r="AU301" s="44"/>
    </row>
    <row r="302" customFormat="false" ht="13.5" hidden="false" customHeight="true" outlineLevel="0" collapsed="false">
      <c r="A302" s="44" t="n">
        <v>306</v>
      </c>
      <c r="B302" s="96" t="s">
        <v>138</v>
      </c>
      <c r="C302" s="96" t="str">
        <f aca="false">CONCATENATE(D302,"_",E302)</f>
        <v>CM_</v>
      </c>
      <c r="D302" s="107" t="s">
        <v>23</v>
      </c>
      <c r="E302" s="107"/>
      <c r="F302" s="107" t="s">
        <v>30</v>
      </c>
      <c r="G302" s="146"/>
      <c r="H302" s="241"/>
      <c r="I302" s="162"/>
      <c r="J302" s="178"/>
      <c r="K302" s="162"/>
      <c r="L302" s="162"/>
      <c r="M302" s="162"/>
      <c r="N302" s="162"/>
      <c r="O302" s="162"/>
      <c r="P302" s="162"/>
      <c r="Q302" s="178"/>
      <c r="R302" s="178"/>
      <c r="S302" s="162"/>
      <c r="T302" s="162"/>
      <c r="U302" s="162"/>
      <c r="V302" s="162"/>
      <c r="W302" s="162"/>
      <c r="X302" s="233"/>
      <c r="Y302" s="162"/>
      <c r="Z302" s="162"/>
      <c r="AA302" s="162"/>
      <c r="AB302" s="162"/>
      <c r="AC302" s="147"/>
      <c r="AD302" s="113" t="str">
        <f aca="false">IF(AD300=AD301,"ok","/!\")</f>
        <v>ok</v>
      </c>
      <c r="AE302" s="113" t="str">
        <f aca="false">IF(AD300=AE300,"ok","/!\")</f>
        <v>ok</v>
      </c>
      <c r="AF302" s="114"/>
      <c r="AG302" s="114"/>
      <c r="AH302" s="105" t="n">
        <f aca="false">E302</f>
        <v>0</v>
      </c>
      <c r="AI302" s="106" t="str">
        <f aca="false">D302</f>
        <v>CM</v>
      </c>
      <c r="AJ302" s="105" t="n">
        <f aca="false">SUM(G302:AB302)</f>
        <v>0</v>
      </c>
      <c r="AK302" s="105" t="n">
        <f aca="false">AJ302*1.5</f>
        <v>0</v>
      </c>
      <c r="AL302" s="44"/>
      <c r="AM302" s="44"/>
      <c r="AN302" s="44"/>
      <c r="AO302" s="44"/>
      <c r="AP302" s="44"/>
      <c r="AQ302" s="44"/>
      <c r="AR302" s="44"/>
      <c r="AS302" s="44"/>
      <c r="AT302" s="44"/>
      <c r="AU302" s="44"/>
    </row>
    <row r="303" customFormat="false" ht="13.5" hidden="false" customHeight="true" outlineLevel="0" collapsed="false">
      <c r="A303" s="44" t="n">
        <v>307</v>
      </c>
      <c r="B303" s="88" t="s">
        <v>192</v>
      </c>
      <c r="C303" s="88" t="str">
        <f aca="false">CONCATENATE(D303,"_",E303)</f>
        <v>TD_Intervenant</v>
      </c>
      <c r="D303" s="115" t="s">
        <v>25</v>
      </c>
      <c r="E303" s="115" t="s">
        <v>71</v>
      </c>
      <c r="F303" s="115" t="s">
        <v>72</v>
      </c>
      <c r="G303" s="141"/>
      <c r="H303" s="227"/>
      <c r="I303" s="227"/>
      <c r="J303" s="226"/>
      <c r="K303" s="227"/>
      <c r="L303" s="227"/>
      <c r="M303" s="227"/>
      <c r="N303" s="227"/>
      <c r="O303" s="227"/>
      <c r="P303" s="227"/>
      <c r="Q303" s="226"/>
      <c r="R303" s="226"/>
      <c r="S303" s="227"/>
      <c r="T303" s="227"/>
      <c r="U303" s="227"/>
      <c r="V303" s="227"/>
      <c r="W303" s="227"/>
      <c r="X303" s="233"/>
      <c r="Y303" s="227"/>
      <c r="Z303" s="227"/>
      <c r="AA303" s="227"/>
      <c r="AB303" s="227"/>
      <c r="AC303" s="151"/>
      <c r="AD303" s="88" t="n">
        <f aca="false">SUM(G303:AB303)*4</f>
        <v>0</v>
      </c>
      <c r="AE303" s="88" t="n">
        <v>0</v>
      </c>
      <c r="AF303" s="114"/>
      <c r="AG303" s="114"/>
      <c r="AH303" s="88" t="str">
        <f aca="false">E303</f>
        <v>Intervenant</v>
      </c>
      <c r="AI303" s="88" t="str">
        <f aca="false">D303</f>
        <v>TD</v>
      </c>
      <c r="AJ303" s="88" t="n">
        <f aca="false">SUM(G303:AB303)</f>
        <v>0</v>
      </c>
      <c r="AK303" s="88" t="n">
        <f aca="false">AJ303*1.5</f>
        <v>0</v>
      </c>
      <c r="AL303" s="44"/>
      <c r="AM303" s="44"/>
      <c r="AN303" s="44"/>
      <c r="AO303" s="44"/>
      <c r="AP303" s="44"/>
      <c r="AQ303" s="44"/>
      <c r="AR303" s="44"/>
      <c r="AS303" s="44"/>
      <c r="AT303" s="44"/>
      <c r="AU303" s="44"/>
    </row>
    <row r="304" customFormat="false" ht="13.5" hidden="false" customHeight="true" outlineLevel="0" collapsed="false">
      <c r="A304" s="44" t="n">
        <v>308</v>
      </c>
      <c r="B304" s="96" t="s">
        <v>138</v>
      </c>
      <c r="C304" s="96" t="str">
        <f aca="false">CONCATENATE(D304,"_",E304)</f>
        <v>TD_</v>
      </c>
      <c r="D304" s="107" t="s">
        <v>25</v>
      </c>
      <c r="E304" s="107"/>
      <c r="F304" s="107" t="s">
        <v>32</v>
      </c>
      <c r="G304" s="144"/>
      <c r="H304" s="241"/>
      <c r="I304" s="162"/>
      <c r="J304" s="178"/>
      <c r="K304" s="162"/>
      <c r="L304" s="162"/>
      <c r="M304" s="162"/>
      <c r="N304" s="162"/>
      <c r="O304" s="162"/>
      <c r="P304" s="162"/>
      <c r="Q304" s="178"/>
      <c r="R304" s="178"/>
      <c r="S304" s="162"/>
      <c r="T304" s="162"/>
      <c r="U304" s="162"/>
      <c r="V304" s="162"/>
      <c r="W304" s="162"/>
      <c r="X304" s="233"/>
      <c r="Y304" s="162"/>
      <c r="Z304" s="162"/>
      <c r="AA304" s="162"/>
      <c r="AB304" s="162"/>
      <c r="AC304" s="147"/>
      <c r="AD304" s="103" t="n">
        <f aca="false">SUM(G304:AB307)</f>
        <v>0</v>
      </c>
      <c r="AE304" s="104"/>
      <c r="AF304" s="114"/>
      <c r="AG304" s="114"/>
      <c r="AH304" s="105" t="n">
        <f aca="false">E304</f>
        <v>0</v>
      </c>
      <c r="AI304" s="106" t="str">
        <f aca="false">D304</f>
        <v>TD</v>
      </c>
      <c r="AJ304" s="105" t="n">
        <f aca="false">SUM(G304:AB304)</f>
        <v>0</v>
      </c>
      <c r="AK304" s="105" t="n">
        <f aca="false">AJ304*1.5</f>
        <v>0</v>
      </c>
      <c r="AL304" s="44"/>
      <c r="AM304" s="44"/>
      <c r="AN304" s="44"/>
      <c r="AO304" s="44"/>
      <c r="AP304" s="44"/>
      <c r="AQ304" s="44"/>
      <c r="AR304" s="44"/>
      <c r="AS304" s="44"/>
      <c r="AT304" s="44"/>
      <c r="AU304" s="44"/>
    </row>
    <row r="305" customFormat="false" ht="13.5" hidden="false" customHeight="true" outlineLevel="0" collapsed="false">
      <c r="A305" s="44" t="n">
        <v>309</v>
      </c>
      <c r="B305" s="96" t="s">
        <v>138</v>
      </c>
      <c r="C305" s="96" t="str">
        <f aca="false">CONCATENATE(D305,"_",E305)</f>
        <v>TD_</v>
      </c>
      <c r="D305" s="107" t="s">
        <v>25</v>
      </c>
      <c r="E305" s="107"/>
      <c r="F305" s="107" t="s">
        <v>32</v>
      </c>
      <c r="G305" s="146"/>
      <c r="H305" s="241"/>
      <c r="I305" s="162"/>
      <c r="J305" s="178"/>
      <c r="K305" s="162"/>
      <c r="L305" s="162"/>
      <c r="M305" s="162"/>
      <c r="N305" s="162"/>
      <c r="O305" s="162"/>
      <c r="P305" s="162"/>
      <c r="Q305" s="178"/>
      <c r="R305" s="178"/>
      <c r="S305" s="162"/>
      <c r="T305" s="162"/>
      <c r="U305" s="162"/>
      <c r="V305" s="162"/>
      <c r="W305" s="162"/>
      <c r="X305" s="233"/>
      <c r="Y305" s="162"/>
      <c r="Z305" s="162"/>
      <c r="AA305" s="162"/>
      <c r="AB305" s="162"/>
      <c r="AC305" s="147"/>
      <c r="AD305" s="126"/>
      <c r="AE305" s="126"/>
      <c r="AF305" s="114"/>
      <c r="AG305" s="114"/>
      <c r="AH305" s="105" t="n">
        <f aca="false">E305</f>
        <v>0</v>
      </c>
      <c r="AI305" s="106" t="str">
        <f aca="false">D305</f>
        <v>TD</v>
      </c>
      <c r="AJ305" s="105" t="n">
        <f aca="false">SUM(G305:AB305)</f>
        <v>0</v>
      </c>
      <c r="AK305" s="105" t="n">
        <f aca="false">AJ305*1.5</f>
        <v>0</v>
      </c>
      <c r="AL305" s="44"/>
      <c r="AM305" s="44"/>
      <c r="AN305" s="44"/>
      <c r="AO305" s="44"/>
      <c r="AP305" s="44"/>
      <c r="AQ305" s="44"/>
      <c r="AR305" s="44"/>
      <c r="AS305" s="44"/>
      <c r="AT305" s="44"/>
      <c r="AU305" s="44"/>
    </row>
    <row r="306" customFormat="false" ht="13.5" hidden="false" customHeight="true" outlineLevel="0" collapsed="false">
      <c r="A306" s="44" t="n">
        <v>310</v>
      </c>
      <c r="B306" s="96" t="s">
        <v>138</v>
      </c>
      <c r="C306" s="96" t="str">
        <f aca="false">CONCATENATE(D306,"_",E306)</f>
        <v>TD_</v>
      </c>
      <c r="D306" s="107" t="s">
        <v>25</v>
      </c>
      <c r="E306" s="107"/>
      <c r="F306" s="107" t="s">
        <v>32</v>
      </c>
      <c r="G306" s="144"/>
      <c r="H306" s="241"/>
      <c r="I306" s="162"/>
      <c r="J306" s="178"/>
      <c r="K306" s="162"/>
      <c r="L306" s="162"/>
      <c r="M306" s="162"/>
      <c r="N306" s="162"/>
      <c r="O306" s="162"/>
      <c r="P306" s="162"/>
      <c r="Q306" s="178"/>
      <c r="R306" s="178"/>
      <c r="S306" s="162"/>
      <c r="T306" s="162"/>
      <c r="U306" s="162"/>
      <c r="V306" s="162"/>
      <c r="W306" s="162"/>
      <c r="X306" s="233"/>
      <c r="Y306" s="162"/>
      <c r="Z306" s="162"/>
      <c r="AA306" s="162"/>
      <c r="AB306" s="162"/>
      <c r="AC306" s="147"/>
      <c r="AD306" s="126"/>
      <c r="AE306" s="114"/>
      <c r="AF306" s="114"/>
      <c r="AG306" s="114"/>
      <c r="AH306" s="105" t="n">
        <f aca="false">E306</f>
        <v>0</v>
      </c>
      <c r="AI306" s="106" t="str">
        <f aca="false">D306</f>
        <v>TD</v>
      </c>
      <c r="AJ306" s="105" t="n">
        <f aca="false">SUM(G306:AB306)</f>
        <v>0</v>
      </c>
      <c r="AK306" s="105" t="n">
        <f aca="false">AJ306*1.5</f>
        <v>0</v>
      </c>
      <c r="AL306" s="44"/>
      <c r="AM306" s="44"/>
      <c r="AN306" s="44"/>
      <c r="AO306" s="44"/>
      <c r="AP306" s="44"/>
      <c r="AQ306" s="44"/>
      <c r="AR306" s="44"/>
      <c r="AS306" s="44"/>
      <c r="AT306" s="44"/>
      <c r="AU306" s="44"/>
    </row>
    <row r="307" customFormat="false" ht="13.5" hidden="false" customHeight="true" outlineLevel="0" collapsed="false">
      <c r="A307" s="44" t="n">
        <v>311</v>
      </c>
      <c r="B307" s="96" t="s">
        <v>138</v>
      </c>
      <c r="C307" s="96" t="str">
        <f aca="false">CONCATENATE(D307,"_",E307)</f>
        <v>TD_</v>
      </c>
      <c r="D307" s="107" t="s">
        <v>25</v>
      </c>
      <c r="E307" s="107"/>
      <c r="F307" s="107" t="s">
        <v>32</v>
      </c>
      <c r="G307" s="146"/>
      <c r="H307" s="241"/>
      <c r="I307" s="162"/>
      <c r="J307" s="178"/>
      <c r="K307" s="162"/>
      <c r="L307" s="162"/>
      <c r="M307" s="162"/>
      <c r="N307" s="162"/>
      <c r="O307" s="162"/>
      <c r="P307" s="162"/>
      <c r="Q307" s="178"/>
      <c r="R307" s="178"/>
      <c r="S307" s="162"/>
      <c r="T307" s="162"/>
      <c r="U307" s="162"/>
      <c r="V307" s="162"/>
      <c r="W307" s="162"/>
      <c r="X307" s="233"/>
      <c r="Y307" s="162"/>
      <c r="Z307" s="162"/>
      <c r="AA307" s="162"/>
      <c r="AB307" s="162"/>
      <c r="AC307" s="147"/>
      <c r="AD307" s="113" t="str">
        <f aca="false">IF(AD303=AD304,"ok","/!\")</f>
        <v>ok</v>
      </c>
      <c r="AE307" s="113" t="str">
        <f aca="false">IF(AD303=AE303,"ok","/!\")</f>
        <v>ok</v>
      </c>
      <c r="AF307" s="114"/>
      <c r="AG307" s="114"/>
      <c r="AH307" s="105" t="n">
        <f aca="false">E307</f>
        <v>0</v>
      </c>
      <c r="AI307" s="106" t="str">
        <f aca="false">D307</f>
        <v>TD</v>
      </c>
      <c r="AJ307" s="105" t="n">
        <f aca="false">SUM(G307:AB307)</f>
        <v>0</v>
      </c>
      <c r="AK307" s="105" t="n">
        <f aca="false">AJ307*1.5</f>
        <v>0</v>
      </c>
      <c r="AL307" s="44"/>
      <c r="AM307" s="44"/>
      <c r="AN307" s="44"/>
      <c r="AO307" s="44"/>
      <c r="AP307" s="44"/>
      <c r="AQ307" s="44"/>
      <c r="AR307" s="44"/>
      <c r="AS307" s="44"/>
      <c r="AT307" s="44"/>
      <c r="AU307" s="44"/>
    </row>
    <row r="308" customFormat="false" ht="14.25" hidden="false" customHeight="true" outlineLevel="0" collapsed="false">
      <c r="A308" s="44" t="n">
        <v>312</v>
      </c>
      <c r="B308" s="88" t="s">
        <v>192</v>
      </c>
      <c r="C308" s="88" t="str">
        <f aca="false">CONCATENATE(D308,"_",E308)</f>
        <v>TP_Intervenant</v>
      </c>
      <c r="D308" s="115" t="s">
        <v>27</v>
      </c>
      <c r="E308" s="115" t="s">
        <v>71</v>
      </c>
      <c r="F308" s="115" t="s">
        <v>72</v>
      </c>
      <c r="G308" s="141"/>
      <c r="H308" s="227"/>
      <c r="I308" s="227"/>
      <c r="J308" s="226"/>
      <c r="K308" s="227"/>
      <c r="L308" s="227"/>
      <c r="M308" s="227"/>
      <c r="N308" s="227"/>
      <c r="O308" s="227"/>
      <c r="P308" s="227"/>
      <c r="Q308" s="226"/>
      <c r="R308" s="226"/>
      <c r="S308" s="227"/>
      <c r="T308" s="227"/>
      <c r="U308" s="227"/>
      <c r="V308" s="227"/>
      <c r="W308" s="227"/>
      <c r="X308" s="261" t="n">
        <v>6</v>
      </c>
      <c r="Y308" s="227"/>
      <c r="Z308" s="227"/>
      <c r="AA308" s="227"/>
      <c r="AB308" s="227"/>
      <c r="AC308" s="151"/>
      <c r="AD308" s="88" t="n">
        <f aca="false">SUM(G308:AB308)*8</f>
        <v>48</v>
      </c>
      <c r="AE308" s="88" t="n">
        <v>48</v>
      </c>
      <c r="AF308" s="114"/>
      <c r="AG308" s="114"/>
      <c r="AH308" s="88" t="str">
        <f aca="false">E308</f>
        <v>Intervenant</v>
      </c>
      <c r="AI308" s="88" t="str">
        <f aca="false">D308</f>
        <v>TP</v>
      </c>
      <c r="AJ308" s="88" t="n">
        <f aca="false">SUM(G308:AB308)</f>
        <v>6</v>
      </c>
      <c r="AK308" s="88" t="n">
        <f aca="false">AJ308*1.5</f>
        <v>9</v>
      </c>
      <c r="AL308" s="44"/>
      <c r="AM308" s="44"/>
      <c r="AN308" s="44"/>
      <c r="AO308" s="44"/>
      <c r="AP308" s="44"/>
      <c r="AQ308" s="44"/>
      <c r="AR308" s="44"/>
      <c r="AS308" s="44"/>
      <c r="AT308" s="44"/>
      <c r="AU308" s="44"/>
    </row>
    <row r="309" customFormat="false" ht="13.5" hidden="false" customHeight="true" outlineLevel="0" collapsed="false">
      <c r="A309" s="44" t="n">
        <v>313</v>
      </c>
      <c r="B309" s="196" t="s">
        <v>138</v>
      </c>
      <c r="C309" s="96" t="str">
        <f aca="false">CONCATENATE(D309,"_",E309)</f>
        <v>TP_LD</v>
      </c>
      <c r="D309" s="107" t="s">
        <v>27</v>
      </c>
      <c r="E309" s="124" t="s">
        <v>95</v>
      </c>
      <c r="F309" s="107" t="s">
        <v>36</v>
      </c>
      <c r="G309" s="144"/>
      <c r="H309" s="241"/>
      <c r="I309" s="162"/>
      <c r="J309" s="178"/>
      <c r="K309" s="162"/>
      <c r="L309" s="162"/>
      <c r="M309" s="162"/>
      <c r="N309" s="162"/>
      <c r="O309" s="162"/>
      <c r="P309" s="162"/>
      <c r="Q309" s="178"/>
      <c r="R309" s="178"/>
      <c r="S309" s="162"/>
      <c r="T309" s="162"/>
      <c r="U309" s="162"/>
      <c r="V309" s="162"/>
      <c r="W309" s="162"/>
      <c r="X309" s="262" t="n">
        <v>24</v>
      </c>
      <c r="Y309" s="162"/>
      <c r="Z309" s="162"/>
      <c r="AA309" s="162"/>
      <c r="AB309" s="162"/>
      <c r="AC309" s="147"/>
      <c r="AD309" s="103" t="n">
        <f aca="false">SUM(G309:AB316)</f>
        <v>42</v>
      </c>
      <c r="AE309" s="104"/>
      <c r="AF309" s="114"/>
      <c r="AG309" s="114"/>
      <c r="AH309" s="105" t="str">
        <f aca="false">E309</f>
        <v>LD</v>
      </c>
      <c r="AI309" s="106" t="str">
        <f aca="false">D309</f>
        <v>TP</v>
      </c>
      <c r="AJ309" s="105" t="n">
        <f aca="false">SUM(G309:AB309)</f>
        <v>24</v>
      </c>
      <c r="AK309" s="105" t="n">
        <f aca="false">AJ309*1.5</f>
        <v>36</v>
      </c>
      <c r="AL309" s="44" t="n">
        <f aca="false">AK309</f>
        <v>36</v>
      </c>
      <c r="AM309" s="44"/>
      <c r="AN309" s="44"/>
      <c r="AO309" s="44"/>
      <c r="AP309" s="44"/>
      <c r="AQ309" s="44"/>
      <c r="AR309" s="44"/>
      <c r="AS309" s="44"/>
      <c r="AT309" s="44"/>
      <c r="AU309" s="44"/>
    </row>
    <row r="310" customFormat="false" ht="13.5" hidden="false" customHeight="true" outlineLevel="0" collapsed="false">
      <c r="A310" s="44" t="n">
        <v>314</v>
      </c>
      <c r="B310" s="196" t="s">
        <v>138</v>
      </c>
      <c r="C310" s="96" t="str">
        <f aca="false">CONCATENATE(D310,"_",E310)</f>
        <v>TP_EP</v>
      </c>
      <c r="D310" s="107" t="s">
        <v>27</v>
      </c>
      <c r="E310" s="124" t="s">
        <v>114</v>
      </c>
      <c r="F310" s="107" t="s">
        <v>36</v>
      </c>
      <c r="G310" s="146"/>
      <c r="H310" s="241"/>
      <c r="I310" s="162"/>
      <c r="J310" s="178"/>
      <c r="K310" s="162"/>
      <c r="L310" s="162"/>
      <c r="M310" s="162"/>
      <c r="N310" s="162"/>
      <c r="O310" s="162"/>
      <c r="P310" s="162"/>
      <c r="Q310" s="178"/>
      <c r="R310" s="178"/>
      <c r="S310" s="162"/>
      <c r="T310" s="162"/>
      <c r="U310" s="162"/>
      <c r="V310" s="162"/>
      <c r="W310" s="162"/>
      <c r="X310" s="262" t="n">
        <v>6</v>
      </c>
      <c r="Y310" s="162"/>
      <c r="Z310" s="162"/>
      <c r="AA310" s="162"/>
      <c r="AB310" s="162"/>
      <c r="AC310" s="147"/>
      <c r="AD310" s="126"/>
      <c r="AE310" s="114"/>
      <c r="AF310" s="114"/>
      <c r="AG310" s="114"/>
      <c r="AH310" s="105" t="str">
        <f aca="false">E310</f>
        <v>EP</v>
      </c>
      <c r="AI310" s="106" t="str">
        <f aca="false">D310</f>
        <v>TP</v>
      </c>
      <c r="AJ310" s="105" t="n">
        <f aca="false">SUM(G310:AB310)</f>
        <v>6</v>
      </c>
      <c r="AK310" s="105" t="n">
        <f aca="false">AJ310*1.5</f>
        <v>9</v>
      </c>
      <c r="AL310" s="44" t="n">
        <f aca="false">AK310</f>
        <v>9</v>
      </c>
      <c r="AM310" s="44"/>
      <c r="AN310" s="44"/>
      <c r="AO310" s="44"/>
      <c r="AP310" s="44"/>
      <c r="AQ310" s="44"/>
      <c r="AR310" s="44"/>
      <c r="AS310" s="44"/>
      <c r="AT310" s="44"/>
      <c r="AU310" s="44"/>
    </row>
    <row r="311" customFormat="false" ht="13.5" hidden="false" customHeight="true" outlineLevel="0" collapsed="false">
      <c r="A311" s="44" t="n">
        <v>315</v>
      </c>
      <c r="B311" s="196" t="s">
        <v>138</v>
      </c>
      <c r="C311" s="96" t="str">
        <f aca="false">CONCATENATE(D311,"_",E311)</f>
        <v>TP_FP</v>
      </c>
      <c r="D311" s="107" t="s">
        <v>27</v>
      </c>
      <c r="E311" s="124" t="s">
        <v>135</v>
      </c>
      <c r="F311" s="107" t="s">
        <v>36</v>
      </c>
      <c r="G311" s="144"/>
      <c r="H311" s="241"/>
      <c r="I311" s="162"/>
      <c r="J311" s="178"/>
      <c r="K311" s="162"/>
      <c r="L311" s="162"/>
      <c r="M311" s="162"/>
      <c r="N311" s="162"/>
      <c r="O311" s="162"/>
      <c r="P311" s="162"/>
      <c r="Q311" s="178"/>
      <c r="R311" s="178"/>
      <c r="S311" s="162"/>
      <c r="T311" s="162"/>
      <c r="U311" s="162"/>
      <c r="V311" s="162"/>
      <c r="W311" s="162"/>
      <c r="X311" s="262" t="n">
        <v>6</v>
      </c>
      <c r="Y311" s="162"/>
      <c r="Z311" s="162"/>
      <c r="AA311" s="162"/>
      <c r="AB311" s="162"/>
      <c r="AC311" s="147"/>
      <c r="AD311" s="126"/>
      <c r="AE311" s="114"/>
      <c r="AF311" s="114"/>
      <c r="AG311" s="114"/>
      <c r="AH311" s="105" t="str">
        <f aca="false">E311</f>
        <v>FP</v>
      </c>
      <c r="AI311" s="106" t="str">
        <f aca="false">D311</f>
        <v>TP</v>
      </c>
      <c r="AJ311" s="105" t="n">
        <f aca="false">SUM(G311:AB311)</f>
        <v>6</v>
      </c>
      <c r="AK311" s="105" t="n">
        <f aca="false">AJ311*1.5</f>
        <v>9</v>
      </c>
      <c r="AL311" s="44" t="n">
        <f aca="false">AK311</f>
        <v>9</v>
      </c>
      <c r="AM311" s="44"/>
      <c r="AN311" s="44"/>
      <c r="AO311" s="44"/>
      <c r="AP311" s="44"/>
      <c r="AQ311" s="44"/>
      <c r="AR311" s="44"/>
      <c r="AS311" s="44"/>
      <c r="AT311" s="44"/>
      <c r="AU311" s="44"/>
    </row>
    <row r="312" customFormat="false" ht="13.5" hidden="false" customHeight="true" outlineLevel="0" collapsed="false">
      <c r="A312" s="44" t="n">
        <v>316</v>
      </c>
      <c r="B312" s="196" t="s">
        <v>138</v>
      </c>
      <c r="C312" s="96" t="str">
        <f aca="false">CONCATENATE(D312,"_",E312)</f>
        <v>TP_AP</v>
      </c>
      <c r="D312" s="107" t="s">
        <v>27</v>
      </c>
      <c r="E312" s="124" t="s">
        <v>87</v>
      </c>
      <c r="F312" s="107" t="s">
        <v>36</v>
      </c>
      <c r="G312" s="146"/>
      <c r="H312" s="241"/>
      <c r="I312" s="162"/>
      <c r="J312" s="178"/>
      <c r="K312" s="162"/>
      <c r="L312" s="162"/>
      <c r="M312" s="162"/>
      <c r="N312" s="162"/>
      <c r="O312" s="162"/>
      <c r="P312" s="162"/>
      <c r="Q312" s="178"/>
      <c r="R312" s="178"/>
      <c r="S312" s="162"/>
      <c r="T312" s="162"/>
      <c r="U312" s="162"/>
      <c r="V312" s="162"/>
      <c r="W312" s="162"/>
      <c r="X312" s="262" t="n">
        <v>6</v>
      </c>
      <c r="Y312" s="162"/>
      <c r="Z312" s="162"/>
      <c r="AA312" s="162"/>
      <c r="AB312" s="162"/>
      <c r="AC312" s="147"/>
      <c r="AD312" s="126"/>
      <c r="AE312" s="114"/>
      <c r="AF312" s="114"/>
      <c r="AG312" s="114"/>
      <c r="AH312" s="105" t="str">
        <f aca="false">E312</f>
        <v>AP</v>
      </c>
      <c r="AI312" s="106" t="str">
        <f aca="false">D312</f>
        <v>TP</v>
      </c>
      <c r="AJ312" s="105" t="n">
        <f aca="false">SUM(G312:AB312)</f>
        <v>6</v>
      </c>
      <c r="AK312" s="105" t="n">
        <f aca="false">AJ312*1.5</f>
        <v>9</v>
      </c>
      <c r="AL312" s="44" t="n">
        <f aca="false">AK312</f>
        <v>9</v>
      </c>
      <c r="AM312" s="44"/>
      <c r="AN312" s="44"/>
      <c r="AO312" s="44"/>
      <c r="AP312" s="44"/>
      <c r="AQ312" s="44"/>
      <c r="AR312" s="44"/>
      <c r="AS312" s="44"/>
      <c r="AT312" s="44"/>
      <c r="AU312" s="44"/>
    </row>
    <row r="313" customFormat="false" ht="13.5" hidden="false" customHeight="true" outlineLevel="0" collapsed="false">
      <c r="A313" s="44" t="n">
        <v>317</v>
      </c>
      <c r="B313" s="196" t="s">
        <v>138</v>
      </c>
      <c r="C313" s="96" t="str">
        <f aca="false">CONCATENATE(D313,"_",E313)</f>
        <v>TP_</v>
      </c>
      <c r="D313" s="107" t="s">
        <v>27</v>
      </c>
      <c r="E313" s="107"/>
      <c r="F313" s="107" t="s">
        <v>36</v>
      </c>
      <c r="G313" s="144"/>
      <c r="H313" s="241"/>
      <c r="I313" s="162"/>
      <c r="J313" s="178"/>
      <c r="K313" s="162"/>
      <c r="L313" s="162"/>
      <c r="M313" s="162"/>
      <c r="N313" s="162"/>
      <c r="O313" s="162"/>
      <c r="P313" s="162"/>
      <c r="Q313" s="178"/>
      <c r="R313" s="178"/>
      <c r="S313" s="162"/>
      <c r="T313" s="162"/>
      <c r="U313" s="162"/>
      <c r="V313" s="162"/>
      <c r="W313" s="162"/>
      <c r="X313" s="233"/>
      <c r="Y313" s="162"/>
      <c r="Z313" s="162"/>
      <c r="AA313" s="162"/>
      <c r="AB313" s="162"/>
      <c r="AC313" s="147"/>
      <c r="AD313" s="126"/>
      <c r="AE313" s="114"/>
      <c r="AF313" s="114"/>
      <c r="AG313" s="114"/>
      <c r="AH313" s="105" t="n">
        <f aca="false">E313</f>
        <v>0</v>
      </c>
      <c r="AI313" s="106" t="str">
        <f aca="false">D313</f>
        <v>TP</v>
      </c>
      <c r="AJ313" s="105" t="n">
        <f aca="false">SUM(G313:AB313)</f>
        <v>0</v>
      </c>
      <c r="AK313" s="105" t="n">
        <f aca="false">AJ313*1.5</f>
        <v>0</v>
      </c>
      <c r="AL313" s="44"/>
      <c r="AM313" s="44"/>
      <c r="AN313" s="44"/>
      <c r="AO313" s="44"/>
      <c r="AP313" s="44"/>
      <c r="AQ313" s="44"/>
      <c r="AR313" s="44"/>
      <c r="AS313" s="44"/>
      <c r="AT313" s="44"/>
      <c r="AU313" s="44"/>
    </row>
    <row r="314" customFormat="false" ht="13.5" hidden="false" customHeight="true" outlineLevel="0" collapsed="false">
      <c r="A314" s="44" t="n">
        <v>318</v>
      </c>
      <c r="B314" s="196" t="s">
        <v>138</v>
      </c>
      <c r="C314" s="96" t="str">
        <f aca="false">CONCATENATE(D314,"_",E314)</f>
        <v>TP_</v>
      </c>
      <c r="D314" s="107" t="s">
        <v>27</v>
      </c>
      <c r="E314" s="107"/>
      <c r="F314" s="107" t="s">
        <v>36</v>
      </c>
      <c r="G314" s="146"/>
      <c r="H314" s="241"/>
      <c r="I314" s="162"/>
      <c r="J314" s="178"/>
      <c r="K314" s="162"/>
      <c r="L314" s="162"/>
      <c r="M314" s="162"/>
      <c r="N314" s="162"/>
      <c r="O314" s="162"/>
      <c r="P314" s="162"/>
      <c r="Q314" s="178"/>
      <c r="R314" s="178"/>
      <c r="S314" s="162"/>
      <c r="T314" s="162"/>
      <c r="U314" s="162"/>
      <c r="V314" s="162"/>
      <c r="W314" s="162"/>
      <c r="X314" s="233"/>
      <c r="Y314" s="162"/>
      <c r="Z314" s="162"/>
      <c r="AA314" s="162"/>
      <c r="AB314" s="162"/>
      <c r="AC314" s="147"/>
      <c r="AD314" s="126"/>
      <c r="AE314" s="114"/>
      <c r="AF314" s="114"/>
      <c r="AG314" s="114"/>
      <c r="AH314" s="105" t="n">
        <f aca="false">E314</f>
        <v>0</v>
      </c>
      <c r="AI314" s="106" t="str">
        <f aca="false">D314</f>
        <v>TP</v>
      </c>
      <c r="AJ314" s="105" t="n">
        <f aca="false">SUM(G314:AB314)</f>
        <v>0</v>
      </c>
      <c r="AK314" s="105" t="n">
        <f aca="false">AJ314*1.5</f>
        <v>0</v>
      </c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</row>
    <row r="315" customFormat="false" ht="13.5" hidden="false" customHeight="true" outlineLevel="0" collapsed="false">
      <c r="A315" s="44" t="n">
        <v>319</v>
      </c>
      <c r="B315" s="196" t="s">
        <v>138</v>
      </c>
      <c r="C315" s="96" t="str">
        <f aca="false">CONCATENATE(D315,"_",E315)</f>
        <v>TP_</v>
      </c>
      <c r="D315" s="107" t="s">
        <v>27</v>
      </c>
      <c r="E315" s="107"/>
      <c r="F315" s="107" t="s">
        <v>36</v>
      </c>
      <c r="G315" s="144"/>
      <c r="H315" s="241"/>
      <c r="I315" s="162"/>
      <c r="J315" s="178"/>
      <c r="K315" s="162"/>
      <c r="L315" s="162"/>
      <c r="M315" s="162"/>
      <c r="N315" s="162"/>
      <c r="O315" s="162"/>
      <c r="P315" s="162"/>
      <c r="Q315" s="178"/>
      <c r="R315" s="178"/>
      <c r="S315" s="162"/>
      <c r="T315" s="162"/>
      <c r="U315" s="162"/>
      <c r="V315" s="162"/>
      <c r="W315" s="162"/>
      <c r="X315" s="233"/>
      <c r="Y315" s="162"/>
      <c r="Z315" s="162"/>
      <c r="AA315" s="162"/>
      <c r="AB315" s="162"/>
      <c r="AC315" s="147"/>
      <c r="AD315" s="126"/>
      <c r="AE315" s="114"/>
      <c r="AF315" s="114"/>
      <c r="AG315" s="114"/>
      <c r="AH315" s="105" t="n">
        <f aca="false">E315</f>
        <v>0</v>
      </c>
      <c r="AI315" s="106" t="str">
        <f aca="false">D315</f>
        <v>TP</v>
      </c>
      <c r="AJ315" s="105" t="n">
        <f aca="false">SUM(G315:AB315)</f>
        <v>0</v>
      </c>
      <c r="AK315" s="105" t="n">
        <f aca="false">AJ315*1.5</f>
        <v>0</v>
      </c>
      <c r="AL315" s="44"/>
      <c r="AM315" s="44"/>
      <c r="AN315" s="44"/>
      <c r="AO315" s="44"/>
      <c r="AP315" s="44"/>
      <c r="AQ315" s="44"/>
      <c r="AR315" s="44"/>
      <c r="AS315" s="44"/>
      <c r="AT315" s="44"/>
      <c r="AU315" s="44"/>
    </row>
    <row r="316" customFormat="false" ht="13.5" hidden="false" customHeight="true" outlineLevel="0" collapsed="false">
      <c r="A316" s="44" t="n">
        <v>320</v>
      </c>
      <c r="B316" s="196" t="s">
        <v>138</v>
      </c>
      <c r="C316" s="96" t="str">
        <f aca="false">CONCATENATE(D316,"_",E316)</f>
        <v>TP_</v>
      </c>
      <c r="D316" s="107" t="s">
        <v>27</v>
      </c>
      <c r="E316" s="107"/>
      <c r="F316" s="107" t="s">
        <v>36</v>
      </c>
      <c r="G316" s="146"/>
      <c r="H316" s="241"/>
      <c r="I316" s="162"/>
      <c r="J316" s="178"/>
      <c r="K316" s="162"/>
      <c r="L316" s="162"/>
      <c r="M316" s="162"/>
      <c r="N316" s="162"/>
      <c r="O316" s="162"/>
      <c r="P316" s="162"/>
      <c r="Q316" s="178"/>
      <c r="R316" s="178"/>
      <c r="S316" s="162"/>
      <c r="T316" s="162"/>
      <c r="U316" s="162"/>
      <c r="V316" s="162"/>
      <c r="W316" s="162"/>
      <c r="X316" s="233"/>
      <c r="Y316" s="162"/>
      <c r="Z316" s="162"/>
      <c r="AA316" s="162"/>
      <c r="AB316" s="162"/>
      <c r="AC316" s="147"/>
      <c r="AD316" s="113" t="str">
        <f aca="false">IF(AD308=AD309,"ok","/!\")</f>
        <v>/!\</v>
      </c>
      <c r="AE316" s="113" t="str">
        <f aca="false">IF(AD308=AE308,"ok","/!\")</f>
        <v>ok</v>
      </c>
      <c r="AF316" s="114"/>
      <c r="AG316" s="114"/>
      <c r="AH316" s="105" t="n">
        <f aca="false">E316</f>
        <v>0</v>
      </c>
      <c r="AI316" s="106" t="str">
        <f aca="false">D316</f>
        <v>TP</v>
      </c>
      <c r="AJ316" s="105" t="n">
        <f aca="false">SUM(G316:AB316)</f>
        <v>0</v>
      </c>
      <c r="AK316" s="105" t="n">
        <f aca="false">AJ316*1.5</f>
        <v>0</v>
      </c>
      <c r="AL316" s="44" t="n">
        <f aca="false">SUM(AL301:AL314)</f>
        <v>65.25</v>
      </c>
      <c r="AM316" s="44"/>
      <c r="AN316" s="44"/>
      <c r="AO316" s="44"/>
      <c r="AP316" s="44"/>
      <c r="AQ316" s="44"/>
      <c r="AR316" s="44"/>
      <c r="AS316" s="44"/>
      <c r="AT316" s="44"/>
      <c r="AU316" s="44"/>
    </row>
    <row r="317" customFormat="false" ht="24.75" hidden="false" customHeight="true" outlineLevel="0" collapsed="false">
      <c r="A317" s="44" t="n">
        <v>321</v>
      </c>
      <c r="B317" s="88" t="s">
        <v>192</v>
      </c>
      <c r="C317" s="88" t="str">
        <f aca="false">CONCATENATE(D317,"_",E317)</f>
        <v>CTRL_Intervenant</v>
      </c>
      <c r="D317" s="115" t="s">
        <v>28</v>
      </c>
      <c r="E317" s="115" t="s">
        <v>71</v>
      </c>
      <c r="F317" s="115" t="s">
        <v>72</v>
      </c>
      <c r="G317" s="141"/>
      <c r="H317" s="227"/>
      <c r="I317" s="227"/>
      <c r="J317" s="226"/>
      <c r="K317" s="227"/>
      <c r="L317" s="227"/>
      <c r="M317" s="227"/>
      <c r="N317" s="227"/>
      <c r="O317" s="227"/>
      <c r="P317" s="227"/>
      <c r="Q317" s="226"/>
      <c r="R317" s="226"/>
      <c r="S317" s="227"/>
      <c r="T317" s="227"/>
      <c r="U317" s="227"/>
      <c r="V317" s="227"/>
      <c r="W317" s="227"/>
      <c r="X317" s="233"/>
      <c r="Y317" s="227"/>
      <c r="Z317" s="227"/>
      <c r="AA317" s="227"/>
      <c r="AB317" s="227"/>
      <c r="AC317" s="151"/>
      <c r="AD317" s="88" t="n">
        <f aca="false">SUM(G317:AB317)</f>
        <v>0</v>
      </c>
      <c r="AE317" s="88" t="n">
        <v>0</v>
      </c>
      <c r="AF317" s="114"/>
      <c r="AG317" s="114"/>
      <c r="AH317" s="88" t="str">
        <f aca="false">E317</f>
        <v>Intervenant</v>
      </c>
      <c r="AI317" s="88" t="str">
        <f aca="false">D317</f>
        <v>CTRL</v>
      </c>
      <c r="AJ317" s="88" t="n">
        <f aca="false">SUM(G317:AB317)</f>
        <v>0</v>
      </c>
      <c r="AK317" s="88" t="n">
        <f aca="false">AJ317*1.5</f>
        <v>0</v>
      </c>
      <c r="AL317" s="44"/>
      <c r="AM317" s="44"/>
      <c r="AN317" s="44"/>
      <c r="AO317" s="44"/>
      <c r="AP317" s="44"/>
      <c r="AQ317" s="44"/>
      <c r="AR317" s="44"/>
      <c r="AS317" s="44"/>
      <c r="AT317" s="44"/>
      <c r="AU317" s="44"/>
    </row>
    <row r="318" customFormat="false" ht="13.5" hidden="false" customHeight="true" outlineLevel="0" collapsed="false">
      <c r="A318" s="44" t="n">
        <v>322</v>
      </c>
      <c r="B318" s="96" t="s">
        <v>138</v>
      </c>
      <c r="C318" s="96" t="str">
        <f aca="false">CONCATENATE(D318,"_",E318)</f>
        <v>CTRL_</v>
      </c>
      <c r="D318" s="107" t="s">
        <v>28</v>
      </c>
      <c r="E318" s="107"/>
      <c r="F318" s="107" t="s">
        <v>28</v>
      </c>
      <c r="G318" s="144"/>
      <c r="H318" s="241"/>
      <c r="I318" s="162"/>
      <c r="J318" s="178"/>
      <c r="K318" s="162"/>
      <c r="L318" s="162"/>
      <c r="M318" s="162"/>
      <c r="N318" s="162"/>
      <c r="O318" s="162"/>
      <c r="P318" s="162"/>
      <c r="Q318" s="178"/>
      <c r="R318" s="178"/>
      <c r="S318" s="162"/>
      <c r="T318" s="162"/>
      <c r="U318" s="162"/>
      <c r="V318" s="162"/>
      <c r="W318" s="162"/>
      <c r="X318" s="233"/>
      <c r="Y318" s="162"/>
      <c r="Z318" s="162"/>
      <c r="AA318" s="162"/>
      <c r="AB318" s="162"/>
      <c r="AC318" s="147"/>
      <c r="AD318" s="103" t="n">
        <f aca="false">SUM(G318:AB319)</f>
        <v>0</v>
      </c>
      <c r="AE318" s="104"/>
      <c r="AF318" s="114"/>
      <c r="AG318" s="114"/>
      <c r="AH318" s="106" t="n">
        <f aca="false">E318</f>
        <v>0</v>
      </c>
      <c r="AI318" s="106" t="str">
        <f aca="false">D318</f>
        <v>CTRL</v>
      </c>
      <c r="AJ318" s="106" t="n">
        <f aca="false">SUM(G318:AB318)</f>
        <v>0</v>
      </c>
      <c r="AK318" s="106" t="n">
        <f aca="false">AJ318*1.5</f>
        <v>0</v>
      </c>
      <c r="AL318" s="44"/>
      <c r="AM318" s="44"/>
      <c r="AN318" s="44"/>
      <c r="AO318" s="44"/>
      <c r="AP318" s="44"/>
      <c r="AQ318" s="44"/>
      <c r="AR318" s="44"/>
      <c r="AS318" s="44"/>
      <c r="AT318" s="44"/>
      <c r="AU318" s="44"/>
    </row>
    <row r="319" customFormat="false" ht="13.5" hidden="false" customHeight="true" outlineLevel="0" collapsed="false">
      <c r="A319" s="44" t="n">
        <v>323</v>
      </c>
      <c r="B319" s="96" t="s">
        <v>138</v>
      </c>
      <c r="C319" s="96" t="str">
        <f aca="false">CONCATENATE(D319,"_",E319)</f>
        <v>CTRL_</v>
      </c>
      <c r="D319" s="107" t="s">
        <v>28</v>
      </c>
      <c r="E319" s="107"/>
      <c r="F319" s="107" t="s">
        <v>28</v>
      </c>
      <c r="G319" s="146"/>
      <c r="H319" s="162"/>
      <c r="I319" s="162"/>
      <c r="J319" s="178"/>
      <c r="K319" s="162"/>
      <c r="L319" s="162"/>
      <c r="M319" s="162"/>
      <c r="N319" s="162"/>
      <c r="O319" s="162"/>
      <c r="P319" s="162"/>
      <c r="Q319" s="178"/>
      <c r="R319" s="178"/>
      <c r="S319" s="162"/>
      <c r="T319" s="162"/>
      <c r="U319" s="162"/>
      <c r="V319" s="162"/>
      <c r="W319" s="162"/>
      <c r="X319" s="233"/>
      <c r="Y319" s="162"/>
      <c r="Z319" s="162"/>
      <c r="AA319" s="162"/>
      <c r="AB319" s="162"/>
      <c r="AC319" s="155"/>
      <c r="AD319" s="113" t="str">
        <f aca="false">IF(AD317=AD318,"ok","/!\")</f>
        <v>ok</v>
      </c>
      <c r="AE319" s="113" t="str">
        <f aca="false">IF(AD317=AE317,"ok","/!\")</f>
        <v>ok</v>
      </c>
      <c r="AF319" s="129"/>
      <c r="AG319" s="129"/>
      <c r="AH319" s="28" t="n">
        <f aca="false">E319</f>
        <v>0</v>
      </c>
      <c r="AI319" s="106" t="str">
        <f aca="false">D319</f>
        <v>CTRL</v>
      </c>
      <c r="AJ319" s="28" t="n">
        <f aca="false">SUM(G319:AB319)</f>
        <v>0</v>
      </c>
      <c r="AK319" s="28" t="n">
        <f aca="false">AJ319*1.5</f>
        <v>0</v>
      </c>
      <c r="AL319" s="44"/>
      <c r="AM319" s="44"/>
      <c r="AN319" s="44"/>
      <c r="AO319" s="44"/>
      <c r="AP319" s="44"/>
      <c r="AQ319" s="44"/>
      <c r="AR319" s="44"/>
      <c r="AS319" s="44"/>
      <c r="AT319" s="44"/>
      <c r="AU319" s="44"/>
    </row>
    <row r="320" customFormat="false" ht="13.5" hidden="false" customHeight="true" outlineLevel="0" collapsed="false">
      <c r="A320" s="44"/>
      <c r="B320" s="172"/>
      <c r="C320" s="131"/>
      <c r="D320" s="131"/>
      <c r="E320" s="131"/>
      <c r="F320" s="72"/>
      <c r="G320" s="174"/>
      <c r="H320" s="174"/>
      <c r="I320" s="174"/>
      <c r="J320" s="174"/>
      <c r="K320" s="174"/>
      <c r="L320" s="174"/>
      <c r="M320" s="174"/>
      <c r="N320" s="174"/>
      <c r="O320" s="174"/>
      <c r="P320" s="174"/>
      <c r="Q320" s="174"/>
      <c r="R320" s="174"/>
      <c r="S320" s="174"/>
      <c r="T320" s="174"/>
      <c r="U320" s="174"/>
      <c r="V320" s="174"/>
      <c r="W320" s="174"/>
      <c r="X320" s="233"/>
      <c r="Y320" s="174"/>
      <c r="Z320" s="174"/>
      <c r="AA320" s="174"/>
      <c r="AB320" s="174"/>
      <c r="AC320" s="174"/>
      <c r="AD320" s="72"/>
      <c r="AE320" s="86"/>
      <c r="AF320" s="72"/>
      <c r="AG320" s="72"/>
      <c r="AH320" s="86"/>
      <c r="AI320" s="86"/>
      <c r="AJ320" s="86"/>
      <c r="AK320" s="86"/>
      <c r="AL320" s="44"/>
      <c r="AM320" s="44"/>
      <c r="AN320" s="44"/>
      <c r="AO320" s="44"/>
      <c r="AP320" s="44"/>
      <c r="AQ320" s="44"/>
      <c r="AR320" s="44"/>
      <c r="AS320" s="44"/>
      <c r="AT320" s="44"/>
      <c r="AU320" s="44"/>
    </row>
    <row r="321" customFormat="false" ht="13.5" hidden="false" customHeight="true" outlineLevel="0" collapsed="false">
      <c r="A321" s="44" t="n">
        <v>326</v>
      </c>
      <c r="B321" s="88" t="s">
        <v>139</v>
      </c>
      <c r="C321" s="88" t="str">
        <f aca="false">CONCATENATE(D321,"_",E321)</f>
        <v>CM_Intervenant</v>
      </c>
      <c r="D321" s="89" t="s">
        <v>23</v>
      </c>
      <c r="E321" s="89" t="s">
        <v>71</v>
      </c>
      <c r="F321" s="89" t="s">
        <v>72</v>
      </c>
      <c r="G321" s="141"/>
      <c r="H321" s="227" t="n">
        <v>2</v>
      </c>
      <c r="I321" s="227" t="n">
        <v>2</v>
      </c>
      <c r="J321" s="226"/>
      <c r="K321" s="227" t="n">
        <v>2</v>
      </c>
      <c r="L321" s="227" t="n">
        <v>2</v>
      </c>
      <c r="M321" s="227" t="n">
        <v>2</v>
      </c>
      <c r="N321" s="227" t="n">
        <v>2</v>
      </c>
      <c r="O321" s="227" t="n">
        <v>2</v>
      </c>
      <c r="P321" s="227" t="n">
        <v>2</v>
      </c>
      <c r="Q321" s="226"/>
      <c r="R321" s="226"/>
      <c r="S321" s="227" t="n">
        <v>2</v>
      </c>
      <c r="T321" s="227" t="n">
        <v>2</v>
      </c>
      <c r="U321" s="227" t="n">
        <v>2</v>
      </c>
      <c r="V321" s="227" t="n">
        <v>2</v>
      </c>
      <c r="W321" s="227" t="n">
        <v>2</v>
      </c>
      <c r="X321" s="233"/>
      <c r="Y321" s="227" t="n">
        <v>2</v>
      </c>
      <c r="Z321" s="227" t="n">
        <v>2</v>
      </c>
      <c r="AA321" s="227" t="n">
        <v>2</v>
      </c>
      <c r="AB321" s="227"/>
      <c r="AC321" s="142" t="s">
        <v>140</v>
      </c>
      <c r="AD321" s="88" t="n">
        <f aca="false">SUM(G321:AB321)</f>
        <v>32</v>
      </c>
      <c r="AE321" s="88" t="n">
        <f aca="false">0/1.5</f>
        <v>0</v>
      </c>
      <c r="AF321" s="94" t="str">
        <f aca="false">(AD321+AD324+AD329+AD338)/(AE321+AE324+AE329+AE338)</f>
        <v>#DIV/0!</v>
      </c>
      <c r="AG321" s="88" t="str">
        <f aca="false">B321</f>
        <v>M1299 - SC</v>
      </c>
      <c r="AH321" s="88" t="str">
        <f aca="false">E321</f>
        <v>Intervenant</v>
      </c>
      <c r="AI321" s="88" t="s">
        <v>73</v>
      </c>
      <c r="AJ321" s="88" t="s">
        <v>21</v>
      </c>
      <c r="AK321" s="88" t="s">
        <v>74</v>
      </c>
      <c r="AL321" s="44"/>
      <c r="AM321" s="44"/>
      <c r="AN321" s="44"/>
      <c r="AO321" s="44"/>
      <c r="AP321" s="44"/>
      <c r="AQ321" s="44"/>
      <c r="AR321" s="44"/>
      <c r="AS321" s="44"/>
      <c r="AT321" s="44"/>
      <c r="AU321" s="44"/>
    </row>
    <row r="322" customFormat="false" ht="13.5" hidden="false" customHeight="true" outlineLevel="0" collapsed="false">
      <c r="A322" s="44" t="n">
        <v>327</v>
      </c>
      <c r="B322" s="196" t="s">
        <v>141</v>
      </c>
      <c r="C322" s="96" t="str">
        <f aca="false">CONCATENATE(D322,"_",E322)</f>
        <v>CM_JS</v>
      </c>
      <c r="D322" s="97" t="s">
        <v>23</v>
      </c>
      <c r="E322" s="98" t="s">
        <v>140</v>
      </c>
      <c r="F322" s="97"/>
      <c r="G322" s="144"/>
      <c r="H322" s="162" t="n">
        <v>2</v>
      </c>
      <c r="I322" s="162" t="n">
        <v>2</v>
      </c>
      <c r="J322" s="178"/>
      <c r="K322" s="162" t="n">
        <v>2</v>
      </c>
      <c r="L322" s="162" t="n">
        <v>2</v>
      </c>
      <c r="M322" s="162" t="n">
        <v>2</v>
      </c>
      <c r="N322" s="162" t="n">
        <v>2</v>
      </c>
      <c r="O322" s="162" t="n">
        <v>2</v>
      </c>
      <c r="P322" s="162" t="n">
        <v>2</v>
      </c>
      <c r="Q322" s="178"/>
      <c r="R322" s="178"/>
      <c r="S322" s="162" t="n">
        <v>2</v>
      </c>
      <c r="T322" s="162" t="n">
        <v>2</v>
      </c>
      <c r="U322" s="162" t="n">
        <v>2</v>
      </c>
      <c r="V322" s="162" t="n">
        <v>2</v>
      </c>
      <c r="W322" s="162" t="n">
        <v>2</v>
      </c>
      <c r="X322" s="233"/>
      <c r="Y322" s="162" t="n">
        <v>2</v>
      </c>
      <c r="Z322" s="162" t="n">
        <v>2</v>
      </c>
      <c r="AA322" s="162" t="n">
        <v>2</v>
      </c>
      <c r="AB322" s="162"/>
      <c r="AC322" s="145"/>
      <c r="AD322" s="103" t="n">
        <f aca="false">SUM(G322:AB323)</f>
        <v>32</v>
      </c>
      <c r="AE322" s="104"/>
      <c r="AF322" s="104"/>
      <c r="AG322" s="104"/>
      <c r="AH322" s="105" t="str">
        <f aca="false">E322</f>
        <v>JS</v>
      </c>
      <c r="AI322" s="106" t="str">
        <f aca="false">D322</f>
        <v>CM</v>
      </c>
      <c r="AJ322" s="105" t="n">
        <f aca="false">SUM(G322:AB322)</f>
        <v>32</v>
      </c>
      <c r="AK322" s="105" t="n">
        <f aca="false">AJ322*1.5</f>
        <v>48</v>
      </c>
      <c r="AL322" s="44"/>
      <c r="AM322" s="44"/>
      <c r="AN322" s="44"/>
      <c r="AO322" s="44"/>
      <c r="AP322" s="44"/>
      <c r="AQ322" s="44"/>
      <c r="AR322" s="44"/>
      <c r="AS322" s="44"/>
      <c r="AT322" s="44"/>
      <c r="AU322" s="44"/>
    </row>
    <row r="323" customFormat="false" ht="13.5" hidden="false" customHeight="true" outlineLevel="0" collapsed="false">
      <c r="A323" s="44" t="n">
        <v>328</v>
      </c>
      <c r="B323" s="196" t="s">
        <v>141</v>
      </c>
      <c r="C323" s="96" t="str">
        <f aca="false">CONCATENATE(D323,"_",E323)</f>
        <v>CM_</v>
      </c>
      <c r="D323" s="107" t="s">
        <v>23</v>
      </c>
      <c r="E323" s="107"/>
      <c r="F323" s="107" t="s">
        <v>30</v>
      </c>
      <c r="G323" s="146"/>
      <c r="H323" s="241"/>
      <c r="I323" s="162"/>
      <c r="J323" s="178"/>
      <c r="K323" s="162"/>
      <c r="L323" s="162"/>
      <c r="M323" s="162"/>
      <c r="N323" s="162"/>
      <c r="O323" s="162"/>
      <c r="P323" s="162"/>
      <c r="Q323" s="178"/>
      <c r="R323" s="178"/>
      <c r="S323" s="162"/>
      <c r="T323" s="162"/>
      <c r="U323" s="162"/>
      <c r="V323" s="162"/>
      <c r="W323" s="162"/>
      <c r="X323" s="233"/>
      <c r="Y323" s="162"/>
      <c r="Z323" s="162"/>
      <c r="AA323" s="162"/>
      <c r="AB323" s="162"/>
      <c r="AC323" s="147"/>
      <c r="AD323" s="113" t="str">
        <f aca="false">IF(AD321=AD322,"ok","/!\")</f>
        <v>ok</v>
      </c>
      <c r="AE323" s="113" t="str">
        <f aca="false">IF(AD321=AE321,"ok","/!\")</f>
        <v>/!\</v>
      </c>
      <c r="AF323" s="114"/>
      <c r="AG323" s="114"/>
      <c r="AH323" s="105" t="n">
        <f aca="false">E323</f>
        <v>0</v>
      </c>
      <c r="AI323" s="106" t="str">
        <f aca="false">D323</f>
        <v>CM</v>
      </c>
      <c r="AJ323" s="105" t="n">
        <f aca="false">SUM(G323:AB323)</f>
        <v>0</v>
      </c>
      <c r="AK323" s="105" t="n">
        <f aca="false">AJ323*1.5</f>
        <v>0</v>
      </c>
      <c r="AL323" s="44"/>
      <c r="AM323" s="44"/>
      <c r="AN323" s="44"/>
      <c r="AO323" s="44"/>
      <c r="AP323" s="44"/>
      <c r="AQ323" s="44"/>
      <c r="AR323" s="44"/>
      <c r="AS323" s="44"/>
      <c r="AT323" s="44"/>
      <c r="AU323" s="44"/>
    </row>
    <row r="324" customFormat="false" ht="14.25" hidden="false" customHeight="true" outlineLevel="0" collapsed="false">
      <c r="A324" s="44" t="n">
        <v>329</v>
      </c>
      <c r="B324" s="88" t="s">
        <v>139</v>
      </c>
      <c r="C324" s="88" t="str">
        <f aca="false">CONCATENATE(D324,"_",E324)</f>
        <v>TD_Intervenant</v>
      </c>
      <c r="D324" s="115" t="s">
        <v>25</v>
      </c>
      <c r="E324" s="115" t="s">
        <v>71</v>
      </c>
      <c r="F324" s="115" t="s">
        <v>72</v>
      </c>
      <c r="G324" s="141"/>
      <c r="H324" s="227"/>
      <c r="I324" s="227"/>
      <c r="J324" s="226"/>
      <c r="K324" s="227"/>
      <c r="L324" s="227"/>
      <c r="M324" s="227"/>
      <c r="N324" s="227"/>
      <c r="O324" s="227"/>
      <c r="P324" s="227"/>
      <c r="Q324" s="226"/>
      <c r="R324" s="226"/>
      <c r="S324" s="227"/>
      <c r="T324" s="227"/>
      <c r="U324" s="227"/>
      <c r="V324" s="227"/>
      <c r="W324" s="227"/>
      <c r="X324" s="233"/>
      <c r="Y324" s="227"/>
      <c r="Z324" s="227"/>
      <c r="AA324" s="227"/>
      <c r="AB324" s="227"/>
      <c r="AC324" s="151"/>
      <c r="AD324" s="88" t="n">
        <f aca="false">SUM(G324:AB324)*4</f>
        <v>0</v>
      </c>
      <c r="AE324" s="88" t="n">
        <f aca="false">0/1.5*4</f>
        <v>0</v>
      </c>
      <c r="AF324" s="114"/>
      <c r="AG324" s="114"/>
      <c r="AH324" s="88" t="str">
        <f aca="false">E324</f>
        <v>Intervenant</v>
      </c>
      <c r="AI324" s="88" t="str">
        <f aca="false">D324</f>
        <v>TD</v>
      </c>
      <c r="AJ324" s="88" t="n">
        <f aca="false">SUM(G324:AB324)</f>
        <v>0</v>
      </c>
      <c r="AK324" s="88" t="n">
        <f aca="false">AJ324*1.5</f>
        <v>0</v>
      </c>
      <c r="AL324" s="44"/>
      <c r="AM324" s="44"/>
      <c r="AN324" s="44"/>
      <c r="AO324" s="44"/>
      <c r="AP324" s="44"/>
      <c r="AQ324" s="44"/>
      <c r="AR324" s="44"/>
      <c r="AS324" s="44"/>
      <c r="AT324" s="44"/>
      <c r="AU324" s="44"/>
    </row>
    <row r="325" customFormat="false" ht="13.5" hidden="false" customHeight="true" outlineLevel="0" collapsed="false">
      <c r="A325" s="44" t="n">
        <v>330</v>
      </c>
      <c r="B325" s="196" t="s">
        <v>141</v>
      </c>
      <c r="C325" s="96" t="str">
        <f aca="false">CONCATENATE(D325,"_",E325)</f>
        <v>TD_</v>
      </c>
      <c r="D325" s="107" t="s">
        <v>25</v>
      </c>
      <c r="E325" s="107"/>
      <c r="F325" s="107" t="s">
        <v>32</v>
      </c>
      <c r="G325" s="144"/>
      <c r="H325" s="241"/>
      <c r="I325" s="162"/>
      <c r="J325" s="178"/>
      <c r="K325" s="162"/>
      <c r="L325" s="162"/>
      <c r="M325" s="162"/>
      <c r="N325" s="162"/>
      <c r="O325" s="162"/>
      <c r="P325" s="162"/>
      <c r="Q325" s="178"/>
      <c r="R325" s="178"/>
      <c r="S325" s="162"/>
      <c r="T325" s="162"/>
      <c r="U325" s="162"/>
      <c r="V325" s="162"/>
      <c r="W325" s="162"/>
      <c r="X325" s="233"/>
      <c r="Y325" s="162"/>
      <c r="Z325" s="162"/>
      <c r="AA325" s="162"/>
      <c r="AB325" s="162"/>
      <c r="AC325" s="147"/>
      <c r="AD325" s="103" t="n">
        <f aca="false">SUM(G325:AB328)</f>
        <v>0</v>
      </c>
      <c r="AE325" s="104"/>
      <c r="AF325" s="114"/>
      <c r="AG325" s="114"/>
      <c r="AH325" s="105" t="n">
        <f aca="false">E325</f>
        <v>0</v>
      </c>
      <c r="AI325" s="106" t="str">
        <f aca="false">D325</f>
        <v>TD</v>
      </c>
      <c r="AJ325" s="105" t="n">
        <f aca="false">SUM(G325:AB325)</f>
        <v>0</v>
      </c>
      <c r="AK325" s="105" t="n">
        <f aca="false">AJ325*1.5</f>
        <v>0</v>
      </c>
      <c r="AL325" s="44"/>
      <c r="AM325" s="44"/>
      <c r="AN325" s="44"/>
      <c r="AO325" s="44"/>
      <c r="AP325" s="44"/>
      <c r="AQ325" s="44"/>
      <c r="AR325" s="44"/>
      <c r="AS325" s="44"/>
      <c r="AT325" s="44"/>
      <c r="AU325" s="44"/>
    </row>
    <row r="326" customFormat="false" ht="13.5" hidden="false" customHeight="true" outlineLevel="0" collapsed="false">
      <c r="A326" s="44" t="n">
        <v>331</v>
      </c>
      <c r="B326" s="196" t="s">
        <v>141</v>
      </c>
      <c r="C326" s="96" t="str">
        <f aca="false">CONCATENATE(D326,"_",E326)</f>
        <v>TD_</v>
      </c>
      <c r="D326" s="107" t="s">
        <v>25</v>
      </c>
      <c r="E326" s="107"/>
      <c r="F326" s="107" t="s">
        <v>32</v>
      </c>
      <c r="G326" s="146"/>
      <c r="H326" s="241"/>
      <c r="I326" s="162"/>
      <c r="J326" s="178"/>
      <c r="K326" s="162"/>
      <c r="L326" s="162"/>
      <c r="M326" s="162"/>
      <c r="N326" s="162"/>
      <c r="O326" s="162"/>
      <c r="P326" s="162"/>
      <c r="Q326" s="178"/>
      <c r="R326" s="178"/>
      <c r="S326" s="162"/>
      <c r="T326" s="162"/>
      <c r="U326" s="162"/>
      <c r="V326" s="162"/>
      <c r="W326" s="162"/>
      <c r="X326" s="233"/>
      <c r="Y326" s="162"/>
      <c r="Z326" s="162"/>
      <c r="AA326" s="162"/>
      <c r="AB326" s="162"/>
      <c r="AC326" s="147"/>
      <c r="AD326" s="126"/>
      <c r="AE326" s="126"/>
      <c r="AF326" s="114"/>
      <c r="AG326" s="114"/>
      <c r="AH326" s="105" t="n">
        <f aca="false">E326</f>
        <v>0</v>
      </c>
      <c r="AI326" s="106" t="str">
        <f aca="false">D326</f>
        <v>TD</v>
      </c>
      <c r="AJ326" s="105" t="n">
        <f aca="false">SUM(G326:AB326)</f>
        <v>0</v>
      </c>
      <c r="AK326" s="105" t="n">
        <f aca="false">AJ326*1.5</f>
        <v>0</v>
      </c>
      <c r="AL326" s="44"/>
      <c r="AM326" s="44"/>
      <c r="AN326" s="44"/>
      <c r="AO326" s="44"/>
      <c r="AP326" s="44"/>
      <c r="AQ326" s="44"/>
      <c r="AR326" s="44"/>
      <c r="AS326" s="44"/>
      <c r="AT326" s="44"/>
      <c r="AU326" s="44"/>
    </row>
    <row r="327" customFormat="false" ht="13.5" hidden="false" customHeight="true" outlineLevel="0" collapsed="false">
      <c r="A327" s="44" t="n">
        <v>332</v>
      </c>
      <c r="B327" s="196" t="s">
        <v>141</v>
      </c>
      <c r="C327" s="96" t="str">
        <f aca="false">CONCATENATE(D327,"_",E327)</f>
        <v>TD_</v>
      </c>
      <c r="D327" s="107" t="s">
        <v>25</v>
      </c>
      <c r="E327" s="107"/>
      <c r="F327" s="107" t="s">
        <v>32</v>
      </c>
      <c r="G327" s="144"/>
      <c r="H327" s="241"/>
      <c r="I327" s="162"/>
      <c r="J327" s="178"/>
      <c r="K327" s="162"/>
      <c r="L327" s="162"/>
      <c r="M327" s="162"/>
      <c r="N327" s="162"/>
      <c r="O327" s="162"/>
      <c r="P327" s="162"/>
      <c r="Q327" s="178"/>
      <c r="R327" s="178"/>
      <c r="S327" s="162"/>
      <c r="T327" s="162"/>
      <c r="U327" s="162"/>
      <c r="V327" s="162"/>
      <c r="W327" s="162"/>
      <c r="X327" s="233"/>
      <c r="Y327" s="162"/>
      <c r="Z327" s="162"/>
      <c r="AA327" s="162"/>
      <c r="AB327" s="162"/>
      <c r="AC327" s="147"/>
      <c r="AD327" s="126"/>
      <c r="AE327" s="114"/>
      <c r="AF327" s="114"/>
      <c r="AG327" s="114"/>
      <c r="AH327" s="105" t="n">
        <f aca="false">E327</f>
        <v>0</v>
      </c>
      <c r="AI327" s="106" t="str">
        <f aca="false">D327</f>
        <v>TD</v>
      </c>
      <c r="AJ327" s="105" t="n">
        <f aca="false">SUM(G327:AB327)</f>
        <v>0</v>
      </c>
      <c r="AK327" s="105" t="n">
        <f aca="false">AJ327*1.5</f>
        <v>0</v>
      </c>
      <c r="AL327" s="44"/>
      <c r="AM327" s="44"/>
      <c r="AN327" s="44"/>
      <c r="AO327" s="44"/>
      <c r="AP327" s="44"/>
      <c r="AQ327" s="44"/>
      <c r="AR327" s="44"/>
      <c r="AS327" s="44"/>
      <c r="AT327" s="44"/>
      <c r="AU327" s="44"/>
    </row>
    <row r="328" customFormat="false" ht="13.5" hidden="false" customHeight="true" outlineLevel="0" collapsed="false">
      <c r="A328" s="44" t="n">
        <v>333</v>
      </c>
      <c r="B328" s="196" t="s">
        <v>141</v>
      </c>
      <c r="C328" s="96" t="str">
        <f aca="false">CONCATENATE(D328,"_",E328)</f>
        <v>TD_</v>
      </c>
      <c r="D328" s="107" t="s">
        <v>25</v>
      </c>
      <c r="E328" s="107"/>
      <c r="F328" s="107" t="s">
        <v>32</v>
      </c>
      <c r="G328" s="146"/>
      <c r="H328" s="241"/>
      <c r="I328" s="162"/>
      <c r="J328" s="178"/>
      <c r="K328" s="162"/>
      <c r="L328" s="162"/>
      <c r="M328" s="162"/>
      <c r="N328" s="162"/>
      <c r="O328" s="162"/>
      <c r="P328" s="162"/>
      <c r="Q328" s="178"/>
      <c r="R328" s="178"/>
      <c r="S328" s="162"/>
      <c r="T328" s="162"/>
      <c r="U328" s="162"/>
      <c r="V328" s="162"/>
      <c r="W328" s="162"/>
      <c r="X328" s="233"/>
      <c r="Y328" s="162"/>
      <c r="Z328" s="162"/>
      <c r="AA328" s="162"/>
      <c r="AB328" s="162"/>
      <c r="AC328" s="147"/>
      <c r="AD328" s="113" t="str">
        <f aca="false">IF(AD324=AD325,"ok","/!\")</f>
        <v>ok</v>
      </c>
      <c r="AE328" s="113" t="str">
        <f aca="false">IF(AD324=AE324,"ok","/!\")</f>
        <v>ok</v>
      </c>
      <c r="AF328" s="114"/>
      <c r="AG328" s="114"/>
      <c r="AH328" s="105" t="n">
        <f aca="false">E328</f>
        <v>0</v>
      </c>
      <c r="AI328" s="106" t="str">
        <f aca="false">D328</f>
        <v>TD</v>
      </c>
      <c r="AJ328" s="105" t="n">
        <f aca="false">SUM(G328:AB328)</f>
        <v>0</v>
      </c>
      <c r="AK328" s="105" t="n">
        <f aca="false">AJ328*1.5</f>
        <v>0</v>
      </c>
      <c r="AL328" s="44"/>
      <c r="AM328" s="44"/>
      <c r="AN328" s="44"/>
      <c r="AO328" s="44"/>
      <c r="AP328" s="44"/>
      <c r="AQ328" s="44"/>
      <c r="AR328" s="44"/>
      <c r="AS328" s="44"/>
      <c r="AT328" s="44"/>
      <c r="AU328" s="44"/>
    </row>
    <row r="329" customFormat="false" ht="14.25" hidden="false" customHeight="true" outlineLevel="0" collapsed="false">
      <c r="A329" s="44" t="n">
        <v>334</v>
      </c>
      <c r="B329" s="88" t="s">
        <v>139</v>
      </c>
      <c r="C329" s="88" t="str">
        <f aca="false">CONCATENATE(D329,"_",E329)</f>
        <v>TP_Intervenant</v>
      </c>
      <c r="D329" s="115" t="s">
        <v>27</v>
      </c>
      <c r="E329" s="115" t="s">
        <v>71</v>
      </c>
      <c r="F329" s="115" t="s">
        <v>72</v>
      </c>
      <c r="G329" s="141"/>
      <c r="H329" s="227"/>
      <c r="I329" s="227"/>
      <c r="J329" s="226"/>
      <c r="K329" s="227"/>
      <c r="L329" s="227"/>
      <c r="M329" s="227"/>
      <c r="N329" s="227"/>
      <c r="O329" s="227"/>
      <c r="P329" s="227"/>
      <c r="Q329" s="226"/>
      <c r="R329" s="226"/>
      <c r="S329" s="227"/>
      <c r="T329" s="227"/>
      <c r="U329" s="227"/>
      <c r="V329" s="227"/>
      <c r="W329" s="227"/>
      <c r="X329" s="233"/>
      <c r="Y329" s="227"/>
      <c r="Z329" s="227"/>
      <c r="AA329" s="227"/>
      <c r="AB329" s="227"/>
      <c r="AC329" s="151"/>
      <c r="AD329" s="88" t="n">
        <f aca="false">SUM(G329:AB329)*8</f>
        <v>0</v>
      </c>
      <c r="AE329" s="88" t="n">
        <f aca="false">0/1.5*8</f>
        <v>0</v>
      </c>
      <c r="AF329" s="114"/>
      <c r="AG329" s="114"/>
      <c r="AH329" s="88" t="str">
        <f aca="false">E329</f>
        <v>Intervenant</v>
      </c>
      <c r="AI329" s="88" t="str">
        <f aca="false">D329</f>
        <v>TP</v>
      </c>
      <c r="AJ329" s="88" t="n">
        <f aca="false">SUM(G329:AB329)</f>
        <v>0</v>
      </c>
      <c r="AK329" s="88" t="n">
        <f aca="false">AJ329*1.5</f>
        <v>0</v>
      </c>
      <c r="AL329" s="44"/>
      <c r="AM329" s="44"/>
      <c r="AN329" s="44"/>
      <c r="AO329" s="44"/>
      <c r="AP329" s="44"/>
      <c r="AQ329" s="44"/>
      <c r="AR329" s="44"/>
      <c r="AS329" s="44"/>
      <c r="AT329" s="44"/>
      <c r="AU329" s="44"/>
    </row>
    <row r="330" customFormat="false" ht="13.5" hidden="false" customHeight="true" outlineLevel="0" collapsed="false">
      <c r="A330" s="44" t="n">
        <v>335</v>
      </c>
      <c r="B330" s="196" t="s">
        <v>141</v>
      </c>
      <c r="C330" s="96" t="str">
        <f aca="false">CONCATENATE(D330,"_",E330)</f>
        <v>TP_</v>
      </c>
      <c r="D330" s="107" t="s">
        <v>27</v>
      </c>
      <c r="E330" s="107"/>
      <c r="F330" s="107" t="s">
        <v>36</v>
      </c>
      <c r="G330" s="144"/>
      <c r="H330" s="241"/>
      <c r="I330" s="162"/>
      <c r="J330" s="178"/>
      <c r="K330" s="162"/>
      <c r="L330" s="162"/>
      <c r="M330" s="162"/>
      <c r="N330" s="162"/>
      <c r="O330" s="162"/>
      <c r="P330" s="162"/>
      <c r="Q330" s="178"/>
      <c r="R330" s="178"/>
      <c r="S330" s="162"/>
      <c r="T330" s="162"/>
      <c r="U330" s="162"/>
      <c r="V330" s="162"/>
      <c r="W330" s="162"/>
      <c r="X330" s="233"/>
      <c r="Y330" s="162"/>
      <c r="Z330" s="162"/>
      <c r="AA330" s="162"/>
      <c r="AB330" s="162"/>
      <c r="AC330" s="147"/>
      <c r="AD330" s="103" t="n">
        <f aca="false">SUM(G330:AB337)</f>
        <v>0</v>
      </c>
      <c r="AE330" s="104"/>
      <c r="AF330" s="114"/>
      <c r="AG330" s="114"/>
      <c r="AH330" s="105" t="n">
        <f aca="false">E330</f>
        <v>0</v>
      </c>
      <c r="AI330" s="106" t="str">
        <f aca="false">D330</f>
        <v>TP</v>
      </c>
      <c r="AJ330" s="105" t="n">
        <f aca="false">SUM(G330:AB330)</f>
        <v>0</v>
      </c>
      <c r="AK330" s="105" t="n">
        <f aca="false">AJ330*1.5</f>
        <v>0</v>
      </c>
      <c r="AL330" s="44"/>
      <c r="AM330" s="44"/>
      <c r="AN330" s="44"/>
      <c r="AO330" s="44"/>
      <c r="AP330" s="44"/>
      <c r="AQ330" s="44"/>
      <c r="AR330" s="44"/>
      <c r="AS330" s="44"/>
      <c r="AT330" s="44"/>
      <c r="AU330" s="44"/>
    </row>
    <row r="331" customFormat="false" ht="13.5" hidden="false" customHeight="true" outlineLevel="0" collapsed="false">
      <c r="A331" s="44" t="n">
        <v>336</v>
      </c>
      <c r="B331" s="196" t="s">
        <v>141</v>
      </c>
      <c r="C331" s="96" t="str">
        <f aca="false">CONCATENATE(D331,"_",E331)</f>
        <v>TP_</v>
      </c>
      <c r="D331" s="107" t="s">
        <v>27</v>
      </c>
      <c r="E331" s="107"/>
      <c r="F331" s="107" t="s">
        <v>36</v>
      </c>
      <c r="G331" s="146"/>
      <c r="H331" s="241"/>
      <c r="I331" s="162"/>
      <c r="J331" s="178"/>
      <c r="K331" s="162"/>
      <c r="L331" s="162"/>
      <c r="M331" s="162"/>
      <c r="N331" s="162"/>
      <c r="O331" s="162"/>
      <c r="P331" s="162"/>
      <c r="Q331" s="178"/>
      <c r="R331" s="178"/>
      <c r="S331" s="162"/>
      <c r="T331" s="162"/>
      <c r="U331" s="162"/>
      <c r="V331" s="162"/>
      <c r="W331" s="162"/>
      <c r="X331" s="233"/>
      <c r="Y331" s="162"/>
      <c r="Z331" s="162"/>
      <c r="AA331" s="162"/>
      <c r="AB331" s="162"/>
      <c r="AC331" s="147"/>
      <c r="AD331" s="126"/>
      <c r="AE331" s="114"/>
      <c r="AF331" s="114"/>
      <c r="AG331" s="114"/>
      <c r="AH331" s="105" t="n">
        <f aca="false">E331</f>
        <v>0</v>
      </c>
      <c r="AI331" s="106" t="str">
        <f aca="false">D331</f>
        <v>TP</v>
      </c>
      <c r="AJ331" s="105" t="n">
        <f aca="false">SUM(G331:AB331)</f>
        <v>0</v>
      </c>
      <c r="AK331" s="105" t="n">
        <f aca="false">AJ331*1.5</f>
        <v>0</v>
      </c>
      <c r="AL331" s="44"/>
      <c r="AM331" s="44"/>
      <c r="AN331" s="44"/>
      <c r="AO331" s="44"/>
      <c r="AP331" s="44"/>
      <c r="AQ331" s="44"/>
      <c r="AR331" s="44"/>
      <c r="AS331" s="44"/>
      <c r="AT331" s="44"/>
      <c r="AU331" s="44"/>
    </row>
    <row r="332" customFormat="false" ht="13.5" hidden="false" customHeight="true" outlineLevel="0" collapsed="false">
      <c r="A332" s="44" t="n">
        <v>337</v>
      </c>
      <c r="B332" s="196" t="s">
        <v>141</v>
      </c>
      <c r="C332" s="96" t="str">
        <f aca="false">CONCATENATE(D332,"_",E332)</f>
        <v>TP_</v>
      </c>
      <c r="D332" s="107" t="s">
        <v>27</v>
      </c>
      <c r="E332" s="107"/>
      <c r="F332" s="107" t="s">
        <v>36</v>
      </c>
      <c r="G332" s="144"/>
      <c r="H332" s="241"/>
      <c r="I332" s="162"/>
      <c r="J332" s="178"/>
      <c r="K332" s="162"/>
      <c r="L332" s="162"/>
      <c r="M332" s="162"/>
      <c r="N332" s="162"/>
      <c r="O332" s="162"/>
      <c r="P332" s="162"/>
      <c r="Q332" s="178"/>
      <c r="R332" s="178"/>
      <c r="S332" s="162"/>
      <c r="T332" s="162"/>
      <c r="U332" s="162"/>
      <c r="V332" s="162"/>
      <c r="W332" s="162"/>
      <c r="X332" s="233"/>
      <c r="Y332" s="162"/>
      <c r="Z332" s="162"/>
      <c r="AA332" s="162"/>
      <c r="AB332" s="162"/>
      <c r="AC332" s="147"/>
      <c r="AD332" s="126"/>
      <c r="AE332" s="114"/>
      <c r="AF332" s="114"/>
      <c r="AG332" s="114"/>
      <c r="AH332" s="105" t="n">
        <f aca="false">E332</f>
        <v>0</v>
      </c>
      <c r="AI332" s="106" t="str">
        <f aca="false">D332</f>
        <v>TP</v>
      </c>
      <c r="AJ332" s="105" t="n">
        <f aca="false">SUM(G332:AB332)</f>
        <v>0</v>
      </c>
      <c r="AK332" s="105" t="n">
        <f aca="false">AJ332*1.5</f>
        <v>0</v>
      </c>
      <c r="AL332" s="44"/>
      <c r="AM332" s="44"/>
      <c r="AN332" s="44"/>
      <c r="AO332" s="44"/>
      <c r="AP332" s="44"/>
      <c r="AQ332" s="44"/>
      <c r="AR332" s="44"/>
      <c r="AS332" s="44"/>
      <c r="AT332" s="44"/>
      <c r="AU332" s="44"/>
    </row>
    <row r="333" customFormat="false" ht="13.5" hidden="false" customHeight="true" outlineLevel="0" collapsed="false">
      <c r="A333" s="44" t="n">
        <v>338</v>
      </c>
      <c r="B333" s="196" t="s">
        <v>141</v>
      </c>
      <c r="C333" s="96" t="str">
        <f aca="false">CONCATENATE(D333,"_",E333)</f>
        <v>TP_</v>
      </c>
      <c r="D333" s="107" t="s">
        <v>27</v>
      </c>
      <c r="E333" s="107"/>
      <c r="F333" s="107" t="s">
        <v>36</v>
      </c>
      <c r="G333" s="146"/>
      <c r="H333" s="241"/>
      <c r="I333" s="162"/>
      <c r="J333" s="178"/>
      <c r="K333" s="162"/>
      <c r="L333" s="162"/>
      <c r="M333" s="162"/>
      <c r="N333" s="162"/>
      <c r="O333" s="162"/>
      <c r="P333" s="162"/>
      <c r="Q333" s="178"/>
      <c r="R333" s="178"/>
      <c r="S333" s="162"/>
      <c r="T333" s="162"/>
      <c r="U333" s="162"/>
      <c r="V333" s="162"/>
      <c r="W333" s="162"/>
      <c r="X333" s="233"/>
      <c r="Y333" s="162"/>
      <c r="Z333" s="162"/>
      <c r="AA333" s="162"/>
      <c r="AB333" s="162"/>
      <c r="AC333" s="147"/>
      <c r="AD333" s="126"/>
      <c r="AE333" s="114"/>
      <c r="AF333" s="114"/>
      <c r="AG333" s="114"/>
      <c r="AH333" s="105" t="n">
        <f aca="false">E333</f>
        <v>0</v>
      </c>
      <c r="AI333" s="106" t="str">
        <f aca="false">D333</f>
        <v>TP</v>
      </c>
      <c r="AJ333" s="105" t="n">
        <f aca="false">SUM(G333:AB333)</f>
        <v>0</v>
      </c>
      <c r="AK333" s="105" t="n">
        <f aca="false">AJ333*1.5</f>
        <v>0</v>
      </c>
      <c r="AL333" s="44"/>
      <c r="AM333" s="44"/>
      <c r="AN333" s="44"/>
      <c r="AO333" s="44"/>
      <c r="AP333" s="44"/>
      <c r="AQ333" s="44"/>
      <c r="AR333" s="44"/>
      <c r="AS333" s="44"/>
      <c r="AT333" s="44"/>
      <c r="AU333" s="44"/>
    </row>
    <row r="334" customFormat="false" ht="13.5" hidden="false" customHeight="true" outlineLevel="0" collapsed="false">
      <c r="A334" s="44" t="n">
        <v>339</v>
      </c>
      <c r="B334" s="196" t="s">
        <v>141</v>
      </c>
      <c r="C334" s="96" t="str">
        <f aca="false">CONCATENATE(D334,"_",E334)</f>
        <v>TP_</v>
      </c>
      <c r="D334" s="107" t="s">
        <v>27</v>
      </c>
      <c r="E334" s="107"/>
      <c r="F334" s="107" t="s">
        <v>36</v>
      </c>
      <c r="G334" s="144"/>
      <c r="H334" s="241"/>
      <c r="I334" s="162"/>
      <c r="J334" s="178"/>
      <c r="K334" s="162"/>
      <c r="L334" s="162"/>
      <c r="M334" s="162"/>
      <c r="N334" s="162"/>
      <c r="O334" s="162"/>
      <c r="P334" s="162"/>
      <c r="Q334" s="178"/>
      <c r="R334" s="178"/>
      <c r="S334" s="162"/>
      <c r="T334" s="162"/>
      <c r="U334" s="162"/>
      <c r="V334" s="162"/>
      <c r="W334" s="162"/>
      <c r="X334" s="233"/>
      <c r="Y334" s="162"/>
      <c r="Z334" s="162"/>
      <c r="AA334" s="162"/>
      <c r="AB334" s="162"/>
      <c r="AC334" s="147"/>
      <c r="AD334" s="126"/>
      <c r="AE334" s="114"/>
      <c r="AF334" s="114"/>
      <c r="AG334" s="114"/>
      <c r="AH334" s="105" t="n">
        <f aca="false">E334</f>
        <v>0</v>
      </c>
      <c r="AI334" s="106" t="str">
        <f aca="false">D334</f>
        <v>TP</v>
      </c>
      <c r="AJ334" s="105" t="n">
        <f aca="false">SUM(G334:AB334)</f>
        <v>0</v>
      </c>
      <c r="AK334" s="105" t="n">
        <f aca="false">AJ334*1.5</f>
        <v>0</v>
      </c>
      <c r="AL334" s="44"/>
      <c r="AM334" s="44"/>
      <c r="AN334" s="44"/>
      <c r="AO334" s="44"/>
      <c r="AP334" s="44"/>
      <c r="AQ334" s="44"/>
      <c r="AR334" s="44"/>
      <c r="AS334" s="44"/>
      <c r="AT334" s="44"/>
      <c r="AU334" s="44"/>
    </row>
    <row r="335" customFormat="false" ht="13.5" hidden="false" customHeight="true" outlineLevel="0" collapsed="false">
      <c r="A335" s="44" t="n">
        <v>340</v>
      </c>
      <c r="B335" s="196" t="s">
        <v>141</v>
      </c>
      <c r="C335" s="96" t="str">
        <f aca="false">CONCATENATE(D335,"_",E335)</f>
        <v>TP_</v>
      </c>
      <c r="D335" s="107" t="s">
        <v>27</v>
      </c>
      <c r="E335" s="107"/>
      <c r="F335" s="107" t="s">
        <v>36</v>
      </c>
      <c r="G335" s="146"/>
      <c r="H335" s="241"/>
      <c r="I335" s="162"/>
      <c r="J335" s="178"/>
      <c r="K335" s="162"/>
      <c r="L335" s="162"/>
      <c r="M335" s="162"/>
      <c r="N335" s="162"/>
      <c r="O335" s="162"/>
      <c r="P335" s="162"/>
      <c r="Q335" s="178"/>
      <c r="R335" s="178"/>
      <c r="S335" s="162"/>
      <c r="T335" s="162"/>
      <c r="U335" s="162"/>
      <c r="V335" s="162"/>
      <c r="W335" s="162"/>
      <c r="X335" s="233"/>
      <c r="Y335" s="162"/>
      <c r="Z335" s="162"/>
      <c r="AA335" s="162"/>
      <c r="AB335" s="162"/>
      <c r="AC335" s="147"/>
      <c r="AD335" s="126"/>
      <c r="AE335" s="114"/>
      <c r="AF335" s="114"/>
      <c r="AG335" s="114"/>
      <c r="AH335" s="105" t="n">
        <f aca="false">E335</f>
        <v>0</v>
      </c>
      <c r="AI335" s="106" t="str">
        <f aca="false">D335</f>
        <v>TP</v>
      </c>
      <c r="AJ335" s="105" t="n">
        <f aca="false">SUM(G335:AB335)</f>
        <v>0</v>
      </c>
      <c r="AK335" s="105" t="n">
        <f aca="false">AJ335*1.5</f>
        <v>0</v>
      </c>
      <c r="AL335" s="44"/>
      <c r="AM335" s="44"/>
      <c r="AN335" s="44"/>
      <c r="AO335" s="44"/>
      <c r="AP335" s="44"/>
      <c r="AQ335" s="44"/>
      <c r="AR335" s="44"/>
      <c r="AS335" s="44"/>
      <c r="AT335" s="44"/>
      <c r="AU335" s="44"/>
    </row>
    <row r="336" customFormat="false" ht="13.5" hidden="false" customHeight="true" outlineLevel="0" collapsed="false">
      <c r="A336" s="44" t="n">
        <v>341</v>
      </c>
      <c r="B336" s="196" t="s">
        <v>141</v>
      </c>
      <c r="C336" s="96" t="str">
        <f aca="false">CONCATENATE(D336,"_",E336)</f>
        <v>TP_</v>
      </c>
      <c r="D336" s="107" t="s">
        <v>27</v>
      </c>
      <c r="E336" s="107"/>
      <c r="F336" s="107" t="s">
        <v>36</v>
      </c>
      <c r="G336" s="144"/>
      <c r="H336" s="241"/>
      <c r="I336" s="162"/>
      <c r="J336" s="178"/>
      <c r="K336" s="162"/>
      <c r="L336" s="162"/>
      <c r="M336" s="162"/>
      <c r="N336" s="162"/>
      <c r="O336" s="162"/>
      <c r="P336" s="162"/>
      <c r="Q336" s="178"/>
      <c r="R336" s="178"/>
      <c r="S336" s="162"/>
      <c r="T336" s="162"/>
      <c r="U336" s="162"/>
      <c r="V336" s="162"/>
      <c r="W336" s="162"/>
      <c r="X336" s="233"/>
      <c r="Y336" s="162"/>
      <c r="Z336" s="162"/>
      <c r="AA336" s="162"/>
      <c r="AB336" s="162"/>
      <c r="AC336" s="147"/>
      <c r="AD336" s="126"/>
      <c r="AE336" s="114"/>
      <c r="AF336" s="114"/>
      <c r="AG336" s="114"/>
      <c r="AH336" s="105" t="n">
        <f aca="false">E336</f>
        <v>0</v>
      </c>
      <c r="AI336" s="106" t="str">
        <f aca="false">D336</f>
        <v>TP</v>
      </c>
      <c r="AJ336" s="105" t="n">
        <f aca="false">SUM(G336:AB336)</f>
        <v>0</v>
      </c>
      <c r="AK336" s="105" t="n">
        <f aca="false">AJ336*1.5</f>
        <v>0</v>
      </c>
      <c r="AL336" s="44"/>
      <c r="AM336" s="44"/>
      <c r="AN336" s="44"/>
      <c r="AO336" s="44"/>
      <c r="AP336" s="44"/>
      <c r="AQ336" s="44"/>
      <c r="AR336" s="44"/>
      <c r="AS336" s="44"/>
      <c r="AT336" s="44"/>
      <c r="AU336" s="44"/>
    </row>
    <row r="337" customFormat="false" ht="13.5" hidden="false" customHeight="true" outlineLevel="0" collapsed="false">
      <c r="A337" s="44" t="n">
        <v>342</v>
      </c>
      <c r="B337" s="196" t="s">
        <v>141</v>
      </c>
      <c r="C337" s="96" t="str">
        <f aca="false">CONCATENATE(D337,"_",E337)</f>
        <v>TP_</v>
      </c>
      <c r="D337" s="107" t="s">
        <v>27</v>
      </c>
      <c r="E337" s="107"/>
      <c r="F337" s="107" t="s">
        <v>36</v>
      </c>
      <c r="G337" s="146"/>
      <c r="H337" s="241"/>
      <c r="I337" s="162"/>
      <c r="J337" s="178"/>
      <c r="K337" s="162"/>
      <c r="L337" s="162"/>
      <c r="M337" s="162"/>
      <c r="N337" s="162"/>
      <c r="O337" s="162"/>
      <c r="P337" s="162"/>
      <c r="Q337" s="178"/>
      <c r="R337" s="178"/>
      <c r="S337" s="162"/>
      <c r="T337" s="162"/>
      <c r="U337" s="162"/>
      <c r="V337" s="162"/>
      <c r="W337" s="162"/>
      <c r="X337" s="233"/>
      <c r="Y337" s="162"/>
      <c r="Z337" s="162"/>
      <c r="AA337" s="162"/>
      <c r="AB337" s="162"/>
      <c r="AC337" s="147"/>
      <c r="AD337" s="113" t="str">
        <f aca="false">IF(AD329=AD330,"ok","/!\")</f>
        <v>ok</v>
      </c>
      <c r="AE337" s="113" t="str">
        <f aca="false">IF(AD329=AE329,"ok","/!\")</f>
        <v>ok</v>
      </c>
      <c r="AF337" s="114"/>
      <c r="AG337" s="114"/>
      <c r="AH337" s="105" t="n">
        <f aca="false">E337</f>
        <v>0</v>
      </c>
      <c r="AI337" s="106" t="str">
        <f aca="false">D337</f>
        <v>TP</v>
      </c>
      <c r="AJ337" s="105" t="n">
        <f aca="false">SUM(G337:AB337)</f>
        <v>0</v>
      </c>
      <c r="AK337" s="105" t="n">
        <f aca="false">AJ337*1.5</f>
        <v>0</v>
      </c>
      <c r="AL337" s="44"/>
      <c r="AM337" s="44"/>
      <c r="AN337" s="44"/>
      <c r="AO337" s="44"/>
      <c r="AP337" s="44"/>
      <c r="AQ337" s="44"/>
      <c r="AR337" s="44"/>
      <c r="AS337" s="44"/>
      <c r="AT337" s="44"/>
      <c r="AU337" s="44"/>
    </row>
    <row r="338" customFormat="false" ht="24.75" hidden="false" customHeight="true" outlineLevel="0" collapsed="false">
      <c r="A338" s="44" t="n">
        <v>343</v>
      </c>
      <c r="B338" s="88" t="s">
        <v>139</v>
      </c>
      <c r="C338" s="88" t="str">
        <f aca="false">CONCATENATE(D338,"_",E338)</f>
        <v>CTRL_Intervenant</v>
      </c>
      <c r="D338" s="115" t="s">
        <v>28</v>
      </c>
      <c r="E338" s="115" t="s">
        <v>71</v>
      </c>
      <c r="F338" s="115" t="s">
        <v>72</v>
      </c>
      <c r="G338" s="141"/>
      <c r="H338" s="227"/>
      <c r="I338" s="227"/>
      <c r="J338" s="226"/>
      <c r="K338" s="227"/>
      <c r="L338" s="227"/>
      <c r="M338" s="227"/>
      <c r="N338" s="227"/>
      <c r="O338" s="227"/>
      <c r="P338" s="227"/>
      <c r="Q338" s="226"/>
      <c r="R338" s="226"/>
      <c r="S338" s="227"/>
      <c r="T338" s="227"/>
      <c r="U338" s="227"/>
      <c r="V338" s="227"/>
      <c r="W338" s="227"/>
      <c r="X338" s="233"/>
      <c r="Y338" s="227"/>
      <c r="Z338" s="227"/>
      <c r="AA338" s="227"/>
      <c r="AB338" s="227"/>
      <c r="AC338" s="151"/>
      <c r="AD338" s="88" t="n">
        <f aca="false">SUM(G338:AB338)</f>
        <v>0</v>
      </c>
      <c r="AE338" s="88" t="n">
        <f aca="false">0/1.5</f>
        <v>0</v>
      </c>
      <c r="AF338" s="114"/>
      <c r="AG338" s="114"/>
      <c r="AH338" s="88" t="str">
        <f aca="false">E338</f>
        <v>Intervenant</v>
      </c>
      <c r="AI338" s="88" t="str">
        <f aca="false">D338</f>
        <v>CTRL</v>
      </c>
      <c r="AJ338" s="88" t="n">
        <f aca="false">SUM(G338:AB338)</f>
        <v>0</v>
      </c>
      <c r="AK338" s="88" t="n">
        <f aca="false">AJ338*1.5</f>
        <v>0</v>
      </c>
      <c r="AL338" s="44"/>
      <c r="AM338" s="44"/>
      <c r="AN338" s="44"/>
      <c r="AO338" s="44"/>
      <c r="AP338" s="44"/>
      <c r="AQ338" s="44"/>
      <c r="AR338" s="44"/>
      <c r="AS338" s="44"/>
      <c r="AT338" s="44"/>
      <c r="AU338" s="44"/>
    </row>
    <row r="339" customFormat="false" ht="13.5" hidden="false" customHeight="true" outlineLevel="0" collapsed="false">
      <c r="A339" s="44" t="n">
        <v>344</v>
      </c>
      <c r="B339" s="196" t="s">
        <v>141</v>
      </c>
      <c r="C339" s="96" t="str">
        <f aca="false">CONCATENATE(D339,"_",E339)</f>
        <v>CTRL_</v>
      </c>
      <c r="D339" s="107" t="s">
        <v>28</v>
      </c>
      <c r="E339" s="107"/>
      <c r="F339" s="107" t="s">
        <v>28</v>
      </c>
      <c r="G339" s="144"/>
      <c r="H339" s="241"/>
      <c r="I339" s="162"/>
      <c r="J339" s="178"/>
      <c r="K339" s="162"/>
      <c r="L339" s="162"/>
      <c r="M339" s="162"/>
      <c r="N339" s="162"/>
      <c r="O339" s="162"/>
      <c r="P339" s="162"/>
      <c r="Q339" s="178"/>
      <c r="R339" s="178"/>
      <c r="S339" s="162"/>
      <c r="T339" s="162"/>
      <c r="U339" s="162"/>
      <c r="V339" s="162"/>
      <c r="W339" s="162"/>
      <c r="X339" s="233"/>
      <c r="Y339" s="162"/>
      <c r="Z339" s="162"/>
      <c r="AA339" s="162"/>
      <c r="AB339" s="162"/>
      <c r="AC339" s="147"/>
      <c r="AD339" s="103" t="n">
        <f aca="false">SUM(G339:AB340)</f>
        <v>0</v>
      </c>
      <c r="AE339" s="104"/>
      <c r="AF339" s="114"/>
      <c r="AG339" s="114"/>
      <c r="AH339" s="106" t="n">
        <f aca="false">E339</f>
        <v>0</v>
      </c>
      <c r="AI339" s="106" t="str">
        <f aca="false">D339</f>
        <v>CTRL</v>
      </c>
      <c r="AJ339" s="106" t="n">
        <f aca="false">SUM(G339:AB339)</f>
        <v>0</v>
      </c>
      <c r="AK339" s="106" t="n">
        <f aca="false">AJ339*1.5</f>
        <v>0</v>
      </c>
      <c r="AL339" s="44"/>
      <c r="AM339" s="44"/>
      <c r="AN339" s="44"/>
      <c r="AO339" s="44"/>
      <c r="AP339" s="44"/>
      <c r="AQ339" s="44"/>
      <c r="AR339" s="44"/>
      <c r="AS339" s="44"/>
      <c r="AT339" s="44"/>
      <c r="AU339" s="44"/>
    </row>
    <row r="340" customFormat="false" ht="13.5" hidden="false" customHeight="true" outlineLevel="0" collapsed="false">
      <c r="A340" s="44" t="n">
        <v>345</v>
      </c>
      <c r="B340" s="196" t="s">
        <v>141</v>
      </c>
      <c r="C340" s="96" t="str">
        <f aca="false">CONCATENATE(D340,"_",E340)</f>
        <v>CTRL_</v>
      </c>
      <c r="D340" s="107" t="s">
        <v>28</v>
      </c>
      <c r="E340" s="107"/>
      <c r="F340" s="107" t="s">
        <v>28</v>
      </c>
      <c r="G340" s="146"/>
      <c r="H340" s="162"/>
      <c r="I340" s="162"/>
      <c r="J340" s="178"/>
      <c r="K340" s="162"/>
      <c r="L340" s="162"/>
      <c r="M340" s="162"/>
      <c r="N340" s="162"/>
      <c r="O340" s="162"/>
      <c r="P340" s="162"/>
      <c r="Q340" s="178"/>
      <c r="R340" s="178"/>
      <c r="S340" s="162"/>
      <c r="T340" s="162"/>
      <c r="U340" s="162"/>
      <c r="V340" s="162"/>
      <c r="W340" s="162"/>
      <c r="X340" s="233"/>
      <c r="Y340" s="162"/>
      <c r="Z340" s="162"/>
      <c r="AA340" s="162"/>
      <c r="AB340" s="162"/>
      <c r="AC340" s="155"/>
      <c r="AD340" s="113" t="str">
        <f aca="false">IF(AD338=AD339,"ok","/!\")</f>
        <v>ok</v>
      </c>
      <c r="AE340" s="113" t="str">
        <f aca="false">IF(AD338=AE338,"ok","/!\")</f>
        <v>ok</v>
      </c>
      <c r="AF340" s="129"/>
      <c r="AG340" s="129"/>
      <c r="AH340" s="28" t="n">
        <f aca="false">E340</f>
        <v>0</v>
      </c>
      <c r="AI340" s="106" t="str">
        <f aca="false">D340</f>
        <v>CTRL</v>
      </c>
      <c r="AJ340" s="28" t="n">
        <f aca="false">SUM(G340:AB340)</f>
        <v>0</v>
      </c>
      <c r="AK340" s="28" t="n">
        <f aca="false">AJ340*1.5</f>
        <v>0</v>
      </c>
      <c r="AL340" s="44"/>
      <c r="AM340" s="44"/>
      <c r="AN340" s="44"/>
      <c r="AO340" s="44"/>
      <c r="AP340" s="44"/>
      <c r="AQ340" s="44"/>
      <c r="AR340" s="44"/>
      <c r="AS340" s="44"/>
      <c r="AT340" s="44"/>
      <c r="AU340" s="44"/>
    </row>
    <row r="341" customFormat="false" ht="13.5" hidden="false" customHeight="true" outlineLevel="0" collapsed="false">
      <c r="A341" s="44" t="n">
        <v>348</v>
      </c>
      <c r="B341" s="200" t="s">
        <v>142</v>
      </c>
      <c r="C341" s="201"/>
      <c r="D341" s="201"/>
      <c r="E341" s="201"/>
      <c r="F341" s="202"/>
      <c r="G341" s="203" t="n">
        <f aca="false">CEILING(SUMIF($F7:$F$340,"Salle",G7:G340),1)</f>
        <v>3</v>
      </c>
      <c r="H341" s="203" t="n">
        <f aca="false">CEILING(SUMIF($F7:$F$340,"Salle",H7:H340),1)</f>
        <v>20</v>
      </c>
      <c r="I341" s="203" t="n">
        <f aca="false">CEILING(SUMIF($F7:$F$340,"Salle",I7:I340),1)</f>
        <v>20</v>
      </c>
      <c r="J341" s="203" t="n">
        <f aca="false">CEILING(SUMIF($F7:$F$340,"Salle",J7:J340),1)</f>
        <v>0</v>
      </c>
      <c r="K341" s="203" t="n">
        <f aca="false">CEILING(SUMIF($F7:$F$340,"Salle",K7:K340),1)</f>
        <v>22</v>
      </c>
      <c r="L341" s="203" t="n">
        <f aca="false">CEILING(SUMIF($F7:$F$340,"Salle",L7:L340),1)</f>
        <v>22</v>
      </c>
      <c r="M341" s="203" t="n">
        <f aca="false">CEILING(SUMIF($F7:$F$340,"Salle",M7:M340),1)</f>
        <v>22</v>
      </c>
      <c r="N341" s="203" t="n">
        <f aca="false">CEILING(SUMIF($F7:$F$340,"Salle",N7:N340),1)</f>
        <v>22</v>
      </c>
      <c r="O341" s="203" t="n">
        <f aca="false">CEILING(SUMIF($F7:$F$340,"Salle",O7:O340),1)</f>
        <v>22</v>
      </c>
      <c r="P341" s="203" t="n">
        <f aca="false">CEILING(SUMIF($F7:$F$340,"Salle",P7:P340),1)</f>
        <v>21</v>
      </c>
      <c r="Q341" s="203" t="n">
        <f aca="false">CEILING(SUMIF($F7:$F$340,"Salle",Q7:Q340),1)</f>
        <v>0</v>
      </c>
      <c r="R341" s="203" t="n">
        <f aca="false">CEILING(SUMIF($F7:$F$340,"Salle",R7:R340),1)</f>
        <v>0</v>
      </c>
      <c r="S341" s="203" t="n">
        <f aca="false">CEILING(SUMIF($F7:$F$340,"Salle",S7:S340),1)</f>
        <v>17</v>
      </c>
      <c r="T341" s="203" t="n">
        <f aca="false">CEILING(SUMIF($F7:$F$340,"Salle",T7:T340),1)</f>
        <v>22</v>
      </c>
      <c r="U341" s="203" t="n">
        <f aca="false">CEILING(SUMIF($F7:$F$340,"Salle",U7:U340),1)</f>
        <v>17</v>
      </c>
      <c r="V341" s="203" t="n">
        <f aca="false">CEILING(SUMIF($F7:$F$340,"Salle",V7:V340),1)</f>
        <v>17</v>
      </c>
      <c r="W341" s="203" t="n">
        <f aca="false">CEILING(SUMIF($F7:$F$340,"Salle",W7:W340),1)</f>
        <v>22</v>
      </c>
      <c r="X341" s="203" t="n">
        <f aca="false">CEILING(SUMIF($F7:$F$340,"Salle",X7:X340),1)</f>
        <v>6</v>
      </c>
      <c r="Y341" s="203" t="n">
        <f aca="false">CEILING(SUMIF($F7:$F$340,"Salle",Y7:Y340),1)</f>
        <v>21</v>
      </c>
      <c r="Z341" s="203" t="n">
        <f aca="false">CEILING(SUMIF($F7:$F$340,"Salle",Z7:Z340),1)</f>
        <v>18</v>
      </c>
      <c r="AA341" s="203" t="n">
        <f aca="false">CEILING(SUMIF($F7:$F$340,"Salle",AA7:AA340),1)</f>
        <v>21</v>
      </c>
      <c r="AB341" s="203" t="n">
        <f aca="false">CEILING(SUMIF($F7:$F$340,"Salle",AB7:AB340),1)</f>
        <v>8</v>
      </c>
      <c r="AC341" s="203" t="n">
        <f aca="false">CEILING(SUMIF($F7:$F$340,"Salle",AC7:AC340),1)</f>
        <v>0</v>
      </c>
      <c r="AD341" s="203" t="n">
        <f aca="false">SUM(G341:AB341)</f>
        <v>343</v>
      </c>
      <c r="AE341" s="203" t="n">
        <f aca="false">AD341*1.5</f>
        <v>514.5</v>
      </c>
      <c r="AF341" s="44"/>
      <c r="AG341" s="44"/>
      <c r="AH341" s="44"/>
      <c r="AI341" s="44"/>
      <c r="AJ341" s="44"/>
      <c r="AK341" s="44"/>
      <c r="AL341" s="44"/>
      <c r="AM341" s="44"/>
      <c r="AN341" s="44"/>
      <c r="AO341" s="44"/>
      <c r="AP341" s="44"/>
      <c r="AQ341" s="44"/>
      <c r="AR341" s="44"/>
      <c r="AS341" s="44"/>
      <c r="AT341" s="44"/>
      <c r="AU341" s="44"/>
    </row>
    <row r="342" customFormat="false" ht="14.25" hidden="false" customHeight="true" outlineLevel="0" collapsed="false">
      <c r="A342" s="44" t="n">
        <v>349</v>
      </c>
      <c r="B342" s="44"/>
      <c r="C342" s="44"/>
      <c r="D342" s="58"/>
      <c r="E342" s="44"/>
      <c r="F342" s="58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44"/>
      <c r="AP342" s="44"/>
      <c r="AQ342" s="44"/>
      <c r="AR342" s="44"/>
      <c r="AS342" s="44"/>
      <c r="AT342" s="44"/>
      <c r="AU342" s="44"/>
    </row>
    <row r="343" customFormat="false" ht="15.75" hidden="false" customHeight="true" outlineLevel="0" collapsed="false">
      <c r="A343" s="44" t="n">
        <v>350</v>
      </c>
      <c r="B343" s="44"/>
      <c r="C343" s="205" t="str">
        <f aca="false">Recap!B11</f>
        <v>JD</v>
      </c>
      <c r="D343" s="3"/>
      <c r="E343" s="18"/>
      <c r="F343" s="5" t="s">
        <v>144</v>
      </c>
      <c r="G343" s="263" t="n">
        <f aca="false">G$5</f>
        <v>4</v>
      </c>
      <c r="H343" s="263" t="n">
        <f aca="false">H$5</f>
        <v>5</v>
      </c>
      <c r="I343" s="263" t="n">
        <v>6</v>
      </c>
      <c r="J343" s="263" t="n">
        <f aca="false">J$5</f>
        <v>7</v>
      </c>
      <c r="K343" s="263" t="n">
        <f aca="false">K$5</f>
        <v>8</v>
      </c>
      <c r="L343" s="263" t="n">
        <f aca="false">L$5</f>
        <v>9</v>
      </c>
      <c r="M343" s="263" t="n">
        <f aca="false">M$5</f>
        <v>10</v>
      </c>
      <c r="N343" s="263" t="n">
        <f aca="false">N$5</f>
        <v>11</v>
      </c>
      <c r="O343" s="263" t="n">
        <f aca="false">O$5</f>
        <v>12</v>
      </c>
      <c r="P343" s="263" t="n">
        <f aca="false">P$5</f>
        <v>13</v>
      </c>
      <c r="Q343" s="263" t="n">
        <v>14</v>
      </c>
      <c r="R343" s="263" t="n">
        <v>15</v>
      </c>
      <c r="S343" s="263" t="n">
        <f aca="false">S$5</f>
        <v>16</v>
      </c>
      <c r="T343" s="263" t="n">
        <f aca="false">T$5</f>
        <v>17</v>
      </c>
      <c r="U343" s="264" t="n">
        <f aca="false">U$5</f>
        <v>18</v>
      </c>
      <c r="V343" s="263" t="n">
        <f aca="false">V$5</f>
        <v>19</v>
      </c>
      <c r="W343" s="263" t="n">
        <f aca="false">W$5</f>
        <v>20</v>
      </c>
      <c r="X343" s="263" t="n">
        <f aca="false">X$5</f>
        <v>21</v>
      </c>
      <c r="Y343" s="263" t="n">
        <f aca="false">Y$5</f>
        <v>22</v>
      </c>
      <c r="Z343" s="263" t="n">
        <f aca="false">Z$5</f>
        <v>23</v>
      </c>
      <c r="AA343" s="263" t="n">
        <f aca="false">AA$5</f>
        <v>24</v>
      </c>
      <c r="AB343" s="263" t="n">
        <f aca="false">AB$5</f>
        <v>25</v>
      </c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  <c r="AP343" s="44"/>
      <c r="AQ343" s="44"/>
      <c r="AR343" s="44"/>
      <c r="AS343" s="44"/>
      <c r="AT343" s="44"/>
      <c r="AU343" s="44"/>
    </row>
    <row r="344" customFormat="false" ht="14.25" hidden="false" customHeight="true" outlineLevel="0" collapsed="false">
      <c r="A344" s="44" t="n">
        <v>351</v>
      </c>
      <c r="B344" s="44"/>
      <c r="C344" s="44"/>
      <c r="D344" s="206" t="s">
        <v>142</v>
      </c>
      <c r="E344" s="207" t="s">
        <v>17</v>
      </c>
      <c r="F344" s="153" t="n">
        <f aca="false">SUM(G344:AB344)</f>
        <v>13</v>
      </c>
      <c r="G344" s="154" t="n">
        <f aca="false">SUMIF($E$7:$E$340,$C$343,G7:G340)</f>
        <v>0</v>
      </c>
      <c r="H344" s="154" t="n">
        <f aca="false">SUMIF($E$7:$E$340,$C$343,H7:H340)</f>
        <v>0</v>
      </c>
      <c r="I344" s="154" t="n">
        <f aca="false">SUMIF($E$7:$E$340,$C$343,I7:I340)</f>
        <v>0</v>
      </c>
      <c r="J344" s="154" t="n">
        <f aca="false">SUMIF($E$7:$E$340,$C$343,J7:J340)</f>
        <v>0</v>
      </c>
      <c r="K344" s="154" t="n">
        <f aca="false">SUMIF($E$7:$E$340,$C$343,K7:K340)</f>
        <v>0</v>
      </c>
      <c r="L344" s="154" t="n">
        <f aca="false">SUMIF($E$7:$E$340,$C$343,L7:L340)</f>
        <v>0</v>
      </c>
      <c r="M344" s="154" t="n">
        <f aca="false">SUMIF($E$7:$E$340,$C$343,M7:M340)</f>
        <v>0</v>
      </c>
      <c r="N344" s="154" t="n">
        <f aca="false">SUMIF($E$7:$E$340,$C$343,N7:N340)</f>
        <v>0</v>
      </c>
      <c r="O344" s="154" t="n">
        <f aca="false">SUMIF($E$7:$E$340,$C$343,O7:O340)</f>
        <v>0</v>
      </c>
      <c r="P344" s="154" t="n">
        <f aca="false">SUMIF($E$7:$E$340,$C$343,P7:P340)</f>
        <v>0</v>
      </c>
      <c r="Q344" s="154" t="n">
        <f aca="false">SUMIF($E$7:$E$340,$C$343,Q7:Q340)</f>
        <v>0</v>
      </c>
      <c r="R344" s="154" t="n">
        <f aca="false">SUMIF($E$7:$E$340,$C$343,R7:R340)</f>
        <v>0</v>
      </c>
      <c r="S344" s="154" t="n">
        <f aca="false">SUMIF($E$7:$E$340,$C$343,S7:S340)</f>
        <v>0</v>
      </c>
      <c r="T344" s="154" t="n">
        <f aca="false">SUMIF($E$7:$E$340,$C$343,T7:T340)</f>
        <v>0</v>
      </c>
      <c r="U344" s="154" t="n">
        <f aca="false">SUMIF($E$7:$E$340,$C$343,U7:U340)</f>
        <v>2</v>
      </c>
      <c r="V344" s="154" t="n">
        <f aca="false">SUMIF($E$7:$E$340,$C$343,V7:V340)</f>
        <v>1</v>
      </c>
      <c r="W344" s="154" t="n">
        <f aca="false">SUMIF($E$7:$E$340,$C$343,W7:W340)</f>
        <v>2</v>
      </c>
      <c r="X344" s="154" t="n">
        <f aca="false">SUMIF($E$7:$E$340,$C$343,X7:X340)</f>
        <v>0</v>
      </c>
      <c r="Y344" s="154" t="n">
        <f aca="false">SUMIF($E$7:$E$340,$C$343,Y7:Y340)</f>
        <v>2</v>
      </c>
      <c r="Z344" s="154" t="n">
        <f aca="false">SUMIF($E$7:$E$340,$C$343,Z7:Z340)</f>
        <v>2</v>
      </c>
      <c r="AA344" s="154" t="n">
        <f aca="false">SUMIF($E$7:$E$340,$C$343,AA7:AA340)</f>
        <v>2</v>
      </c>
      <c r="AB344" s="154" t="n">
        <f aca="false">SUMIF($E$7:$E$340,$C$343,AB7:AB340)</f>
        <v>2</v>
      </c>
      <c r="AC344" s="44"/>
      <c r="AD344" s="265"/>
      <c r="AE344" s="44"/>
      <c r="AF344" s="44"/>
      <c r="AG344" s="44"/>
      <c r="AH344" s="44"/>
      <c r="AI344" s="44"/>
      <c r="AJ344" s="44"/>
      <c r="AK344" s="44"/>
      <c r="AL344" s="44"/>
      <c r="AM344" s="44"/>
      <c r="AN344" s="44"/>
      <c r="AO344" s="44"/>
      <c r="AP344" s="44"/>
      <c r="AQ344" s="44"/>
      <c r="AR344" s="44"/>
      <c r="AS344" s="44"/>
      <c r="AT344" s="44"/>
      <c r="AU344" s="44"/>
    </row>
    <row r="345" customFormat="false" ht="14.25" hidden="false" customHeight="true" outlineLevel="0" collapsed="false">
      <c r="A345" s="44" t="n">
        <v>352</v>
      </c>
      <c r="B345" s="44"/>
      <c r="C345" s="44"/>
      <c r="D345" s="208" t="s">
        <v>142</v>
      </c>
      <c r="E345" s="209" t="s">
        <v>23</v>
      </c>
      <c r="F345" s="210" t="n">
        <f aca="false">SUM(G345:AB345)</f>
        <v>0</v>
      </c>
      <c r="G345" s="211" t="n">
        <f aca="false">SUMIF($C$7:$C$340,$E345&amp;"_"&amp;$C$343,G$7:G$340)</f>
        <v>0</v>
      </c>
      <c r="H345" s="211" t="n">
        <f aca="false">SUMIF($C$7:$C$340,$E345&amp;"_"&amp;$C$343,H$7:H$340)</f>
        <v>0</v>
      </c>
      <c r="I345" s="211" t="n">
        <f aca="false">SUMIF($C$7:$C$340,$E345&amp;"_"&amp;$C$343,I$7:I$340)</f>
        <v>0</v>
      </c>
      <c r="J345" s="211" t="n">
        <f aca="false">SUMIF($C$7:$C$340,$E345&amp;"_"&amp;$C$343,J$7:J$340)</f>
        <v>0</v>
      </c>
      <c r="K345" s="211" t="n">
        <f aca="false">SUMIF($C$7:$C$340,$E345&amp;"_"&amp;$C$343,K$7:K$340)</f>
        <v>0</v>
      </c>
      <c r="L345" s="211" t="n">
        <f aca="false">SUMIF($C$7:$C$340,$E345&amp;"_"&amp;$C$343,L$7:L$340)</f>
        <v>0</v>
      </c>
      <c r="M345" s="211" t="n">
        <f aca="false">SUMIF($C$7:$C$340,$E345&amp;"_"&amp;$C$343,M$7:M$340)</f>
        <v>0</v>
      </c>
      <c r="N345" s="211" t="n">
        <f aca="false">SUMIF($C$7:$C$340,$E345&amp;"_"&amp;$C$343,N$7:N$340)</f>
        <v>0</v>
      </c>
      <c r="O345" s="211" t="n">
        <f aca="false">SUMIF($C$7:$C$340,$E345&amp;"_"&amp;$C$343,O$7:O$340)</f>
        <v>0</v>
      </c>
      <c r="P345" s="211" t="n">
        <f aca="false">SUMIF($C$7:$C$340,$E345&amp;"_"&amp;$C$343,P$7:P$340)</f>
        <v>0</v>
      </c>
      <c r="Q345" s="211" t="n">
        <f aca="false">SUMIF($C$7:$C$340,$E345&amp;"_"&amp;$C$343,Q$7:Q$340)</f>
        <v>0</v>
      </c>
      <c r="R345" s="211" t="n">
        <f aca="false">SUMIF($C$7:$C$340,$E345&amp;"_"&amp;$C$343,R$7:R$340)</f>
        <v>0</v>
      </c>
      <c r="S345" s="211" t="n">
        <f aca="false">SUMIF($C$7:$C$340,$E345&amp;"_"&amp;$C$343,S$7:S$340)</f>
        <v>0</v>
      </c>
      <c r="T345" s="211" t="n">
        <f aca="false">SUMIF($C$7:$C$340,$E345&amp;"_"&amp;$C$343,T$7:T$340)</f>
        <v>0</v>
      </c>
      <c r="U345" s="211" t="n">
        <f aca="false">SUMIF($C$7:$C$340,$E345&amp;"_"&amp;$C$343,U$7:U$340)</f>
        <v>0</v>
      </c>
      <c r="V345" s="211" t="n">
        <f aca="false">SUMIF($C$7:$C$340,$E345&amp;"_"&amp;$C$343,V$7:V$340)</f>
        <v>0</v>
      </c>
      <c r="W345" s="211" t="n">
        <f aca="false">SUMIF($C$7:$C$340,$E345&amp;"_"&amp;$C$343,W$7:W$340)</f>
        <v>0</v>
      </c>
      <c r="X345" s="211" t="n">
        <f aca="false">SUMIF($C$7:$C$340,$E345&amp;"_"&amp;$C$343,X$7:X$340)</f>
        <v>0</v>
      </c>
      <c r="Y345" s="211" t="n">
        <f aca="false">SUMIF($C$7:$C$340,$E345&amp;"_"&amp;$C$343,Y$7:Y$340)</f>
        <v>0</v>
      </c>
      <c r="Z345" s="211" t="n">
        <f aca="false">SUMIF($C$7:$C$340,$E345&amp;"_"&amp;$C$343,Z$7:Z$340)</f>
        <v>0</v>
      </c>
      <c r="AA345" s="211" t="n">
        <f aca="false">SUMIF($C$7:$C$340,$E345&amp;"_"&amp;$C$343,AA$7:AA$340)</f>
        <v>0</v>
      </c>
      <c r="AB345" s="211" t="n">
        <f aca="false">SUMIF($C$7:$C$340,$E345&amp;"_"&amp;$C$343,AB$7:AB$340)</f>
        <v>0</v>
      </c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  <c r="AO345" s="44"/>
      <c r="AP345" s="44"/>
      <c r="AQ345" s="44"/>
      <c r="AR345" s="44"/>
      <c r="AS345" s="44"/>
      <c r="AT345" s="44"/>
      <c r="AU345" s="44"/>
    </row>
    <row r="346" customFormat="false" ht="16.5" hidden="false" customHeight="true" outlineLevel="0" collapsed="false">
      <c r="A346" s="44" t="n">
        <v>353</v>
      </c>
      <c r="B346" s="44"/>
      <c r="C346" s="44"/>
      <c r="D346" s="208" t="s">
        <v>142</v>
      </c>
      <c r="E346" s="209" t="s">
        <v>25</v>
      </c>
      <c r="F346" s="210" t="n">
        <f aca="false">SUM(G346:AB346)</f>
        <v>0</v>
      </c>
      <c r="G346" s="211" t="n">
        <f aca="false">SUMIF($C$7:$C$340,$E346&amp;"_"&amp;$C$343,G$7:G$340)</f>
        <v>0</v>
      </c>
      <c r="H346" s="211" t="n">
        <f aca="false">SUMIF($C$7:$C$340,$E346&amp;"_"&amp;$C$343,H$7:H$340)</f>
        <v>0</v>
      </c>
      <c r="I346" s="211" t="n">
        <f aca="false">SUMIF($C$7:$C$340,$E346&amp;"_"&amp;$C$343,I$7:I$340)</f>
        <v>0</v>
      </c>
      <c r="J346" s="211" t="n">
        <f aca="false">SUMIF($C$7:$C$340,$E346&amp;"_"&amp;$C$343,J$7:J$340)</f>
        <v>0</v>
      </c>
      <c r="K346" s="211" t="n">
        <f aca="false">SUMIF($C$7:$C$340,$E346&amp;"_"&amp;$C$343,K$7:K$340)</f>
        <v>0</v>
      </c>
      <c r="L346" s="211" t="n">
        <f aca="false">SUMIF($C$7:$C$340,$E346&amp;"_"&amp;$C$343,L$7:L$340)</f>
        <v>0</v>
      </c>
      <c r="M346" s="211" t="n">
        <f aca="false">SUMIF($C$7:$C$340,$E346&amp;"_"&amp;$C$343,M$7:M$340)</f>
        <v>0</v>
      </c>
      <c r="N346" s="211" t="n">
        <f aca="false">SUMIF($C$7:$C$340,$E346&amp;"_"&amp;$C$343,N$7:N$340)</f>
        <v>0</v>
      </c>
      <c r="O346" s="211" t="n">
        <f aca="false">SUMIF($C$7:$C$340,$E346&amp;"_"&amp;$C$343,O$7:O$340)</f>
        <v>0</v>
      </c>
      <c r="P346" s="211" t="n">
        <f aca="false">SUMIF($C$7:$C$340,$E346&amp;"_"&amp;$C$343,P$7:P$340)</f>
        <v>0</v>
      </c>
      <c r="Q346" s="211" t="n">
        <f aca="false">SUMIF($C$7:$C$340,$E346&amp;"_"&amp;$C$343,Q$7:Q$340)</f>
        <v>0</v>
      </c>
      <c r="R346" s="211" t="n">
        <f aca="false">SUMIF($C$7:$C$340,$E346&amp;"_"&amp;$C$343,R$7:R$340)</f>
        <v>0</v>
      </c>
      <c r="S346" s="211" t="n">
        <f aca="false">SUMIF($C$7:$C$340,$E346&amp;"_"&amp;$C$343,S$7:S$340)</f>
        <v>0</v>
      </c>
      <c r="T346" s="211" t="n">
        <f aca="false">SUMIF($C$7:$C$340,$E346&amp;"_"&amp;$C$343,T$7:T$340)</f>
        <v>0</v>
      </c>
      <c r="U346" s="211" t="n">
        <f aca="false">SUMIF($C$7:$C$340,$E346&amp;"_"&amp;$C$343,U$7:U$340)</f>
        <v>0</v>
      </c>
      <c r="V346" s="211" t="n">
        <f aca="false">SUMIF($C$7:$C$340,$E346&amp;"_"&amp;$C$343,V$7:V$340)</f>
        <v>0</v>
      </c>
      <c r="W346" s="211" t="n">
        <f aca="false">SUMIF($C$7:$C$340,$E346&amp;"_"&amp;$C$343,W$7:W$340)</f>
        <v>0</v>
      </c>
      <c r="X346" s="211" t="n">
        <f aca="false">SUMIF($C$7:$C$340,$E346&amp;"_"&amp;$C$343,X$7:X$340)</f>
        <v>0</v>
      </c>
      <c r="Y346" s="211" t="n">
        <f aca="false">SUMIF($C$7:$C$340,$E346&amp;"_"&amp;$C$343,Y$7:Y$340)</f>
        <v>0</v>
      </c>
      <c r="Z346" s="211" t="n">
        <f aca="false">SUMIF($C$7:$C$340,$E346&amp;"_"&amp;$C$343,Z$7:Z$340)</f>
        <v>0</v>
      </c>
      <c r="AA346" s="211" t="n">
        <f aca="false">SUMIF($C$7:$C$340,$E346&amp;"_"&amp;$C$343,AA$7:AA$340)</f>
        <v>0</v>
      </c>
      <c r="AB346" s="211" t="n">
        <f aca="false">SUMIF($C$7:$C$340,$E346&amp;"_"&amp;$C$343,AB$7:AB$340)</f>
        <v>0</v>
      </c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  <c r="AO346" s="44"/>
      <c r="AP346" s="44"/>
      <c r="AQ346" s="44"/>
      <c r="AR346" s="44"/>
      <c r="AS346" s="44"/>
      <c r="AT346" s="44"/>
      <c r="AU346" s="44"/>
    </row>
    <row r="347" customFormat="false" ht="16.5" hidden="false" customHeight="true" outlineLevel="0" collapsed="false">
      <c r="A347" s="44" t="n">
        <v>354</v>
      </c>
      <c r="B347" s="44"/>
      <c r="C347" s="44"/>
      <c r="D347" s="208" t="s">
        <v>142</v>
      </c>
      <c r="E347" s="209" t="s">
        <v>27</v>
      </c>
      <c r="F347" s="210" t="n">
        <f aca="false">SUM(G347:AB347)</f>
        <v>13</v>
      </c>
      <c r="G347" s="211" t="n">
        <f aca="false">SUMIF($C$7:$C$340,$E347&amp;"_"&amp;$C$343,G$7:G$340)</f>
        <v>0</v>
      </c>
      <c r="H347" s="211" t="n">
        <f aca="false">SUMIF($C$7:$C$340,$E347&amp;"_"&amp;$C$343,H$7:H$340)</f>
        <v>0</v>
      </c>
      <c r="I347" s="211" t="n">
        <f aca="false">SUMIF($C$7:$C$340,$E347&amp;"_"&amp;$C$343,I$7:I$340)</f>
        <v>0</v>
      </c>
      <c r="J347" s="211" t="n">
        <f aca="false">SUMIF($C$7:$C$340,$E347&amp;"_"&amp;$C$343,J$7:J$340)</f>
        <v>0</v>
      </c>
      <c r="K347" s="211" t="n">
        <f aca="false">SUMIF($C$7:$C$340,$E347&amp;"_"&amp;$C$343,K$7:K$340)</f>
        <v>0</v>
      </c>
      <c r="L347" s="211" t="n">
        <f aca="false">SUMIF($C$7:$C$340,$E347&amp;"_"&amp;$C$343,L$7:L$340)</f>
        <v>0</v>
      </c>
      <c r="M347" s="211" t="n">
        <f aca="false">SUMIF($C$7:$C$340,$E347&amp;"_"&amp;$C$343,M$7:M$340)</f>
        <v>0</v>
      </c>
      <c r="N347" s="211" t="n">
        <f aca="false">SUMIF($C$7:$C$340,$E347&amp;"_"&amp;$C$343,N$7:N$340)</f>
        <v>0</v>
      </c>
      <c r="O347" s="211" t="n">
        <f aca="false">SUMIF($C$7:$C$340,$E347&amp;"_"&amp;$C$343,O$7:O$340)</f>
        <v>0</v>
      </c>
      <c r="P347" s="211" t="n">
        <f aca="false">SUMIF($C$7:$C$340,$E347&amp;"_"&amp;$C$343,P$7:P$340)</f>
        <v>0</v>
      </c>
      <c r="Q347" s="211" t="n">
        <f aca="false">SUMIF($C$7:$C$340,$E347&amp;"_"&amp;$C$343,Q$7:Q$340)</f>
        <v>0</v>
      </c>
      <c r="R347" s="211" t="n">
        <f aca="false">SUMIF($C$7:$C$340,$E347&amp;"_"&amp;$C$343,R$7:R$340)</f>
        <v>0</v>
      </c>
      <c r="S347" s="211" t="n">
        <f aca="false">SUMIF($C$7:$C$340,$E347&amp;"_"&amp;$C$343,S$7:S$340)</f>
        <v>0</v>
      </c>
      <c r="T347" s="211" t="n">
        <f aca="false">SUMIF($C$7:$C$340,$E347&amp;"_"&amp;$C$343,T$7:T$340)</f>
        <v>0</v>
      </c>
      <c r="U347" s="211" t="n">
        <f aca="false">SUMIF($C$7:$C$340,$E347&amp;"_"&amp;$C$343,U$7:U$340)</f>
        <v>2</v>
      </c>
      <c r="V347" s="211" t="n">
        <f aca="false">SUMIF($C$7:$C$340,$E347&amp;"_"&amp;$C$343,V$7:V$340)</f>
        <v>1</v>
      </c>
      <c r="W347" s="211" t="n">
        <f aca="false">SUMIF($C$7:$C$340,$E347&amp;"_"&amp;$C$343,W$7:W$340)</f>
        <v>2</v>
      </c>
      <c r="X347" s="211" t="n">
        <f aca="false">SUMIF($C$7:$C$340,$E347&amp;"_"&amp;$C$343,X$7:X$340)</f>
        <v>0</v>
      </c>
      <c r="Y347" s="211" t="n">
        <f aca="false">SUMIF($C$7:$C$340,$E347&amp;"_"&amp;$C$343,Y$7:Y$340)</f>
        <v>2</v>
      </c>
      <c r="Z347" s="211" t="n">
        <f aca="false">SUMIF($C$7:$C$340,$E347&amp;"_"&amp;$C$343,Z$7:Z$340)</f>
        <v>2</v>
      </c>
      <c r="AA347" s="211" t="n">
        <f aca="false">SUMIF($C$7:$C$340,$E347&amp;"_"&amp;$C$343,AA$7:AA$340)</f>
        <v>2</v>
      </c>
      <c r="AB347" s="211" t="n">
        <f aca="false">SUMIF($C$7:$C$340,$E347&amp;"_"&amp;$C$343,AB$7:AB$340)</f>
        <v>2</v>
      </c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  <c r="AR347" s="44"/>
      <c r="AS347" s="44"/>
      <c r="AT347" s="44"/>
      <c r="AU347" s="44"/>
    </row>
    <row r="348" customFormat="false" ht="16.5" hidden="false" customHeight="true" outlineLevel="0" collapsed="false">
      <c r="A348" s="44" t="n">
        <v>355</v>
      </c>
      <c r="B348" s="44"/>
      <c r="C348" s="44"/>
      <c r="D348" s="208" t="s">
        <v>142</v>
      </c>
      <c r="E348" s="209" t="s">
        <v>28</v>
      </c>
      <c r="F348" s="210" t="n">
        <f aca="false">SUM(G348:AB348)</f>
        <v>0</v>
      </c>
      <c r="G348" s="211" t="n">
        <f aca="false">SUMIF($C$7:$C$340,$E348&amp;"_"&amp;$C$343,G$7:G$340)</f>
        <v>0</v>
      </c>
      <c r="H348" s="211" t="n">
        <f aca="false">SUMIF($C$7:$C$340,$E348&amp;"_"&amp;$C$343,H$7:H$340)</f>
        <v>0</v>
      </c>
      <c r="I348" s="211" t="n">
        <f aca="false">SUMIF($C$7:$C$340,$E348&amp;"_"&amp;$C$343,I$7:I$340)</f>
        <v>0</v>
      </c>
      <c r="J348" s="211" t="n">
        <f aca="false">SUMIF($C$7:$C$340,$E348&amp;"_"&amp;$C$343,J$7:J$340)</f>
        <v>0</v>
      </c>
      <c r="K348" s="211" t="n">
        <f aca="false">SUMIF($C$7:$C$340,$E348&amp;"_"&amp;$C$343,K$7:K$340)</f>
        <v>0</v>
      </c>
      <c r="L348" s="211" t="n">
        <f aca="false">SUMIF($C$7:$C$340,$E348&amp;"_"&amp;$C$343,L$7:L$340)</f>
        <v>0</v>
      </c>
      <c r="M348" s="211" t="n">
        <f aca="false">SUMIF($C$7:$C$340,$E348&amp;"_"&amp;$C$343,M$7:M$340)</f>
        <v>0</v>
      </c>
      <c r="N348" s="211" t="n">
        <f aca="false">SUMIF($C$7:$C$340,$E348&amp;"_"&amp;$C$343,N$7:N$340)</f>
        <v>0</v>
      </c>
      <c r="O348" s="211" t="n">
        <f aca="false">SUMIF($C$7:$C$340,$E348&amp;"_"&amp;$C$343,O$7:O$340)</f>
        <v>0</v>
      </c>
      <c r="P348" s="211" t="n">
        <f aca="false">SUMIF($C$7:$C$340,$E348&amp;"_"&amp;$C$343,P$7:P$340)</f>
        <v>0</v>
      </c>
      <c r="Q348" s="211" t="n">
        <f aca="false">SUMIF($C$7:$C$340,$E348&amp;"_"&amp;$C$343,Q$7:Q$340)</f>
        <v>0</v>
      </c>
      <c r="R348" s="211" t="n">
        <f aca="false">SUMIF($C$7:$C$340,$E348&amp;"_"&amp;$C$343,R$7:R$340)</f>
        <v>0</v>
      </c>
      <c r="S348" s="211" t="n">
        <f aca="false">SUMIF($C$7:$C$340,$E348&amp;"_"&amp;$C$343,S$7:S$340)</f>
        <v>0</v>
      </c>
      <c r="T348" s="211" t="n">
        <f aca="false">SUMIF($C$7:$C$340,$E348&amp;"_"&amp;$C$343,T$7:T$340)</f>
        <v>0</v>
      </c>
      <c r="U348" s="211" t="n">
        <f aca="false">SUMIF($C$7:$C$340,$E348&amp;"_"&amp;$C$343,U$7:U$340)</f>
        <v>0</v>
      </c>
      <c r="V348" s="211" t="n">
        <f aca="false">SUMIF($C$7:$C$340,$E348&amp;"_"&amp;$C$343,V$7:V$340)</f>
        <v>0</v>
      </c>
      <c r="W348" s="211" t="n">
        <f aca="false">SUMIF($C$7:$C$340,$E348&amp;"_"&amp;$C$343,W$7:W$340)</f>
        <v>0</v>
      </c>
      <c r="X348" s="211" t="n">
        <f aca="false">SUMIF($C$7:$C$340,$E348&amp;"_"&amp;$C$343,X$7:X$340)</f>
        <v>0</v>
      </c>
      <c r="Y348" s="211" t="n">
        <f aca="false">SUMIF($C$7:$C$340,$E348&amp;"_"&amp;$C$343,Y$7:Y$340)</f>
        <v>0</v>
      </c>
      <c r="Z348" s="211" t="n">
        <f aca="false">SUMIF($C$7:$C$340,$E348&amp;"_"&amp;$C$343,Z$7:Z$340)</f>
        <v>0</v>
      </c>
      <c r="AA348" s="211" t="n">
        <f aca="false">SUMIF($C$7:$C$340,$E348&amp;"_"&amp;$C$343,AA$7:AA$340)</f>
        <v>0</v>
      </c>
      <c r="AB348" s="211" t="n">
        <f aca="false">SUMIF($C$7:$C$340,$E348&amp;"_"&amp;$C$343,AB$7:AB$340)</f>
        <v>0</v>
      </c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  <c r="AQ348" s="44"/>
      <c r="AR348" s="44"/>
      <c r="AS348" s="44"/>
      <c r="AT348" s="44"/>
      <c r="AU348" s="44"/>
    </row>
  </sheetData>
  <conditionalFormatting sqref="G4;I4:AB4">
    <cfRule type="cellIs" priority="2" operator="greaterThan" aboveAverage="0" equalAverage="0" bottom="0" percent="0" rank="0" text="" dxfId="0">
      <formula>23</formula>
    </cfRule>
  </conditionalFormatting>
  <conditionalFormatting sqref="Q4:S4">
    <cfRule type="cellIs" priority="3" operator="greaterThan" aboveAverage="0" equalAverage="0" bottom="0" percent="0" rank="0" text="" dxfId="0">
      <formula>18</formula>
    </cfRule>
  </conditionalFormatting>
  <conditionalFormatting sqref="U4:V4">
    <cfRule type="cellIs" priority="4" operator="greaterThan" aboveAverage="0" equalAverage="0" bottom="0" percent="0" rank="0" text="" dxfId="0">
      <formula>18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56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6" ySplit="6" topLeftCell="G7" activePane="bottomRight" state="frozen"/>
      <selection pane="topLeft" activeCell="A1" activeCellId="0" sqref="A1"/>
      <selection pane="topRight" activeCell="G1" activeCellId="0" sqref="G1"/>
      <selection pane="bottomLeft" activeCell="A7" activeCellId="0" sqref="A7"/>
      <selection pane="bottomRight" activeCell="G7" activeCellId="0" sqref="G7"/>
    </sheetView>
  </sheetViews>
  <sheetFormatPr defaultRowHeight="15"/>
  <cols>
    <col collapsed="false" hidden="true" max="1" min="1" style="0" width="0"/>
    <col collapsed="false" hidden="false" max="2" min="2" style="0" width="22.6785714285714"/>
    <col collapsed="false" hidden="true" max="3" min="3" style="0" width="0"/>
    <col collapsed="false" hidden="false" max="4" min="4" style="0" width="7.56122448979592"/>
    <col collapsed="false" hidden="false" max="5" min="5" style="0" width="11.3418367346939"/>
    <col collapsed="false" hidden="false" max="6" min="6" style="0" width="8.50510204081633"/>
    <col collapsed="false" hidden="false" max="27" min="7" style="0" width="4.18367346938776"/>
    <col collapsed="false" hidden="false" max="28" min="28" style="0" width="11.3418367346939"/>
    <col collapsed="false" hidden="false" max="29" min="29" style="0" width="8.50510204081633"/>
    <col collapsed="false" hidden="true" max="31" min="30" style="0" width="0"/>
    <col collapsed="false" hidden="false" max="32" min="32" style="0" width="8.50510204081633"/>
    <col collapsed="false" hidden="false" max="34" min="34" style="0" width="16.8724489795918"/>
    <col collapsed="false" hidden="false" max="35" min="35" style="0" width="6.88265306122449"/>
    <col collapsed="false" hidden="false" max="36" min="36" style="0" width="7.29081632653061"/>
    <col collapsed="false" hidden="false" max="37" min="37" style="0" width="15.3877551020408"/>
    <col collapsed="false" hidden="false" max="47" min="38" style="0" width="16.8724489795918"/>
  </cols>
  <sheetData>
    <row r="1" customFormat="false" ht="14.25" hidden="false" customHeight="true" outlineLevel="0" collapsed="false">
      <c r="A1" s="44" t="n">
        <v>1</v>
      </c>
      <c r="B1" s="45"/>
      <c r="C1" s="204"/>
      <c r="D1" s="212"/>
      <c r="E1" s="212"/>
      <c r="F1" s="213"/>
      <c r="G1" s="214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</row>
    <row r="2" customFormat="false" ht="13.5" hidden="false" customHeight="true" outlineLevel="0" collapsed="false">
      <c r="A2" s="44" t="n">
        <v>2</v>
      </c>
      <c r="B2" s="49" t="s">
        <v>193</v>
      </c>
      <c r="C2" s="50"/>
      <c r="D2" s="51"/>
      <c r="E2" s="51"/>
      <c r="F2" s="52"/>
      <c r="G2" s="266" t="s">
        <v>194</v>
      </c>
      <c r="H2" s="266"/>
      <c r="I2" s="266"/>
      <c r="J2" s="266"/>
      <c r="K2" s="266"/>
      <c r="L2" s="266"/>
      <c r="M2" s="267" t="s">
        <v>195</v>
      </c>
      <c r="N2" s="267"/>
      <c r="O2" s="267"/>
      <c r="P2" s="266" t="s">
        <v>194</v>
      </c>
      <c r="Q2" s="266"/>
      <c r="R2" s="266"/>
      <c r="S2" s="266"/>
      <c r="T2" s="266"/>
      <c r="U2" s="266"/>
      <c r="V2" s="268"/>
      <c r="W2" s="268"/>
      <c r="X2" s="267" t="s">
        <v>195</v>
      </c>
      <c r="Y2" s="267"/>
      <c r="Z2" s="267"/>
      <c r="AA2" s="267"/>
      <c r="AB2" s="55"/>
      <c r="AC2" s="55"/>
      <c r="AD2" s="55"/>
      <c r="AE2" s="56"/>
      <c r="AF2" s="56"/>
      <c r="AG2" s="56"/>
      <c r="AH2" s="56"/>
      <c r="AI2" s="56"/>
      <c r="AJ2" s="56"/>
      <c r="AK2" s="57"/>
      <c r="AL2" s="44"/>
      <c r="AM2" s="44"/>
      <c r="AN2" s="44"/>
      <c r="AO2" s="44"/>
      <c r="AP2" s="44"/>
      <c r="AQ2" s="44"/>
      <c r="AR2" s="44"/>
      <c r="AS2" s="44"/>
      <c r="AT2" s="44"/>
      <c r="AU2" s="44"/>
    </row>
    <row r="3" customFormat="false" ht="13.5" hidden="false" customHeight="true" outlineLevel="0" collapsed="false">
      <c r="A3" s="44" t="n">
        <v>3</v>
      </c>
      <c r="B3" s="59" t="s">
        <v>196</v>
      </c>
      <c r="C3" s="217" t="str">
        <f aca="false">CONCATENATE(D3,E3)</f>
        <v/>
      </c>
      <c r="D3" s="218"/>
      <c r="E3" s="218"/>
      <c r="F3" s="65" t="s">
        <v>60</v>
      </c>
      <c r="G3" s="63" t="n">
        <v>18</v>
      </c>
      <c r="H3" s="64" t="n">
        <v>23</v>
      </c>
      <c r="I3" s="64" t="n">
        <v>23</v>
      </c>
      <c r="J3" s="64" t="n">
        <v>23</v>
      </c>
      <c r="K3" s="64" t="n">
        <v>23</v>
      </c>
      <c r="L3" s="64" t="n">
        <v>23</v>
      </c>
      <c r="M3" s="64" t="n">
        <v>23</v>
      </c>
      <c r="N3" s="64" t="n">
        <v>23</v>
      </c>
      <c r="O3" s="65"/>
      <c r="P3" s="63" t="n">
        <v>18</v>
      </c>
      <c r="Q3" s="64" t="n">
        <v>23</v>
      </c>
      <c r="R3" s="64" t="n">
        <v>23</v>
      </c>
      <c r="S3" s="64" t="n">
        <v>23</v>
      </c>
      <c r="T3" s="65" t="n">
        <v>23</v>
      </c>
      <c r="U3" s="65" t="n">
        <v>23</v>
      </c>
      <c r="V3" s="65"/>
      <c r="W3" s="65"/>
      <c r="X3" s="63" t="n">
        <v>18</v>
      </c>
      <c r="Y3" s="65" t="n">
        <v>23</v>
      </c>
      <c r="Z3" s="65" t="n">
        <v>23</v>
      </c>
      <c r="AA3" s="65"/>
      <c r="AB3" s="64" t="s">
        <v>197</v>
      </c>
      <c r="AC3" s="64" t="n">
        <f aca="false">SUM(G3:AA3)</f>
        <v>376</v>
      </c>
      <c r="AD3" s="64"/>
      <c r="AE3" s="67"/>
      <c r="AF3" s="67"/>
      <c r="AG3" s="67"/>
      <c r="AH3" s="67"/>
      <c r="AI3" s="67"/>
      <c r="AJ3" s="67"/>
      <c r="AK3" s="68"/>
      <c r="AL3" s="44"/>
      <c r="AM3" s="44"/>
      <c r="AN3" s="44"/>
      <c r="AO3" s="44"/>
      <c r="AP3" s="44"/>
      <c r="AQ3" s="44"/>
      <c r="AR3" s="44"/>
      <c r="AS3" s="44"/>
      <c r="AT3" s="44"/>
      <c r="AU3" s="44"/>
    </row>
    <row r="4" customFormat="false" ht="13.5" hidden="false" customHeight="true" outlineLevel="0" collapsed="false">
      <c r="A4" s="44"/>
      <c r="B4" s="59"/>
      <c r="C4" s="217"/>
      <c r="D4" s="218"/>
      <c r="E4" s="218"/>
      <c r="F4" s="65" t="s">
        <v>21</v>
      </c>
      <c r="G4" s="65" t="n">
        <f aca="false">G278</f>
        <v>16</v>
      </c>
      <c r="H4" s="65" t="n">
        <f aca="false">H278</f>
        <v>20</v>
      </c>
      <c r="I4" s="65" t="n">
        <f aca="false">I278</f>
        <v>24</v>
      </c>
      <c r="J4" s="65" t="n">
        <f aca="false">J278</f>
        <v>20</v>
      </c>
      <c r="K4" s="65" t="n">
        <f aca="false">K278</f>
        <v>21</v>
      </c>
      <c r="L4" s="65" t="n">
        <f aca="false">L278</f>
        <v>20</v>
      </c>
      <c r="M4" s="65" t="n">
        <f aca="false">M278</f>
        <v>22</v>
      </c>
      <c r="N4" s="65" t="n">
        <f aca="false">N278</f>
        <v>16</v>
      </c>
      <c r="O4" s="65"/>
      <c r="P4" s="65" t="n">
        <f aca="false">P278</f>
        <v>18</v>
      </c>
      <c r="Q4" s="65" t="n">
        <f aca="false">Q278</f>
        <v>23</v>
      </c>
      <c r="R4" s="65" t="n">
        <f aca="false">R278</f>
        <v>23</v>
      </c>
      <c r="S4" s="65" t="n">
        <f aca="false">S278</f>
        <v>22</v>
      </c>
      <c r="T4" s="65" t="n">
        <f aca="false">T278</f>
        <v>22</v>
      </c>
      <c r="U4" s="65" t="n">
        <f aca="false">U278</f>
        <v>19</v>
      </c>
      <c r="V4" s="65" t="n">
        <f aca="false">V278</f>
        <v>40</v>
      </c>
      <c r="W4" s="65"/>
      <c r="X4" s="65" t="n">
        <f aca="false">X278</f>
        <v>17</v>
      </c>
      <c r="Y4" s="65" t="n">
        <f aca="false">Y278</f>
        <v>17</v>
      </c>
      <c r="Z4" s="65" t="n">
        <f aca="false">Z278</f>
        <v>11</v>
      </c>
      <c r="AA4" s="65" t="n">
        <f aca="false">AA278</f>
        <v>0</v>
      </c>
      <c r="AB4" s="65"/>
      <c r="AC4" s="269" t="n">
        <f aca="false">SUM(G4:AA4)-V4</f>
        <v>331</v>
      </c>
      <c r="AD4" s="65" t="n">
        <f aca="false">AD278</f>
        <v>556.5</v>
      </c>
      <c r="AE4" s="67"/>
      <c r="AF4" s="67"/>
      <c r="AG4" s="67"/>
      <c r="AH4" s="67"/>
      <c r="AI4" s="67"/>
      <c r="AJ4" s="67"/>
      <c r="AK4" s="68"/>
      <c r="AL4" s="44"/>
      <c r="AM4" s="44"/>
      <c r="AN4" s="44"/>
      <c r="AO4" s="44"/>
      <c r="AP4" s="44"/>
      <c r="AQ4" s="44"/>
      <c r="AR4" s="44"/>
      <c r="AS4" s="44"/>
      <c r="AT4" s="44"/>
      <c r="AU4" s="44"/>
    </row>
    <row r="5" customFormat="false" ht="13.5" hidden="false" customHeight="true" outlineLevel="0" collapsed="false">
      <c r="A5" s="44" t="n">
        <v>4</v>
      </c>
      <c r="B5" s="130"/>
      <c r="C5" s="132"/>
      <c r="D5" s="130"/>
      <c r="E5" s="132"/>
      <c r="F5" s="74" t="s">
        <v>198</v>
      </c>
      <c r="G5" s="75" t="n">
        <v>36</v>
      </c>
      <c r="H5" s="75" t="s">
        <v>2</v>
      </c>
      <c r="I5" s="75" t="n">
        <v>38</v>
      </c>
      <c r="J5" s="75" t="n">
        <v>39</v>
      </c>
      <c r="K5" s="75" t="n">
        <v>40</v>
      </c>
      <c r="L5" s="75" t="n">
        <v>41</v>
      </c>
      <c r="M5" s="270" t="n">
        <v>42</v>
      </c>
      <c r="N5" s="271" t="n">
        <v>43</v>
      </c>
      <c r="O5" s="271" t="n">
        <v>44</v>
      </c>
      <c r="P5" s="75" t="n">
        <v>45</v>
      </c>
      <c r="Q5" s="75" t="n">
        <v>46</v>
      </c>
      <c r="R5" s="75" t="n">
        <v>47</v>
      </c>
      <c r="S5" s="75" t="n">
        <v>48</v>
      </c>
      <c r="T5" s="75" t="n">
        <v>49</v>
      </c>
      <c r="U5" s="75" t="n">
        <v>50</v>
      </c>
      <c r="V5" s="73" t="n">
        <v>51</v>
      </c>
      <c r="W5" s="73" t="n">
        <v>52</v>
      </c>
      <c r="X5" s="270" t="n">
        <v>1</v>
      </c>
      <c r="Y5" s="270" t="n">
        <v>2</v>
      </c>
      <c r="Z5" s="270" t="n">
        <v>3</v>
      </c>
      <c r="AA5" s="78" t="n">
        <v>4</v>
      </c>
      <c r="AB5" s="73"/>
      <c r="AC5" s="73"/>
      <c r="AD5" s="79" t="s">
        <v>62</v>
      </c>
      <c r="AE5" s="79" t="s">
        <v>63</v>
      </c>
      <c r="AF5" s="79" t="s">
        <v>63</v>
      </c>
      <c r="AG5" s="79"/>
      <c r="AH5" s="79"/>
      <c r="AI5" s="79"/>
      <c r="AJ5" s="79"/>
      <c r="AK5" s="79"/>
      <c r="AL5" s="44"/>
      <c r="AM5" s="44"/>
      <c r="AN5" s="44"/>
      <c r="AO5" s="44"/>
      <c r="AP5" s="44"/>
      <c r="AQ5" s="44"/>
      <c r="AR5" s="44"/>
      <c r="AS5" s="44"/>
      <c r="AT5" s="44"/>
      <c r="AU5" s="44"/>
    </row>
    <row r="6" customFormat="false" ht="13.5" hidden="false" customHeight="true" outlineLevel="0" collapsed="false">
      <c r="A6" s="44" t="n">
        <v>5</v>
      </c>
      <c r="B6" s="172"/>
      <c r="C6" s="131"/>
      <c r="D6" s="172"/>
      <c r="E6" s="131"/>
      <c r="F6" s="81" t="s">
        <v>64</v>
      </c>
      <c r="G6" s="82" t="n">
        <v>0</v>
      </c>
      <c r="H6" s="82" t="n">
        <v>1</v>
      </c>
      <c r="I6" s="82" t="n">
        <v>2</v>
      </c>
      <c r="J6" s="82" t="n">
        <v>3</v>
      </c>
      <c r="K6" s="82" t="n">
        <v>4</v>
      </c>
      <c r="L6" s="82" t="n">
        <v>5</v>
      </c>
      <c r="M6" s="272" t="n">
        <v>6</v>
      </c>
      <c r="N6" s="273" t="n">
        <v>7</v>
      </c>
      <c r="O6" s="274"/>
      <c r="P6" s="82" t="n">
        <v>8</v>
      </c>
      <c r="Q6" s="82" t="n">
        <v>9</v>
      </c>
      <c r="R6" s="82" t="n">
        <v>10</v>
      </c>
      <c r="S6" s="82" t="n">
        <v>11</v>
      </c>
      <c r="T6" s="82" t="n">
        <v>12</v>
      </c>
      <c r="U6" s="82" t="n">
        <v>13</v>
      </c>
      <c r="V6" s="72"/>
      <c r="W6" s="72"/>
      <c r="X6" s="272" t="n">
        <v>14</v>
      </c>
      <c r="Y6" s="272" t="n">
        <v>15</v>
      </c>
      <c r="Z6" s="272" t="n">
        <v>16</v>
      </c>
      <c r="AA6" s="85" t="n">
        <v>-1</v>
      </c>
      <c r="AB6" s="72" t="s">
        <v>65</v>
      </c>
      <c r="AC6" s="72" t="s">
        <v>66</v>
      </c>
      <c r="AD6" s="86" t="s">
        <v>67</v>
      </c>
      <c r="AE6" s="72" t="s">
        <v>199</v>
      </c>
      <c r="AF6" s="72" t="s">
        <v>200</v>
      </c>
      <c r="AG6" s="72" t="s">
        <v>69</v>
      </c>
      <c r="AH6" s="86"/>
      <c r="AI6" s="86"/>
      <c r="AJ6" s="86"/>
      <c r="AK6" s="86"/>
      <c r="AL6" s="44"/>
      <c r="AM6" s="44"/>
      <c r="AN6" s="44"/>
      <c r="AO6" s="44"/>
      <c r="AP6" s="44"/>
      <c r="AQ6" s="44"/>
      <c r="AR6" s="44"/>
      <c r="AS6" s="44"/>
      <c r="AT6" s="44"/>
      <c r="AU6" s="44"/>
    </row>
    <row r="7" customFormat="false" ht="24.75" hidden="false" customHeight="true" outlineLevel="0" collapsed="false">
      <c r="A7" s="44" t="n">
        <v>6</v>
      </c>
      <c r="B7" s="89" t="s">
        <v>201</v>
      </c>
      <c r="C7" s="88" t="str">
        <f aca="false">CONCATENATE(D7,"_",E7)</f>
        <v>CM_Intervenant</v>
      </c>
      <c r="D7" s="88" t="s">
        <v>23</v>
      </c>
      <c r="E7" s="88" t="s">
        <v>71</v>
      </c>
      <c r="F7" s="88" t="s">
        <v>72</v>
      </c>
      <c r="G7" s="250"/>
      <c r="H7" s="250" t="n">
        <v>1</v>
      </c>
      <c r="I7" s="250" t="n">
        <v>1</v>
      </c>
      <c r="J7" s="250" t="n">
        <v>1</v>
      </c>
      <c r="K7" s="250" t="n">
        <v>1</v>
      </c>
      <c r="L7" s="250" t="n">
        <v>1</v>
      </c>
      <c r="M7" s="275"/>
      <c r="N7" s="275" t="n">
        <v>1</v>
      </c>
      <c r="O7" s="251"/>
      <c r="P7" s="250" t="n">
        <v>1</v>
      </c>
      <c r="Q7" s="250"/>
      <c r="R7" s="250" t="n">
        <v>1</v>
      </c>
      <c r="S7" s="250"/>
      <c r="T7" s="250"/>
      <c r="U7" s="250"/>
      <c r="V7" s="251"/>
      <c r="W7" s="251"/>
      <c r="X7" s="275"/>
      <c r="Y7" s="275"/>
      <c r="Z7" s="275"/>
      <c r="AA7" s="92"/>
      <c r="AB7" s="93" t="s">
        <v>163</v>
      </c>
      <c r="AC7" s="88" t="n">
        <f aca="false">SUM(G7:AA7)</f>
        <v>8</v>
      </c>
      <c r="AD7" s="88" t="n">
        <f aca="false">10.5/1.5</f>
        <v>7</v>
      </c>
      <c r="AE7" s="94" t="n">
        <f aca="false">(AC7+AC10+AC14+AC21)/(AD7+AD10+AD14+AD21)</f>
        <v>1.037383178</v>
      </c>
      <c r="AF7" s="276" t="n">
        <f aca="false">SUM(G7:L7,P7:U7,G10:L10,P10:U10,G14:L14,P14:U14,G21:L21,P21:U21)/SUM(G7:AA7,G10:AA10,G14:AA14,G21:AA21)</f>
        <v>0.7586206897</v>
      </c>
      <c r="AG7" s="89" t="s">
        <v>201</v>
      </c>
      <c r="AH7" s="88" t="str">
        <f aca="false">E7</f>
        <v>Intervenant</v>
      </c>
      <c r="AI7" s="88" t="s">
        <v>73</v>
      </c>
      <c r="AJ7" s="88" t="s">
        <v>21</v>
      </c>
      <c r="AK7" s="88" t="s">
        <v>74</v>
      </c>
      <c r="AL7" s="44"/>
      <c r="AM7" s="44"/>
      <c r="AN7" s="44"/>
      <c r="AO7" s="44"/>
      <c r="AP7" s="44"/>
      <c r="AQ7" s="44"/>
      <c r="AR7" s="44"/>
      <c r="AS7" s="44"/>
      <c r="AT7" s="44"/>
      <c r="AU7" s="44"/>
    </row>
    <row r="8" customFormat="false" ht="13.5" hidden="false" customHeight="true" outlineLevel="0" collapsed="false">
      <c r="A8" s="44" t="n">
        <v>7</v>
      </c>
      <c r="B8" s="143" t="s">
        <v>109</v>
      </c>
      <c r="C8" s="96" t="str">
        <f aca="false">CONCATENATE(D8,"_",E8)</f>
        <v>CM_IO</v>
      </c>
      <c r="D8" s="184" t="s">
        <v>23</v>
      </c>
      <c r="E8" s="195" t="s">
        <v>163</v>
      </c>
      <c r="F8" s="195" t="s">
        <v>30</v>
      </c>
      <c r="G8" s="277"/>
      <c r="H8" s="166" t="n">
        <v>1</v>
      </c>
      <c r="I8" s="166" t="n">
        <v>1</v>
      </c>
      <c r="J8" s="166" t="n">
        <v>1</v>
      </c>
      <c r="K8" s="166" t="n">
        <v>1</v>
      </c>
      <c r="L8" s="166" t="n">
        <v>1</v>
      </c>
      <c r="M8" s="278"/>
      <c r="N8" s="278" t="n">
        <v>1</v>
      </c>
      <c r="O8" s="167"/>
      <c r="P8" s="166" t="n">
        <v>1</v>
      </c>
      <c r="Q8" s="166"/>
      <c r="R8" s="166" t="n">
        <v>1</v>
      </c>
      <c r="S8" s="166"/>
      <c r="T8" s="166"/>
      <c r="U8" s="166"/>
      <c r="V8" s="167"/>
      <c r="W8" s="167"/>
      <c r="X8" s="278"/>
      <c r="Y8" s="278"/>
      <c r="Z8" s="278"/>
      <c r="AA8" s="279"/>
      <c r="AB8" s="102"/>
      <c r="AC8" s="103" t="n">
        <f aca="false">SUM(G8:AA9)</f>
        <v>8</v>
      </c>
      <c r="AD8" s="104"/>
      <c r="AE8" s="104"/>
      <c r="AF8" s="104"/>
      <c r="AG8" s="104"/>
      <c r="AH8" s="105" t="str">
        <f aca="false">E8</f>
        <v>IO</v>
      </c>
      <c r="AI8" s="106" t="str">
        <f aca="false">D8</f>
        <v>CM</v>
      </c>
      <c r="AJ8" s="105" t="n">
        <f aca="false">SUM(G8:AA8)</f>
        <v>8</v>
      </c>
      <c r="AK8" s="105" t="n">
        <f aca="false">AJ8*1.5</f>
        <v>12</v>
      </c>
      <c r="AL8" s="44" t="n">
        <f aca="false">AK8*1.5</f>
        <v>18</v>
      </c>
      <c r="AM8" s="44"/>
      <c r="AN8" s="44"/>
      <c r="AO8" s="44"/>
      <c r="AP8" s="44"/>
      <c r="AQ8" s="44"/>
      <c r="AR8" s="44"/>
      <c r="AS8" s="44"/>
      <c r="AT8" s="44"/>
      <c r="AU8" s="44"/>
    </row>
    <row r="9" customFormat="false" ht="13.5" hidden="false" customHeight="true" outlineLevel="0" collapsed="false">
      <c r="A9" s="44" t="n">
        <v>8</v>
      </c>
      <c r="B9" s="143" t="s">
        <v>109</v>
      </c>
      <c r="C9" s="96" t="str">
        <f aca="false">CONCATENATE(D9,"_",E9)</f>
        <v>CM_</v>
      </c>
      <c r="D9" s="184" t="s">
        <v>23</v>
      </c>
      <c r="E9" s="195"/>
      <c r="F9" s="195" t="s">
        <v>30</v>
      </c>
      <c r="G9" s="277"/>
      <c r="H9" s="166"/>
      <c r="I9" s="166"/>
      <c r="J9" s="166"/>
      <c r="K9" s="166"/>
      <c r="L9" s="166"/>
      <c r="M9" s="278"/>
      <c r="N9" s="278"/>
      <c r="O9" s="167"/>
      <c r="P9" s="166"/>
      <c r="Q9" s="166"/>
      <c r="R9" s="166"/>
      <c r="S9" s="166"/>
      <c r="T9" s="166"/>
      <c r="U9" s="166"/>
      <c r="V9" s="167"/>
      <c r="W9" s="167"/>
      <c r="X9" s="278"/>
      <c r="Y9" s="278"/>
      <c r="Z9" s="278"/>
      <c r="AA9" s="279"/>
      <c r="AB9" s="112"/>
      <c r="AC9" s="113" t="str">
        <f aca="false">IF(AC7=AC8,"ok","/!\")</f>
        <v>ok</v>
      </c>
      <c r="AD9" s="113" t="str">
        <f aca="false">IF(AC7=AD7,"ok","/!\")</f>
        <v>/!\</v>
      </c>
      <c r="AE9" s="114"/>
      <c r="AF9" s="114"/>
      <c r="AG9" s="114"/>
      <c r="AH9" s="105" t="n">
        <f aca="false">E9</f>
        <v>0</v>
      </c>
      <c r="AI9" s="106" t="str">
        <f aca="false">D9</f>
        <v>CM</v>
      </c>
      <c r="AJ9" s="105" t="n">
        <f aca="false">SUM(G9:AA9)</f>
        <v>0</v>
      </c>
      <c r="AK9" s="105" t="n">
        <f aca="false">AJ9*1.5</f>
        <v>0</v>
      </c>
      <c r="AL9" s="44"/>
      <c r="AM9" s="44"/>
      <c r="AN9" s="44"/>
      <c r="AO9" s="44"/>
      <c r="AP9" s="44"/>
      <c r="AQ9" s="44"/>
      <c r="AR9" s="44"/>
      <c r="AS9" s="44"/>
      <c r="AT9" s="44"/>
      <c r="AU9" s="44"/>
    </row>
    <row r="10" customFormat="false" ht="24.75" hidden="false" customHeight="true" outlineLevel="0" collapsed="false">
      <c r="A10" s="44" t="n">
        <v>9</v>
      </c>
      <c r="B10" s="89" t="s">
        <v>201</v>
      </c>
      <c r="C10" s="88" t="str">
        <f aca="false">CONCATENATE(D10,"_",E10)</f>
        <v>TD_Intervenant</v>
      </c>
      <c r="D10" s="88" t="s">
        <v>25</v>
      </c>
      <c r="E10" s="89" t="s">
        <v>71</v>
      </c>
      <c r="F10" s="89" t="s">
        <v>72</v>
      </c>
      <c r="G10" s="250"/>
      <c r="H10" s="250"/>
      <c r="I10" s="250" t="n">
        <v>2</v>
      </c>
      <c r="J10" s="250" t="n">
        <v>2</v>
      </c>
      <c r="K10" s="250" t="n">
        <v>2</v>
      </c>
      <c r="L10" s="250"/>
      <c r="M10" s="275"/>
      <c r="N10" s="275"/>
      <c r="O10" s="251"/>
      <c r="P10" s="250"/>
      <c r="Q10" s="250"/>
      <c r="R10" s="250"/>
      <c r="S10" s="250"/>
      <c r="T10" s="250"/>
      <c r="U10" s="250"/>
      <c r="V10" s="251"/>
      <c r="W10" s="251"/>
      <c r="X10" s="275"/>
      <c r="Y10" s="275"/>
      <c r="Z10" s="275"/>
      <c r="AA10" s="92"/>
      <c r="AB10" s="280"/>
      <c r="AC10" s="88" t="n">
        <f aca="false">SUM(G10:AA10)*3</f>
        <v>18</v>
      </c>
      <c r="AD10" s="88" t="n">
        <f aca="false">13.5/1.5*3</f>
        <v>27</v>
      </c>
      <c r="AE10" s="114"/>
      <c r="AF10" s="114"/>
      <c r="AG10" s="114" t="n">
        <f aca="false">(AC10-AD10)*1.5</f>
        <v>-13.5</v>
      </c>
      <c r="AH10" s="88" t="str">
        <f aca="false">E10</f>
        <v>Intervenant</v>
      </c>
      <c r="AI10" s="88" t="str">
        <f aca="false">D10</f>
        <v>TD</v>
      </c>
      <c r="AJ10" s="88" t="n">
        <f aca="false">SUM(G10:AA10)</f>
        <v>6</v>
      </c>
      <c r="AK10" s="88" t="n">
        <f aca="false">AJ10*1.5</f>
        <v>9</v>
      </c>
      <c r="AL10" s="44"/>
      <c r="AM10" s="44"/>
      <c r="AN10" s="44"/>
      <c r="AO10" s="44"/>
      <c r="AP10" s="44"/>
      <c r="AQ10" s="44"/>
      <c r="AR10" s="44"/>
      <c r="AS10" s="44"/>
      <c r="AT10" s="44"/>
      <c r="AU10" s="44"/>
    </row>
    <row r="11" customFormat="false" ht="13.5" hidden="false" customHeight="true" outlineLevel="0" collapsed="false">
      <c r="A11" s="44" t="n">
        <v>10</v>
      </c>
      <c r="B11" s="143" t="s">
        <v>109</v>
      </c>
      <c r="C11" s="96" t="str">
        <f aca="false">CONCATENATE(D11,"_",E11)</f>
        <v>TD_IO</v>
      </c>
      <c r="D11" s="281" t="s">
        <v>25</v>
      </c>
      <c r="E11" s="282" t="s">
        <v>163</v>
      </c>
      <c r="F11" s="282" t="s">
        <v>36</v>
      </c>
      <c r="G11" s="277"/>
      <c r="H11" s="166"/>
      <c r="I11" s="166" t="n">
        <v>4</v>
      </c>
      <c r="J11" s="166" t="n">
        <v>6</v>
      </c>
      <c r="K11" s="166" t="n">
        <v>2</v>
      </c>
      <c r="L11" s="166"/>
      <c r="M11" s="283"/>
      <c r="N11" s="283"/>
      <c r="O11" s="167"/>
      <c r="P11" s="166"/>
      <c r="Q11" s="166"/>
      <c r="R11" s="166"/>
      <c r="S11" s="166"/>
      <c r="T11" s="166"/>
      <c r="U11" s="166"/>
      <c r="V11" s="167"/>
      <c r="W11" s="167"/>
      <c r="X11" s="283"/>
      <c r="Y11" s="283"/>
      <c r="Z11" s="283"/>
      <c r="AA11" s="279"/>
      <c r="AB11" s="112"/>
      <c r="AC11" s="103" t="n">
        <f aca="false">SUM(G11:AA13)</f>
        <v>18</v>
      </c>
      <c r="AD11" s="104"/>
      <c r="AE11" s="114"/>
      <c r="AF11" s="114"/>
      <c r="AG11" s="114"/>
      <c r="AH11" s="105" t="str">
        <f aca="false">E11</f>
        <v>IO</v>
      </c>
      <c r="AI11" s="106" t="str">
        <f aca="false">D11</f>
        <v>TD</v>
      </c>
      <c r="AJ11" s="105" t="n">
        <f aca="false">SUM(G11:AA11)</f>
        <v>12</v>
      </c>
      <c r="AK11" s="105" t="n">
        <f aca="false">AJ11*1.5</f>
        <v>18</v>
      </c>
      <c r="AL11" s="44" t="n">
        <f aca="false">AK11</f>
        <v>18</v>
      </c>
      <c r="AM11" s="44"/>
      <c r="AN11" s="44"/>
      <c r="AO11" s="44"/>
      <c r="AP11" s="44"/>
      <c r="AQ11" s="44"/>
      <c r="AR11" s="44"/>
      <c r="AS11" s="44"/>
      <c r="AT11" s="44"/>
      <c r="AU11" s="44"/>
    </row>
    <row r="12" customFormat="false" ht="14.25" hidden="false" customHeight="true" outlineLevel="0" collapsed="false">
      <c r="A12" s="44" t="n">
        <v>11</v>
      </c>
      <c r="B12" s="143" t="s">
        <v>109</v>
      </c>
      <c r="C12" s="96" t="str">
        <f aca="false">CONCATENATE(D12,"_",E12)</f>
        <v>TD_PS</v>
      </c>
      <c r="D12" s="184" t="s">
        <v>25</v>
      </c>
      <c r="E12" s="195" t="s">
        <v>10</v>
      </c>
      <c r="F12" s="195" t="s">
        <v>36</v>
      </c>
      <c r="G12" s="277"/>
      <c r="H12" s="166"/>
      <c r="I12" s="166" t="n">
        <v>2</v>
      </c>
      <c r="J12" s="166" t="n">
        <v>3</v>
      </c>
      <c r="K12" s="166" t="n">
        <v>1</v>
      </c>
      <c r="L12" s="166"/>
      <c r="M12" s="283"/>
      <c r="N12" s="283"/>
      <c r="O12" s="167"/>
      <c r="P12" s="166"/>
      <c r="Q12" s="166"/>
      <c r="R12" s="166"/>
      <c r="S12" s="166"/>
      <c r="T12" s="166"/>
      <c r="U12" s="166"/>
      <c r="V12" s="167"/>
      <c r="W12" s="167"/>
      <c r="X12" s="283"/>
      <c r="Y12" s="283"/>
      <c r="Z12" s="283"/>
      <c r="AA12" s="279"/>
      <c r="AB12" s="112"/>
      <c r="AC12" s="126"/>
      <c r="AD12" s="126"/>
      <c r="AE12" s="114"/>
      <c r="AF12" s="114"/>
      <c r="AG12" s="114"/>
      <c r="AH12" s="105" t="str">
        <f aca="false">E12</f>
        <v>PS</v>
      </c>
      <c r="AI12" s="106" t="str">
        <f aca="false">D12</f>
        <v>TD</v>
      </c>
      <c r="AJ12" s="105" t="n">
        <f aca="false">SUM(G12:AA12)</f>
        <v>6</v>
      </c>
      <c r="AK12" s="105" t="n">
        <f aca="false">AJ12*1.5</f>
        <v>9</v>
      </c>
      <c r="AL12" s="44" t="n">
        <f aca="false">AK12</f>
        <v>9</v>
      </c>
      <c r="AM12" s="44"/>
      <c r="AN12" s="44"/>
      <c r="AO12" s="44"/>
      <c r="AP12" s="44"/>
      <c r="AQ12" s="44"/>
      <c r="AR12" s="44"/>
      <c r="AS12" s="44"/>
      <c r="AT12" s="44"/>
      <c r="AU12" s="44"/>
    </row>
    <row r="13" customFormat="false" ht="13.5" hidden="false" customHeight="true" outlineLevel="0" collapsed="false">
      <c r="A13" s="44" t="n">
        <v>13</v>
      </c>
      <c r="B13" s="143" t="s">
        <v>109</v>
      </c>
      <c r="C13" s="96" t="str">
        <f aca="false">CONCATENATE(D13,"_",E13)</f>
        <v>TD_</v>
      </c>
      <c r="D13" s="184" t="s">
        <v>25</v>
      </c>
      <c r="E13" s="195"/>
      <c r="F13" s="195" t="s">
        <v>36</v>
      </c>
      <c r="G13" s="277"/>
      <c r="H13" s="166"/>
      <c r="I13" s="166"/>
      <c r="J13" s="166"/>
      <c r="K13" s="166"/>
      <c r="L13" s="166"/>
      <c r="M13" s="283"/>
      <c r="N13" s="283"/>
      <c r="O13" s="167"/>
      <c r="P13" s="166"/>
      <c r="Q13" s="166"/>
      <c r="R13" s="166"/>
      <c r="S13" s="166"/>
      <c r="T13" s="166"/>
      <c r="U13" s="166"/>
      <c r="V13" s="167"/>
      <c r="W13" s="167"/>
      <c r="X13" s="283"/>
      <c r="Y13" s="283"/>
      <c r="Z13" s="283"/>
      <c r="AA13" s="279"/>
      <c r="AB13" s="112"/>
      <c r="AC13" s="113" t="str">
        <f aca="false">IF(AC10=AC11,"ok","/!\")</f>
        <v>ok</v>
      </c>
      <c r="AD13" s="113" t="str">
        <f aca="false">IF(AC10=AD10,"ok","/!\")</f>
        <v>/!\</v>
      </c>
      <c r="AE13" s="114"/>
      <c r="AF13" s="114"/>
      <c r="AG13" s="114"/>
      <c r="AH13" s="105" t="n">
        <f aca="false">E13</f>
        <v>0</v>
      </c>
      <c r="AI13" s="106" t="str">
        <f aca="false">D13</f>
        <v>TD</v>
      </c>
      <c r="AJ13" s="105" t="n">
        <f aca="false">SUM(G13:AA13)</f>
        <v>0</v>
      </c>
      <c r="AK13" s="105" t="n">
        <f aca="false">AJ13*1.5</f>
        <v>0</v>
      </c>
      <c r="AL13" s="44"/>
      <c r="AM13" s="44"/>
      <c r="AN13" s="44"/>
      <c r="AO13" s="44"/>
      <c r="AP13" s="44"/>
      <c r="AQ13" s="44"/>
      <c r="AR13" s="44"/>
      <c r="AS13" s="44"/>
      <c r="AT13" s="44"/>
      <c r="AU13" s="44"/>
    </row>
    <row r="14" customFormat="false" ht="24.75" hidden="false" customHeight="true" outlineLevel="0" collapsed="false">
      <c r="A14" s="44" t="n">
        <v>14</v>
      </c>
      <c r="B14" s="89" t="s">
        <v>201</v>
      </c>
      <c r="C14" s="88" t="str">
        <f aca="false">CONCATENATE(D14,"_",E14)</f>
        <v>TP_Intervenant</v>
      </c>
      <c r="D14" s="88" t="s">
        <v>27</v>
      </c>
      <c r="E14" s="89" t="s">
        <v>71</v>
      </c>
      <c r="F14" s="89" t="s">
        <v>72</v>
      </c>
      <c r="G14" s="250"/>
      <c r="H14" s="250"/>
      <c r="I14" s="250"/>
      <c r="J14" s="250"/>
      <c r="K14" s="250"/>
      <c r="L14" s="250" t="n">
        <v>2</v>
      </c>
      <c r="M14" s="275" t="n">
        <v>2</v>
      </c>
      <c r="N14" s="275" t="n">
        <v>2</v>
      </c>
      <c r="O14" s="251"/>
      <c r="P14" s="250" t="n">
        <v>2</v>
      </c>
      <c r="Q14" s="250" t="n">
        <v>2</v>
      </c>
      <c r="R14" s="250"/>
      <c r="S14" s="250" t="n">
        <v>1</v>
      </c>
      <c r="T14" s="250" t="n">
        <v>1</v>
      </c>
      <c r="U14" s="250" t="n">
        <v>1</v>
      </c>
      <c r="V14" s="251"/>
      <c r="W14" s="251"/>
      <c r="X14" s="275" t="n">
        <v>1</v>
      </c>
      <c r="Y14" s="275"/>
      <c r="Z14" s="275"/>
      <c r="AA14" s="92"/>
      <c r="AB14" s="280"/>
      <c r="AC14" s="88" t="n">
        <f aca="false">SUM(G14:AA14)*6</f>
        <v>84</v>
      </c>
      <c r="AD14" s="88" t="n">
        <f aca="false">18/1.5*6</f>
        <v>72</v>
      </c>
      <c r="AE14" s="114"/>
      <c r="AF14" s="114"/>
      <c r="AG14" s="114" t="n">
        <f aca="false">18-13.5+1.5*1.5</f>
        <v>6.75</v>
      </c>
      <c r="AH14" s="88" t="str">
        <f aca="false">E14</f>
        <v>Intervenant</v>
      </c>
      <c r="AI14" s="88" t="str">
        <f aca="false">D14</f>
        <v>TP</v>
      </c>
      <c r="AJ14" s="88" t="n">
        <f aca="false">SUM(G14:AA14)</f>
        <v>14</v>
      </c>
      <c r="AK14" s="88" t="n">
        <f aca="false">AJ14*1.5</f>
        <v>21</v>
      </c>
      <c r="AL14" s="44"/>
      <c r="AM14" s="44"/>
      <c r="AN14" s="44"/>
      <c r="AO14" s="44"/>
      <c r="AP14" s="44"/>
      <c r="AQ14" s="44"/>
      <c r="AR14" s="44"/>
      <c r="AS14" s="44"/>
      <c r="AT14" s="44"/>
      <c r="AU14" s="44"/>
    </row>
    <row r="15" customFormat="false" ht="13.5" hidden="false" customHeight="true" outlineLevel="0" collapsed="false">
      <c r="A15" s="44" t="n">
        <v>15</v>
      </c>
      <c r="B15" s="143" t="s">
        <v>109</v>
      </c>
      <c r="C15" s="96" t="str">
        <f aca="false">CONCATENATE(D15,"_",E15)</f>
        <v>TP_IO</v>
      </c>
      <c r="D15" s="281" t="s">
        <v>27</v>
      </c>
      <c r="E15" s="282" t="s">
        <v>163</v>
      </c>
      <c r="F15" s="282" t="s">
        <v>36</v>
      </c>
      <c r="G15" s="277"/>
      <c r="H15" s="166"/>
      <c r="I15" s="166"/>
      <c r="J15" s="166"/>
      <c r="K15" s="166"/>
      <c r="L15" s="166" t="n">
        <v>8</v>
      </c>
      <c r="M15" s="283" t="n">
        <v>8</v>
      </c>
      <c r="N15" s="283" t="n">
        <v>8</v>
      </c>
      <c r="O15" s="167"/>
      <c r="P15" s="166" t="n">
        <v>8</v>
      </c>
      <c r="Q15" s="166" t="n">
        <v>8</v>
      </c>
      <c r="R15" s="166"/>
      <c r="S15" s="166" t="n">
        <v>4</v>
      </c>
      <c r="T15" s="166" t="n">
        <v>4</v>
      </c>
      <c r="U15" s="166" t="n">
        <v>4</v>
      </c>
      <c r="V15" s="167"/>
      <c r="W15" s="167"/>
      <c r="X15" s="283" t="n">
        <v>4</v>
      </c>
      <c r="Y15" s="283"/>
      <c r="Z15" s="283"/>
      <c r="AA15" s="279"/>
      <c r="AB15" s="112"/>
      <c r="AC15" s="103" t="n">
        <f aca="false">SUM(G15:AA20)</f>
        <v>84</v>
      </c>
      <c r="AD15" s="104"/>
      <c r="AE15" s="114"/>
      <c r="AF15" s="114"/>
      <c r="AG15" s="114"/>
      <c r="AH15" s="105" t="str">
        <f aca="false">E15</f>
        <v>IO</v>
      </c>
      <c r="AI15" s="106" t="str">
        <f aca="false">D15</f>
        <v>TP</v>
      </c>
      <c r="AJ15" s="105" t="n">
        <f aca="false">SUM(G15:AA15)</f>
        <v>56</v>
      </c>
      <c r="AK15" s="105" t="n">
        <f aca="false">AJ15*1.5</f>
        <v>84</v>
      </c>
      <c r="AL15" s="44" t="n">
        <f aca="false">AK15</f>
        <v>84</v>
      </c>
      <c r="AM15" s="44" t="n">
        <f aca="false">5-1.5</f>
        <v>3.5</v>
      </c>
      <c r="AN15" s="44"/>
      <c r="AO15" s="44"/>
      <c r="AP15" s="44"/>
      <c r="AQ15" s="44"/>
      <c r="AR15" s="44"/>
      <c r="AS15" s="44"/>
      <c r="AT15" s="44"/>
      <c r="AU15" s="44"/>
    </row>
    <row r="16" customFormat="false" ht="13.5" hidden="false" customHeight="true" outlineLevel="0" collapsed="false">
      <c r="A16" s="44" t="n">
        <v>16</v>
      </c>
      <c r="B16" s="143" t="s">
        <v>109</v>
      </c>
      <c r="C16" s="96" t="str">
        <f aca="false">CONCATENATE(D16,"_",E16)</f>
        <v>TP_PS</v>
      </c>
      <c r="D16" s="184" t="s">
        <v>27</v>
      </c>
      <c r="E16" s="195" t="s">
        <v>10</v>
      </c>
      <c r="F16" s="195" t="s">
        <v>36</v>
      </c>
      <c r="G16" s="277"/>
      <c r="H16" s="166"/>
      <c r="I16" s="166"/>
      <c r="J16" s="166"/>
      <c r="K16" s="166"/>
      <c r="L16" s="166" t="n">
        <v>4</v>
      </c>
      <c r="M16" s="283" t="n">
        <v>4</v>
      </c>
      <c r="N16" s="283" t="n">
        <v>4</v>
      </c>
      <c r="O16" s="167"/>
      <c r="P16" s="166" t="n">
        <v>4</v>
      </c>
      <c r="Q16" s="166" t="n">
        <v>4</v>
      </c>
      <c r="R16" s="166"/>
      <c r="S16" s="166" t="n">
        <v>2</v>
      </c>
      <c r="T16" s="166" t="n">
        <v>2</v>
      </c>
      <c r="U16" s="166" t="n">
        <v>2</v>
      </c>
      <c r="V16" s="167"/>
      <c r="W16" s="167"/>
      <c r="X16" s="283" t="n">
        <v>2</v>
      </c>
      <c r="Y16" s="283"/>
      <c r="Z16" s="283"/>
      <c r="AA16" s="279"/>
      <c r="AB16" s="112"/>
      <c r="AC16" s="126"/>
      <c r="AD16" s="114"/>
      <c r="AE16" s="114"/>
      <c r="AF16" s="114"/>
      <c r="AG16" s="114"/>
      <c r="AH16" s="105" t="str">
        <f aca="false">E16</f>
        <v>PS</v>
      </c>
      <c r="AI16" s="106" t="str">
        <f aca="false">D16</f>
        <v>TP</v>
      </c>
      <c r="AJ16" s="105" t="n">
        <f aca="false">SUM(G16:AA16)</f>
        <v>28</v>
      </c>
      <c r="AK16" s="105" t="n">
        <f aca="false">AJ16*1.5</f>
        <v>42</v>
      </c>
      <c r="AL16" s="44" t="n">
        <f aca="false">AK16</f>
        <v>42</v>
      </c>
      <c r="AM16" s="44"/>
      <c r="AN16" s="44"/>
      <c r="AO16" s="44"/>
      <c r="AP16" s="44"/>
      <c r="AQ16" s="44"/>
      <c r="AR16" s="44"/>
      <c r="AS16" s="44"/>
      <c r="AT16" s="44"/>
      <c r="AU16" s="44"/>
    </row>
    <row r="17" customFormat="false" ht="13.5" hidden="false" customHeight="true" outlineLevel="0" collapsed="false">
      <c r="A17" s="44" t="n">
        <v>17</v>
      </c>
      <c r="B17" s="143" t="s">
        <v>109</v>
      </c>
      <c r="C17" s="96" t="str">
        <f aca="false">CONCATENATE(D17,"_",E17)</f>
        <v>TP_</v>
      </c>
      <c r="D17" s="184" t="s">
        <v>27</v>
      </c>
      <c r="E17" s="195"/>
      <c r="F17" s="195" t="s">
        <v>36</v>
      </c>
      <c r="G17" s="277"/>
      <c r="H17" s="166"/>
      <c r="I17" s="166"/>
      <c r="J17" s="166"/>
      <c r="K17" s="166"/>
      <c r="L17" s="166"/>
      <c r="M17" s="283"/>
      <c r="N17" s="283"/>
      <c r="O17" s="167"/>
      <c r="P17" s="166"/>
      <c r="Q17" s="166"/>
      <c r="R17" s="166"/>
      <c r="S17" s="166"/>
      <c r="T17" s="166"/>
      <c r="U17" s="166"/>
      <c r="V17" s="167"/>
      <c r="W17" s="167"/>
      <c r="X17" s="283"/>
      <c r="Y17" s="283"/>
      <c r="Z17" s="283"/>
      <c r="AA17" s="279"/>
      <c r="AB17" s="112"/>
      <c r="AC17" s="126"/>
      <c r="AD17" s="114"/>
      <c r="AE17" s="114"/>
      <c r="AF17" s="114"/>
      <c r="AG17" s="114"/>
      <c r="AH17" s="105" t="n">
        <f aca="false">E17</f>
        <v>0</v>
      </c>
      <c r="AI17" s="106" t="str">
        <f aca="false">D17</f>
        <v>TP</v>
      </c>
      <c r="AJ17" s="105" t="n">
        <f aca="false">SUM(G17:AA17)</f>
        <v>0</v>
      </c>
      <c r="AK17" s="105" t="n">
        <f aca="false">AJ17*1.5</f>
        <v>0</v>
      </c>
      <c r="AL17" s="44"/>
      <c r="AM17" s="44"/>
      <c r="AN17" s="44"/>
      <c r="AO17" s="44"/>
      <c r="AP17" s="44"/>
      <c r="AQ17" s="44"/>
      <c r="AR17" s="44"/>
      <c r="AS17" s="44"/>
      <c r="AT17" s="44"/>
      <c r="AU17" s="44"/>
    </row>
    <row r="18" customFormat="false" ht="13.5" hidden="false" customHeight="true" outlineLevel="0" collapsed="false">
      <c r="A18" s="44" t="n">
        <v>20</v>
      </c>
      <c r="B18" s="143" t="s">
        <v>109</v>
      </c>
      <c r="C18" s="96" t="str">
        <f aca="false">CONCATENATE(D18,"_",E18)</f>
        <v>TP_</v>
      </c>
      <c r="D18" s="184" t="s">
        <v>27</v>
      </c>
      <c r="E18" s="195"/>
      <c r="F18" s="195" t="s">
        <v>36</v>
      </c>
      <c r="G18" s="277"/>
      <c r="H18" s="166"/>
      <c r="I18" s="166"/>
      <c r="J18" s="166"/>
      <c r="K18" s="166"/>
      <c r="L18" s="166"/>
      <c r="M18" s="283"/>
      <c r="N18" s="283"/>
      <c r="O18" s="167"/>
      <c r="P18" s="166"/>
      <c r="Q18" s="166"/>
      <c r="R18" s="166"/>
      <c r="S18" s="166"/>
      <c r="T18" s="166"/>
      <c r="U18" s="166"/>
      <c r="V18" s="167"/>
      <c r="W18" s="167"/>
      <c r="X18" s="283"/>
      <c r="Y18" s="283"/>
      <c r="Z18" s="283"/>
      <c r="AA18" s="279"/>
      <c r="AB18" s="112"/>
      <c r="AC18" s="126"/>
      <c r="AD18" s="114"/>
      <c r="AE18" s="114"/>
      <c r="AF18" s="114"/>
      <c r="AG18" s="114"/>
      <c r="AH18" s="105" t="n">
        <f aca="false">E18</f>
        <v>0</v>
      </c>
      <c r="AI18" s="106" t="str">
        <f aca="false">D18</f>
        <v>TP</v>
      </c>
      <c r="AJ18" s="105" t="n">
        <f aca="false">SUM(G18:AA18)</f>
        <v>0</v>
      </c>
      <c r="AK18" s="105" t="n">
        <f aca="false">AJ18*1.5</f>
        <v>0</v>
      </c>
      <c r="AL18" s="44"/>
      <c r="AM18" s="44"/>
      <c r="AN18" s="44"/>
      <c r="AO18" s="44"/>
      <c r="AP18" s="44"/>
      <c r="AQ18" s="44"/>
      <c r="AR18" s="44"/>
      <c r="AS18" s="44"/>
      <c r="AT18" s="44"/>
      <c r="AU18" s="44"/>
    </row>
    <row r="19" customFormat="false" ht="13.5" hidden="false" customHeight="true" outlineLevel="0" collapsed="false">
      <c r="A19" s="44" t="n">
        <v>21</v>
      </c>
      <c r="B19" s="143" t="s">
        <v>109</v>
      </c>
      <c r="C19" s="96" t="str">
        <f aca="false">CONCATENATE(D19,"_",E19)</f>
        <v>TP_</v>
      </c>
      <c r="D19" s="184" t="s">
        <v>27</v>
      </c>
      <c r="E19" s="195"/>
      <c r="F19" s="195" t="s">
        <v>36</v>
      </c>
      <c r="G19" s="277"/>
      <c r="H19" s="166"/>
      <c r="I19" s="166"/>
      <c r="J19" s="166"/>
      <c r="K19" s="166"/>
      <c r="L19" s="166"/>
      <c r="M19" s="283"/>
      <c r="N19" s="283"/>
      <c r="O19" s="167"/>
      <c r="P19" s="166"/>
      <c r="Q19" s="166"/>
      <c r="R19" s="166"/>
      <c r="S19" s="166"/>
      <c r="T19" s="166"/>
      <c r="U19" s="166"/>
      <c r="V19" s="167"/>
      <c r="W19" s="167"/>
      <c r="X19" s="283"/>
      <c r="Y19" s="283"/>
      <c r="Z19" s="283"/>
      <c r="AA19" s="279"/>
      <c r="AB19" s="112"/>
      <c r="AC19" s="126"/>
      <c r="AD19" s="114"/>
      <c r="AE19" s="114"/>
      <c r="AF19" s="114"/>
      <c r="AG19" s="114"/>
      <c r="AH19" s="105" t="n">
        <f aca="false">E19</f>
        <v>0</v>
      </c>
      <c r="AI19" s="106" t="str">
        <f aca="false">D19</f>
        <v>TP</v>
      </c>
      <c r="AJ19" s="105" t="n">
        <f aca="false">SUM(G19:AA19)</f>
        <v>0</v>
      </c>
      <c r="AK19" s="105" t="n">
        <f aca="false">AJ19*1.5</f>
        <v>0</v>
      </c>
      <c r="AL19" s="44"/>
      <c r="AM19" s="44"/>
      <c r="AN19" s="44"/>
      <c r="AO19" s="44"/>
      <c r="AP19" s="44"/>
      <c r="AQ19" s="44"/>
      <c r="AR19" s="44"/>
      <c r="AS19" s="44"/>
      <c r="AT19" s="44"/>
      <c r="AU19" s="44"/>
    </row>
    <row r="20" customFormat="false" ht="13.5" hidden="false" customHeight="true" outlineLevel="0" collapsed="false">
      <c r="A20" s="44" t="n">
        <v>22</v>
      </c>
      <c r="B20" s="143" t="s">
        <v>109</v>
      </c>
      <c r="C20" s="96" t="str">
        <f aca="false">CONCATENATE(D20,"_",E20)</f>
        <v>TP_</v>
      </c>
      <c r="D20" s="184" t="s">
        <v>27</v>
      </c>
      <c r="E20" s="195"/>
      <c r="F20" s="195" t="s">
        <v>36</v>
      </c>
      <c r="G20" s="277"/>
      <c r="H20" s="166"/>
      <c r="I20" s="166"/>
      <c r="J20" s="166"/>
      <c r="K20" s="166"/>
      <c r="L20" s="166"/>
      <c r="M20" s="283"/>
      <c r="N20" s="283"/>
      <c r="O20" s="167"/>
      <c r="P20" s="166"/>
      <c r="Q20" s="166"/>
      <c r="R20" s="166"/>
      <c r="S20" s="166"/>
      <c r="T20" s="166"/>
      <c r="U20" s="166"/>
      <c r="V20" s="167"/>
      <c r="W20" s="167"/>
      <c r="X20" s="283"/>
      <c r="Y20" s="283"/>
      <c r="Z20" s="283"/>
      <c r="AA20" s="279"/>
      <c r="AB20" s="112"/>
      <c r="AC20" s="113" t="str">
        <f aca="false">IF(AC14=AC15,"ok","/!\")</f>
        <v>ok</v>
      </c>
      <c r="AD20" s="113" t="str">
        <f aca="false">IF(AC14=AD14,"ok","/!\")</f>
        <v>/!\</v>
      </c>
      <c r="AE20" s="114"/>
      <c r="AF20" s="114"/>
      <c r="AG20" s="114"/>
      <c r="AH20" s="105" t="n">
        <f aca="false">E20</f>
        <v>0</v>
      </c>
      <c r="AI20" s="106" t="str">
        <f aca="false">D20</f>
        <v>TP</v>
      </c>
      <c r="AJ20" s="105" t="n">
        <f aca="false">SUM(G20:AA20)</f>
        <v>0</v>
      </c>
      <c r="AK20" s="105" t="n">
        <f aca="false">AJ20*1.5</f>
        <v>0</v>
      </c>
      <c r="AL20" s="44"/>
      <c r="AM20" s="44"/>
      <c r="AN20" s="44"/>
      <c r="AO20" s="44"/>
      <c r="AP20" s="44"/>
      <c r="AQ20" s="44"/>
      <c r="AR20" s="44"/>
      <c r="AS20" s="44"/>
      <c r="AT20" s="44"/>
      <c r="AU20" s="44"/>
    </row>
    <row r="21" customFormat="false" ht="24.75" hidden="false" customHeight="true" outlineLevel="0" collapsed="false">
      <c r="A21" s="44" t="n">
        <v>23</v>
      </c>
      <c r="B21" s="89" t="s">
        <v>201</v>
      </c>
      <c r="C21" s="88" t="str">
        <f aca="false">CONCATENATE(D21,"_",E21)</f>
        <v>CTRL_Intervenant</v>
      </c>
      <c r="D21" s="88" t="s">
        <v>28</v>
      </c>
      <c r="E21" s="88" t="s">
        <v>71</v>
      </c>
      <c r="F21" s="88" t="s">
        <v>72</v>
      </c>
      <c r="G21" s="250"/>
      <c r="H21" s="250"/>
      <c r="I21" s="250"/>
      <c r="J21" s="250"/>
      <c r="K21" s="250"/>
      <c r="L21" s="250"/>
      <c r="M21" s="275"/>
      <c r="N21" s="275"/>
      <c r="O21" s="251"/>
      <c r="P21" s="250"/>
      <c r="Q21" s="250"/>
      <c r="R21" s="250"/>
      <c r="S21" s="250"/>
      <c r="T21" s="250"/>
      <c r="U21" s="250"/>
      <c r="V21" s="251"/>
      <c r="W21" s="251"/>
      <c r="X21" s="275"/>
      <c r="Y21" s="275" t="n">
        <v>1</v>
      </c>
      <c r="Z21" s="275"/>
      <c r="AA21" s="92"/>
      <c r="AB21" s="122"/>
      <c r="AC21" s="88" t="n">
        <f aca="false">SUM(G21:AA21)</f>
        <v>1</v>
      </c>
      <c r="AD21" s="88" t="n">
        <f aca="false">1.5/1.5</f>
        <v>1</v>
      </c>
      <c r="AE21" s="114"/>
      <c r="AF21" s="114"/>
      <c r="AG21" s="114"/>
      <c r="AH21" s="88" t="str">
        <f aca="false">E21</f>
        <v>Intervenant</v>
      </c>
      <c r="AI21" s="88" t="str">
        <f aca="false">D21</f>
        <v>CTRL</v>
      </c>
      <c r="AJ21" s="88" t="n">
        <f aca="false">SUM(G21:AA21)</f>
        <v>1</v>
      </c>
      <c r="AK21" s="88" t="n">
        <f aca="false">AJ21*1.5</f>
        <v>1.5</v>
      </c>
      <c r="AL21" s="44"/>
      <c r="AM21" s="44"/>
      <c r="AN21" s="44"/>
      <c r="AO21" s="44"/>
      <c r="AP21" s="44"/>
      <c r="AQ21" s="44"/>
      <c r="AR21" s="44"/>
      <c r="AS21" s="44"/>
      <c r="AT21" s="44"/>
      <c r="AU21" s="44"/>
    </row>
    <row r="22" customFormat="false" ht="13.5" hidden="false" customHeight="true" outlineLevel="0" collapsed="false">
      <c r="A22" s="44" t="n">
        <v>24</v>
      </c>
      <c r="B22" s="143" t="s">
        <v>109</v>
      </c>
      <c r="C22" s="96" t="str">
        <f aca="false">CONCATENATE(D22,"_",E22)</f>
        <v>CTRL_IO</v>
      </c>
      <c r="D22" s="184" t="s">
        <v>28</v>
      </c>
      <c r="E22" s="184" t="s">
        <v>163</v>
      </c>
      <c r="F22" s="195" t="s">
        <v>28</v>
      </c>
      <c r="G22" s="277"/>
      <c r="H22" s="166"/>
      <c r="I22" s="166"/>
      <c r="J22" s="166"/>
      <c r="K22" s="166"/>
      <c r="L22" s="166"/>
      <c r="M22" s="283"/>
      <c r="N22" s="283"/>
      <c r="O22" s="167"/>
      <c r="P22" s="166"/>
      <c r="Q22" s="166"/>
      <c r="R22" s="166"/>
      <c r="S22" s="166"/>
      <c r="T22" s="166"/>
      <c r="U22" s="166"/>
      <c r="V22" s="167"/>
      <c r="W22" s="167"/>
      <c r="X22" s="283"/>
      <c r="Y22" s="283" t="n">
        <v>1</v>
      </c>
      <c r="Z22" s="283"/>
      <c r="AA22" s="279"/>
      <c r="AB22" s="112"/>
      <c r="AC22" s="103" t="n">
        <f aca="false">SUM(G22:AA23)</f>
        <v>1</v>
      </c>
      <c r="AD22" s="104"/>
      <c r="AE22" s="114"/>
      <c r="AF22" s="114"/>
      <c r="AG22" s="114"/>
      <c r="AH22" s="106" t="str">
        <f aca="false">E22</f>
        <v>IO</v>
      </c>
      <c r="AI22" s="106" t="str">
        <f aca="false">D22</f>
        <v>CTRL</v>
      </c>
      <c r="AJ22" s="106" t="n">
        <f aca="false">SUM(G22:AA22)</f>
        <v>1</v>
      </c>
      <c r="AK22" s="106" t="n">
        <f aca="false">AJ22*1.5</f>
        <v>1.5</v>
      </c>
      <c r="AL22" s="44" t="n">
        <f aca="false">AK22</f>
        <v>1.5</v>
      </c>
      <c r="AM22" s="44"/>
      <c r="AN22" s="44"/>
      <c r="AO22" s="44"/>
      <c r="AP22" s="44"/>
      <c r="AQ22" s="44"/>
      <c r="AR22" s="44"/>
      <c r="AS22" s="44"/>
      <c r="AT22" s="44"/>
      <c r="AU22" s="44"/>
    </row>
    <row r="23" customFormat="false" ht="1.5" hidden="false" customHeight="true" outlineLevel="0" collapsed="false">
      <c r="A23" s="44" t="n">
        <v>25</v>
      </c>
      <c r="B23" s="143" t="s">
        <v>109</v>
      </c>
      <c r="C23" s="96" t="str">
        <f aca="false">CONCATENATE(D23,"_",E23)</f>
        <v>CTRL_</v>
      </c>
      <c r="D23" s="184" t="s">
        <v>28</v>
      </c>
      <c r="E23" s="184"/>
      <c r="F23" s="195" t="s">
        <v>28</v>
      </c>
      <c r="G23" s="277"/>
      <c r="H23" s="166"/>
      <c r="I23" s="166"/>
      <c r="J23" s="166"/>
      <c r="K23" s="166"/>
      <c r="L23" s="166"/>
      <c r="M23" s="283"/>
      <c r="N23" s="283"/>
      <c r="O23" s="167"/>
      <c r="P23" s="166"/>
      <c r="Q23" s="166"/>
      <c r="R23" s="166"/>
      <c r="S23" s="166"/>
      <c r="T23" s="166"/>
      <c r="U23" s="166"/>
      <c r="V23" s="167"/>
      <c r="W23" s="167"/>
      <c r="X23" s="283"/>
      <c r="Y23" s="283"/>
      <c r="Z23" s="283"/>
      <c r="AA23" s="279"/>
      <c r="AB23" s="128"/>
      <c r="AC23" s="113" t="str">
        <f aca="false">IF(AC21=AC22,"ok","/!\")</f>
        <v>ok</v>
      </c>
      <c r="AD23" s="113" t="str">
        <f aca="false">IF(AC21=AD21,"ok","/!\")</f>
        <v>ok</v>
      </c>
      <c r="AE23" s="129"/>
      <c r="AF23" s="129"/>
      <c r="AG23" s="129"/>
      <c r="AH23" s="28" t="n">
        <f aca="false">E23</f>
        <v>0</v>
      </c>
      <c r="AI23" s="106" t="str">
        <f aca="false">D23</f>
        <v>CTRL</v>
      </c>
      <c r="AJ23" s="28" t="n">
        <f aca="false">SUM(G23:AA23)</f>
        <v>0</v>
      </c>
      <c r="AK23" s="28" t="n">
        <f aca="false">AJ23*1.5</f>
        <v>0</v>
      </c>
      <c r="AL23" s="44"/>
      <c r="AM23" s="44"/>
      <c r="AN23" s="44"/>
      <c r="AO23" s="44"/>
      <c r="AP23" s="44"/>
      <c r="AQ23" s="44"/>
      <c r="AR23" s="44"/>
      <c r="AS23" s="44"/>
      <c r="AT23" s="44"/>
      <c r="AU23" s="44"/>
    </row>
    <row r="24" customFormat="false" ht="13.5" hidden="false" customHeight="true" outlineLevel="0" collapsed="false">
      <c r="A24" s="44"/>
      <c r="B24" s="172"/>
      <c r="C24" s="131"/>
      <c r="D24" s="172"/>
      <c r="E24" s="131"/>
      <c r="F24" s="74" t="s">
        <v>198</v>
      </c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3"/>
      <c r="R24" s="73"/>
      <c r="S24" s="73"/>
      <c r="T24" s="73"/>
      <c r="U24" s="73"/>
      <c r="V24" s="175"/>
      <c r="W24" s="175"/>
      <c r="X24" s="72"/>
      <c r="Y24" s="72"/>
      <c r="Z24" s="72"/>
      <c r="AA24" s="72"/>
      <c r="AB24" s="72"/>
      <c r="AC24" s="72"/>
      <c r="AD24" s="86"/>
      <c r="AE24" s="72"/>
      <c r="AF24" s="72"/>
      <c r="AG24" s="72"/>
      <c r="AH24" s="86"/>
      <c r="AI24" s="86"/>
      <c r="AJ24" s="86"/>
      <c r="AK24" s="86"/>
      <c r="AL24" s="44"/>
      <c r="AM24" s="44"/>
      <c r="AN24" s="44"/>
      <c r="AO24" s="44"/>
      <c r="AP24" s="44"/>
      <c r="AQ24" s="44"/>
      <c r="AR24" s="44"/>
      <c r="AS24" s="44"/>
      <c r="AT24" s="44"/>
      <c r="AU24" s="44"/>
    </row>
    <row r="25" customFormat="false" ht="14.25" hidden="false" customHeight="true" outlineLevel="0" collapsed="false">
      <c r="A25" s="44" t="n">
        <v>28</v>
      </c>
      <c r="B25" s="88" t="s">
        <v>202</v>
      </c>
      <c r="C25" s="88" t="str">
        <f aca="false">CONCATENATE(D25,"_",E25)</f>
        <v>CM_Intervenant</v>
      </c>
      <c r="D25" s="88" t="s">
        <v>23</v>
      </c>
      <c r="E25" s="89" t="s">
        <v>71</v>
      </c>
      <c r="F25" s="89" t="s">
        <v>72</v>
      </c>
      <c r="G25" s="250"/>
      <c r="H25" s="250"/>
      <c r="I25" s="250"/>
      <c r="J25" s="250"/>
      <c r="K25" s="250"/>
      <c r="L25" s="250"/>
      <c r="M25" s="284"/>
      <c r="N25" s="275"/>
      <c r="O25" s="251"/>
      <c r="P25" s="250"/>
      <c r="Q25" s="250" t="n">
        <v>1</v>
      </c>
      <c r="R25" s="250" t="n">
        <v>1</v>
      </c>
      <c r="S25" s="250" t="n">
        <v>1</v>
      </c>
      <c r="T25" s="250" t="n">
        <v>1</v>
      </c>
      <c r="U25" s="250"/>
      <c r="V25" s="238"/>
      <c r="W25" s="238"/>
      <c r="X25" s="284" t="n">
        <v>1</v>
      </c>
      <c r="Y25" s="284"/>
      <c r="Z25" s="275"/>
      <c r="AA25" s="92"/>
      <c r="AB25" s="240" t="s">
        <v>95</v>
      </c>
      <c r="AC25" s="88" t="n">
        <f aca="false">SUM(G25:AA25)</f>
        <v>5</v>
      </c>
      <c r="AD25" s="88" t="n">
        <f aca="false">7.5/1.5</f>
        <v>5</v>
      </c>
      <c r="AE25" s="94" t="n">
        <f aca="false">(AC25+AC28+AC32+AC39)/(AD25+AD28+AD32+AD39)</f>
        <v>1.083333333</v>
      </c>
      <c r="AF25" s="276" t="n">
        <f aca="false">SUM(G25:L25,P25:U25,G28:L28,P28:U28,G32:L32,P32:U32,G39:M39,P39:U39)/SUM(G25:AA25,G28:AA28,G32:AA32,G39:AA39)</f>
        <v>0.619047619</v>
      </c>
      <c r="AG25" s="88" t="s">
        <v>202</v>
      </c>
      <c r="AH25" s="88" t="str">
        <f aca="false">E25</f>
        <v>Intervenant</v>
      </c>
      <c r="AI25" s="88" t="s">
        <v>73</v>
      </c>
      <c r="AJ25" s="88" t="s">
        <v>21</v>
      </c>
      <c r="AK25" s="88" t="s">
        <v>74</v>
      </c>
      <c r="AL25" s="44"/>
      <c r="AM25" s="44"/>
      <c r="AN25" s="44"/>
      <c r="AO25" s="44"/>
      <c r="AP25" s="44"/>
      <c r="AQ25" s="44"/>
      <c r="AR25" s="44"/>
      <c r="AS25" s="44"/>
      <c r="AT25" s="44"/>
      <c r="AU25" s="44"/>
    </row>
    <row r="26" customFormat="false" ht="14.25" hidden="false" customHeight="true" outlineLevel="0" collapsed="false">
      <c r="A26" s="44" t="n">
        <v>29</v>
      </c>
      <c r="B26" s="163" t="s">
        <v>203</v>
      </c>
      <c r="C26" s="96" t="str">
        <f aca="false">CONCATENATE(D26,"_",E26)</f>
        <v>CM_LD</v>
      </c>
      <c r="D26" s="184" t="s">
        <v>23</v>
      </c>
      <c r="E26" s="195" t="s">
        <v>95</v>
      </c>
      <c r="F26" s="195" t="s">
        <v>30</v>
      </c>
      <c r="G26" s="277"/>
      <c r="H26" s="166"/>
      <c r="I26" s="166"/>
      <c r="J26" s="166"/>
      <c r="K26" s="166"/>
      <c r="L26" s="166"/>
      <c r="M26" s="283"/>
      <c r="N26" s="283"/>
      <c r="O26" s="167"/>
      <c r="P26" s="166"/>
      <c r="Q26" s="166" t="n">
        <v>1</v>
      </c>
      <c r="R26" s="166" t="n">
        <v>1</v>
      </c>
      <c r="S26" s="166" t="n">
        <v>1</v>
      </c>
      <c r="T26" s="166" t="n">
        <v>1</v>
      </c>
      <c r="U26" s="166"/>
      <c r="V26" s="167"/>
      <c r="W26" s="167"/>
      <c r="X26" s="283" t="n">
        <v>1</v>
      </c>
      <c r="Y26" s="283"/>
      <c r="Z26" s="283"/>
      <c r="AA26" s="279"/>
      <c r="AB26" s="102"/>
      <c r="AC26" s="103" t="n">
        <f aca="false">SUM(G26:AA27)</f>
        <v>5</v>
      </c>
      <c r="AD26" s="104"/>
      <c r="AE26" s="104"/>
      <c r="AF26" s="104"/>
      <c r="AG26" s="104"/>
      <c r="AH26" s="105" t="str">
        <f aca="false">E26</f>
        <v>LD</v>
      </c>
      <c r="AI26" s="106" t="str">
        <f aca="false">D26</f>
        <v>CM</v>
      </c>
      <c r="AJ26" s="105" t="n">
        <f aca="false">SUM(G26:AA26)</f>
        <v>5</v>
      </c>
      <c r="AK26" s="105" t="n">
        <f aca="false">AJ26*1.5</f>
        <v>7.5</v>
      </c>
      <c r="AL26" s="44" t="n">
        <f aca="false">AK26*1.5</f>
        <v>11.25</v>
      </c>
      <c r="AM26" s="44"/>
      <c r="AN26" s="44"/>
      <c r="AO26" s="44"/>
      <c r="AP26" s="44"/>
      <c r="AQ26" s="44"/>
      <c r="AR26" s="44"/>
      <c r="AS26" s="44"/>
      <c r="AT26" s="44"/>
      <c r="AU26" s="44"/>
    </row>
    <row r="27" customFormat="false" ht="13.5" hidden="false" customHeight="true" outlineLevel="0" collapsed="false">
      <c r="A27" s="44" t="n">
        <v>30</v>
      </c>
      <c r="B27" s="163" t="s">
        <v>203</v>
      </c>
      <c r="C27" s="96" t="str">
        <f aca="false">CONCATENATE(D27,"_",E27)</f>
        <v>CM_</v>
      </c>
      <c r="D27" s="184" t="s">
        <v>23</v>
      </c>
      <c r="E27" s="195"/>
      <c r="F27" s="195" t="s">
        <v>30</v>
      </c>
      <c r="G27" s="277"/>
      <c r="H27" s="166"/>
      <c r="I27" s="166"/>
      <c r="J27" s="166"/>
      <c r="K27" s="166"/>
      <c r="L27" s="166"/>
      <c r="M27" s="283"/>
      <c r="N27" s="283"/>
      <c r="O27" s="167"/>
      <c r="P27" s="166"/>
      <c r="Q27" s="166"/>
      <c r="R27" s="166"/>
      <c r="S27" s="166"/>
      <c r="T27" s="166"/>
      <c r="U27" s="166"/>
      <c r="V27" s="167"/>
      <c r="W27" s="167"/>
      <c r="X27" s="283"/>
      <c r="Y27" s="283"/>
      <c r="Z27" s="283"/>
      <c r="AA27" s="279"/>
      <c r="AB27" s="112"/>
      <c r="AC27" s="113" t="str">
        <f aca="false">IF(AC25=AC26,"ok","/!\")</f>
        <v>ok</v>
      </c>
      <c r="AD27" s="113" t="str">
        <f aca="false">IF(AC25=AD25,"ok","/!\")</f>
        <v>ok</v>
      </c>
      <c r="AE27" s="114"/>
      <c r="AF27" s="114"/>
      <c r="AG27" s="114"/>
      <c r="AH27" s="105" t="n">
        <f aca="false">E27</f>
        <v>0</v>
      </c>
      <c r="AI27" s="106" t="str">
        <f aca="false">D27</f>
        <v>CM</v>
      </c>
      <c r="AJ27" s="105" t="n">
        <f aca="false">SUM(G27:AA27)</f>
        <v>0</v>
      </c>
      <c r="AK27" s="105" t="n">
        <f aca="false">AJ27*1.5</f>
        <v>0</v>
      </c>
      <c r="AL27" s="44"/>
      <c r="AM27" s="44"/>
      <c r="AN27" s="44"/>
      <c r="AO27" s="44"/>
      <c r="AP27" s="44"/>
      <c r="AQ27" s="44"/>
      <c r="AR27" s="44"/>
      <c r="AS27" s="44"/>
      <c r="AT27" s="44"/>
      <c r="AU27" s="44"/>
    </row>
    <row r="28" customFormat="false" ht="14.25" hidden="false" customHeight="true" outlineLevel="0" collapsed="false">
      <c r="A28" s="44" t="n">
        <v>31</v>
      </c>
      <c r="B28" s="88" t="s">
        <v>202</v>
      </c>
      <c r="C28" s="88" t="str">
        <f aca="false">CONCATENATE(D28,"_",E28)</f>
        <v>TD_Intervenant</v>
      </c>
      <c r="D28" s="88" t="s">
        <v>25</v>
      </c>
      <c r="E28" s="89" t="s">
        <v>71</v>
      </c>
      <c r="F28" s="89" t="s">
        <v>72</v>
      </c>
      <c r="G28" s="250"/>
      <c r="H28" s="250"/>
      <c r="I28" s="250"/>
      <c r="J28" s="250"/>
      <c r="K28" s="250"/>
      <c r="L28" s="250"/>
      <c r="M28" s="284"/>
      <c r="N28" s="275"/>
      <c r="O28" s="251"/>
      <c r="P28" s="250"/>
      <c r="Q28" s="250" t="n">
        <v>1</v>
      </c>
      <c r="R28" s="250" t="n">
        <v>1</v>
      </c>
      <c r="S28" s="250" t="n">
        <v>1</v>
      </c>
      <c r="T28" s="250"/>
      <c r="U28" s="250" t="n">
        <v>1</v>
      </c>
      <c r="V28" s="238"/>
      <c r="W28" s="238"/>
      <c r="X28" s="284" t="n">
        <v>1</v>
      </c>
      <c r="Y28" s="284" t="n">
        <v>1</v>
      </c>
      <c r="Z28" s="275"/>
      <c r="AA28" s="92"/>
      <c r="AB28" s="280"/>
      <c r="AC28" s="88" t="n">
        <f aca="false">SUM(G28:AA28)*3</f>
        <v>18</v>
      </c>
      <c r="AD28" s="88" t="n">
        <f aca="false">9/1.5*3</f>
        <v>18</v>
      </c>
      <c r="AE28" s="114"/>
      <c r="AF28" s="114"/>
      <c r="AG28" s="114"/>
      <c r="AH28" s="88" t="str">
        <f aca="false">E28</f>
        <v>Intervenant</v>
      </c>
      <c r="AI28" s="88" t="str">
        <f aca="false">D28</f>
        <v>TD</v>
      </c>
      <c r="AJ28" s="88" t="n">
        <f aca="false">SUM(G28:AA28)</f>
        <v>6</v>
      </c>
      <c r="AK28" s="88" t="n">
        <f aca="false">AJ28*1.5</f>
        <v>9</v>
      </c>
      <c r="AL28" s="44"/>
      <c r="AM28" s="44"/>
      <c r="AN28" s="44"/>
      <c r="AO28" s="44"/>
      <c r="AP28" s="44"/>
      <c r="AQ28" s="44"/>
      <c r="AR28" s="44"/>
      <c r="AS28" s="44"/>
      <c r="AT28" s="44"/>
      <c r="AU28" s="44"/>
    </row>
    <row r="29" customFormat="false" ht="14.25" hidden="false" customHeight="true" outlineLevel="0" collapsed="false">
      <c r="A29" s="44" t="n">
        <v>32</v>
      </c>
      <c r="B29" s="163" t="s">
        <v>203</v>
      </c>
      <c r="C29" s="96" t="str">
        <f aca="false">CONCATENATE(D29,"_",E29)</f>
        <v>TD_PSO</v>
      </c>
      <c r="D29" s="184" t="s">
        <v>25</v>
      </c>
      <c r="E29" s="195" t="s">
        <v>78</v>
      </c>
      <c r="F29" s="195" t="s">
        <v>36</v>
      </c>
      <c r="G29" s="277"/>
      <c r="H29" s="166"/>
      <c r="I29" s="166"/>
      <c r="J29" s="166"/>
      <c r="K29" s="166"/>
      <c r="L29" s="166"/>
      <c r="M29" s="283"/>
      <c r="N29" s="283"/>
      <c r="O29" s="167"/>
      <c r="P29" s="166"/>
      <c r="Q29" s="166" t="n">
        <v>2</v>
      </c>
      <c r="R29" s="166" t="n">
        <v>2</v>
      </c>
      <c r="S29" s="166" t="n">
        <v>2</v>
      </c>
      <c r="T29" s="166"/>
      <c r="U29" s="166" t="n">
        <v>2</v>
      </c>
      <c r="V29" s="167"/>
      <c r="W29" s="167"/>
      <c r="X29" s="283" t="n">
        <v>2</v>
      </c>
      <c r="Y29" s="283" t="n">
        <v>2</v>
      </c>
      <c r="Z29" s="283"/>
      <c r="AA29" s="279"/>
      <c r="AB29" s="112"/>
      <c r="AC29" s="103" t="n">
        <f aca="false">SUM(G29:AA31)</f>
        <v>18</v>
      </c>
      <c r="AD29" s="104"/>
      <c r="AE29" s="114"/>
      <c r="AF29" s="114"/>
      <c r="AG29" s="114"/>
      <c r="AH29" s="105" t="str">
        <f aca="false">E29</f>
        <v>PSO</v>
      </c>
      <c r="AI29" s="106" t="str">
        <f aca="false">D29</f>
        <v>TD</v>
      </c>
      <c r="AJ29" s="105" t="n">
        <f aca="false">SUM(G29:AA29)</f>
        <v>12</v>
      </c>
      <c r="AK29" s="105" t="n">
        <f aca="false">AJ29*1.5</f>
        <v>18</v>
      </c>
      <c r="AL29" s="44" t="n">
        <f aca="false">AK29</f>
        <v>18</v>
      </c>
      <c r="AM29" s="44"/>
      <c r="AN29" s="44"/>
      <c r="AO29" s="44"/>
      <c r="AP29" s="44"/>
      <c r="AQ29" s="44"/>
      <c r="AR29" s="44"/>
      <c r="AS29" s="44"/>
      <c r="AT29" s="44"/>
      <c r="AU29" s="44"/>
    </row>
    <row r="30" customFormat="false" ht="14.25" hidden="false" customHeight="true" outlineLevel="0" collapsed="false">
      <c r="A30" s="44" t="n">
        <v>33</v>
      </c>
      <c r="B30" s="163" t="s">
        <v>203</v>
      </c>
      <c r="C30" s="96" t="str">
        <f aca="false">CONCATENATE(D30,"_",E30)</f>
        <v>TD_LD</v>
      </c>
      <c r="D30" s="184" t="s">
        <v>25</v>
      </c>
      <c r="E30" s="195" t="s">
        <v>95</v>
      </c>
      <c r="F30" s="195" t="s">
        <v>36</v>
      </c>
      <c r="G30" s="277"/>
      <c r="H30" s="166"/>
      <c r="I30" s="166"/>
      <c r="J30" s="166"/>
      <c r="K30" s="166"/>
      <c r="L30" s="166"/>
      <c r="M30" s="283"/>
      <c r="N30" s="283"/>
      <c r="O30" s="167"/>
      <c r="P30" s="166"/>
      <c r="Q30" s="166" t="n">
        <v>1</v>
      </c>
      <c r="R30" s="166" t="n">
        <v>1</v>
      </c>
      <c r="S30" s="166" t="n">
        <v>1</v>
      </c>
      <c r="T30" s="166"/>
      <c r="U30" s="166" t="n">
        <v>1</v>
      </c>
      <c r="V30" s="167"/>
      <c r="W30" s="167"/>
      <c r="X30" s="283" t="n">
        <v>1</v>
      </c>
      <c r="Y30" s="283" t="n">
        <v>1</v>
      </c>
      <c r="Z30" s="283"/>
      <c r="AA30" s="279"/>
      <c r="AB30" s="112"/>
      <c r="AC30" s="126"/>
      <c r="AD30" s="126"/>
      <c r="AE30" s="114"/>
      <c r="AF30" s="114"/>
      <c r="AG30" s="114"/>
      <c r="AH30" s="105" t="str">
        <f aca="false">E30</f>
        <v>LD</v>
      </c>
      <c r="AI30" s="106" t="str">
        <f aca="false">D30</f>
        <v>TD</v>
      </c>
      <c r="AJ30" s="105" t="n">
        <f aca="false">SUM(G30:AA30)</f>
        <v>6</v>
      </c>
      <c r="AK30" s="105" t="n">
        <f aca="false">AJ30*1.5</f>
        <v>9</v>
      </c>
      <c r="AL30" s="44" t="n">
        <f aca="false">AK30</f>
        <v>9</v>
      </c>
      <c r="AM30" s="44"/>
      <c r="AN30" s="44"/>
      <c r="AO30" s="44"/>
      <c r="AP30" s="44"/>
      <c r="AQ30" s="44"/>
      <c r="AR30" s="44"/>
      <c r="AS30" s="44"/>
      <c r="AT30" s="44"/>
      <c r="AU30" s="44"/>
    </row>
    <row r="31" customFormat="false" ht="13.5" hidden="false" customHeight="true" outlineLevel="0" collapsed="false">
      <c r="A31" s="44" t="n">
        <v>35</v>
      </c>
      <c r="B31" s="163" t="s">
        <v>203</v>
      </c>
      <c r="C31" s="96" t="str">
        <f aca="false">CONCATENATE(D31,"_",E31)</f>
        <v>TD_</v>
      </c>
      <c r="D31" s="184" t="s">
        <v>25</v>
      </c>
      <c r="E31" s="195"/>
      <c r="F31" s="195"/>
      <c r="G31" s="277"/>
      <c r="H31" s="166"/>
      <c r="I31" s="166"/>
      <c r="J31" s="166"/>
      <c r="K31" s="166"/>
      <c r="L31" s="166"/>
      <c r="M31" s="283"/>
      <c r="N31" s="283"/>
      <c r="O31" s="167"/>
      <c r="P31" s="166"/>
      <c r="Q31" s="166"/>
      <c r="R31" s="166"/>
      <c r="S31" s="166"/>
      <c r="T31" s="166"/>
      <c r="U31" s="166"/>
      <c r="V31" s="167"/>
      <c r="W31" s="167"/>
      <c r="X31" s="283"/>
      <c r="Y31" s="283"/>
      <c r="Z31" s="283"/>
      <c r="AA31" s="279"/>
      <c r="AB31" s="112"/>
      <c r="AC31" s="113" t="str">
        <f aca="false">IF(AC28=AC29,"ok","/!\")</f>
        <v>ok</v>
      </c>
      <c r="AD31" s="113" t="str">
        <f aca="false">IF(AC28=AD28,"ok","/!\")</f>
        <v>ok</v>
      </c>
      <c r="AE31" s="114"/>
      <c r="AF31" s="114"/>
      <c r="AG31" s="114"/>
      <c r="AH31" s="105" t="n">
        <f aca="false">E31</f>
        <v>0</v>
      </c>
      <c r="AI31" s="106" t="str">
        <f aca="false">D31</f>
        <v>TD</v>
      </c>
      <c r="AJ31" s="105" t="n">
        <f aca="false">SUM(G31:AA31)</f>
        <v>0</v>
      </c>
      <c r="AK31" s="105" t="n">
        <f aca="false">AJ31*1.5</f>
        <v>0</v>
      </c>
      <c r="AL31" s="44"/>
      <c r="AM31" s="44"/>
      <c r="AN31" s="44"/>
      <c r="AO31" s="44"/>
      <c r="AP31" s="44"/>
      <c r="AQ31" s="44"/>
      <c r="AR31" s="44"/>
      <c r="AS31" s="44"/>
      <c r="AT31" s="44"/>
      <c r="AU31" s="44"/>
    </row>
    <row r="32" customFormat="false" ht="14.25" hidden="false" customHeight="true" outlineLevel="0" collapsed="false">
      <c r="A32" s="44" t="n">
        <v>36</v>
      </c>
      <c r="B32" s="88" t="s">
        <v>202</v>
      </c>
      <c r="C32" s="88" t="str">
        <f aca="false">CONCATENATE(D32,"_",E32)</f>
        <v>TP_Intervenant</v>
      </c>
      <c r="D32" s="88" t="s">
        <v>27</v>
      </c>
      <c r="E32" s="89" t="s">
        <v>71</v>
      </c>
      <c r="F32" s="89" t="s">
        <v>72</v>
      </c>
      <c r="G32" s="250"/>
      <c r="H32" s="250"/>
      <c r="I32" s="250"/>
      <c r="J32" s="250"/>
      <c r="K32" s="250"/>
      <c r="L32" s="250"/>
      <c r="M32" s="284"/>
      <c r="N32" s="275"/>
      <c r="O32" s="251"/>
      <c r="P32" s="250"/>
      <c r="Q32" s="250"/>
      <c r="R32" s="250" t="n">
        <v>1</v>
      </c>
      <c r="S32" s="250" t="n">
        <v>1</v>
      </c>
      <c r="T32" s="250" t="n">
        <v>2</v>
      </c>
      <c r="U32" s="250" t="n">
        <v>1</v>
      </c>
      <c r="V32" s="238"/>
      <c r="W32" s="238"/>
      <c r="X32" s="284" t="n">
        <v>2</v>
      </c>
      <c r="Y32" s="275" t="n">
        <v>2</v>
      </c>
      <c r="Z32" s="275"/>
      <c r="AA32" s="92"/>
      <c r="AB32" s="280"/>
      <c r="AC32" s="88" t="n">
        <f aca="false">SUM(G32:AA32)*6</f>
        <v>54</v>
      </c>
      <c r="AD32" s="88" t="n">
        <f aca="false">12/1.5*6</f>
        <v>48</v>
      </c>
      <c r="AE32" s="114"/>
      <c r="AF32" s="114"/>
      <c r="AG32" s="114"/>
      <c r="AH32" s="88" t="str">
        <f aca="false">E32</f>
        <v>Intervenant</v>
      </c>
      <c r="AI32" s="88" t="str">
        <f aca="false">D32</f>
        <v>TP</v>
      </c>
      <c r="AJ32" s="88" t="n">
        <f aca="false">SUM(G32:AA32)</f>
        <v>9</v>
      </c>
      <c r="AK32" s="88" t="n">
        <f aca="false">AJ32*1.5</f>
        <v>13.5</v>
      </c>
      <c r="AL32" s="44"/>
      <c r="AM32" s="44"/>
      <c r="AN32" s="44"/>
      <c r="AO32" s="44"/>
      <c r="AP32" s="44"/>
      <c r="AQ32" s="44"/>
      <c r="AR32" s="44"/>
      <c r="AS32" s="44"/>
      <c r="AT32" s="44"/>
      <c r="AU32" s="44"/>
    </row>
    <row r="33" customFormat="false" ht="14.25" hidden="false" customHeight="true" outlineLevel="0" collapsed="false">
      <c r="A33" s="44" t="n">
        <v>37</v>
      </c>
      <c r="B33" s="163" t="s">
        <v>203</v>
      </c>
      <c r="C33" s="96" t="str">
        <f aca="false">CONCATENATE(D33,"_",E33)</f>
        <v>TP_PSO</v>
      </c>
      <c r="D33" s="184" t="s">
        <v>27</v>
      </c>
      <c r="E33" s="195" t="s">
        <v>78</v>
      </c>
      <c r="F33" s="195" t="s">
        <v>36</v>
      </c>
      <c r="G33" s="277"/>
      <c r="H33" s="166"/>
      <c r="I33" s="166"/>
      <c r="J33" s="166"/>
      <c r="K33" s="166"/>
      <c r="L33" s="166"/>
      <c r="M33" s="283"/>
      <c r="N33" s="283"/>
      <c r="O33" s="167"/>
      <c r="P33" s="166"/>
      <c r="Q33" s="166"/>
      <c r="R33" s="166" t="n">
        <v>2</v>
      </c>
      <c r="S33" s="166" t="n">
        <v>2</v>
      </c>
      <c r="T33" s="166" t="n">
        <v>4</v>
      </c>
      <c r="U33" s="166" t="n">
        <v>2</v>
      </c>
      <c r="V33" s="167"/>
      <c r="W33" s="167"/>
      <c r="X33" s="283" t="n">
        <v>4</v>
      </c>
      <c r="Y33" s="283" t="n">
        <v>4</v>
      </c>
      <c r="Z33" s="283"/>
      <c r="AA33" s="279"/>
      <c r="AB33" s="112"/>
      <c r="AC33" s="103" t="n">
        <f aca="false">SUM(G33:AA38)</f>
        <v>54</v>
      </c>
      <c r="AD33" s="104"/>
      <c r="AE33" s="114"/>
      <c r="AF33" s="114"/>
      <c r="AG33" s="114"/>
      <c r="AH33" s="105" t="str">
        <f aca="false">E33</f>
        <v>PSO</v>
      </c>
      <c r="AI33" s="106" t="str">
        <f aca="false">D33</f>
        <v>TP</v>
      </c>
      <c r="AJ33" s="105" t="n">
        <f aca="false">SUM(G33:AA33)</f>
        <v>18</v>
      </c>
      <c r="AK33" s="105" t="n">
        <f aca="false">AJ33*1.5</f>
        <v>27</v>
      </c>
      <c r="AL33" s="44" t="n">
        <f aca="false">AK33*1.5</f>
        <v>40.5</v>
      </c>
      <c r="AM33" s="44" t="n">
        <f aca="false">4*1.5</f>
        <v>6</v>
      </c>
      <c r="AN33" s="44"/>
      <c r="AO33" s="44"/>
      <c r="AP33" s="44"/>
      <c r="AQ33" s="44"/>
      <c r="AR33" s="44"/>
      <c r="AS33" s="44"/>
      <c r="AT33" s="44"/>
      <c r="AU33" s="44"/>
    </row>
    <row r="34" customFormat="false" ht="14.25" hidden="false" customHeight="true" outlineLevel="0" collapsed="false">
      <c r="A34" s="44" t="n">
        <v>38</v>
      </c>
      <c r="B34" s="163" t="s">
        <v>203</v>
      </c>
      <c r="C34" s="96" t="str">
        <f aca="false">CONCATENATE(D34,"_",E34)</f>
        <v>TP_YA</v>
      </c>
      <c r="D34" s="184" t="s">
        <v>27</v>
      </c>
      <c r="E34" s="195" t="s">
        <v>103</v>
      </c>
      <c r="F34" s="195" t="s">
        <v>36</v>
      </c>
      <c r="G34" s="277"/>
      <c r="H34" s="166"/>
      <c r="I34" s="166"/>
      <c r="J34" s="166"/>
      <c r="K34" s="166"/>
      <c r="L34" s="166"/>
      <c r="M34" s="283"/>
      <c r="N34" s="283"/>
      <c r="O34" s="167"/>
      <c r="P34" s="166"/>
      <c r="Q34" s="166"/>
      <c r="R34" s="166" t="n">
        <v>2</v>
      </c>
      <c r="S34" s="166" t="n">
        <v>2</v>
      </c>
      <c r="T34" s="166" t="n">
        <v>4</v>
      </c>
      <c r="U34" s="166" t="n">
        <v>2</v>
      </c>
      <c r="V34" s="167"/>
      <c r="W34" s="167"/>
      <c r="X34" s="283" t="n">
        <v>4</v>
      </c>
      <c r="Y34" s="283" t="n">
        <v>4</v>
      </c>
      <c r="Z34" s="283"/>
      <c r="AA34" s="279"/>
      <c r="AB34" s="112"/>
      <c r="AC34" s="126"/>
      <c r="AD34" s="114"/>
      <c r="AE34" s="114"/>
      <c r="AF34" s="114"/>
      <c r="AG34" s="114"/>
      <c r="AH34" s="105" t="str">
        <f aca="false">E34</f>
        <v>YA</v>
      </c>
      <c r="AI34" s="106" t="str">
        <f aca="false">D34</f>
        <v>TP</v>
      </c>
      <c r="AJ34" s="105" t="n">
        <f aca="false">SUM(G34:AA34)</f>
        <v>18</v>
      </c>
      <c r="AK34" s="105" t="n">
        <f aca="false">AJ34*1.5</f>
        <v>27</v>
      </c>
      <c r="AL34" s="44" t="n">
        <f aca="false">AK34*1.5</f>
        <v>40.5</v>
      </c>
      <c r="AM34" s="44"/>
      <c r="AN34" s="44"/>
      <c r="AO34" s="44"/>
      <c r="AP34" s="44"/>
      <c r="AQ34" s="44"/>
      <c r="AR34" s="44"/>
      <c r="AS34" s="44"/>
      <c r="AT34" s="44"/>
      <c r="AU34" s="44"/>
    </row>
    <row r="35" customFormat="false" ht="14.25" hidden="false" customHeight="true" outlineLevel="0" collapsed="false">
      <c r="A35" s="44" t="n">
        <v>39</v>
      </c>
      <c r="B35" s="163" t="s">
        <v>203</v>
      </c>
      <c r="C35" s="96" t="str">
        <f aca="false">CONCATENATE(D35,"_",E35)</f>
        <v>TP_LD</v>
      </c>
      <c r="D35" s="184" t="s">
        <v>27</v>
      </c>
      <c r="E35" s="195" t="s">
        <v>95</v>
      </c>
      <c r="F35" s="195" t="s">
        <v>36</v>
      </c>
      <c r="G35" s="277"/>
      <c r="H35" s="166"/>
      <c r="I35" s="166"/>
      <c r="J35" s="166"/>
      <c r="K35" s="166"/>
      <c r="L35" s="166"/>
      <c r="M35" s="283"/>
      <c r="N35" s="283"/>
      <c r="O35" s="167"/>
      <c r="P35" s="166"/>
      <c r="Q35" s="166"/>
      <c r="R35" s="166" t="n">
        <v>2</v>
      </c>
      <c r="S35" s="166" t="n">
        <v>2</v>
      </c>
      <c r="T35" s="166" t="n">
        <v>4</v>
      </c>
      <c r="U35" s="166" t="n">
        <v>2</v>
      </c>
      <c r="V35" s="167"/>
      <c r="W35" s="167"/>
      <c r="X35" s="283" t="n">
        <v>4</v>
      </c>
      <c r="Y35" s="283" t="n">
        <v>4</v>
      </c>
      <c r="Z35" s="283"/>
      <c r="AA35" s="279"/>
      <c r="AB35" s="112"/>
      <c r="AC35" s="126"/>
      <c r="AD35" s="114"/>
      <c r="AE35" s="114"/>
      <c r="AF35" s="114"/>
      <c r="AG35" s="114"/>
      <c r="AH35" s="105" t="str">
        <f aca="false">E35</f>
        <v>LD</v>
      </c>
      <c r="AI35" s="106" t="str">
        <f aca="false">D35</f>
        <v>TP</v>
      </c>
      <c r="AJ35" s="105" t="n">
        <f aca="false">SUM(G35:AA35)</f>
        <v>18</v>
      </c>
      <c r="AK35" s="105" t="n">
        <f aca="false">AJ35*1.5</f>
        <v>27</v>
      </c>
      <c r="AL35" s="44" t="n">
        <f aca="false">AK35*1.5</f>
        <v>40.5</v>
      </c>
      <c r="AM35" s="44"/>
      <c r="AN35" s="44"/>
      <c r="AO35" s="44"/>
      <c r="AP35" s="44"/>
      <c r="AQ35" s="44"/>
      <c r="AR35" s="44"/>
      <c r="AS35" s="44"/>
      <c r="AT35" s="44"/>
      <c r="AU35" s="44"/>
    </row>
    <row r="36" customFormat="false" ht="13.5" hidden="false" customHeight="true" outlineLevel="0" collapsed="false">
      <c r="A36" s="44" t="n">
        <v>42</v>
      </c>
      <c r="B36" s="163" t="s">
        <v>203</v>
      </c>
      <c r="C36" s="96" t="str">
        <f aca="false">CONCATENATE(D36,"_",E36)</f>
        <v>TP_</v>
      </c>
      <c r="D36" s="184" t="s">
        <v>27</v>
      </c>
      <c r="E36" s="195"/>
      <c r="F36" s="195" t="s">
        <v>36</v>
      </c>
      <c r="G36" s="277"/>
      <c r="H36" s="166"/>
      <c r="I36" s="166"/>
      <c r="J36" s="166"/>
      <c r="K36" s="166"/>
      <c r="L36" s="166"/>
      <c r="M36" s="283"/>
      <c r="N36" s="283"/>
      <c r="O36" s="167"/>
      <c r="P36" s="166"/>
      <c r="Q36" s="166"/>
      <c r="R36" s="166"/>
      <c r="S36" s="166"/>
      <c r="T36" s="166"/>
      <c r="U36" s="166"/>
      <c r="V36" s="167"/>
      <c r="W36" s="167"/>
      <c r="X36" s="283"/>
      <c r="Y36" s="283"/>
      <c r="Z36" s="283"/>
      <c r="AA36" s="279"/>
      <c r="AB36" s="112"/>
      <c r="AC36" s="126"/>
      <c r="AD36" s="114"/>
      <c r="AE36" s="114"/>
      <c r="AF36" s="114"/>
      <c r="AG36" s="114"/>
      <c r="AH36" s="105" t="n">
        <f aca="false">E36</f>
        <v>0</v>
      </c>
      <c r="AI36" s="106" t="str">
        <f aca="false">D36</f>
        <v>TP</v>
      </c>
      <c r="AJ36" s="105" t="n">
        <f aca="false">SUM(G36:AA36)</f>
        <v>0</v>
      </c>
      <c r="AK36" s="105" t="n">
        <f aca="false">AJ36*1.5</f>
        <v>0</v>
      </c>
      <c r="AL36" s="44"/>
      <c r="AM36" s="44"/>
      <c r="AN36" s="44"/>
      <c r="AO36" s="44"/>
      <c r="AP36" s="44"/>
      <c r="AQ36" s="44"/>
      <c r="AR36" s="44"/>
      <c r="AS36" s="44"/>
      <c r="AT36" s="44"/>
      <c r="AU36" s="44"/>
    </row>
    <row r="37" customFormat="false" ht="13.5" hidden="false" customHeight="true" outlineLevel="0" collapsed="false">
      <c r="A37" s="44" t="n">
        <v>43</v>
      </c>
      <c r="B37" s="163" t="s">
        <v>203</v>
      </c>
      <c r="C37" s="96" t="str">
        <f aca="false">CONCATENATE(D37,"_",E37)</f>
        <v>TP_</v>
      </c>
      <c r="D37" s="184" t="s">
        <v>27</v>
      </c>
      <c r="E37" s="195"/>
      <c r="F37" s="195" t="s">
        <v>36</v>
      </c>
      <c r="G37" s="277"/>
      <c r="H37" s="166"/>
      <c r="I37" s="166"/>
      <c r="J37" s="166"/>
      <c r="K37" s="166"/>
      <c r="L37" s="166"/>
      <c r="M37" s="283"/>
      <c r="N37" s="283"/>
      <c r="O37" s="167"/>
      <c r="P37" s="166"/>
      <c r="Q37" s="166"/>
      <c r="R37" s="166"/>
      <c r="S37" s="166"/>
      <c r="T37" s="166"/>
      <c r="U37" s="166"/>
      <c r="V37" s="167"/>
      <c r="W37" s="167"/>
      <c r="X37" s="283"/>
      <c r="Y37" s="283"/>
      <c r="Z37" s="283"/>
      <c r="AA37" s="279"/>
      <c r="AB37" s="112"/>
      <c r="AC37" s="126"/>
      <c r="AD37" s="114"/>
      <c r="AE37" s="114"/>
      <c r="AF37" s="114"/>
      <c r="AG37" s="114"/>
      <c r="AH37" s="105" t="n">
        <f aca="false">E37</f>
        <v>0</v>
      </c>
      <c r="AI37" s="106" t="str">
        <f aca="false">D37</f>
        <v>TP</v>
      </c>
      <c r="AJ37" s="105" t="n">
        <f aca="false">SUM(G37:AA37)</f>
        <v>0</v>
      </c>
      <c r="AK37" s="105" t="n">
        <f aca="false">AJ37*1.5</f>
        <v>0</v>
      </c>
      <c r="AL37" s="44"/>
      <c r="AM37" s="44"/>
      <c r="AN37" s="44"/>
      <c r="AO37" s="44"/>
      <c r="AP37" s="44"/>
      <c r="AQ37" s="44"/>
      <c r="AR37" s="44"/>
      <c r="AS37" s="44"/>
      <c r="AT37" s="44"/>
      <c r="AU37" s="44"/>
    </row>
    <row r="38" customFormat="false" ht="13.5" hidden="false" customHeight="true" outlineLevel="0" collapsed="false">
      <c r="A38" s="44" t="n">
        <v>44</v>
      </c>
      <c r="B38" s="163" t="s">
        <v>203</v>
      </c>
      <c r="C38" s="96" t="str">
        <f aca="false">CONCATENATE(D38,"_",E38)</f>
        <v>TP_</v>
      </c>
      <c r="D38" s="184" t="s">
        <v>27</v>
      </c>
      <c r="E38" s="195"/>
      <c r="F38" s="195" t="s">
        <v>36</v>
      </c>
      <c r="G38" s="277"/>
      <c r="H38" s="166"/>
      <c r="I38" s="166"/>
      <c r="J38" s="166"/>
      <c r="K38" s="166"/>
      <c r="L38" s="166"/>
      <c r="M38" s="283"/>
      <c r="N38" s="283"/>
      <c r="O38" s="167"/>
      <c r="P38" s="166"/>
      <c r="Q38" s="166"/>
      <c r="R38" s="166"/>
      <c r="S38" s="166"/>
      <c r="T38" s="166"/>
      <c r="U38" s="166"/>
      <c r="V38" s="167"/>
      <c r="W38" s="167"/>
      <c r="X38" s="283"/>
      <c r="Y38" s="283"/>
      <c r="Z38" s="283"/>
      <c r="AA38" s="279"/>
      <c r="AB38" s="112"/>
      <c r="AC38" s="113" t="str">
        <f aca="false">IF(AC32=AC33,"ok","/!\")</f>
        <v>ok</v>
      </c>
      <c r="AD38" s="113" t="str">
        <f aca="false">IF(AC32=AD32,"ok","/!\")</f>
        <v>/!\</v>
      </c>
      <c r="AE38" s="114"/>
      <c r="AF38" s="114"/>
      <c r="AG38" s="114"/>
      <c r="AH38" s="105" t="n">
        <f aca="false">E38</f>
        <v>0</v>
      </c>
      <c r="AI38" s="106" t="str">
        <f aca="false">D38</f>
        <v>TP</v>
      </c>
      <c r="AJ38" s="105" t="n">
        <f aca="false">SUM(G38:AA38)</f>
        <v>0</v>
      </c>
      <c r="AK38" s="105" t="n">
        <f aca="false">AJ38*1.5</f>
        <v>0</v>
      </c>
      <c r="AL38" s="44"/>
      <c r="AM38" s="44"/>
      <c r="AN38" s="44"/>
      <c r="AO38" s="44"/>
      <c r="AP38" s="44"/>
      <c r="AQ38" s="44"/>
      <c r="AR38" s="44"/>
      <c r="AS38" s="44"/>
      <c r="AT38" s="44"/>
      <c r="AU38" s="44"/>
    </row>
    <row r="39" customFormat="false" ht="24.75" hidden="false" customHeight="true" outlineLevel="0" collapsed="false">
      <c r="A39" s="44" t="n">
        <v>45</v>
      </c>
      <c r="B39" s="88" t="s">
        <v>202</v>
      </c>
      <c r="C39" s="88" t="str">
        <f aca="false">CONCATENATE(D39,"_",E39)</f>
        <v>CTRL_Intervenant</v>
      </c>
      <c r="D39" s="88" t="s">
        <v>28</v>
      </c>
      <c r="E39" s="89" t="s">
        <v>71</v>
      </c>
      <c r="F39" s="89" t="s">
        <v>72</v>
      </c>
      <c r="G39" s="250"/>
      <c r="H39" s="250"/>
      <c r="I39" s="250"/>
      <c r="J39" s="250"/>
      <c r="K39" s="250"/>
      <c r="L39" s="250"/>
      <c r="M39" s="284"/>
      <c r="N39" s="275"/>
      <c r="O39" s="251"/>
      <c r="P39" s="250"/>
      <c r="Q39" s="250"/>
      <c r="R39" s="250"/>
      <c r="S39" s="250"/>
      <c r="T39" s="250"/>
      <c r="U39" s="250"/>
      <c r="V39" s="238"/>
      <c r="W39" s="238"/>
      <c r="X39" s="284"/>
      <c r="Y39" s="284"/>
      <c r="Z39" s="275" t="n">
        <v>1</v>
      </c>
      <c r="AA39" s="92"/>
      <c r="AB39" s="122"/>
      <c r="AC39" s="88" t="n">
        <f aca="false">SUM(G39:AA39)</f>
        <v>1</v>
      </c>
      <c r="AD39" s="88" t="n">
        <f aca="false">1.5/1.5</f>
        <v>1</v>
      </c>
      <c r="AE39" s="114"/>
      <c r="AF39" s="114"/>
      <c r="AG39" s="114"/>
      <c r="AH39" s="88" t="str">
        <f aca="false">E39</f>
        <v>Intervenant</v>
      </c>
      <c r="AI39" s="88" t="str">
        <f aca="false">D39</f>
        <v>CTRL</v>
      </c>
      <c r="AJ39" s="88" t="n">
        <f aca="false">SUM(G39:AA39)</f>
        <v>1</v>
      </c>
      <c r="AK39" s="88" t="n">
        <f aca="false">AJ39*1.5</f>
        <v>1.5</v>
      </c>
      <c r="AL39" s="44"/>
      <c r="AM39" s="44"/>
      <c r="AN39" s="44"/>
      <c r="AO39" s="44"/>
      <c r="AP39" s="44"/>
      <c r="AQ39" s="44"/>
      <c r="AR39" s="44"/>
      <c r="AS39" s="44"/>
      <c r="AT39" s="44"/>
      <c r="AU39" s="44"/>
    </row>
    <row r="40" customFormat="false" ht="13.5" hidden="false" customHeight="true" outlineLevel="0" collapsed="false">
      <c r="A40" s="44" t="n">
        <v>46</v>
      </c>
      <c r="B40" s="163" t="s">
        <v>203</v>
      </c>
      <c r="C40" s="96" t="str">
        <f aca="false">CONCATENATE(D40,"_",E40)</f>
        <v>CTRL_LD</v>
      </c>
      <c r="D40" s="184" t="s">
        <v>28</v>
      </c>
      <c r="E40" s="195" t="s">
        <v>95</v>
      </c>
      <c r="F40" s="195" t="s">
        <v>28</v>
      </c>
      <c r="G40" s="277"/>
      <c r="H40" s="166"/>
      <c r="I40" s="166"/>
      <c r="J40" s="166"/>
      <c r="K40" s="166"/>
      <c r="L40" s="166"/>
      <c r="M40" s="283"/>
      <c r="N40" s="283"/>
      <c r="O40" s="167"/>
      <c r="P40" s="166"/>
      <c r="Q40" s="166"/>
      <c r="R40" s="166"/>
      <c r="S40" s="166"/>
      <c r="T40" s="166"/>
      <c r="U40" s="166"/>
      <c r="V40" s="167"/>
      <c r="W40" s="167"/>
      <c r="X40" s="283"/>
      <c r="Y40" s="283"/>
      <c r="Z40" s="283" t="n">
        <v>1</v>
      </c>
      <c r="AA40" s="279"/>
      <c r="AB40" s="112"/>
      <c r="AC40" s="103" t="n">
        <f aca="false">SUM(G40:AA41)</f>
        <v>1</v>
      </c>
      <c r="AD40" s="104"/>
      <c r="AE40" s="114"/>
      <c r="AF40" s="114"/>
      <c r="AG40" s="114"/>
      <c r="AH40" s="106" t="str">
        <f aca="false">E40</f>
        <v>LD</v>
      </c>
      <c r="AI40" s="106" t="str">
        <f aca="false">D40</f>
        <v>CTRL</v>
      </c>
      <c r="AJ40" s="106" t="n">
        <f aca="false">SUM(G40:AA40)</f>
        <v>1</v>
      </c>
      <c r="AK40" s="106" t="n">
        <f aca="false">AJ40*1.5</f>
        <v>1.5</v>
      </c>
      <c r="AL40" s="44" t="n">
        <f aca="false">AK40*1.5</f>
        <v>2.25</v>
      </c>
      <c r="AM40" s="44"/>
      <c r="AN40" s="44"/>
      <c r="AO40" s="44"/>
      <c r="AP40" s="44"/>
      <c r="AQ40" s="44"/>
      <c r="AR40" s="44"/>
      <c r="AS40" s="44"/>
      <c r="AT40" s="44"/>
      <c r="AU40" s="44"/>
    </row>
    <row r="41" customFormat="false" ht="13.5" hidden="false" customHeight="true" outlineLevel="0" collapsed="false">
      <c r="A41" s="44" t="n">
        <v>47</v>
      </c>
      <c r="B41" s="163" t="s">
        <v>203</v>
      </c>
      <c r="C41" s="96" t="str">
        <f aca="false">CONCATENATE(D41,"_",E41)</f>
        <v>CTRL_</v>
      </c>
      <c r="D41" s="184" t="s">
        <v>28</v>
      </c>
      <c r="E41" s="195"/>
      <c r="F41" s="195" t="s">
        <v>28</v>
      </c>
      <c r="G41" s="277"/>
      <c r="H41" s="166"/>
      <c r="I41" s="166"/>
      <c r="J41" s="166"/>
      <c r="K41" s="166"/>
      <c r="L41" s="166"/>
      <c r="M41" s="283"/>
      <c r="N41" s="283"/>
      <c r="O41" s="167"/>
      <c r="P41" s="166"/>
      <c r="Q41" s="166"/>
      <c r="R41" s="166"/>
      <c r="S41" s="166"/>
      <c r="T41" s="166"/>
      <c r="U41" s="166"/>
      <c r="V41" s="167"/>
      <c r="W41" s="167"/>
      <c r="X41" s="283"/>
      <c r="Y41" s="283"/>
      <c r="Z41" s="283"/>
      <c r="AA41" s="279"/>
      <c r="AB41" s="128"/>
      <c r="AC41" s="113" t="str">
        <f aca="false">IF(AC39=AC40,"ok","/!\")</f>
        <v>ok</v>
      </c>
      <c r="AD41" s="113" t="str">
        <f aca="false">IF(AC39=AD39,"ok","/!\")</f>
        <v>ok</v>
      </c>
      <c r="AE41" s="129"/>
      <c r="AF41" s="129"/>
      <c r="AG41" s="129"/>
      <c r="AH41" s="28" t="n">
        <f aca="false">E41</f>
        <v>0</v>
      </c>
      <c r="AI41" s="106" t="str">
        <f aca="false">D41</f>
        <v>CTRL</v>
      </c>
      <c r="AJ41" s="28" t="n">
        <f aca="false">SUM(G41:AA41)</f>
        <v>0</v>
      </c>
      <c r="AK41" s="28" t="n">
        <f aca="false">AJ41*1.5</f>
        <v>0</v>
      </c>
      <c r="AL41" s="44"/>
      <c r="AM41" s="44"/>
      <c r="AN41" s="44"/>
      <c r="AO41" s="44"/>
      <c r="AP41" s="44"/>
      <c r="AQ41" s="44"/>
      <c r="AR41" s="44"/>
      <c r="AS41" s="44"/>
      <c r="AT41" s="44"/>
      <c r="AU41" s="44"/>
    </row>
    <row r="42" customFormat="false" ht="13.5" hidden="false" customHeight="true" outlineLevel="0" collapsed="false">
      <c r="A42" s="44"/>
      <c r="B42" s="172"/>
      <c r="C42" s="131"/>
      <c r="D42" s="172"/>
      <c r="E42" s="131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86"/>
      <c r="AE42" s="72"/>
      <c r="AF42" s="72"/>
      <c r="AG42" s="72"/>
      <c r="AH42" s="86"/>
      <c r="AI42" s="86"/>
      <c r="AJ42" s="86"/>
      <c r="AK42" s="86"/>
      <c r="AL42" s="44"/>
      <c r="AM42" s="44"/>
      <c r="AN42" s="44"/>
      <c r="AO42" s="44"/>
      <c r="AP42" s="44"/>
      <c r="AQ42" s="44"/>
      <c r="AR42" s="44"/>
      <c r="AS42" s="44"/>
      <c r="AT42" s="44"/>
      <c r="AU42" s="44"/>
    </row>
    <row r="43" customFormat="false" ht="13.5" hidden="false" customHeight="true" outlineLevel="0" collapsed="false">
      <c r="A43" s="44" t="n">
        <v>50</v>
      </c>
      <c r="B43" s="89" t="s">
        <v>204</v>
      </c>
      <c r="C43" s="88" t="str">
        <f aca="false">CONCATENATE(D43,"_",E43)</f>
        <v>CM_Intervenant</v>
      </c>
      <c r="D43" s="88" t="s">
        <v>23</v>
      </c>
      <c r="E43" s="88" t="s">
        <v>71</v>
      </c>
      <c r="F43" s="88" t="s">
        <v>72</v>
      </c>
      <c r="G43" s="285" t="n">
        <v>2</v>
      </c>
      <c r="H43" s="286"/>
      <c r="I43" s="286"/>
      <c r="J43" s="285" t="n">
        <v>1</v>
      </c>
      <c r="K43" s="286"/>
      <c r="L43" s="286"/>
      <c r="M43" s="275"/>
      <c r="N43" s="275"/>
      <c r="O43" s="251"/>
      <c r="P43" s="286"/>
      <c r="Q43" s="286"/>
      <c r="R43" s="286"/>
      <c r="S43" s="286"/>
      <c r="T43" s="286"/>
      <c r="U43" s="286"/>
      <c r="V43" s="251"/>
      <c r="W43" s="251"/>
      <c r="X43" s="275"/>
      <c r="Y43" s="275"/>
      <c r="Z43" s="275"/>
      <c r="AA43" s="92"/>
      <c r="AB43" s="240" t="s">
        <v>78</v>
      </c>
      <c r="AC43" s="88" t="n">
        <f aca="false">SUM(G43:AA43)</f>
        <v>3</v>
      </c>
      <c r="AD43" s="88" t="n">
        <f aca="false">6/1.5</f>
        <v>4</v>
      </c>
      <c r="AE43" s="94" t="n">
        <f aca="false">(AC43+AC46+AC51+AC58)/(AD43+AD46+AD51+AD58)</f>
        <v>0.7399103139</v>
      </c>
      <c r="AF43" s="276" t="n">
        <f aca="false">SUM(G43:L43,P43:U43,G46:L46,P46:U46,G51:L51,P51:U51,G58:L58,P58:U58)/SUM(G43:AA43,G46:AA46,G51:AA51,G58:AA58)</f>
        <v>0.8095238095</v>
      </c>
      <c r="AG43" s="88" t="str">
        <f aca="false">B43</f>
        <v>M3103 - AA</v>
      </c>
      <c r="AH43" s="88" t="str">
        <f aca="false">E43</f>
        <v>Intervenant</v>
      </c>
      <c r="AI43" s="88" t="s">
        <v>73</v>
      </c>
      <c r="AJ43" s="88" t="s">
        <v>21</v>
      </c>
      <c r="AK43" s="88" t="s">
        <v>74</v>
      </c>
      <c r="AL43" s="44"/>
      <c r="AM43" s="44"/>
      <c r="AN43" s="44"/>
      <c r="AO43" s="44"/>
      <c r="AP43" s="44"/>
      <c r="AQ43" s="44"/>
      <c r="AR43" s="44"/>
      <c r="AS43" s="44"/>
      <c r="AT43" s="44"/>
      <c r="AU43" s="44"/>
    </row>
    <row r="44" customFormat="false" ht="13.5" hidden="false" customHeight="true" outlineLevel="0" collapsed="false">
      <c r="A44" s="44" t="n">
        <v>51</v>
      </c>
      <c r="B44" s="163" t="s">
        <v>205</v>
      </c>
      <c r="C44" s="96" t="str">
        <f aca="false">CONCATENATE(D44,"_",E44)</f>
        <v>CM_PSO</v>
      </c>
      <c r="D44" s="184" t="s">
        <v>23</v>
      </c>
      <c r="E44" s="184" t="s">
        <v>78</v>
      </c>
      <c r="F44" s="195" t="s">
        <v>30</v>
      </c>
      <c r="G44" s="287" t="n">
        <v>2</v>
      </c>
      <c r="H44" s="287"/>
      <c r="I44" s="287"/>
      <c r="J44" s="166" t="n">
        <v>1</v>
      </c>
      <c r="K44" s="287"/>
      <c r="L44" s="287"/>
      <c r="M44" s="288"/>
      <c r="N44" s="288"/>
      <c r="O44" s="289"/>
      <c r="P44" s="287"/>
      <c r="Q44" s="287"/>
      <c r="R44" s="287"/>
      <c r="S44" s="287"/>
      <c r="T44" s="287"/>
      <c r="U44" s="287"/>
      <c r="V44" s="289"/>
      <c r="W44" s="289"/>
      <c r="X44" s="288"/>
      <c r="Y44" s="288"/>
      <c r="Z44" s="288"/>
      <c r="AA44" s="279"/>
      <c r="AB44" s="102"/>
      <c r="AC44" s="103" t="n">
        <f aca="false">SUM(G44:AA45)</f>
        <v>3</v>
      </c>
      <c r="AD44" s="104"/>
      <c r="AE44" s="104"/>
      <c r="AF44" s="104"/>
      <c r="AG44" s="104"/>
      <c r="AH44" s="105" t="str">
        <f aca="false">E44</f>
        <v>PSO</v>
      </c>
      <c r="AI44" s="106" t="str">
        <f aca="false">D44</f>
        <v>CM</v>
      </c>
      <c r="AJ44" s="105" t="n">
        <f aca="false">SUM(G44:AA44)</f>
        <v>3</v>
      </c>
      <c r="AK44" s="105" t="n">
        <f aca="false">AJ44*1.5</f>
        <v>4.5</v>
      </c>
      <c r="AL44" s="44" t="n">
        <f aca="false">AK44*1.5</f>
        <v>6.75</v>
      </c>
      <c r="AM44" s="44"/>
      <c r="AN44" s="44"/>
      <c r="AO44" s="44"/>
      <c r="AP44" s="44"/>
      <c r="AQ44" s="44"/>
      <c r="AR44" s="44"/>
      <c r="AS44" s="44"/>
      <c r="AT44" s="44"/>
      <c r="AU44" s="44"/>
    </row>
    <row r="45" customFormat="false" ht="13.5" hidden="false" customHeight="true" outlineLevel="0" collapsed="false">
      <c r="A45" s="44" t="n">
        <v>52</v>
      </c>
      <c r="B45" s="163" t="s">
        <v>205</v>
      </c>
      <c r="C45" s="96" t="str">
        <f aca="false">CONCATENATE(D45,"_",E45)</f>
        <v>CM_</v>
      </c>
      <c r="D45" s="184" t="s">
        <v>23</v>
      </c>
      <c r="E45" s="185"/>
      <c r="F45" s="195" t="s">
        <v>30</v>
      </c>
      <c r="G45" s="287"/>
      <c r="H45" s="287"/>
      <c r="I45" s="287"/>
      <c r="J45" s="287"/>
      <c r="K45" s="287"/>
      <c r="L45" s="287"/>
      <c r="M45" s="288"/>
      <c r="N45" s="288"/>
      <c r="O45" s="289"/>
      <c r="P45" s="287"/>
      <c r="Q45" s="287"/>
      <c r="R45" s="287"/>
      <c r="S45" s="287"/>
      <c r="T45" s="287"/>
      <c r="U45" s="287"/>
      <c r="V45" s="289"/>
      <c r="W45" s="289"/>
      <c r="X45" s="288"/>
      <c r="Y45" s="288"/>
      <c r="Z45" s="288"/>
      <c r="AA45" s="279"/>
      <c r="AB45" s="112"/>
      <c r="AC45" s="113" t="str">
        <f aca="false">IF(AC43=AC44,"ok","/!\")</f>
        <v>ok</v>
      </c>
      <c r="AD45" s="113" t="str">
        <f aca="false">IF(AC43=AD43,"ok","/!\")</f>
        <v>/!\</v>
      </c>
      <c r="AE45" s="114"/>
      <c r="AF45" s="114"/>
      <c r="AG45" s="114"/>
      <c r="AH45" s="105" t="n">
        <f aca="false">E45</f>
        <v>0</v>
      </c>
      <c r="AI45" s="106" t="str">
        <f aca="false">D45</f>
        <v>CM</v>
      </c>
      <c r="AJ45" s="105" t="n">
        <f aca="false">SUM(G45:AA45)</f>
        <v>0</v>
      </c>
      <c r="AK45" s="105" t="n">
        <f aca="false">AJ45*1.5</f>
        <v>0</v>
      </c>
      <c r="AL45" s="44"/>
      <c r="AM45" s="44"/>
      <c r="AN45" s="44"/>
      <c r="AO45" s="44"/>
      <c r="AP45" s="44"/>
      <c r="AQ45" s="44"/>
      <c r="AR45" s="44"/>
      <c r="AS45" s="44"/>
      <c r="AT45" s="44"/>
      <c r="AU45" s="44"/>
    </row>
    <row r="46" customFormat="false" ht="13.5" hidden="false" customHeight="true" outlineLevel="0" collapsed="false">
      <c r="A46" s="44" t="n">
        <v>53</v>
      </c>
      <c r="B46" s="89" t="s">
        <v>204</v>
      </c>
      <c r="C46" s="88" t="str">
        <f aca="false">CONCATENATE(D46,"_",E46)</f>
        <v>TD_Intervenant</v>
      </c>
      <c r="D46" s="88" t="s">
        <v>25</v>
      </c>
      <c r="E46" s="88" t="s">
        <v>71</v>
      </c>
      <c r="F46" s="88" t="s">
        <v>72</v>
      </c>
      <c r="G46" s="250"/>
      <c r="H46" s="250" t="n">
        <v>2</v>
      </c>
      <c r="I46" s="250" t="n">
        <v>2</v>
      </c>
      <c r="J46" s="250" t="n">
        <v>1</v>
      </c>
      <c r="K46" s="250" t="n">
        <v>2</v>
      </c>
      <c r="L46" s="250" t="n">
        <v>2</v>
      </c>
      <c r="M46" s="275" t="n">
        <v>2</v>
      </c>
      <c r="N46" s="275" t="n">
        <v>2</v>
      </c>
      <c r="O46" s="251"/>
      <c r="P46" s="250" t="n">
        <v>2</v>
      </c>
      <c r="Q46" s="250" t="n">
        <v>2</v>
      </c>
      <c r="R46" s="250"/>
      <c r="S46" s="250"/>
      <c r="T46" s="250"/>
      <c r="U46" s="250"/>
      <c r="V46" s="251"/>
      <c r="W46" s="251"/>
      <c r="X46" s="275"/>
      <c r="Y46" s="275"/>
      <c r="Z46" s="275"/>
      <c r="AA46" s="92"/>
      <c r="AB46" s="280"/>
      <c r="AC46" s="88" t="n">
        <f aca="false">SUM(G46:AA46)*3</f>
        <v>51</v>
      </c>
      <c r="AD46" s="88" t="n">
        <f aca="false">7.5/1.5*3</f>
        <v>15</v>
      </c>
      <c r="AE46" s="114"/>
      <c r="AF46" s="114"/>
      <c r="AG46" s="114"/>
      <c r="AH46" s="88" t="str">
        <f aca="false">E46</f>
        <v>Intervenant</v>
      </c>
      <c r="AI46" s="88" t="str">
        <f aca="false">D46</f>
        <v>TD</v>
      </c>
      <c r="AJ46" s="88" t="n">
        <f aca="false">SUM(G46:AA46)</f>
        <v>17</v>
      </c>
      <c r="AK46" s="88" t="n">
        <f aca="false">AJ46*1.5</f>
        <v>25.5</v>
      </c>
      <c r="AL46" s="44"/>
      <c r="AM46" s="44"/>
      <c r="AN46" s="44"/>
      <c r="AO46" s="44"/>
      <c r="AP46" s="44"/>
      <c r="AQ46" s="44"/>
      <c r="AR46" s="44"/>
      <c r="AS46" s="44"/>
      <c r="AT46" s="44"/>
      <c r="AU46" s="44"/>
    </row>
    <row r="47" customFormat="false" ht="13.5" hidden="false" customHeight="true" outlineLevel="0" collapsed="false">
      <c r="A47" s="44" t="n">
        <v>54</v>
      </c>
      <c r="B47" s="163" t="s">
        <v>205</v>
      </c>
      <c r="C47" s="96" t="str">
        <f aca="false">CONCATENATE(D47,"_",E47)</f>
        <v>TD_PSO</v>
      </c>
      <c r="D47" s="290" t="s">
        <v>25</v>
      </c>
      <c r="E47" s="281" t="s">
        <v>78</v>
      </c>
      <c r="F47" s="281" t="s">
        <v>32</v>
      </c>
      <c r="G47" s="166"/>
      <c r="H47" s="166"/>
      <c r="I47" s="166" t="n">
        <v>2</v>
      </c>
      <c r="J47" s="166"/>
      <c r="K47" s="166"/>
      <c r="L47" s="166"/>
      <c r="M47" s="283" t="n">
        <v>2</v>
      </c>
      <c r="N47" s="283"/>
      <c r="O47" s="167"/>
      <c r="P47" s="166" t="n">
        <v>2</v>
      </c>
      <c r="Q47" s="166"/>
      <c r="R47" s="166"/>
      <c r="S47" s="166"/>
      <c r="T47" s="166"/>
      <c r="U47" s="166"/>
      <c r="V47" s="167"/>
      <c r="W47" s="167"/>
      <c r="X47" s="283"/>
      <c r="Y47" s="283"/>
      <c r="Z47" s="283"/>
      <c r="AA47" s="279"/>
      <c r="AB47" s="112"/>
      <c r="AC47" s="103" t="n">
        <f aca="false">SUM(G47:AA50)</f>
        <v>51</v>
      </c>
      <c r="AD47" s="104"/>
      <c r="AE47" s="114"/>
      <c r="AF47" s="114"/>
      <c r="AG47" s="114"/>
      <c r="AH47" s="105" t="str">
        <f aca="false">E47</f>
        <v>PSO</v>
      </c>
      <c r="AI47" s="106" t="str">
        <f aca="false">D47</f>
        <v>TD</v>
      </c>
      <c r="AJ47" s="105" t="n">
        <f aca="false">SUM(G47:AA47)</f>
        <v>6</v>
      </c>
      <c r="AK47" s="105" t="n">
        <f aca="false">AJ47*1.5</f>
        <v>9</v>
      </c>
      <c r="AL47" s="44" t="n">
        <f aca="false">AK47*1.5</f>
        <v>13.5</v>
      </c>
      <c r="AM47" s="44"/>
      <c r="AN47" s="44"/>
      <c r="AO47" s="44"/>
      <c r="AP47" s="44"/>
      <c r="AQ47" s="44"/>
      <c r="AR47" s="44"/>
      <c r="AS47" s="44"/>
      <c r="AT47" s="44"/>
      <c r="AU47" s="44"/>
    </row>
    <row r="48" customFormat="false" ht="13.5" hidden="false" customHeight="true" outlineLevel="0" collapsed="false">
      <c r="A48" s="44" t="n">
        <v>55</v>
      </c>
      <c r="B48" s="163" t="s">
        <v>205</v>
      </c>
      <c r="C48" s="96" t="str">
        <f aca="false">CONCATENATE(D48,"_",E48)</f>
        <v>TD_AP</v>
      </c>
      <c r="D48" s="184" t="s">
        <v>25</v>
      </c>
      <c r="E48" s="184" t="s">
        <v>87</v>
      </c>
      <c r="F48" s="184" t="s">
        <v>32</v>
      </c>
      <c r="G48" s="166"/>
      <c r="H48" s="166"/>
      <c r="I48" s="166" t="n">
        <v>1</v>
      </c>
      <c r="J48" s="166"/>
      <c r="K48" s="166"/>
      <c r="L48" s="166"/>
      <c r="M48" s="283" t="n">
        <v>1</v>
      </c>
      <c r="N48" s="283"/>
      <c r="O48" s="167"/>
      <c r="P48" s="166" t="n">
        <v>1</v>
      </c>
      <c r="Q48" s="166"/>
      <c r="R48" s="166"/>
      <c r="S48" s="166"/>
      <c r="T48" s="166"/>
      <c r="U48" s="166"/>
      <c r="V48" s="167"/>
      <c r="W48" s="167"/>
      <c r="X48" s="283"/>
      <c r="Y48" s="283"/>
      <c r="Z48" s="283"/>
      <c r="AA48" s="279"/>
      <c r="AB48" s="112"/>
      <c r="AC48" s="126"/>
      <c r="AD48" s="126"/>
      <c r="AE48" s="114"/>
      <c r="AF48" s="114"/>
      <c r="AG48" s="114"/>
      <c r="AH48" s="105" t="str">
        <f aca="false">E48</f>
        <v>AP</v>
      </c>
      <c r="AI48" s="106" t="str">
        <f aca="false">D48</f>
        <v>TD</v>
      </c>
      <c r="AJ48" s="105" t="n">
        <f aca="false">SUM(G48:AA48)</f>
        <v>3</v>
      </c>
      <c r="AK48" s="105" t="n">
        <f aca="false">AJ48*1.5</f>
        <v>4.5</v>
      </c>
      <c r="AL48" s="44" t="n">
        <f aca="false">AK48*1.5</f>
        <v>6.75</v>
      </c>
      <c r="AM48" s="44"/>
      <c r="AN48" s="44"/>
      <c r="AO48" s="44"/>
      <c r="AP48" s="44"/>
      <c r="AQ48" s="44"/>
      <c r="AR48" s="44"/>
      <c r="AS48" s="44"/>
      <c r="AT48" s="44"/>
      <c r="AU48" s="44"/>
    </row>
    <row r="49" customFormat="false" ht="13.5" hidden="false" customHeight="true" outlineLevel="0" collapsed="false">
      <c r="A49" s="44"/>
      <c r="B49" s="163" t="s">
        <v>205</v>
      </c>
      <c r="C49" s="96" t="str">
        <f aca="false">CONCATENATE(D49,"_",E49)</f>
        <v>TD_PSO</v>
      </c>
      <c r="D49" s="281" t="s">
        <v>25</v>
      </c>
      <c r="E49" s="281" t="s">
        <v>78</v>
      </c>
      <c r="F49" s="281" t="s">
        <v>36</v>
      </c>
      <c r="G49" s="166"/>
      <c r="H49" s="166" t="n">
        <v>4</v>
      </c>
      <c r="I49" s="166" t="n">
        <v>2</v>
      </c>
      <c r="J49" s="166" t="n">
        <v>2</v>
      </c>
      <c r="K49" s="166" t="n">
        <v>4</v>
      </c>
      <c r="L49" s="166" t="n">
        <v>4</v>
      </c>
      <c r="M49" s="283" t="n">
        <v>2</v>
      </c>
      <c r="N49" s="283" t="n">
        <v>4</v>
      </c>
      <c r="O49" s="167"/>
      <c r="P49" s="166" t="n">
        <v>2</v>
      </c>
      <c r="Q49" s="166" t="n">
        <v>4</v>
      </c>
      <c r="R49" s="166"/>
      <c r="S49" s="166"/>
      <c r="T49" s="166"/>
      <c r="U49" s="166"/>
      <c r="V49" s="167"/>
      <c r="W49" s="167"/>
      <c r="X49" s="283"/>
      <c r="Y49" s="283"/>
      <c r="Z49" s="283"/>
      <c r="AA49" s="279"/>
      <c r="AB49" s="112"/>
      <c r="AC49" s="126"/>
      <c r="AD49" s="126"/>
      <c r="AE49" s="114"/>
      <c r="AF49" s="114"/>
      <c r="AG49" s="114"/>
      <c r="AH49" s="105" t="str">
        <f aca="false">E49</f>
        <v>PSO</v>
      </c>
      <c r="AI49" s="106" t="str">
        <f aca="false">D49</f>
        <v>TD</v>
      </c>
      <c r="AJ49" s="105" t="n">
        <f aca="false">SUM(G49:AA49)</f>
        <v>28</v>
      </c>
      <c r="AK49" s="105" t="n">
        <f aca="false">AJ49*1.5</f>
        <v>42</v>
      </c>
      <c r="AL49" s="44" t="n">
        <f aca="false">AK49*1.5</f>
        <v>63</v>
      </c>
      <c r="AM49" s="44"/>
      <c r="AN49" s="44"/>
      <c r="AO49" s="44"/>
      <c r="AP49" s="44"/>
      <c r="AQ49" s="44"/>
      <c r="AR49" s="44"/>
      <c r="AS49" s="44"/>
      <c r="AT49" s="44"/>
      <c r="AU49" s="44"/>
    </row>
    <row r="50" customFormat="false" ht="13.5" hidden="false" customHeight="true" outlineLevel="0" collapsed="false">
      <c r="A50" s="44" t="n">
        <v>57</v>
      </c>
      <c r="B50" s="163" t="s">
        <v>205</v>
      </c>
      <c r="C50" s="96" t="str">
        <f aca="false">CONCATENATE(D50,"_",E50)</f>
        <v>TD_AP</v>
      </c>
      <c r="D50" s="184" t="s">
        <v>25</v>
      </c>
      <c r="E50" s="291" t="s">
        <v>87</v>
      </c>
      <c r="F50" s="184" t="s">
        <v>36</v>
      </c>
      <c r="G50" s="166"/>
      <c r="H50" s="166" t="n">
        <v>2</v>
      </c>
      <c r="I50" s="166" t="n">
        <v>1</v>
      </c>
      <c r="J50" s="166" t="n">
        <v>1</v>
      </c>
      <c r="K50" s="166" t="n">
        <v>2</v>
      </c>
      <c r="L50" s="166" t="n">
        <v>2</v>
      </c>
      <c r="M50" s="283" t="n">
        <v>1</v>
      </c>
      <c r="N50" s="283" t="n">
        <v>2</v>
      </c>
      <c r="O50" s="167"/>
      <c r="P50" s="166" t="n">
        <v>1</v>
      </c>
      <c r="Q50" s="166" t="n">
        <v>2</v>
      </c>
      <c r="R50" s="166"/>
      <c r="S50" s="166"/>
      <c r="T50" s="166"/>
      <c r="U50" s="166"/>
      <c r="V50" s="167"/>
      <c r="W50" s="167"/>
      <c r="X50" s="283"/>
      <c r="Y50" s="283"/>
      <c r="Z50" s="283"/>
      <c r="AA50" s="279"/>
      <c r="AB50" s="112"/>
      <c r="AC50" s="113" t="str">
        <f aca="false">IF(AC46=AC47,"ok","/!\")</f>
        <v>ok</v>
      </c>
      <c r="AD50" s="113" t="str">
        <f aca="false">IF(AC46=AD46,"ok","/!\")</f>
        <v>/!\</v>
      </c>
      <c r="AE50" s="114"/>
      <c r="AF50" s="114"/>
      <c r="AG50" s="114"/>
      <c r="AH50" s="105" t="str">
        <f aca="false">E50</f>
        <v>AP</v>
      </c>
      <c r="AI50" s="106" t="str">
        <f aca="false">D50</f>
        <v>TD</v>
      </c>
      <c r="AJ50" s="105" t="n">
        <f aca="false">SUM(G50:AA50)</f>
        <v>14</v>
      </c>
      <c r="AK50" s="105" t="n">
        <f aca="false">AJ50*1.5</f>
        <v>21</v>
      </c>
      <c r="AL50" s="44" t="n">
        <f aca="false">AK50*1.5</f>
        <v>31.5</v>
      </c>
      <c r="AM50" s="44"/>
      <c r="AN50" s="44"/>
      <c r="AO50" s="44"/>
      <c r="AP50" s="44"/>
      <c r="AQ50" s="44"/>
      <c r="AR50" s="44"/>
      <c r="AS50" s="44"/>
      <c r="AT50" s="44"/>
      <c r="AU50" s="44"/>
    </row>
    <row r="51" customFormat="false" ht="13.5" hidden="false" customHeight="true" outlineLevel="0" collapsed="false">
      <c r="A51" s="44" t="n">
        <v>58</v>
      </c>
      <c r="B51" s="89" t="s">
        <v>204</v>
      </c>
      <c r="C51" s="88" t="str">
        <f aca="false">CONCATENATE(D51,"_",E51)</f>
        <v>TP_Intervenant</v>
      </c>
      <c r="D51" s="88" t="s">
        <v>27</v>
      </c>
      <c r="E51" s="88" t="s">
        <v>71</v>
      </c>
      <c r="F51" s="88" t="s">
        <v>72</v>
      </c>
      <c r="G51" s="250"/>
      <c r="H51" s="250"/>
      <c r="I51" s="250"/>
      <c r="J51" s="250"/>
      <c r="K51" s="250"/>
      <c r="L51" s="250"/>
      <c r="M51" s="275"/>
      <c r="N51" s="275"/>
      <c r="O51" s="251"/>
      <c r="P51" s="250"/>
      <c r="Q51" s="250"/>
      <c r="R51" s="250"/>
      <c r="S51" s="250"/>
      <c r="T51" s="250"/>
      <c r="U51" s="250"/>
      <c r="V51" s="251"/>
      <c r="W51" s="251"/>
      <c r="X51" s="275"/>
      <c r="Y51" s="275"/>
      <c r="Z51" s="275"/>
      <c r="AA51" s="92"/>
      <c r="AB51" s="280"/>
      <c r="AC51" s="88" t="n">
        <f aca="false">SUM(G51:AA51)*6</f>
        <v>0</v>
      </c>
      <c r="AD51" s="88" t="n">
        <f aca="false">13.5/1.5*6</f>
        <v>54</v>
      </c>
      <c r="AE51" s="114"/>
      <c r="AF51" s="114"/>
      <c r="AG51" s="114"/>
      <c r="AH51" s="88" t="str">
        <f aca="false">E51</f>
        <v>Intervenant</v>
      </c>
      <c r="AI51" s="88" t="str">
        <f aca="false">D51</f>
        <v>TP</v>
      </c>
      <c r="AJ51" s="88" t="n">
        <f aca="false">SUM(G51:AA51)</f>
        <v>0</v>
      </c>
      <c r="AK51" s="88" t="n">
        <f aca="false">AJ51*1.5</f>
        <v>0</v>
      </c>
      <c r="AL51" s="44"/>
      <c r="AM51" s="44"/>
      <c r="AN51" s="44"/>
      <c r="AO51" s="44"/>
      <c r="AP51" s="44"/>
      <c r="AQ51" s="44"/>
      <c r="AR51" s="44"/>
      <c r="AS51" s="44"/>
      <c r="AT51" s="44"/>
      <c r="AU51" s="44"/>
    </row>
    <row r="52" customFormat="false" ht="13.5" hidden="false" customHeight="true" outlineLevel="0" collapsed="false">
      <c r="A52" s="44" t="n">
        <v>59</v>
      </c>
      <c r="B52" s="163" t="s">
        <v>205</v>
      </c>
      <c r="C52" s="96" t="str">
        <f aca="false">CONCATENATE(D52,"_",E52)</f>
        <v>TP_</v>
      </c>
      <c r="D52" s="184" t="s">
        <v>27</v>
      </c>
      <c r="E52" s="195"/>
      <c r="F52" s="184" t="s">
        <v>36</v>
      </c>
      <c r="G52" s="166"/>
      <c r="H52" s="166"/>
      <c r="I52" s="166"/>
      <c r="J52" s="166"/>
      <c r="K52" s="166"/>
      <c r="L52" s="166"/>
      <c r="M52" s="283"/>
      <c r="N52" s="283"/>
      <c r="O52" s="167"/>
      <c r="P52" s="166"/>
      <c r="Q52" s="166"/>
      <c r="R52" s="166"/>
      <c r="S52" s="166"/>
      <c r="T52" s="166"/>
      <c r="U52" s="166"/>
      <c r="V52" s="167"/>
      <c r="W52" s="167"/>
      <c r="X52" s="283"/>
      <c r="Y52" s="283"/>
      <c r="Z52" s="283"/>
      <c r="AA52" s="279"/>
      <c r="AB52" s="112"/>
      <c r="AC52" s="103" t="n">
        <f aca="false">SUM(G52:AA57)</f>
        <v>0</v>
      </c>
      <c r="AD52" s="104"/>
      <c r="AE52" s="114"/>
      <c r="AF52" s="114"/>
      <c r="AG52" s="114"/>
      <c r="AH52" s="105" t="n">
        <f aca="false">E52</f>
        <v>0</v>
      </c>
      <c r="AI52" s="106" t="str">
        <f aca="false">D52</f>
        <v>TP</v>
      </c>
      <c r="AJ52" s="105" t="n">
        <f aca="false">SUM(G52:AA52)</f>
        <v>0</v>
      </c>
      <c r="AK52" s="105" t="n">
        <f aca="false">AJ52*1.5</f>
        <v>0</v>
      </c>
      <c r="AL52" s="44"/>
      <c r="AM52" s="44"/>
      <c r="AN52" s="44"/>
      <c r="AO52" s="44"/>
      <c r="AP52" s="44"/>
      <c r="AQ52" s="44"/>
      <c r="AR52" s="44"/>
      <c r="AS52" s="44"/>
      <c r="AT52" s="44"/>
      <c r="AU52" s="44"/>
    </row>
    <row r="53" customFormat="false" ht="13.5" hidden="false" customHeight="true" outlineLevel="0" collapsed="false">
      <c r="A53" s="44" t="n">
        <v>60</v>
      </c>
      <c r="B53" s="163" t="s">
        <v>205</v>
      </c>
      <c r="C53" s="96" t="str">
        <f aca="false">CONCATENATE(D53,"_",E53)</f>
        <v>TP_</v>
      </c>
      <c r="D53" s="184" t="s">
        <v>27</v>
      </c>
      <c r="E53" s="195"/>
      <c r="F53" s="184" t="s">
        <v>36</v>
      </c>
      <c r="G53" s="166"/>
      <c r="H53" s="166"/>
      <c r="I53" s="166"/>
      <c r="J53" s="166"/>
      <c r="K53" s="166"/>
      <c r="L53" s="166"/>
      <c r="M53" s="283"/>
      <c r="N53" s="283"/>
      <c r="O53" s="167"/>
      <c r="P53" s="166"/>
      <c r="Q53" s="166"/>
      <c r="R53" s="166"/>
      <c r="S53" s="166"/>
      <c r="T53" s="166"/>
      <c r="U53" s="166"/>
      <c r="V53" s="167"/>
      <c r="W53" s="167"/>
      <c r="X53" s="283"/>
      <c r="Y53" s="283"/>
      <c r="Z53" s="283"/>
      <c r="AA53" s="279"/>
      <c r="AB53" s="112"/>
      <c r="AC53" s="126"/>
      <c r="AD53" s="114"/>
      <c r="AE53" s="114"/>
      <c r="AF53" s="114"/>
      <c r="AG53" s="114"/>
      <c r="AH53" s="105" t="n">
        <f aca="false">E53</f>
        <v>0</v>
      </c>
      <c r="AI53" s="106" t="str">
        <f aca="false">D53</f>
        <v>TP</v>
      </c>
      <c r="AJ53" s="105" t="n">
        <f aca="false">SUM(G53:AA53)</f>
        <v>0</v>
      </c>
      <c r="AK53" s="105" t="n">
        <f aca="false">AJ53*1.5</f>
        <v>0</v>
      </c>
      <c r="AL53" s="44"/>
      <c r="AM53" s="44"/>
      <c r="AN53" s="44"/>
      <c r="AO53" s="44"/>
      <c r="AP53" s="44"/>
      <c r="AQ53" s="44"/>
      <c r="AR53" s="44"/>
      <c r="AS53" s="44"/>
      <c r="AT53" s="44"/>
      <c r="AU53" s="44"/>
    </row>
    <row r="54" customFormat="false" ht="13.5" hidden="false" customHeight="true" outlineLevel="0" collapsed="false">
      <c r="A54" s="44" t="n">
        <v>63</v>
      </c>
      <c r="B54" s="163" t="s">
        <v>205</v>
      </c>
      <c r="C54" s="96" t="str">
        <f aca="false">CONCATENATE(D54,"_",E54)</f>
        <v>TP_</v>
      </c>
      <c r="D54" s="184" t="s">
        <v>27</v>
      </c>
      <c r="E54" s="195"/>
      <c r="F54" s="184" t="s">
        <v>36</v>
      </c>
      <c r="G54" s="166"/>
      <c r="H54" s="166"/>
      <c r="I54" s="166"/>
      <c r="J54" s="166"/>
      <c r="K54" s="166"/>
      <c r="L54" s="166"/>
      <c r="M54" s="283"/>
      <c r="N54" s="283"/>
      <c r="O54" s="167"/>
      <c r="P54" s="166"/>
      <c r="Q54" s="166"/>
      <c r="R54" s="166"/>
      <c r="S54" s="166"/>
      <c r="T54" s="166"/>
      <c r="U54" s="166"/>
      <c r="V54" s="167"/>
      <c r="W54" s="167"/>
      <c r="X54" s="283"/>
      <c r="Y54" s="283"/>
      <c r="Z54" s="283"/>
      <c r="AA54" s="279"/>
      <c r="AB54" s="112"/>
      <c r="AC54" s="126"/>
      <c r="AD54" s="114"/>
      <c r="AE54" s="114"/>
      <c r="AF54" s="114"/>
      <c r="AG54" s="114"/>
      <c r="AH54" s="105" t="n">
        <f aca="false">E54</f>
        <v>0</v>
      </c>
      <c r="AI54" s="106" t="str">
        <f aca="false">D54</f>
        <v>TP</v>
      </c>
      <c r="AJ54" s="105" t="n">
        <f aca="false">SUM(G54:AA54)</f>
        <v>0</v>
      </c>
      <c r="AK54" s="105" t="n">
        <f aca="false">AJ54*1.5</f>
        <v>0</v>
      </c>
      <c r="AL54" s="44"/>
      <c r="AM54" s="44"/>
      <c r="AN54" s="44"/>
      <c r="AO54" s="44"/>
      <c r="AP54" s="44"/>
      <c r="AQ54" s="44"/>
      <c r="AR54" s="44"/>
      <c r="AS54" s="44"/>
      <c r="AT54" s="44"/>
      <c r="AU54" s="44"/>
    </row>
    <row r="55" customFormat="false" ht="13.5" hidden="false" customHeight="true" outlineLevel="0" collapsed="false">
      <c r="A55" s="44" t="n">
        <v>64</v>
      </c>
      <c r="B55" s="163" t="s">
        <v>205</v>
      </c>
      <c r="C55" s="96" t="str">
        <f aca="false">CONCATENATE(D55,"_",E55)</f>
        <v>TP_</v>
      </c>
      <c r="D55" s="184" t="s">
        <v>27</v>
      </c>
      <c r="E55" s="184"/>
      <c r="F55" s="184" t="s">
        <v>36</v>
      </c>
      <c r="G55" s="166"/>
      <c r="H55" s="166"/>
      <c r="I55" s="166"/>
      <c r="J55" s="166"/>
      <c r="K55" s="166"/>
      <c r="L55" s="166"/>
      <c r="M55" s="283"/>
      <c r="N55" s="283"/>
      <c r="O55" s="167"/>
      <c r="P55" s="166"/>
      <c r="Q55" s="166"/>
      <c r="R55" s="166"/>
      <c r="S55" s="166"/>
      <c r="T55" s="166"/>
      <c r="U55" s="166"/>
      <c r="V55" s="167"/>
      <c r="W55" s="167"/>
      <c r="X55" s="283"/>
      <c r="Y55" s="283"/>
      <c r="Z55" s="283"/>
      <c r="AA55" s="279"/>
      <c r="AB55" s="112"/>
      <c r="AC55" s="126"/>
      <c r="AD55" s="114"/>
      <c r="AE55" s="114"/>
      <c r="AF55" s="114"/>
      <c r="AG55" s="114"/>
      <c r="AH55" s="105" t="n">
        <f aca="false">E55</f>
        <v>0</v>
      </c>
      <c r="AI55" s="106" t="str">
        <f aca="false">D55</f>
        <v>TP</v>
      </c>
      <c r="AJ55" s="105" t="n">
        <f aca="false">SUM(G55:AA55)</f>
        <v>0</v>
      </c>
      <c r="AK55" s="105" t="n">
        <f aca="false">AJ55*1.5</f>
        <v>0</v>
      </c>
      <c r="AL55" s="44"/>
      <c r="AM55" s="44"/>
      <c r="AN55" s="44"/>
      <c r="AO55" s="44"/>
      <c r="AP55" s="44"/>
      <c r="AQ55" s="44"/>
      <c r="AR55" s="44"/>
      <c r="AS55" s="44"/>
      <c r="AT55" s="44"/>
      <c r="AU55" s="44"/>
    </row>
    <row r="56" customFormat="false" ht="13.5" hidden="false" customHeight="true" outlineLevel="0" collapsed="false">
      <c r="A56" s="44" t="n">
        <v>65</v>
      </c>
      <c r="B56" s="163" t="s">
        <v>205</v>
      </c>
      <c r="C56" s="96" t="str">
        <f aca="false">CONCATENATE(D56,"_",E56)</f>
        <v>TP_</v>
      </c>
      <c r="D56" s="184" t="s">
        <v>27</v>
      </c>
      <c r="E56" s="184"/>
      <c r="F56" s="184" t="s">
        <v>36</v>
      </c>
      <c r="G56" s="166"/>
      <c r="H56" s="166"/>
      <c r="I56" s="166"/>
      <c r="J56" s="166"/>
      <c r="K56" s="166"/>
      <c r="L56" s="166"/>
      <c r="M56" s="283"/>
      <c r="N56" s="283"/>
      <c r="O56" s="167"/>
      <c r="P56" s="166"/>
      <c r="Q56" s="166"/>
      <c r="R56" s="166"/>
      <c r="S56" s="166"/>
      <c r="T56" s="166"/>
      <c r="U56" s="166"/>
      <c r="V56" s="167"/>
      <c r="W56" s="167"/>
      <c r="X56" s="283"/>
      <c r="Y56" s="283"/>
      <c r="Z56" s="283"/>
      <c r="AA56" s="279"/>
      <c r="AB56" s="112"/>
      <c r="AC56" s="126"/>
      <c r="AD56" s="114"/>
      <c r="AE56" s="114"/>
      <c r="AF56" s="114"/>
      <c r="AG56" s="114"/>
      <c r="AH56" s="105" t="n">
        <f aca="false">E56</f>
        <v>0</v>
      </c>
      <c r="AI56" s="106" t="str">
        <f aca="false">D56</f>
        <v>TP</v>
      </c>
      <c r="AJ56" s="105" t="n">
        <f aca="false">SUM(G56:AA56)</f>
        <v>0</v>
      </c>
      <c r="AK56" s="105" t="n">
        <f aca="false">AJ56*1.5</f>
        <v>0</v>
      </c>
      <c r="AL56" s="44"/>
      <c r="AM56" s="44"/>
      <c r="AN56" s="44"/>
      <c r="AO56" s="44"/>
      <c r="AP56" s="44"/>
      <c r="AQ56" s="44"/>
      <c r="AR56" s="44"/>
      <c r="AS56" s="44"/>
      <c r="AT56" s="44"/>
      <c r="AU56" s="44"/>
    </row>
    <row r="57" customFormat="false" ht="13.5" hidden="false" customHeight="true" outlineLevel="0" collapsed="false">
      <c r="A57" s="44" t="n">
        <v>66</v>
      </c>
      <c r="B57" s="163" t="s">
        <v>205</v>
      </c>
      <c r="C57" s="96" t="str">
        <f aca="false">CONCATENATE(D57,"_",E57)</f>
        <v>TP_</v>
      </c>
      <c r="D57" s="184" t="s">
        <v>27</v>
      </c>
      <c r="E57" s="184"/>
      <c r="F57" s="184" t="s">
        <v>36</v>
      </c>
      <c r="G57" s="166"/>
      <c r="H57" s="166"/>
      <c r="I57" s="166"/>
      <c r="J57" s="166"/>
      <c r="K57" s="166"/>
      <c r="L57" s="166"/>
      <c r="M57" s="283"/>
      <c r="N57" s="283"/>
      <c r="O57" s="167"/>
      <c r="P57" s="166"/>
      <c r="Q57" s="166"/>
      <c r="R57" s="166"/>
      <c r="S57" s="166"/>
      <c r="T57" s="166"/>
      <c r="U57" s="166"/>
      <c r="V57" s="167"/>
      <c r="W57" s="167"/>
      <c r="X57" s="283"/>
      <c r="Y57" s="283"/>
      <c r="Z57" s="283"/>
      <c r="AA57" s="279"/>
      <c r="AB57" s="112"/>
      <c r="AC57" s="113" t="str">
        <f aca="false">IF(AC51=AC52,"ok","/!\")</f>
        <v>ok</v>
      </c>
      <c r="AD57" s="113" t="str">
        <f aca="false">IF(AC51=AD51,"ok","/!\")</f>
        <v>/!\</v>
      </c>
      <c r="AE57" s="114"/>
      <c r="AF57" s="114"/>
      <c r="AG57" s="114"/>
      <c r="AH57" s="105" t="n">
        <f aca="false">E57</f>
        <v>0</v>
      </c>
      <c r="AI57" s="106" t="str">
        <f aca="false">D57</f>
        <v>TP</v>
      </c>
      <c r="AJ57" s="105" t="n">
        <f aca="false">SUM(G57:AA57)</f>
        <v>0</v>
      </c>
      <c r="AK57" s="105" t="n">
        <f aca="false">AJ57*1.5</f>
        <v>0</v>
      </c>
      <c r="AL57" s="44"/>
      <c r="AM57" s="44"/>
      <c r="AN57" s="44"/>
      <c r="AO57" s="44"/>
      <c r="AP57" s="44"/>
      <c r="AQ57" s="44"/>
      <c r="AR57" s="44"/>
      <c r="AS57" s="44"/>
      <c r="AT57" s="44"/>
      <c r="AU57" s="44"/>
    </row>
    <row r="58" customFormat="false" ht="24.75" hidden="false" customHeight="true" outlineLevel="0" collapsed="false">
      <c r="A58" s="44" t="n">
        <v>67</v>
      </c>
      <c r="B58" s="89" t="s">
        <v>204</v>
      </c>
      <c r="C58" s="88" t="str">
        <f aca="false">CONCATENATE(D58,"_",E58)</f>
        <v>CTRL_Intervenant</v>
      </c>
      <c r="D58" s="88" t="s">
        <v>28</v>
      </c>
      <c r="E58" s="88" t="s">
        <v>71</v>
      </c>
      <c r="F58" s="88" t="s">
        <v>72</v>
      </c>
      <c r="G58" s="250"/>
      <c r="H58" s="250"/>
      <c r="I58" s="250"/>
      <c r="J58" s="250"/>
      <c r="K58" s="250"/>
      <c r="L58" s="250"/>
      <c r="M58" s="275"/>
      <c r="N58" s="275"/>
      <c r="O58" s="251"/>
      <c r="P58" s="250"/>
      <c r="Q58" s="250"/>
      <c r="R58" s="250" t="n">
        <v>1</v>
      </c>
      <c r="S58" s="250"/>
      <c r="T58" s="250"/>
      <c r="U58" s="250"/>
      <c r="V58" s="251"/>
      <c r="W58" s="251"/>
      <c r="X58" s="275"/>
      <c r="Y58" s="275"/>
      <c r="Z58" s="275"/>
      <c r="AA58" s="92"/>
      <c r="AB58" s="122"/>
      <c r="AC58" s="88" t="n">
        <f aca="false">SUM(G58:AA58)</f>
        <v>1</v>
      </c>
      <c r="AD58" s="88" t="n">
        <f aca="false">2/1.5</f>
        <v>1.333333333</v>
      </c>
      <c r="AE58" s="114"/>
      <c r="AF58" s="114"/>
      <c r="AG58" s="114"/>
      <c r="AH58" s="88" t="str">
        <f aca="false">E58</f>
        <v>Intervenant</v>
      </c>
      <c r="AI58" s="88" t="str">
        <f aca="false">D58</f>
        <v>CTRL</v>
      </c>
      <c r="AJ58" s="88" t="n">
        <f aca="false">SUM(G58:AA58)</f>
        <v>1</v>
      </c>
      <c r="AK58" s="88" t="n">
        <f aca="false">AJ58*1.5</f>
        <v>1.5</v>
      </c>
      <c r="AL58" s="44"/>
      <c r="AM58" s="44"/>
      <c r="AN58" s="44"/>
      <c r="AO58" s="44"/>
      <c r="AP58" s="44"/>
      <c r="AQ58" s="44"/>
      <c r="AR58" s="44"/>
      <c r="AS58" s="44"/>
      <c r="AT58" s="44"/>
      <c r="AU58" s="44"/>
    </row>
    <row r="59" customFormat="false" ht="13.5" hidden="false" customHeight="true" outlineLevel="0" collapsed="false">
      <c r="A59" s="44" t="n">
        <v>68</v>
      </c>
      <c r="B59" s="163" t="s">
        <v>205</v>
      </c>
      <c r="C59" s="96" t="str">
        <f aca="false">CONCATENATE(D59,"_",E59)</f>
        <v>CTRL_PSO</v>
      </c>
      <c r="D59" s="184" t="s">
        <v>28</v>
      </c>
      <c r="E59" s="184" t="s">
        <v>78</v>
      </c>
      <c r="F59" s="184" t="s">
        <v>40</v>
      </c>
      <c r="G59" s="166"/>
      <c r="H59" s="166"/>
      <c r="I59" s="166"/>
      <c r="J59" s="166"/>
      <c r="K59" s="166"/>
      <c r="L59" s="166"/>
      <c r="M59" s="283"/>
      <c r="N59" s="283"/>
      <c r="O59" s="167"/>
      <c r="P59" s="166"/>
      <c r="Q59" s="166"/>
      <c r="R59" s="166" t="n">
        <v>1</v>
      </c>
      <c r="S59" s="166"/>
      <c r="T59" s="166"/>
      <c r="U59" s="166"/>
      <c r="V59" s="167"/>
      <c r="W59" s="167"/>
      <c r="X59" s="283"/>
      <c r="Y59" s="283"/>
      <c r="Z59" s="283"/>
      <c r="AA59" s="279"/>
      <c r="AB59" s="112"/>
      <c r="AC59" s="103" t="n">
        <f aca="false">SUM(G59:AA60)</f>
        <v>1</v>
      </c>
      <c r="AD59" s="104"/>
      <c r="AE59" s="114"/>
      <c r="AF59" s="114"/>
      <c r="AG59" s="114"/>
      <c r="AH59" s="106" t="str">
        <f aca="false">E59</f>
        <v>PSO</v>
      </c>
      <c r="AI59" s="106" t="str">
        <f aca="false">D59</f>
        <v>CTRL</v>
      </c>
      <c r="AJ59" s="106" t="n">
        <f aca="false">SUM(G59:AA59)</f>
        <v>1</v>
      </c>
      <c r="AK59" s="106" t="n">
        <f aca="false">AJ59*1.5</f>
        <v>1.5</v>
      </c>
      <c r="AL59" s="44" t="n">
        <f aca="false">AK59*1.5</f>
        <v>2.25</v>
      </c>
      <c r="AM59" s="44"/>
      <c r="AN59" s="44"/>
      <c r="AO59" s="44"/>
      <c r="AP59" s="44"/>
      <c r="AQ59" s="44"/>
      <c r="AR59" s="44"/>
      <c r="AS59" s="44"/>
      <c r="AT59" s="44"/>
      <c r="AU59" s="44"/>
    </row>
    <row r="60" customFormat="false" ht="13.5" hidden="false" customHeight="true" outlineLevel="0" collapsed="false">
      <c r="A60" s="44" t="n">
        <v>69</v>
      </c>
      <c r="B60" s="163" t="s">
        <v>205</v>
      </c>
      <c r="C60" s="96" t="str">
        <f aca="false">CONCATENATE(D60,"_",E60)</f>
        <v>CTRL_</v>
      </c>
      <c r="D60" s="184" t="s">
        <v>28</v>
      </c>
      <c r="E60" s="185"/>
      <c r="F60" s="195" t="s">
        <v>28</v>
      </c>
      <c r="G60" s="166"/>
      <c r="H60" s="166"/>
      <c r="I60" s="166"/>
      <c r="J60" s="166"/>
      <c r="K60" s="166"/>
      <c r="L60" s="166"/>
      <c r="M60" s="283"/>
      <c r="N60" s="283"/>
      <c r="O60" s="167"/>
      <c r="P60" s="166"/>
      <c r="Q60" s="166"/>
      <c r="R60" s="166"/>
      <c r="S60" s="166"/>
      <c r="T60" s="166"/>
      <c r="U60" s="166"/>
      <c r="V60" s="167"/>
      <c r="W60" s="167"/>
      <c r="X60" s="283"/>
      <c r="Y60" s="283"/>
      <c r="Z60" s="283"/>
      <c r="AA60" s="279"/>
      <c r="AB60" s="128"/>
      <c r="AC60" s="113" t="str">
        <f aca="false">IF(AC58=AC59,"ok","/!\")</f>
        <v>ok</v>
      </c>
      <c r="AD60" s="113" t="str">
        <f aca="false">IF(AC58=AD58,"ok","/!\")</f>
        <v>/!\</v>
      </c>
      <c r="AE60" s="129"/>
      <c r="AF60" s="129"/>
      <c r="AG60" s="129"/>
      <c r="AH60" s="28" t="n">
        <f aca="false">E60</f>
        <v>0</v>
      </c>
      <c r="AI60" s="106" t="str">
        <f aca="false">D60</f>
        <v>CTRL</v>
      </c>
      <c r="AJ60" s="28" t="n">
        <f aca="false">SUM(G60:AA60)</f>
        <v>0</v>
      </c>
      <c r="AK60" s="28" t="n">
        <f aca="false">AJ60*1.5</f>
        <v>0</v>
      </c>
      <c r="AL60" s="44"/>
      <c r="AM60" s="44"/>
      <c r="AN60" s="44"/>
      <c r="AO60" s="44"/>
      <c r="AP60" s="44"/>
      <c r="AQ60" s="44"/>
      <c r="AR60" s="44"/>
      <c r="AS60" s="44"/>
      <c r="AT60" s="44"/>
      <c r="AU60" s="44"/>
    </row>
    <row r="61" customFormat="false" ht="13.5" hidden="false" customHeight="true" outlineLevel="0" collapsed="false">
      <c r="A61" s="44"/>
      <c r="B61" s="172"/>
      <c r="C61" s="131"/>
      <c r="D61" s="172"/>
      <c r="E61" s="131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86"/>
      <c r="AE61" s="72"/>
      <c r="AF61" s="72"/>
      <c r="AG61" s="72"/>
      <c r="AH61" s="86"/>
      <c r="AI61" s="86"/>
      <c r="AJ61" s="86"/>
      <c r="AK61" s="86"/>
      <c r="AL61" s="44"/>
      <c r="AM61" s="44"/>
      <c r="AN61" s="44"/>
      <c r="AO61" s="44"/>
      <c r="AP61" s="44"/>
      <c r="AQ61" s="44"/>
      <c r="AR61" s="44"/>
      <c r="AS61" s="44"/>
      <c r="AT61" s="44"/>
      <c r="AU61" s="44"/>
    </row>
    <row r="62" customFormat="false" ht="13.5" hidden="false" customHeight="true" outlineLevel="0" collapsed="false">
      <c r="A62" s="44" t="n">
        <v>72</v>
      </c>
      <c r="B62" s="89" t="s">
        <v>206</v>
      </c>
      <c r="C62" s="88" t="str">
        <f aca="false">CONCATENATE(D62,"_",E62)</f>
        <v>CM_Intervenant</v>
      </c>
      <c r="D62" s="88" t="s">
        <v>23</v>
      </c>
      <c r="E62" s="88" t="s">
        <v>71</v>
      </c>
      <c r="F62" s="88" t="s">
        <v>72</v>
      </c>
      <c r="G62" s="250"/>
      <c r="H62" s="250"/>
      <c r="I62" s="250"/>
      <c r="J62" s="250"/>
      <c r="K62" s="250"/>
      <c r="L62" s="250"/>
      <c r="M62" s="284"/>
      <c r="N62" s="275"/>
      <c r="O62" s="251"/>
      <c r="P62" s="250" t="n">
        <v>1</v>
      </c>
      <c r="Q62" s="250" t="n">
        <v>1</v>
      </c>
      <c r="R62" s="250" t="n">
        <v>1</v>
      </c>
      <c r="S62" s="250" t="n">
        <v>1</v>
      </c>
      <c r="T62" s="250"/>
      <c r="U62" s="250"/>
      <c r="V62" s="238"/>
      <c r="W62" s="238"/>
      <c r="X62" s="284"/>
      <c r="Y62" s="284"/>
      <c r="Z62" s="275"/>
      <c r="AA62" s="92"/>
      <c r="AB62" s="240" t="s">
        <v>96</v>
      </c>
      <c r="AC62" s="88" t="n">
        <f aca="false">SUM(G62:AA62)</f>
        <v>4</v>
      </c>
      <c r="AD62" s="88" t="n">
        <f aca="false">6/1.5</f>
        <v>4</v>
      </c>
      <c r="AE62" s="94" t="n">
        <f aca="false">(AC62+AC65+AC69+AC76)/(AD62+AD65+AD69+AD76)</f>
        <v>0.9495798319</v>
      </c>
      <c r="AF62" s="276" t="n">
        <f aca="false">SUM(G62:L62,P62:U62,G65:L65,P65:U65,G69:L69,P69:U69,G76:L76,P76:U76)/SUM(G62:AA62,G65:AA65,G69:AA69,G76:AA76)</f>
        <v>0.7037037037</v>
      </c>
      <c r="AG62" s="88" t="str">
        <f aca="false">B62</f>
        <v>M3104 - PWS</v>
      </c>
      <c r="AH62" s="88" t="str">
        <f aca="false">E62</f>
        <v>Intervenant</v>
      </c>
      <c r="AI62" s="88" t="s">
        <v>73</v>
      </c>
      <c r="AJ62" s="88" t="s">
        <v>21</v>
      </c>
      <c r="AK62" s="88" t="s">
        <v>74</v>
      </c>
      <c r="AL62" s="44"/>
      <c r="AM62" s="44"/>
      <c r="AN62" s="44"/>
      <c r="AO62" s="44"/>
      <c r="AP62" s="44"/>
      <c r="AQ62" s="44"/>
      <c r="AR62" s="44"/>
      <c r="AS62" s="44"/>
      <c r="AT62" s="44"/>
      <c r="AU62" s="44"/>
    </row>
    <row r="63" customFormat="false" ht="13.5" hidden="false" customHeight="true" outlineLevel="0" collapsed="false">
      <c r="A63" s="44" t="n">
        <v>73</v>
      </c>
      <c r="B63" s="163" t="s">
        <v>207</v>
      </c>
      <c r="C63" s="96" t="str">
        <f aca="false">CONCATENATE(D63,"_",E63)</f>
        <v>CM_LN</v>
      </c>
      <c r="D63" s="184" t="s">
        <v>23</v>
      </c>
      <c r="E63" s="195" t="s">
        <v>96</v>
      </c>
      <c r="F63" s="195" t="s">
        <v>30</v>
      </c>
      <c r="G63" s="166"/>
      <c r="H63" s="166"/>
      <c r="I63" s="166"/>
      <c r="J63" s="166"/>
      <c r="K63" s="166"/>
      <c r="L63" s="166"/>
      <c r="M63" s="283"/>
      <c r="N63" s="283"/>
      <c r="O63" s="167"/>
      <c r="P63" s="166" t="n">
        <v>1</v>
      </c>
      <c r="Q63" s="166" t="n">
        <v>1</v>
      </c>
      <c r="R63" s="166" t="n">
        <v>1</v>
      </c>
      <c r="S63" s="166" t="n">
        <v>1</v>
      </c>
      <c r="T63" s="166"/>
      <c r="U63" s="166"/>
      <c r="V63" s="167"/>
      <c r="W63" s="167"/>
      <c r="X63" s="283"/>
      <c r="Y63" s="283"/>
      <c r="Z63" s="283"/>
      <c r="AA63" s="279"/>
      <c r="AB63" s="102"/>
      <c r="AC63" s="103" t="n">
        <f aca="false">SUM(G63:AA64)</f>
        <v>4</v>
      </c>
      <c r="AD63" s="104"/>
      <c r="AE63" s="104"/>
      <c r="AF63" s="104"/>
      <c r="AG63" s="104"/>
      <c r="AH63" s="105" t="str">
        <f aca="false">E63</f>
        <v>LN</v>
      </c>
      <c r="AI63" s="106" t="str">
        <f aca="false">D63</f>
        <v>CM</v>
      </c>
      <c r="AJ63" s="105" t="n">
        <f aca="false">SUM(G63:AA63)</f>
        <v>4</v>
      </c>
      <c r="AK63" s="105" t="n">
        <f aca="false">AJ63*1.5</f>
        <v>6</v>
      </c>
      <c r="AL63" s="44" t="n">
        <f aca="false">AK63*1.5</f>
        <v>9</v>
      </c>
      <c r="AM63" s="44"/>
      <c r="AN63" s="44"/>
      <c r="AO63" s="44"/>
      <c r="AP63" s="44"/>
      <c r="AQ63" s="44"/>
      <c r="AR63" s="44"/>
      <c r="AS63" s="44"/>
      <c r="AT63" s="44"/>
      <c r="AU63" s="44"/>
    </row>
    <row r="64" customFormat="false" ht="13.5" hidden="false" customHeight="true" outlineLevel="0" collapsed="false">
      <c r="A64" s="44" t="n">
        <v>74</v>
      </c>
      <c r="B64" s="163" t="s">
        <v>207</v>
      </c>
      <c r="C64" s="96" t="str">
        <f aca="false">CONCATENATE(D64,"_",E64)</f>
        <v>CM_</v>
      </c>
      <c r="D64" s="184" t="s">
        <v>23</v>
      </c>
      <c r="E64" s="195"/>
      <c r="F64" s="195"/>
      <c r="G64" s="277"/>
      <c r="H64" s="166"/>
      <c r="I64" s="166"/>
      <c r="J64" s="166"/>
      <c r="K64" s="166"/>
      <c r="L64" s="166"/>
      <c r="M64" s="283"/>
      <c r="N64" s="283"/>
      <c r="O64" s="167"/>
      <c r="P64" s="166"/>
      <c r="Q64" s="166"/>
      <c r="R64" s="166"/>
      <c r="S64" s="166"/>
      <c r="T64" s="166"/>
      <c r="U64" s="166"/>
      <c r="V64" s="167"/>
      <c r="W64" s="167"/>
      <c r="X64" s="283"/>
      <c r="Y64" s="283"/>
      <c r="Z64" s="283"/>
      <c r="AA64" s="279"/>
      <c r="AB64" s="112"/>
      <c r="AC64" s="113" t="str">
        <f aca="false">IF(AC62=AC63,"ok","/!\")</f>
        <v>ok</v>
      </c>
      <c r="AD64" s="113" t="str">
        <f aca="false">IF(AC62=AD62,"ok","/!\")</f>
        <v>ok</v>
      </c>
      <c r="AE64" s="114"/>
      <c r="AF64" s="114"/>
      <c r="AG64" s="114"/>
      <c r="AH64" s="105" t="n">
        <f aca="false">E64</f>
        <v>0</v>
      </c>
      <c r="AI64" s="106" t="str">
        <f aca="false">D64</f>
        <v>CM</v>
      </c>
      <c r="AJ64" s="105" t="n">
        <f aca="false">SUM(G64:AA64)</f>
        <v>0</v>
      </c>
      <c r="AK64" s="105" t="n">
        <f aca="false">AJ64*1.5</f>
        <v>0</v>
      </c>
      <c r="AL64" s="44"/>
      <c r="AM64" s="44"/>
      <c r="AN64" s="44"/>
      <c r="AO64" s="44"/>
      <c r="AP64" s="44"/>
      <c r="AQ64" s="44"/>
      <c r="AR64" s="44"/>
      <c r="AS64" s="44"/>
      <c r="AT64" s="44"/>
      <c r="AU64" s="44"/>
    </row>
    <row r="65" customFormat="false" ht="13.5" hidden="false" customHeight="true" outlineLevel="0" collapsed="false">
      <c r="A65" s="44" t="n">
        <v>75</v>
      </c>
      <c r="B65" s="89" t="s">
        <v>206</v>
      </c>
      <c r="C65" s="88" t="str">
        <f aca="false">CONCATENATE(D65,"_",E65)</f>
        <v>TD_Intervenant</v>
      </c>
      <c r="D65" s="88" t="s">
        <v>25</v>
      </c>
      <c r="E65" s="89" t="s">
        <v>71</v>
      </c>
      <c r="F65" s="89" t="s">
        <v>72</v>
      </c>
      <c r="G65" s="250"/>
      <c r="H65" s="250"/>
      <c r="I65" s="250"/>
      <c r="J65" s="250"/>
      <c r="K65" s="250"/>
      <c r="L65" s="250"/>
      <c r="M65" s="284"/>
      <c r="N65" s="275"/>
      <c r="O65" s="251"/>
      <c r="P65" s="250"/>
      <c r="Q65" s="250" t="n">
        <v>2</v>
      </c>
      <c r="R65" s="250" t="n">
        <v>2</v>
      </c>
      <c r="S65" s="250" t="n">
        <v>2</v>
      </c>
      <c r="T65" s="250" t="n">
        <v>2</v>
      </c>
      <c r="U65" s="250"/>
      <c r="V65" s="238"/>
      <c r="W65" s="238"/>
      <c r="X65" s="284"/>
      <c r="Y65" s="284"/>
      <c r="Z65" s="275"/>
      <c r="AA65" s="92"/>
      <c r="AB65" s="280"/>
      <c r="AC65" s="88" t="n">
        <f aca="false">SUM(G65:AA65)*3</f>
        <v>24</v>
      </c>
      <c r="AD65" s="88" t="n">
        <f aca="false">12/1.5*3</f>
        <v>24</v>
      </c>
      <c r="AE65" s="114"/>
      <c r="AF65" s="114"/>
      <c r="AG65" s="114"/>
      <c r="AH65" s="88" t="str">
        <f aca="false">E65</f>
        <v>Intervenant</v>
      </c>
      <c r="AI65" s="88" t="str">
        <f aca="false">D65</f>
        <v>TD</v>
      </c>
      <c r="AJ65" s="88" t="n">
        <f aca="false">SUM(G65:AA65)</f>
        <v>8</v>
      </c>
      <c r="AK65" s="88" t="n">
        <f aca="false">AJ65*1.5</f>
        <v>12</v>
      </c>
      <c r="AL65" s="44"/>
      <c r="AM65" s="44"/>
      <c r="AN65" s="44"/>
      <c r="AO65" s="44"/>
      <c r="AP65" s="44"/>
      <c r="AQ65" s="44"/>
      <c r="AR65" s="44"/>
      <c r="AS65" s="44"/>
      <c r="AT65" s="44"/>
      <c r="AU65" s="44"/>
    </row>
    <row r="66" customFormat="false" ht="13.5" hidden="false" customHeight="true" outlineLevel="0" collapsed="false">
      <c r="A66" s="44" t="n">
        <v>76</v>
      </c>
      <c r="B66" s="163" t="s">
        <v>207</v>
      </c>
      <c r="C66" s="96" t="str">
        <f aca="false">CONCATENATE(D66,"_",E66)</f>
        <v>TD_LN</v>
      </c>
      <c r="D66" s="184" t="s">
        <v>25</v>
      </c>
      <c r="E66" s="195" t="s">
        <v>96</v>
      </c>
      <c r="F66" s="195" t="s">
        <v>32</v>
      </c>
      <c r="G66" s="277"/>
      <c r="H66" s="166"/>
      <c r="I66" s="166"/>
      <c r="J66" s="166"/>
      <c r="K66" s="166"/>
      <c r="L66" s="166"/>
      <c r="M66" s="283"/>
      <c r="N66" s="283"/>
      <c r="O66" s="167"/>
      <c r="P66" s="166"/>
      <c r="Q66" s="166" t="n">
        <v>2</v>
      </c>
      <c r="R66" s="166" t="n">
        <v>2</v>
      </c>
      <c r="S66" s="166" t="n">
        <v>2</v>
      </c>
      <c r="T66" s="166" t="n">
        <v>2</v>
      </c>
      <c r="U66" s="166"/>
      <c r="V66" s="167"/>
      <c r="W66" s="167"/>
      <c r="X66" s="283"/>
      <c r="Y66" s="283"/>
      <c r="Z66" s="283"/>
      <c r="AA66" s="279"/>
      <c r="AB66" s="112"/>
      <c r="AC66" s="103" t="n">
        <f aca="false">SUM(G66:AA68)</f>
        <v>24</v>
      </c>
      <c r="AD66" s="104"/>
      <c r="AE66" s="114"/>
      <c r="AF66" s="114"/>
      <c r="AG66" s="114"/>
      <c r="AH66" s="105" t="str">
        <f aca="false">E66</f>
        <v>LN</v>
      </c>
      <c r="AI66" s="106" t="str">
        <f aca="false">D66</f>
        <v>TD</v>
      </c>
      <c r="AJ66" s="105" t="n">
        <f aca="false">SUM(G66:AA66)</f>
        <v>8</v>
      </c>
      <c r="AK66" s="105" t="n">
        <f aca="false">AJ66*1.5</f>
        <v>12</v>
      </c>
      <c r="AL66" s="44" t="n">
        <f aca="false">AK66*1.5</f>
        <v>18</v>
      </c>
      <c r="AM66" s="44"/>
      <c r="AN66" s="44"/>
      <c r="AO66" s="44"/>
      <c r="AP66" s="44"/>
      <c r="AQ66" s="44"/>
      <c r="AR66" s="44"/>
      <c r="AS66" s="44"/>
      <c r="AT66" s="44"/>
      <c r="AU66" s="44"/>
    </row>
    <row r="67" customFormat="false" ht="13.5" hidden="false" customHeight="true" outlineLevel="0" collapsed="false">
      <c r="A67" s="44" t="n">
        <v>77</v>
      </c>
      <c r="B67" s="163" t="s">
        <v>207</v>
      </c>
      <c r="C67" s="96" t="str">
        <f aca="false">CONCATENATE(D67,"_",E67)</f>
        <v>TD_LD</v>
      </c>
      <c r="D67" s="184" t="s">
        <v>25</v>
      </c>
      <c r="E67" s="195" t="s">
        <v>95</v>
      </c>
      <c r="F67" s="195" t="s">
        <v>32</v>
      </c>
      <c r="G67" s="277"/>
      <c r="H67" s="166"/>
      <c r="I67" s="166"/>
      <c r="J67" s="166"/>
      <c r="K67" s="166"/>
      <c r="L67" s="166"/>
      <c r="M67" s="283"/>
      <c r="N67" s="283"/>
      <c r="O67" s="167"/>
      <c r="P67" s="166"/>
      <c r="Q67" s="166" t="n">
        <v>2</v>
      </c>
      <c r="R67" s="166" t="n">
        <v>2</v>
      </c>
      <c r="S67" s="166" t="n">
        <v>2</v>
      </c>
      <c r="T67" s="166" t="n">
        <v>2</v>
      </c>
      <c r="U67" s="166"/>
      <c r="V67" s="167"/>
      <c r="W67" s="167"/>
      <c r="X67" s="283"/>
      <c r="Y67" s="283"/>
      <c r="Z67" s="283"/>
      <c r="AA67" s="279"/>
      <c r="AB67" s="112"/>
      <c r="AC67" s="126"/>
      <c r="AD67" s="126"/>
      <c r="AE67" s="114"/>
      <c r="AF67" s="114"/>
      <c r="AG67" s="114"/>
      <c r="AH67" s="105" t="str">
        <f aca="false">E67</f>
        <v>LD</v>
      </c>
      <c r="AI67" s="106" t="str">
        <f aca="false">D67</f>
        <v>TD</v>
      </c>
      <c r="AJ67" s="105" t="n">
        <f aca="false">SUM(G67:AA67)</f>
        <v>8</v>
      </c>
      <c r="AK67" s="105" t="n">
        <f aca="false">AJ67*1.5</f>
        <v>12</v>
      </c>
      <c r="AL67" s="44" t="n">
        <f aca="false">AK67*1.5</f>
        <v>18</v>
      </c>
      <c r="AM67" s="44"/>
      <c r="AN67" s="44"/>
      <c r="AO67" s="44"/>
      <c r="AP67" s="44"/>
      <c r="AQ67" s="44"/>
      <c r="AR67" s="44"/>
      <c r="AS67" s="44"/>
      <c r="AT67" s="44"/>
      <c r="AU67" s="44"/>
    </row>
    <row r="68" customFormat="false" ht="13.5" hidden="false" customHeight="true" outlineLevel="0" collapsed="false">
      <c r="A68" s="44" t="n">
        <v>79</v>
      </c>
      <c r="B68" s="163" t="s">
        <v>207</v>
      </c>
      <c r="C68" s="96" t="str">
        <f aca="false">CONCATENATE(D68,"_",E68)</f>
        <v>TD_FP</v>
      </c>
      <c r="D68" s="184" t="s">
        <v>25</v>
      </c>
      <c r="E68" s="195" t="s">
        <v>135</v>
      </c>
      <c r="F68" s="195" t="s">
        <v>32</v>
      </c>
      <c r="G68" s="277"/>
      <c r="H68" s="166"/>
      <c r="I68" s="166"/>
      <c r="J68" s="166"/>
      <c r="K68" s="166"/>
      <c r="L68" s="166"/>
      <c r="M68" s="283"/>
      <c r="N68" s="283"/>
      <c r="O68" s="167"/>
      <c r="P68" s="166"/>
      <c r="Q68" s="166" t="n">
        <v>2</v>
      </c>
      <c r="R68" s="166" t="n">
        <v>2</v>
      </c>
      <c r="S68" s="166" t="n">
        <v>2</v>
      </c>
      <c r="T68" s="166" t="n">
        <v>2</v>
      </c>
      <c r="U68" s="166"/>
      <c r="V68" s="167"/>
      <c r="W68" s="167"/>
      <c r="X68" s="283"/>
      <c r="Y68" s="283"/>
      <c r="Z68" s="283"/>
      <c r="AA68" s="279"/>
      <c r="AB68" s="112"/>
      <c r="AC68" s="113" t="str">
        <f aca="false">IF(AC65=AC66,"ok","/!\")</f>
        <v>ok</v>
      </c>
      <c r="AD68" s="113" t="str">
        <f aca="false">IF(AC65=AD65,"ok","/!\")</f>
        <v>ok</v>
      </c>
      <c r="AE68" s="114"/>
      <c r="AF68" s="114"/>
      <c r="AG68" s="114"/>
      <c r="AH68" s="105" t="str">
        <f aca="false">E68</f>
        <v>FP</v>
      </c>
      <c r="AI68" s="106" t="str">
        <f aca="false">D68</f>
        <v>TD</v>
      </c>
      <c r="AJ68" s="105" t="n">
        <f aca="false">SUM(G68:AA68)</f>
        <v>8</v>
      </c>
      <c r="AK68" s="105" t="n">
        <f aca="false">AJ68*1.5</f>
        <v>12</v>
      </c>
      <c r="AL68" s="44" t="n">
        <f aca="false">AK68*1.5</f>
        <v>18</v>
      </c>
      <c r="AM68" s="44"/>
      <c r="AN68" s="44"/>
      <c r="AO68" s="44"/>
      <c r="AP68" s="44"/>
      <c r="AQ68" s="44"/>
      <c r="AR68" s="44"/>
      <c r="AS68" s="44"/>
      <c r="AT68" s="44"/>
      <c r="AU68" s="44"/>
    </row>
    <row r="69" customFormat="false" ht="13.5" hidden="false" customHeight="true" outlineLevel="0" collapsed="false">
      <c r="A69" s="44" t="n">
        <v>80</v>
      </c>
      <c r="B69" s="89" t="s">
        <v>206</v>
      </c>
      <c r="C69" s="88" t="str">
        <f aca="false">CONCATENATE(D69,"_",E69)</f>
        <v>TP_Intervenant</v>
      </c>
      <c r="D69" s="88" t="s">
        <v>27</v>
      </c>
      <c r="E69" s="89" t="s">
        <v>71</v>
      </c>
      <c r="F69" s="89" t="s">
        <v>72</v>
      </c>
      <c r="G69" s="250"/>
      <c r="H69" s="250"/>
      <c r="I69" s="250"/>
      <c r="J69" s="250"/>
      <c r="K69" s="250"/>
      <c r="L69" s="250"/>
      <c r="M69" s="284"/>
      <c r="N69" s="275"/>
      <c r="O69" s="251"/>
      <c r="P69" s="250"/>
      <c r="Q69" s="250"/>
      <c r="R69" s="250" t="n">
        <v>2</v>
      </c>
      <c r="S69" s="250" t="n">
        <v>2</v>
      </c>
      <c r="T69" s="250" t="n">
        <v>1</v>
      </c>
      <c r="U69" s="250" t="n">
        <v>2</v>
      </c>
      <c r="V69" s="238"/>
      <c r="W69" s="238"/>
      <c r="X69" s="284" t="n">
        <v>2</v>
      </c>
      <c r="Y69" s="284" t="n">
        <v>2</v>
      </c>
      <c r="Z69" s="275" t="n">
        <v>3</v>
      </c>
      <c r="AA69" s="92"/>
      <c r="AB69" s="112"/>
      <c r="AC69" s="88" t="n">
        <f aca="false">SUM(G69:AA69)*6</f>
        <v>84</v>
      </c>
      <c r="AD69" s="88" t="n">
        <f aca="false">22.5/1.5*6</f>
        <v>90</v>
      </c>
      <c r="AE69" s="114"/>
      <c r="AF69" s="114"/>
      <c r="AG69" s="114"/>
      <c r="AH69" s="88" t="str">
        <f aca="false">E69</f>
        <v>Intervenant</v>
      </c>
      <c r="AI69" s="88" t="str">
        <f aca="false">D69</f>
        <v>TP</v>
      </c>
      <c r="AJ69" s="88" t="n">
        <f aca="false">SUM(G69:AA69)</f>
        <v>14</v>
      </c>
      <c r="AK69" s="88" t="n">
        <f aca="false">AJ69*1.5</f>
        <v>21</v>
      </c>
      <c r="AL69" s="44"/>
      <c r="AM69" s="44"/>
      <c r="AN69" s="44"/>
      <c r="AO69" s="44"/>
      <c r="AP69" s="44"/>
      <c r="AQ69" s="44"/>
      <c r="AR69" s="44"/>
      <c r="AS69" s="44"/>
      <c r="AT69" s="44"/>
      <c r="AU69" s="44"/>
    </row>
    <row r="70" customFormat="false" ht="13.5" hidden="false" customHeight="true" outlineLevel="0" collapsed="false">
      <c r="A70" s="44" t="n">
        <v>81</v>
      </c>
      <c r="B70" s="163" t="s">
        <v>207</v>
      </c>
      <c r="C70" s="96" t="str">
        <f aca="false">CONCATENATE(D70,"_",E70)</f>
        <v>TP_LN</v>
      </c>
      <c r="D70" s="184" t="s">
        <v>27</v>
      </c>
      <c r="E70" s="195" t="s">
        <v>96</v>
      </c>
      <c r="F70" s="195" t="s">
        <v>36</v>
      </c>
      <c r="G70" s="277"/>
      <c r="H70" s="166"/>
      <c r="I70" s="166"/>
      <c r="J70" s="166"/>
      <c r="K70" s="166"/>
      <c r="L70" s="166"/>
      <c r="M70" s="283"/>
      <c r="N70" s="283"/>
      <c r="O70" s="167"/>
      <c r="P70" s="166"/>
      <c r="Q70" s="166"/>
      <c r="R70" s="166" t="n">
        <v>4</v>
      </c>
      <c r="S70" s="166" t="n">
        <v>4</v>
      </c>
      <c r="T70" s="166" t="n">
        <v>2</v>
      </c>
      <c r="U70" s="166" t="n">
        <v>4</v>
      </c>
      <c r="V70" s="167"/>
      <c r="W70" s="167"/>
      <c r="X70" s="283" t="n">
        <v>6</v>
      </c>
      <c r="Y70" s="283" t="n">
        <v>6</v>
      </c>
      <c r="Z70" s="283" t="n">
        <v>9</v>
      </c>
      <c r="AA70" s="279"/>
      <c r="AB70" s="112"/>
      <c r="AC70" s="103" t="n">
        <f aca="false">SUM(G70:AA75)</f>
        <v>84</v>
      </c>
      <c r="AD70" s="104"/>
      <c r="AE70" s="114"/>
      <c r="AF70" s="114"/>
      <c r="AG70" s="114"/>
      <c r="AH70" s="105" t="str">
        <f aca="false">E70</f>
        <v>LN</v>
      </c>
      <c r="AI70" s="106" t="str">
        <f aca="false">D70</f>
        <v>TP</v>
      </c>
      <c r="AJ70" s="105" t="n">
        <f aca="false">SUM(G70:AA70)</f>
        <v>35</v>
      </c>
      <c r="AK70" s="105" t="n">
        <f aca="false">AJ70*1.5</f>
        <v>52.5</v>
      </c>
      <c r="AL70" s="44" t="n">
        <f aca="false">AK70*1.5</f>
        <v>78.75</v>
      </c>
      <c r="AM70" s="44" t="n">
        <f aca="false">7*1.5</f>
        <v>10.5</v>
      </c>
      <c r="AN70" s="44"/>
      <c r="AO70" s="44"/>
      <c r="AP70" s="44"/>
      <c r="AQ70" s="44"/>
      <c r="AR70" s="44"/>
      <c r="AS70" s="44"/>
      <c r="AT70" s="44"/>
      <c r="AU70" s="44"/>
    </row>
    <row r="71" customFormat="false" ht="13.5" hidden="false" customHeight="true" outlineLevel="0" collapsed="false">
      <c r="A71" s="44" t="n">
        <v>82</v>
      </c>
      <c r="B71" s="163" t="s">
        <v>207</v>
      </c>
      <c r="C71" s="96" t="str">
        <f aca="false">CONCATENATE(D71,"_",E71)</f>
        <v>TP_OT</v>
      </c>
      <c r="D71" s="184" t="s">
        <v>27</v>
      </c>
      <c r="E71" s="195" t="s">
        <v>93</v>
      </c>
      <c r="F71" s="195" t="s">
        <v>36</v>
      </c>
      <c r="G71" s="277"/>
      <c r="H71" s="166"/>
      <c r="I71" s="166"/>
      <c r="J71" s="166"/>
      <c r="K71" s="166"/>
      <c r="L71" s="166"/>
      <c r="M71" s="283"/>
      <c r="N71" s="283"/>
      <c r="O71" s="167"/>
      <c r="P71" s="166"/>
      <c r="Q71" s="166"/>
      <c r="R71" s="166" t="n">
        <v>4</v>
      </c>
      <c r="S71" s="166" t="n">
        <v>4</v>
      </c>
      <c r="T71" s="166" t="n">
        <v>2</v>
      </c>
      <c r="U71" s="166" t="n">
        <v>4</v>
      </c>
      <c r="V71" s="167"/>
      <c r="W71" s="167"/>
      <c r="X71" s="283" t="n">
        <v>2</v>
      </c>
      <c r="Y71" s="283" t="n">
        <v>2</v>
      </c>
      <c r="Z71" s="283" t="n">
        <v>3</v>
      </c>
      <c r="AA71" s="279"/>
      <c r="AB71" s="112"/>
      <c r="AC71" s="126"/>
      <c r="AD71" s="114"/>
      <c r="AE71" s="114"/>
      <c r="AF71" s="114"/>
      <c r="AG71" s="114"/>
      <c r="AH71" s="105" t="str">
        <f aca="false">E71</f>
        <v>OT</v>
      </c>
      <c r="AI71" s="106" t="str">
        <f aca="false">D71</f>
        <v>TP</v>
      </c>
      <c r="AJ71" s="105" t="n">
        <f aca="false">SUM(G71:AA71)</f>
        <v>21</v>
      </c>
      <c r="AK71" s="105" t="n">
        <f aca="false">AJ71*1.5</f>
        <v>31.5</v>
      </c>
      <c r="AL71" s="44" t="n">
        <f aca="false">AK71*1.5</f>
        <v>47.25</v>
      </c>
      <c r="AM71" s="44"/>
      <c r="AN71" s="44"/>
      <c r="AO71" s="44"/>
      <c r="AP71" s="44"/>
      <c r="AQ71" s="44"/>
      <c r="AR71" s="44"/>
      <c r="AS71" s="44"/>
      <c r="AT71" s="44"/>
      <c r="AU71" s="44"/>
    </row>
    <row r="72" customFormat="false" ht="13.5" hidden="false" customHeight="true" outlineLevel="0" collapsed="false">
      <c r="A72" s="44" t="n">
        <v>83</v>
      </c>
      <c r="B72" s="163" t="s">
        <v>207</v>
      </c>
      <c r="C72" s="96" t="str">
        <f aca="false">CONCATENATE(D72,"_",E72)</f>
        <v>TP_FP</v>
      </c>
      <c r="D72" s="184" t="s">
        <v>27</v>
      </c>
      <c r="E72" s="195" t="s">
        <v>135</v>
      </c>
      <c r="F72" s="195" t="s">
        <v>36</v>
      </c>
      <c r="G72" s="277"/>
      <c r="H72" s="166"/>
      <c r="I72" s="166"/>
      <c r="J72" s="166"/>
      <c r="K72" s="166"/>
      <c r="L72" s="166"/>
      <c r="M72" s="283"/>
      <c r="N72" s="283"/>
      <c r="O72" s="167"/>
      <c r="P72" s="166"/>
      <c r="Q72" s="166"/>
      <c r="R72" s="166" t="n">
        <v>2</v>
      </c>
      <c r="S72" s="166" t="n">
        <v>2</v>
      </c>
      <c r="T72" s="166" t="n">
        <v>1</v>
      </c>
      <c r="U72" s="166" t="n">
        <v>2</v>
      </c>
      <c r="V72" s="167"/>
      <c r="W72" s="167"/>
      <c r="X72" s="283" t="n">
        <v>2</v>
      </c>
      <c r="Y72" s="283" t="n">
        <v>2</v>
      </c>
      <c r="Z72" s="283" t="n">
        <v>3</v>
      </c>
      <c r="AA72" s="279"/>
      <c r="AB72" s="112"/>
      <c r="AC72" s="126"/>
      <c r="AD72" s="114"/>
      <c r="AE72" s="114"/>
      <c r="AF72" s="114"/>
      <c r="AG72" s="114"/>
      <c r="AH72" s="105" t="str">
        <f aca="false">E72</f>
        <v>FP</v>
      </c>
      <c r="AI72" s="106" t="str">
        <f aca="false">D72</f>
        <v>TP</v>
      </c>
      <c r="AJ72" s="105" t="n">
        <f aca="false">SUM(G72:AA72)</f>
        <v>14</v>
      </c>
      <c r="AK72" s="105" t="n">
        <f aca="false">AJ72*1.5</f>
        <v>21</v>
      </c>
      <c r="AL72" s="44" t="n">
        <f aca="false">AK72*1.5</f>
        <v>31.5</v>
      </c>
      <c r="AM72" s="44"/>
      <c r="AN72" s="44"/>
      <c r="AO72" s="44"/>
      <c r="AP72" s="44"/>
      <c r="AQ72" s="44"/>
      <c r="AR72" s="44"/>
      <c r="AS72" s="44"/>
      <c r="AT72" s="44"/>
      <c r="AU72" s="44"/>
    </row>
    <row r="73" customFormat="false" ht="13.5" hidden="false" customHeight="true" outlineLevel="0" collapsed="false">
      <c r="A73" s="44" t="n">
        <v>84</v>
      </c>
      <c r="B73" s="163" t="s">
        <v>207</v>
      </c>
      <c r="C73" s="96" t="str">
        <f aca="false">CONCATENATE(D73,"_",E73)</f>
        <v>TP_LD</v>
      </c>
      <c r="D73" s="184" t="s">
        <v>27</v>
      </c>
      <c r="E73" s="195" t="s">
        <v>95</v>
      </c>
      <c r="F73" s="195" t="s">
        <v>36</v>
      </c>
      <c r="G73" s="277"/>
      <c r="H73" s="166"/>
      <c r="I73" s="166"/>
      <c r="J73" s="166"/>
      <c r="K73" s="166"/>
      <c r="L73" s="166"/>
      <c r="M73" s="283"/>
      <c r="N73" s="283"/>
      <c r="O73" s="167"/>
      <c r="P73" s="166"/>
      <c r="Q73" s="166"/>
      <c r="R73" s="166" t="n">
        <v>2</v>
      </c>
      <c r="S73" s="166" t="n">
        <v>2</v>
      </c>
      <c r="T73" s="166" t="n">
        <v>1</v>
      </c>
      <c r="U73" s="166" t="n">
        <v>2</v>
      </c>
      <c r="V73" s="167"/>
      <c r="W73" s="167"/>
      <c r="X73" s="283" t="n">
        <v>2</v>
      </c>
      <c r="Y73" s="283" t="n">
        <v>2</v>
      </c>
      <c r="Z73" s="283" t="n">
        <v>3</v>
      </c>
      <c r="AA73" s="279"/>
      <c r="AB73" s="112"/>
      <c r="AC73" s="126"/>
      <c r="AD73" s="114"/>
      <c r="AE73" s="114"/>
      <c r="AF73" s="114"/>
      <c r="AG73" s="114"/>
      <c r="AH73" s="105" t="str">
        <f aca="false">E73</f>
        <v>LD</v>
      </c>
      <c r="AI73" s="106" t="str">
        <f aca="false">D73</f>
        <v>TP</v>
      </c>
      <c r="AJ73" s="105" t="n">
        <f aca="false">SUM(G73:AA73)</f>
        <v>14</v>
      </c>
      <c r="AK73" s="105" t="n">
        <f aca="false">AJ73*1.5</f>
        <v>21</v>
      </c>
      <c r="AL73" s="44" t="n">
        <f aca="false">AK73*1.5</f>
        <v>31.5</v>
      </c>
      <c r="AM73" s="44"/>
      <c r="AN73" s="44"/>
      <c r="AO73" s="44"/>
      <c r="AP73" s="44"/>
      <c r="AQ73" s="44"/>
      <c r="AR73" s="44"/>
      <c r="AS73" s="44"/>
      <c r="AT73" s="44"/>
      <c r="AU73" s="44"/>
    </row>
    <row r="74" customFormat="false" ht="13.5" hidden="false" customHeight="true" outlineLevel="0" collapsed="false">
      <c r="A74" s="44" t="n">
        <v>85</v>
      </c>
      <c r="B74" s="163" t="s">
        <v>207</v>
      </c>
      <c r="C74" s="96" t="str">
        <f aca="false">CONCATENATE(D74,"_",E74)</f>
        <v>_</v>
      </c>
      <c r="D74" s="184"/>
      <c r="E74" s="185"/>
      <c r="F74" s="184"/>
      <c r="G74" s="277"/>
      <c r="H74" s="166"/>
      <c r="I74" s="166"/>
      <c r="J74" s="166"/>
      <c r="K74" s="166"/>
      <c r="L74" s="166"/>
      <c r="M74" s="283"/>
      <c r="N74" s="283"/>
      <c r="O74" s="167"/>
      <c r="P74" s="166"/>
      <c r="Q74" s="166"/>
      <c r="R74" s="166"/>
      <c r="S74" s="166"/>
      <c r="T74" s="166"/>
      <c r="U74" s="166"/>
      <c r="V74" s="167"/>
      <c r="W74" s="167"/>
      <c r="X74" s="283"/>
      <c r="Y74" s="283"/>
      <c r="Z74" s="283"/>
      <c r="AA74" s="279"/>
      <c r="AB74" s="112"/>
      <c r="AC74" s="126"/>
      <c r="AD74" s="114"/>
      <c r="AE74" s="114"/>
      <c r="AF74" s="114"/>
      <c r="AG74" s="114"/>
      <c r="AH74" s="105" t="n">
        <f aca="false">E74</f>
        <v>0</v>
      </c>
      <c r="AI74" s="106" t="n">
        <f aca="false">D74</f>
        <v>0</v>
      </c>
      <c r="AJ74" s="105" t="n">
        <f aca="false">SUM(G74:AA74)</f>
        <v>0</v>
      </c>
      <c r="AK74" s="105" t="n">
        <f aca="false">AJ74*1.5</f>
        <v>0</v>
      </c>
      <c r="AL74" s="44"/>
      <c r="AM74" s="44"/>
      <c r="AN74" s="44"/>
      <c r="AO74" s="44"/>
      <c r="AP74" s="44"/>
      <c r="AQ74" s="44"/>
      <c r="AR74" s="44"/>
      <c r="AS74" s="44"/>
      <c r="AT74" s="44"/>
      <c r="AU74" s="44"/>
    </row>
    <row r="75" customFormat="false" ht="13.5" hidden="false" customHeight="true" outlineLevel="0" collapsed="false">
      <c r="A75" s="44" t="n">
        <v>88</v>
      </c>
      <c r="B75" s="163" t="s">
        <v>207</v>
      </c>
      <c r="C75" s="96" t="str">
        <f aca="false">CONCATENATE(D75,"_",E75)</f>
        <v>_</v>
      </c>
      <c r="D75" s="184"/>
      <c r="E75" s="185"/>
      <c r="F75" s="184"/>
      <c r="G75" s="277"/>
      <c r="H75" s="166"/>
      <c r="I75" s="166"/>
      <c r="J75" s="166"/>
      <c r="K75" s="166"/>
      <c r="L75" s="166"/>
      <c r="M75" s="283"/>
      <c r="N75" s="283"/>
      <c r="O75" s="167"/>
      <c r="P75" s="166"/>
      <c r="Q75" s="166"/>
      <c r="R75" s="166"/>
      <c r="S75" s="166"/>
      <c r="T75" s="166"/>
      <c r="U75" s="166"/>
      <c r="V75" s="167"/>
      <c r="W75" s="167"/>
      <c r="X75" s="283"/>
      <c r="Y75" s="283"/>
      <c r="Z75" s="283"/>
      <c r="AA75" s="279"/>
      <c r="AB75" s="112"/>
      <c r="AC75" s="113" t="str">
        <f aca="false">IF(AC69=AC70,"ok","/!\")</f>
        <v>ok</v>
      </c>
      <c r="AD75" s="113" t="str">
        <f aca="false">IF(AC69=AD69,"ok","/!\")</f>
        <v>/!\</v>
      </c>
      <c r="AE75" s="114"/>
      <c r="AF75" s="114"/>
      <c r="AG75" s="114"/>
      <c r="AH75" s="105" t="n">
        <f aca="false">E75</f>
        <v>0</v>
      </c>
      <c r="AI75" s="106" t="n">
        <f aca="false">D75</f>
        <v>0</v>
      </c>
      <c r="AJ75" s="105" t="n">
        <f aca="false">SUM(G75:AA75)</f>
        <v>0</v>
      </c>
      <c r="AK75" s="105" t="n">
        <f aca="false">AJ75*1.5</f>
        <v>0</v>
      </c>
      <c r="AL75" s="44"/>
      <c r="AM75" s="44"/>
      <c r="AN75" s="44"/>
      <c r="AO75" s="44"/>
      <c r="AP75" s="44"/>
      <c r="AQ75" s="44"/>
      <c r="AR75" s="44"/>
      <c r="AS75" s="44"/>
      <c r="AT75" s="44"/>
      <c r="AU75" s="44"/>
    </row>
    <row r="76" customFormat="false" ht="24.75" hidden="false" customHeight="true" outlineLevel="0" collapsed="false">
      <c r="A76" s="44" t="n">
        <v>89</v>
      </c>
      <c r="B76" s="89" t="s">
        <v>206</v>
      </c>
      <c r="C76" s="88" t="str">
        <f aca="false">CONCATENATE(D76,"_",E76)</f>
        <v>CTRL_Intervenant</v>
      </c>
      <c r="D76" s="88" t="s">
        <v>28</v>
      </c>
      <c r="E76" s="88" t="s">
        <v>71</v>
      </c>
      <c r="F76" s="88" t="s">
        <v>72</v>
      </c>
      <c r="G76" s="250"/>
      <c r="H76" s="250"/>
      <c r="I76" s="250"/>
      <c r="J76" s="250"/>
      <c r="K76" s="250"/>
      <c r="L76" s="250"/>
      <c r="M76" s="284"/>
      <c r="N76" s="275"/>
      <c r="O76" s="251"/>
      <c r="P76" s="250"/>
      <c r="Q76" s="250"/>
      <c r="R76" s="250"/>
      <c r="S76" s="250"/>
      <c r="T76" s="250"/>
      <c r="U76" s="250"/>
      <c r="V76" s="238"/>
      <c r="W76" s="238"/>
      <c r="X76" s="284"/>
      <c r="Y76" s="284"/>
      <c r="Z76" s="275" t="n">
        <v>1</v>
      </c>
      <c r="AA76" s="92"/>
      <c r="AB76" s="122"/>
      <c r="AC76" s="88" t="n">
        <f aca="false">SUM(G76:AA76)</f>
        <v>1</v>
      </c>
      <c r="AD76" s="88" t="n">
        <f aca="false">1.5/1.5</f>
        <v>1</v>
      </c>
      <c r="AE76" s="114"/>
      <c r="AF76" s="114"/>
      <c r="AG76" s="114"/>
      <c r="AH76" s="88" t="str">
        <f aca="false">E76</f>
        <v>Intervenant</v>
      </c>
      <c r="AI76" s="88" t="str">
        <f aca="false">D76</f>
        <v>CTRL</v>
      </c>
      <c r="AJ76" s="88" t="n">
        <f aca="false">SUM(G76:AA76)</f>
        <v>1</v>
      </c>
      <c r="AK76" s="88" t="n">
        <f aca="false">AJ76*1.5</f>
        <v>1.5</v>
      </c>
      <c r="AL76" s="44"/>
      <c r="AM76" s="44"/>
      <c r="AN76" s="44"/>
      <c r="AO76" s="44"/>
      <c r="AP76" s="44"/>
      <c r="AQ76" s="44"/>
      <c r="AR76" s="44"/>
      <c r="AS76" s="44"/>
      <c r="AT76" s="44"/>
      <c r="AU76" s="44"/>
    </row>
    <row r="77" customFormat="false" ht="13.5" hidden="false" customHeight="true" outlineLevel="0" collapsed="false">
      <c r="A77" s="44" t="n">
        <v>90</v>
      </c>
      <c r="B77" s="163" t="s">
        <v>207</v>
      </c>
      <c r="C77" s="96" t="str">
        <f aca="false">CONCATENATE(D77,"_",E77)</f>
        <v>CTRL_LN</v>
      </c>
      <c r="D77" s="184" t="s">
        <v>28</v>
      </c>
      <c r="E77" s="195" t="s">
        <v>96</v>
      </c>
      <c r="F77" s="195" t="s">
        <v>28</v>
      </c>
      <c r="G77" s="277"/>
      <c r="H77" s="166"/>
      <c r="I77" s="166"/>
      <c r="J77" s="166"/>
      <c r="K77" s="166"/>
      <c r="L77" s="166"/>
      <c r="M77" s="283"/>
      <c r="N77" s="283"/>
      <c r="O77" s="167"/>
      <c r="P77" s="166"/>
      <c r="Q77" s="166"/>
      <c r="R77" s="166"/>
      <c r="S77" s="166"/>
      <c r="T77" s="166"/>
      <c r="U77" s="166"/>
      <c r="V77" s="167"/>
      <c r="W77" s="167"/>
      <c r="X77" s="283"/>
      <c r="Y77" s="283"/>
      <c r="Z77" s="283" t="n">
        <v>1</v>
      </c>
      <c r="AA77" s="279"/>
      <c r="AB77" s="112"/>
      <c r="AC77" s="103" t="n">
        <f aca="false">SUM(G77:AA78)</f>
        <v>1</v>
      </c>
      <c r="AD77" s="104"/>
      <c r="AE77" s="114"/>
      <c r="AF77" s="114"/>
      <c r="AG77" s="114"/>
      <c r="AH77" s="106" t="str">
        <f aca="false">E77</f>
        <v>LN</v>
      </c>
      <c r="AI77" s="106" t="str">
        <f aca="false">D77</f>
        <v>CTRL</v>
      </c>
      <c r="AJ77" s="106" t="n">
        <f aca="false">SUM(G77:AA77)</f>
        <v>1</v>
      </c>
      <c r="AK77" s="106" t="n">
        <f aca="false">AJ77*1.5</f>
        <v>1.5</v>
      </c>
      <c r="AL77" s="44"/>
      <c r="AM77" s="44"/>
      <c r="AN77" s="44"/>
      <c r="AO77" s="44"/>
      <c r="AP77" s="44"/>
      <c r="AQ77" s="44"/>
      <c r="AR77" s="44"/>
      <c r="AS77" s="44"/>
      <c r="AT77" s="44"/>
      <c r="AU77" s="44"/>
    </row>
    <row r="78" customFormat="false" ht="13.5" hidden="false" customHeight="true" outlineLevel="0" collapsed="false">
      <c r="A78" s="44" t="n">
        <v>91</v>
      </c>
      <c r="B78" s="163" t="s">
        <v>207</v>
      </c>
      <c r="C78" s="96" t="str">
        <f aca="false">CONCATENATE(D78,"_",E78)</f>
        <v>_</v>
      </c>
      <c r="D78" s="184"/>
      <c r="E78" s="185"/>
      <c r="F78" s="195"/>
      <c r="G78" s="292"/>
      <c r="H78" s="166"/>
      <c r="I78" s="166"/>
      <c r="J78" s="166"/>
      <c r="K78" s="166"/>
      <c r="L78" s="166"/>
      <c r="M78" s="283"/>
      <c r="N78" s="283"/>
      <c r="O78" s="167"/>
      <c r="P78" s="166"/>
      <c r="Q78" s="166"/>
      <c r="R78" s="166"/>
      <c r="S78" s="166"/>
      <c r="T78" s="166"/>
      <c r="U78" s="166"/>
      <c r="V78" s="167"/>
      <c r="W78" s="167"/>
      <c r="X78" s="283"/>
      <c r="Y78" s="283"/>
      <c r="Z78" s="283"/>
      <c r="AA78" s="279"/>
      <c r="AB78" s="128"/>
      <c r="AC78" s="113" t="str">
        <f aca="false">IF(AC76=AC77,"ok","/!\")</f>
        <v>ok</v>
      </c>
      <c r="AD78" s="113" t="str">
        <f aca="false">IF(AC76=AD76,"ok","/!\")</f>
        <v>ok</v>
      </c>
      <c r="AE78" s="129"/>
      <c r="AF78" s="129"/>
      <c r="AG78" s="129"/>
      <c r="AH78" s="28" t="n">
        <f aca="false">E78</f>
        <v>0</v>
      </c>
      <c r="AI78" s="106" t="n">
        <f aca="false">D78</f>
        <v>0</v>
      </c>
      <c r="AJ78" s="28" t="n">
        <f aca="false">SUM(G78:AA78)</f>
        <v>0</v>
      </c>
      <c r="AK78" s="28" t="n">
        <f aca="false">AJ78*1.5</f>
        <v>0</v>
      </c>
      <c r="AL78" s="44"/>
      <c r="AM78" s="44"/>
      <c r="AN78" s="44"/>
      <c r="AO78" s="44"/>
      <c r="AP78" s="44"/>
      <c r="AQ78" s="44"/>
      <c r="AR78" s="44"/>
      <c r="AS78" s="44"/>
      <c r="AT78" s="44"/>
      <c r="AU78" s="44"/>
    </row>
    <row r="79" customFormat="false" ht="13.5" hidden="false" customHeight="true" outlineLevel="0" collapsed="false">
      <c r="A79" s="44"/>
      <c r="B79" s="172"/>
      <c r="C79" s="131"/>
      <c r="D79" s="172"/>
      <c r="E79" s="131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3"/>
      <c r="R79" s="73"/>
      <c r="S79" s="73"/>
      <c r="T79" s="73"/>
      <c r="U79" s="73"/>
      <c r="V79" s="175"/>
      <c r="W79" s="175"/>
      <c r="X79" s="72"/>
      <c r="Y79" s="72"/>
      <c r="Z79" s="72"/>
      <c r="AA79" s="72"/>
      <c r="AB79" s="72"/>
      <c r="AC79" s="72"/>
      <c r="AD79" s="86"/>
      <c r="AE79" s="72"/>
      <c r="AF79" s="72"/>
      <c r="AG79" s="72"/>
      <c r="AH79" s="86"/>
      <c r="AI79" s="86"/>
      <c r="AJ79" s="86"/>
      <c r="AK79" s="86"/>
      <c r="AL79" s="44"/>
      <c r="AM79" s="44"/>
      <c r="AN79" s="44"/>
      <c r="AO79" s="44"/>
      <c r="AP79" s="44"/>
      <c r="AQ79" s="44"/>
      <c r="AR79" s="44"/>
      <c r="AS79" s="44"/>
      <c r="AT79" s="44"/>
      <c r="AU79" s="44"/>
    </row>
    <row r="80" customFormat="false" ht="24.75" hidden="false" customHeight="true" outlineLevel="0" collapsed="false">
      <c r="A80" s="44" t="n">
        <v>94</v>
      </c>
      <c r="B80" s="89" t="s">
        <v>208</v>
      </c>
      <c r="C80" s="88" t="str">
        <f aca="false">CONCATENATE(D80,"_",E80)</f>
        <v>CM_Intervenant</v>
      </c>
      <c r="D80" s="88" t="s">
        <v>23</v>
      </c>
      <c r="E80" s="88" t="s">
        <v>71</v>
      </c>
      <c r="F80" s="88" t="s">
        <v>72</v>
      </c>
      <c r="G80" s="250" t="n">
        <v>1</v>
      </c>
      <c r="H80" s="250"/>
      <c r="I80" s="250"/>
      <c r="J80" s="250"/>
      <c r="K80" s="250"/>
      <c r="L80" s="250"/>
      <c r="M80" s="275"/>
      <c r="N80" s="275"/>
      <c r="O80" s="251"/>
      <c r="P80" s="250" t="n">
        <v>1</v>
      </c>
      <c r="Q80" s="250" t="n">
        <v>1</v>
      </c>
      <c r="R80" s="250" t="n">
        <v>1</v>
      </c>
      <c r="S80" s="250"/>
      <c r="T80" s="250" t="n">
        <v>1</v>
      </c>
      <c r="U80" s="250" t="n">
        <v>1</v>
      </c>
      <c r="V80" s="251"/>
      <c r="W80" s="251"/>
      <c r="X80" s="275" t="n">
        <v>1</v>
      </c>
      <c r="Y80" s="275" t="n">
        <v>1</v>
      </c>
      <c r="Z80" s="275"/>
      <c r="AA80" s="92"/>
      <c r="AB80" s="93" t="s">
        <v>158</v>
      </c>
      <c r="AC80" s="88" t="n">
        <f aca="false">SUM(G80:AA80)</f>
        <v>8</v>
      </c>
      <c r="AD80" s="88" t="n">
        <f aca="false">12/1.5</f>
        <v>8</v>
      </c>
      <c r="AE80" s="94" t="n">
        <f aca="false">(AC80+AC83+AC87+AC95)/(AD80+AD83+AD87+AD95)</f>
        <v>1.061946903</v>
      </c>
      <c r="AF80" s="276" t="n">
        <f aca="false">SUM(G80:L80,P80:U80,G83:L83,P83:U83,G87:L87,P87:U87,G95:L95,P95:U95)/SUM(G80:AA80,G83:AA83,G87:AA87,G95:AA95)</f>
        <v>0.7419354839</v>
      </c>
      <c r="AG80" s="88" t="str">
        <f aca="false">B80</f>
        <v>M3105 - CPOA</v>
      </c>
      <c r="AH80" s="88" t="str">
        <f aca="false">E80</f>
        <v>Intervenant</v>
      </c>
      <c r="AI80" s="88" t="s">
        <v>73</v>
      </c>
      <c r="AJ80" s="88" t="s">
        <v>21</v>
      </c>
      <c r="AK80" s="88" t="s">
        <v>74</v>
      </c>
      <c r="AL80" s="44"/>
      <c r="AM80" s="44"/>
      <c r="AN80" s="44"/>
      <c r="AO80" s="44"/>
      <c r="AP80" s="44"/>
      <c r="AQ80" s="44"/>
      <c r="AR80" s="44"/>
      <c r="AS80" s="44"/>
      <c r="AT80" s="44"/>
      <c r="AU80" s="44"/>
    </row>
    <row r="81" customFormat="false" ht="14.25" hidden="false" customHeight="true" outlineLevel="0" collapsed="false">
      <c r="A81" s="44" t="n">
        <v>95</v>
      </c>
      <c r="B81" s="163" t="s">
        <v>209</v>
      </c>
      <c r="C81" s="96" t="str">
        <f aca="false">CONCATENATE(D81,"_",E81)</f>
        <v>CM_JMB</v>
      </c>
      <c r="D81" s="184" t="s">
        <v>23</v>
      </c>
      <c r="E81" s="195" t="s">
        <v>158</v>
      </c>
      <c r="F81" s="195" t="s">
        <v>30</v>
      </c>
      <c r="G81" s="277"/>
      <c r="H81" s="277"/>
      <c r="I81" s="166"/>
      <c r="J81" s="166"/>
      <c r="K81" s="166"/>
      <c r="L81" s="166"/>
      <c r="M81" s="283"/>
      <c r="N81" s="283"/>
      <c r="O81" s="167"/>
      <c r="P81" s="166" t="n">
        <v>1</v>
      </c>
      <c r="Q81" s="166" t="n">
        <v>1</v>
      </c>
      <c r="R81" s="166" t="n">
        <v>1</v>
      </c>
      <c r="S81" s="166"/>
      <c r="T81" s="166" t="n">
        <v>1</v>
      </c>
      <c r="U81" s="166" t="n">
        <v>1</v>
      </c>
      <c r="V81" s="167"/>
      <c r="W81" s="167"/>
      <c r="X81" s="283" t="n">
        <v>1</v>
      </c>
      <c r="Y81" s="283" t="n">
        <v>1</v>
      </c>
      <c r="Z81" s="283"/>
      <c r="AA81" s="279"/>
      <c r="AB81" s="102"/>
      <c r="AC81" s="103" t="n">
        <f aca="false">SUM(G81:AA82)</f>
        <v>8</v>
      </c>
      <c r="AD81" s="104"/>
      <c r="AE81" s="104"/>
      <c r="AF81" s="104"/>
      <c r="AG81" s="104"/>
      <c r="AH81" s="105" t="str">
        <f aca="false">E81</f>
        <v>JMB</v>
      </c>
      <c r="AI81" s="106" t="str">
        <f aca="false">D81</f>
        <v>CM</v>
      </c>
      <c r="AJ81" s="105" t="n">
        <f aca="false">SUM(G81:AA81)</f>
        <v>7</v>
      </c>
      <c r="AK81" s="105" t="n">
        <f aca="false">AJ81*1.5</f>
        <v>10.5</v>
      </c>
      <c r="AL81" s="44" t="n">
        <f aca="false">AK81*1.5</f>
        <v>15.75</v>
      </c>
      <c r="AM81" s="44"/>
      <c r="AN81" s="44"/>
      <c r="AO81" s="44"/>
      <c r="AP81" s="44"/>
      <c r="AQ81" s="44"/>
      <c r="AR81" s="44"/>
      <c r="AS81" s="44"/>
      <c r="AT81" s="44"/>
      <c r="AU81" s="44"/>
    </row>
    <row r="82" customFormat="false" ht="13.5" hidden="false" customHeight="true" outlineLevel="0" collapsed="false">
      <c r="A82" s="44" t="n">
        <v>96</v>
      </c>
      <c r="B82" s="163" t="s">
        <v>209</v>
      </c>
      <c r="C82" s="96" t="str">
        <f aca="false">CONCATENATE(D82,"_",E82)</f>
        <v>CM_MGAD</v>
      </c>
      <c r="D82" s="184" t="s">
        <v>23</v>
      </c>
      <c r="E82" s="195" t="s">
        <v>210</v>
      </c>
      <c r="F82" s="195" t="s">
        <v>30</v>
      </c>
      <c r="G82" s="277" t="n">
        <v>1</v>
      </c>
      <c r="H82" s="293" t="s">
        <v>211</v>
      </c>
      <c r="I82" s="166"/>
      <c r="J82" s="166"/>
      <c r="K82" s="166"/>
      <c r="L82" s="166"/>
      <c r="M82" s="283"/>
      <c r="N82" s="283"/>
      <c r="O82" s="167"/>
      <c r="P82" s="166"/>
      <c r="Q82" s="166"/>
      <c r="R82" s="166"/>
      <c r="S82" s="166"/>
      <c r="T82" s="166"/>
      <c r="U82" s="166"/>
      <c r="V82" s="167"/>
      <c r="W82" s="167"/>
      <c r="X82" s="283"/>
      <c r="Y82" s="283"/>
      <c r="Z82" s="283"/>
      <c r="AA82" s="279"/>
      <c r="AB82" s="112"/>
      <c r="AC82" s="113" t="str">
        <f aca="false">IF(AC80=AC81,"ok","/!\")</f>
        <v>ok</v>
      </c>
      <c r="AD82" s="113" t="str">
        <f aca="false">IF(AC80=AD80,"ok","/!\")</f>
        <v>ok</v>
      </c>
      <c r="AE82" s="114"/>
      <c r="AF82" s="114"/>
      <c r="AG82" s="114"/>
      <c r="AH82" s="105" t="str">
        <f aca="false">E82</f>
        <v>MGAD</v>
      </c>
      <c r="AI82" s="106" t="str">
        <f aca="false">D82</f>
        <v>CM</v>
      </c>
      <c r="AJ82" s="105" t="n">
        <f aca="false">SUM(G82:AA82)</f>
        <v>1</v>
      </c>
      <c r="AK82" s="105" t="n">
        <f aca="false">AJ82*1.5</f>
        <v>1.5</v>
      </c>
      <c r="AL82" s="44" t="n">
        <f aca="false">AK82*1.5</f>
        <v>2.25</v>
      </c>
      <c r="AM82" s="44"/>
      <c r="AN82" s="44"/>
      <c r="AO82" s="44"/>
      <c r="AP82" s="44"/>
      <c r="AQ82" s="44"/>
      <c r="AR82" s="44"/>
      <c r="AS82" s="44"/>
      <c r="AT82" s="44"/>
      <c r="AU82" s="44"/>
    </row>
    <row r="83" customFormat="false" ht="24.75" hidden="false" customHeight="true" outlineLevel="0" collapsed="false">
      <c r="A83" s="44" t="n">
        <v>97</v>
      </c>
      <c r="B83" s="89" t="s">
        <v>208</v>
      </c>
      <c r="C83" s="88" t="str">
        <f aca="false">CONCATENATE(D83,"_",E83)</f>
        <v>TD_Intervenant</v>
      </c>
      <c r="D83" s="88" t="s">
        <v>25</v>
      </c>
      <c r="E83" s="89" t="s">
        <v>71</v>
      </c>
      <c r="F83" s="89" t="s">
        <v>72</v>
      </c>
      <c r="G83" s="250"/>
      <c r="H83" s="250"/>
      <c r="I83" s="250"/>
      <c r="J83" s="250"/>
      <c r="K83" s="250"/>
      <c r="L83" s="250"/>
      <c r="M83" s="275"/>
      <c r="N83" s="275"/>
      <c r="O83" s="251"/>
      <c r="P83" s="250" t="n">
        <v>1</v>
      </c>
      <c r="Q83" s="250" t="n">
        <v>1</v>
      </c>
      <c r="R83" s="250" t="n">
        <v>1</v>
      </c>
      <c r="S83" s="250" t="n">
        <v>1</v>
      </c>
      <c r="T83" s="250" t="n">
        <v>1</v>
      </c>
      <c r="U83" s="250" t="n">
        <v>1</v>
      </c>
      <c r="V83" s="251"/>
      <c r="W83" s="251"/>
      <c r="X83" s="275" t="n">
        <v>1</v>
      </c>
      <c r="Y83" s="275"/>
      <c r="Z83" s="275"/>
      <c r="AA83" s="92"/>
      <c r="AB83" s="112"/>
      <c r="AC83" s="88" t="n">
        <f aca="false">SUM(G83:AA83)*3</f>
        <v>21</v>
      </c>
      <c r="AD83" s="88" t="n">
        <f aca="false">10.5/1.5*3</f>
        <v>21</v>
      </c>
      <c r="AE83" s="114"/>
      <c r="AF83" s="114"/>
      <c r="AG83" s="114"/>
      <c r="AH83" s="88" t="str">
        <f aca="false">E83</f>
        <v>Intervenant</v>
      </c>
      <c r="AI83" s="88" t="str">
        <f aca="false">D83</f>
        <v>TD</v>
      </c>
      <c r="AJ83" s="88" t="n">
        <f aca="false">SUM(G83:AA83)</f>
        <v>7</v>
      </c>
      <c r="AK83" s="88" t="n">
        <f aca="false">AJ83*1.5</f>
        <v>10.5</v>
      </c>
      <c r="AL83" s="44"/>
      <c r="AM83" s="44"/>
      <c r="AN83" s="44"/>
      <c r="AO83" s="44"/>
      <c r="AP83" s="44"/>
      <c r="AQ83" s="44"/>
      <c r="AR83" s="44"/>
      <c r="AS83" s="44"/>
      <c r="AT83" s="44"/>
      <c r="AU83" s="44"/>
    </row>
    <row r="84" customFormat="false" ht="13.5" hidden="false" customHeight="true" outlineLevel="0" collapsed="false">
      <c r="A84" s="44" t="n">
        <v>98</v>
      </c>
      <c r="B84" s="163" t="s">
        <v>209</v>
      </c>
      <c r="C84" s="96" t="str">
        <f aca="false">CONCATENATE(D84,"_",E84)</f>
        <v>TD_JMB</v>
      </c>
      <c r="D84" s="294" t="s">
        <v>25</v>
      </c>
      <c r="E84" s="295" t="s">
        <v>158</v>
      </c>
      <c r="F84" s="295" t="s">
        <v>32</v>
      </c>
      <c r="G84" s="277"/>
      <c r="H84" s="277"/>
      <c r="I84" s="166"/>
      <c r="J84" s="166"/>
      <c r="K84" s="166"/>
      <c r="L84" s="166"/>
      <c r="M84" s="283"/>
      <c r="N84" s="283"/>
      <c r="O84" s="167"/>
      <c r="P84" s="166" t="n">
        <v>1</v>
      </c>
      <c r="Q84" s="166" t="n">
        <v>1</v>
      </c>
      <c r="R84" s="166" t="n">
        <v>1</v>
      </c>
      <c r="S84" s="166" t="n">
        <v>1</v>
      </c>
      <c r="T84" s="166" t="n">
        <v>1</v>
      </c>
      <c r="U84" s="166" t="n">
        <v>1</v>
      </c>
      <c r="V84" s="167"/>
      <c r="W84" s="167"/>
      <c r="X84" s="283" t="n">
        <v>1</v>
      </c>
      <c r="Y84" s="283"/>
      <c r="Z84" s="283"/>
      <c r="AA84" s="279"/>
      <c r="AB84" s="112"/>
      <c r="AC84" s="103" t="n">
        <f aca="false">SUM(G84:AA86)</f>
        <v>21</v>
      </c>
      <c r="AD84" s="104"/>
      <c r="AE84" s="114"/>
      <c r="AF84" s="114"/>
      <c r="AG84" s="114"/>
      <c r="AH84" s="105" t="str">
        <f aca="false">E84</f>
        <v>JMB</v>
      </c>
      <c r="AI84" s="106" t="str">
        <f aca="false">D84</f>
        <v>TD</v>
      </c>
      <c r="AJ84" s="105" t="n">
        <f aca="false">SUM(G84:AA84)</f>
        <v>7</v>
      </c>
      <c r="AK84" s="105" t="n">
        <f aca="false">AJ84*1.5</f>
        <v>10.5</v>
      </c>
      <c r="AL84" s="44" t="n">
        <f aca="false">AK84</f>
        <v>10.5</v>
      </c>
      <c r="AM84" s="44"/>
      <c r="AN84" s="44"/>
      <c r="AO84" s="44"/>
      <c r="AP84" s="44"/>
      <c r="AQ84" s="44"/>
      <c r="AR84" s="44"/>
      <c r="AS84" s="44"/>
      <c r="AT84" s="44"/>
      <c r="AU84" s="44"/>
    </row>
    <row r="85" customFormat="false" ht="13.5" hidden="false" customHeight="true" outlineLevel="0" collapsed="false">
      <c r="A85" s="44" t="n">
        <v>99</v>
      </c>
      <c r="B85" s="163" t="s">
        <v>209</v>
      </c>
      <c r="C85" s="96" t="str">
        <f aca="false">CONCATENATE(D85,"_",E85)</f>
        <v>TD_AP</v>
      </c>
      <c r="D85" s="184" t="s">
        <v>25</v>
      </c>
      <c r="E85" s="195" t="s">
        <v>87</v>
      </c>
      <c r="F85" s="195" t="s">
        <v>32</v>
      </c>
      <c r="G85" s="277"/>
      <c r="H85" s="277"/>
      <c r="I85" s="166"/>
      <c r="J85" s="166"/>
      <c r="K85" s="166"/>
      <c r="L85" s="166"/>
      <c r="M85" s="283"/>
      <c r="N85" s="283"/>
      <c r="O85" s="167"/>
      <c r="P85" s="166" t="n">
        <v>2</v>
      </c>
      <c r="Q85" s="166" t="n">
        <v>1</v>
      </c>
      <c r="R85" s="166" t="n">
        <v>1</v>
      </c>
      <c r="S85" s="166" t="n">
        <v>1</v>
      </c>
      <c r="T85" s="166" t="n">
        <v>1</v>
      </c>
      <c r="U85" s="166" t="n">
        <v>1</v>
      </c>
      <c r="V85" s="167"/>
      <c r="W85" s="167"/>
      <c r="X85" s="283" t="n">
        <v>1</v>
      </c>
      <c r="Y85" s="283"/>
      <c r="Z85" s="283"/>
      <c r="AA85" s="279"/>
      <c r="AB85" s="112"/>
      <c r="AC85" s="126"/>
      <c r="AD85" s="126"/>
      <c r="AE85" s="114"/>
      <c r="AF85" s="114"/>
      <c r="AG85" s="114"/>
      <c r="AH85" s="105" t="str">
        <f aca="false">E85</f>
        <v>AP</v>
      </c>
      <c r="AI85" s="106" t="str">
        <f aca="false">D85</f>
        <v>TD</v>
      </c>
      <c r="AJ85" s="105" t="n">
        <f aca="false">SUM(G85:AA85)</f>
        <v>8</v>
      </c>
      <c r="AK85" s="105" t="n">
        <f aca="false">AJ85*1.5</f>
        <v>12</v>
      </c>
      <c r="AL85" s="44" t="n">
        <f aca="false">AK85</f>
        <v>12</v>
      </c>
      <c r="AM85" s="44"/>
      <c r="AN85" s="44"/>
      <c r="AO85" s="44"/>
      <c r="AP85" s="44"/>
      <c r="AQ85" s="44"/>
      <c r="AR85" s="44"/>
      <c r="AS85" s="44"/>
      <c r="AT85" s="44"/>
      <c r="AU85" s="44"/>
    </row>
    <row r="86" customFormat="false" ht="13.5" hidden="false" customHeight="true" outlineLevel="0" collapsed="false">
      <c r="A86" s="44" t="n">
        <v>101</v>
      </c>
      <c r="B86" s="163" t="s">
        <v>209</v>
      </c>
      <c r="C86" s="96" t="str">
        <f aca="false">CONCATENATE(D86,"_",E86)</f>
        <v>TD_LC</v>
      </c>
      <c r="D86" s="184" t="s">
        <v>25</v>
      </c>
      <c r="E86" s="195" t="s">
        <v>160</v>
      </c>
      <c r="F86" s="195" t="s">
        <v>32</v>
      </c>
      <c r="G86" s="277"/>
      <c r="H86" s="277"/>
      <c r="I86" s="166"/>
      <c r="J86" s="166"/>
      <c r="K86" s="166"/>
      <c r="L86" s="166"/>
      <c r="M86" s="283"/>
      <c r="N86" s="283"/>
      <c r="O86" s="167"/>
      <c r="P86" s="166"/>
      <c r="Q86" s="166" t="n">
        <v>1</v>
      </c>
      <c r="R86" s="166" t="n">
        <v>1</v>
      </c>
      <c r="S86" s="166" t="n">
        <v>1</v>
      </c>
      <c r="T86" s="166" t="n">
        <v>1</v>
      </c>
      <c r="U86" s="166" t="n">
        <v>1</v>
      </c>
      <c r="V86" s="167"/>
      <c r="W86" s="167"/>
      <c r="X86" s="283" t="n">
        <v>1</v>
      </c>
      <c r="Y86" s="283"/>
      <c r="Z86" s="283"/>
      <c r="AA86" s="279"/>
      <c r="AB86" s="112"/>
      <c r="AC86" s="113" t="str">
        <f aca="false">IF(AC83=AC84,"ok","/!\")</f>
        <v>ok</v>
      </c>
      <c r="AD86" s="113" t="str">
        <f aca="false">IF(AC83=AD83,"ok","/!\")</f>
        <v>ok</v>
      </c>
      <c r="AE86" s="114"/>
      <c r="AF86" s="114"/>
      <c r="AG86" s="114"/>
      <c r="AH86" s="105" t="str">
        <f aca="false">E86</f>
        <v>LC</v>
      </c>
      <c r="AI86" s="106" t="str">
        <f aca="false">D86</f>
        <v>TD</v>
      </c>
      <c r="AJ86" s="105" t="n">
        <f aca="false">SUM(G86:AA86)</f>
        <v>6</v>
      </c>
      <c r="AK86" s="105" t="n">
        <f aca="false">AJ86*1.5</f>
        <v>9</v>
      </c>
      <c r="AL86" s="44" t="n">
        <f aca="false">AK86</f>
        <v>9</v>
      </c>
      <c r="AM86" s="44"/>
      <c r="AN86" s="44"/>
      <c r="AO86" s="44"/>
      <c r="AP86" s="44"/>
      <c r="AQ86" s="44"/>
      <c r="AR86" s="44"/>
      <c r="AS86" s="44"/>
      <c r="AT86" s="44"/>
      <c r="AU86" s="44"/>
    </row>
    <row r="87" customFormat="false" ht="24.75" hidden="false" customHeight="true" outlineLevel="0" collapsed="false">
      <c r="A87" s="44" t="n">
        <v>102</v>
      </c>
      <c r="B87" s="89" t="s">
        <v>208</v>
      </c>
      <c r="C87" s="88" t="str">
        <f aca="false">CONCATENATE(D87,"_",E87)</f>
        <v>TP_Intervenant</v>
      </c>
      <c r="D87" s="88" t="s">
        <v>27</v>
      </c>
      <c r="E87" s="89" t="s">
        <v>71</v>
      </c>
      <c r="F87" s="89" t="s">
        <v>72</v>
      </c>
      <c r="G87" s="250" t="n">
        <v>1</v>
      </c>
      <c r="H87" s="250"/>
      <c r="I87" s="250"/>
      <c r="J87" s="250"/>
      <c r="K87" s="250"/>
      <c r="L87" s="250"/>
      <c r="M87" s="275"/>
      <c r="N87" s="275"/>
      <c r="O87" s="251"/>
      <c r="P87" s="250"/>
      <c r="Q87" s="250" t="n">
        <v>2</v>
      </c>
      <c r="R87" s="250" t="n">
        <v>2</v>
      </c>
      <c r="S87" s="250" t="n">
        <v>2</v>
      </c>
      <c r="T87" s="250" t="n">
        <v>2</v>
      </c>
      <c r="U87" s="250" t="n">
        <v>2</v>
      </c>
      <c r="V87" s="251"/>
      <c r="W87" s="251"/>
      <c r="X87" s="275" t="n">
        <v>2</v>
      </c>
      <c r="Y87" s="275" t="n">
        <v>2</v>
      </c>
      <c r="Z87" s="275"/>
      <c r="AA87" s="92"/>
      <c r="AB87" s="112"/>
      <c r="AC87" s="88" t="n">
        <f aca="false">SUM(G87:AA87)*6</f>
        <v>90</v>
      </c>
      <c r="AD87" s="88" t="n">
        <f aca="false">21/1.5*6</f>
        <v>84</v>
      </c>
      <c r="AE87" s="114"/>
      <c r="AF87" s="114"/>
      <c r="AG87" s="114"/>
      <c r="AH87" s="88" t="str">
        <f aca="false">E87</f>
        <v>Intervenant</v>
      </c>
      <c r="AI87" s="88" t="str">
        <f aca="false">D87</f>
        <v>TP</v>
      </c>
      <c r="AJ87" s="88" t="n">
        <f aca="false">SUM(G87:AA87)</f>
        <v>15</v>
      </c>
      <c r="AK87" s="88" t="n">
        <f aca="false">AJ87*1.5</f>
        <v>22.5</v>
      </c>
      <c r="AL87" s="44"/>
      <c r="AM87" s="44"/>
      <c r="AN87" s="44"/>
      <c r="AO87" s="44"/>
      <c r="AP87" s="44"/>
      <c r="AQ87" s="44"/>
      <c r="AR87" s="44"/>
      <c r="AS87" s="44"/>
      <c r="AT87" s="44"/>
      <c r="AU87" s="44"/>
    </row>
    <row r="88" customFormat="false" ht="13.5" hidden="false" customHeight="true" outlineLevel="0" collapsed="false">
      <c r="A88" s="44" t="n">
        <v>103</v>
      </c>
      <c r="B88" s="163" t="s">
        <v>209</v>
      </c>
      <c r="C88" s="96" t="str">
        <f aca="false">CONCATENATE(D88,"_",E88)</f>
        <v>TP_JMB</v>
      </c>
      <c r="D88" s="294" t="s">
        <v>27</v>
      </c>
      <c r="E88" s="296" t="s">
        <v>158</v>
      </c>
      <c r="F88" s="297" t="s">
        <v>36</v>
      </c>
      <c r="G88" s="298"/>
      <c r="H88" s="298"/>
      <c r="I88" s="298"/>
      <c r="J88" s="298"/>
      <c r="K88" s="298"/>
      <c r="L88" s="298"/>
      <c r="M88" s="299"/>
      <c r="N88" s="299"/>
      <c r="O88" s="300"/>
      <c r="P88" s="301"/>
      <c r="Q88" s="301" t="n">
        <v>2</v>
      </c>
      <c r="R88" s="302" t="n">
        <v>2</v>
      </c>
      <c r="S88" s="302" t="n">
        <v>2</v>
      </c>
      <c r="T88" s="302" t="n">
        <v>2</v>
      </c>
      <c r="U88" s="302" t="n">
        <v>2</v>
      </c>
      <c r="V88" s="300"/>
      <c r="W88" s="300"/>
      <c r="X88" s="303" t="n">
        <v>2</v>
      </c>
      <c r="Y88" s="303" t="n">
        <v>2</v>
      </c>
      <c r="Z88" s="303"/>
      <c r="AA88" s="279"/>
      <c r="AB88" s="112"/>
      <c r="AC88" s="103" t="n">
        <f aca="false">SUM(G88:AA94)</f>
        <v>90</v>
      </c>
      <c r="AD88" s="104"/>
      <c r="AE88" s="114"/>
      <c r="AF88" s="114"/>
      <c r="AG88" s="114"/>
      <c r="AH88" s="105" t="str">
        <f aca="false">E88</f>
        <v>JMB</v>
      </c>
      <c r="AI88" s="106" t="str">
        <f aca="false">D88</f>
        <v>TP</v>
      </c>
      <c r="AJ88" s="105" t="n">
        <f aca="false">SUM(G88:AA88)</f>
        <v>14</v>
      </c>
      <c r="AK88" s="105" t="n">
        <f aca="false">AJ88*1.5</f>
        <v>21</v>
      </c>
      <c r="AL88" s="44" t="n">
        <f aca="false">AK88</f>
        <v>21</v>
      </c>
      <c r="AM88" s="44"/>
      <c r="AN88" s="44"/>
      <c r="AO88" s="44"/>
      <c r="AP88" s="44"/>
      <c r="AQ88" s="44"/>
      <c r="AR88" s="44"/>
      <c r="AS88" s="44"/>
      <c r="AT88" s="44"/>
      <c r="AU88" s="44"/>
    </row>
    <row r="89" customFormat="false" ht="13.5" hidden="false" customHeight="true" outlineLevel="0" collapsed="false">
      <c r="A89" s="44"/>
      <c r="B89" s="163" t="s">
        <v>209</v>
      </c>
      <c r="C89" s="96" t="str">
        <f aca="false">CONCATENATE(D89,"_",E89)</f>
        <v>TP_JMB</v>
      </c>
      <c r="D89" s="294" t="s">
        <v>27</v>
      </c>
      <c r="E89" s="296" t="s">
        <v>158</v>
      </c>
      <c r="F89" s="297" t="s">
        <v>36</v>
      </c>
      <c r="G89" s="304"/>
      <c r="H89" s="304"/>
      <c r="I89" s="304"/>
      <c r="J89" s="304"/>
      <c r="K89" s="304"/>
      <c r="L89" s="304"/>
      <c r="M89" s="305"/>
      <c r="N89" s="305"/>
      <c r="O89" s="306"/>
      <c r="P89" s="307"/>
      <c r="Q89" s="307" t="n">
        <v>2</v>
      </c>
      <c r="R89" s="302" t="n">
        <v>2</v>
      </c>
      <c r="S89" s="302" t="n">
        <v>2</v>
      </c>
      <c r="T89" s="302" t="n">
        <v>2</v>
      </c>
      <c r="U89" s="302" t="n">
        <v>2</v>
      </c>
      <c r="V89" s="306"/>
      <c r="W89" s="306"/>
      <c r="X89" s="308" t="n">
        <v>2</v>
      </c>
      <c r="Y89" s="308" t="n">
        <v>2</v>
      </c>
      <c r="Z89" s="308"/>
      <c r="AA89" s="279"/>
      <c r="AB89" s="112"/>
      <c r="AC89" s="126"/>
      <c r="AD89" s="114"/>
      <c r="AE89" s="114"/>
      <c r="AF89" s="114"/>
      <c r="AG89" s="114"/>
      <c r="AH89" s="105" t="str">
        <f aca="false">E89</f>
        <v>JMB</v>
      </c>
      <c r="AI89" s="106" t="str">
        <f aca="false">D89</f>
        <v>TP</v>
      </c>
      <c r="AJ89" s="105" t="n">
        <f aca="false">SUM(G89:AA89)</f>
        <v>14</v>
      </c>
      <c r="AK89" s="105" t="n">
        <f aca="false">AJ89*1.5</f>
        <v>21</v>
      </c>
      <c r="AL89" s="44" t="n">
        <f aca="false">AK89</f>
        <v>21</v>
      </c>
      <c r="AM89" s="44"/>
      <c r="AN89" s="44"/>
      <c r="AO89" s="44"/>
      <c r="AP89" s="44"/>
      <c r="AQ89" s="44"/>
      <c r="AR89" s="44"/>
      <c r="AS89" s="44"/>
      <c r="AT89" s="44"/>
      <c r="AU89" s="44"/>
    </row>
    <row r="90" customFormat="false" ht="13.5" hidden="false" customHeight="true" outlineLevel="0" collapsed="false">
      <c r="A90" s="44" t="n">
        <v>104</v>
      </c>
      <c r="B90" s="163" t="s">
        <v>209</v>
      </c>
      <c r="C90" s="96" t="str">
        <f aca="false">CONCATENATE(D90,"_",E90)</f>
        <v>TP_AP</v>
      </c>
      <c r="D90" s="184" t="s">
        <v>27</v>
      </c>
      <c r="E90" s="309" t="s">
        <v>87</v>
      </c>
      <c r="F90" s="310" t="s">
        <v>36</v>
      </c>
      <c r="G90" s="304"/>
      <c r="H90" s="304"/>
      <c r="I90" s="304"/>
      <c r="J90" s="304"/>
      <c r="K90" s="304"/>
      <c r="L90" s="304"/>
      <c r="M90" s="305"/>
      <c r="N90" s="305"/>
      <c r="O90" s="306"/>
      <c r="P90" s="307"/>
      <c r="Q90" s="307" t="n">
        <v>2</v>
      </c>
      <c r="R90" s="311" t="n">
        <v>2</v>
      </c>
      <c r="S90" s="311" t="n">
        <v>2</v>
      </c>
      <c r="T90" s="311" t="n">
        <v>2</v>
      </c>
      <c r="U90" s="311" t="n">
        <v>2</v>
      </c>
      <c r="V90" s="306"/>
      <c r="W90" s="306"/>
      <c r="X90" s="308" t="n">
        <v>2</v>
      </c>
      <c r="Y90" s="308" t="n">
        <v>2</v>
      </c>
      <c r="Z90" s="308"/>
      <c r="AA90" s="279"/>
      <c r="AB90" s="112"/>
      <c r="AC90" s="126"/>
      <c r="AD90" s="114"/>
      <c r="AE90" s="114"/>
      <c r="AF90" s="114"/>
      <c r="AG90" s="114"/>
      <c r="AH90" s="105" t="str">
        <f aca="false">E90</f>
        <v>AP</v>
      </c>
      <c r="AI90" s="106" t="str">
        <f aca="false">D90</f>
        <v>TP</v>
      </c>
      <c r="AJ90" s="105" t="n">
        <f aca="false">SUM(G90:AA90)</f>
        <v>14</v>
      </c>
      <c r="AK90" s="105" t="n">
        <f aca="false">AJ90*1.5</f>
        <v>21</v>
      </c>
      <c r="AL90" s="44" t="n">
        <f aca="false">AK90</f>
        <v>21</v>
      </c>
      <c r="AM90" s="44"/>
      <c r="AN90" s="44"/>
      <c r="AO90" s="44"/>
      <c r="AP90" s="44"/>
      <c r="AQ90" s="44"/>
      <c r="AR90" s="44"/>
      <c r="AS90" s="44"/>
      <c r="AT90" s="44"/>
      <c r="AU90" s="44"/>
    </row>
    <row r="91" customFormat="false" ht="13.5" hidden="false" customHeight="true" outlineLevel="0" collapsed="false">
      <c r="A91" s="312" t="n">
        <v>105</v>
      </c>
      <c r="B91" s="163" t="s">
        <v>209</v>
      </c>
      <c r="C91" s="96" t="str">
        <f aca="false">CONCATENATE(D91,"_",E91)</f>
        <v>TP_JMB</v>
      </c>
      <c r="D91" s="184" t="s">
        <v>27</v>
      </c>
      <c r="E91" s="309" t="s">
        <v>158</v>
      </c>
      <c r="F91" s="310" t="s">
        <v>36</v>
      </c>
      <c r="G91" s="304"/>
      <c r="H91" s="304"/>
      <c r="I91" s="304"/>
      <c r="J91" s="304"/>
      <c r="K91" s="304"/>
      <c r="L91" s="304"/>
      <c r="M91" s="305"/>
      <c r="N91" s="305"/>
      <c r="O91" s="306"/>
      <c r="P91" s="307"/>
      <c r="Q91" s="307" t="n">
        <v>2</v>
      </c>
      <c r="R91" s="311" t="n">
        <v>2</v>
      </c>
      <c r="S91" s="311" t="n">
        <v>2</v>
      </c>
      <c r="T91" s="311" t="n">
        <v>2</v>
      </c>
      <c r="U91" s="311" t="n">
        <v>2</v>
      </c>
      <c r="V91" s="306"/>
      <c r="W91" s="306"/>
      <c r="X91" s="308" t="n">
        <v>2</v>
      </c>
      <c r="Y91" s="308" t="n">
        <v>2</v>
      </c>
      <c r="Z91" s="308"/>
      <c r="AA91" s="279"/>
      <c r="AB91" s="112"/>
      <c r="AC91" s="313"/>
      <c r="AD91" s="314"/>
      <c r="AE91" s="314"/>
      <c r="AF91" s="314"/>
      <c r="AG91" s="314"/>
      <c r="AH91" s="105" t="str">
        <f aca="false">E91</f>
        <v>JMB</v>
      </c>
      <c r="AI91" s="106" t="str">
        <f aca="false">D91</f>
        <v>TP</v>
      </c>
      <c r="AJ91" s="105" t="n">
        <f aca="false">SUM(G91:AA91)</f>
        <v>14</v>
      </c>
      <c r="AK91" s="105" t="n">
        <f aca="false">AJ91*1.5</f>
        <v>21</v>
      </c>
      <c r="AL91" s="44" t="n">
        <f aca="false">AK91</f>
        <v>21</v>
      </c>
      <c r="AM91" s="312"/>
      <c r="AN91" s="312"/>
      <c r="AO91" s="312"/>
      <c r="AP91" s="312"/>
      <c r="AQ91" s="312"/>
      <c r="AR91" s="312"/>
      <c r="AS91" s="312"/>
      <c r="AT91" s="312"/>
      <c r="AU91" s="312"/>
    </row>
    <row r="92" customFormat="false" ht="13.5" hidden="false" customHeight="true" outlineLevel="0" collapsed="false">
      <c r="A92" s="44"/>
      <c r="B92" s="163" t="s">
        <v>209</v>
      </c>
      <c r="C92" s="96" t="str">
        <f aca="false">CONCATENATE(D92,"_",E92)</f>
        <v>TP_RBA</v>
      </c>
      <c r="D92" s="184" t="s">
        <v>27</v>
      </c>
      <c r="E92" s="309" t="s">
        <v>212</v>
      </c>
      <c r="F92" s="310" t="s">
        <v>36</v>
      </c>
      <c r="G92" s="304"/>
      <c r="H92" s="315"/>
      <c r="I92" s="304"/>
      <c r="J92" s="304"/>
      <c r="K92" s="304"/>
      <c r="L92" s="304"/>
      <c r="M92" s="305"/>
      <c r="N92" s="305"/>
      <c r="O92" s="306"/>
      <c r="P92" s="307"/>
      <c r="Q92" s="307" t="n">
        <v>2</v>
      </c>
      <c r="R92" s="311" t="n">
        <v>2</v>
      </c>
      <c r="S92" s="311" t="n">
        <v>2</v>
      </c>
      <c r="T92" s="311" t="n">
        <v>2</v>
      </c>
      <c r="U92" s="311" t="n">
        <v>2</v>
      </c>
      <c r="V92" s="306"/>
      <c r="W92" s="306"/>
      <c r="X92" s="308" t="n">
        <v>2</v>
      </c>
      <c r="Y92" s="308" t="n">
        <v>2</v>
      </c>
      <c r="Z92" s="308"/>
      <c r="AA92" s="279"/>
      <c r="AB92" s="112"/>
      <c r="AC92" s="126"/>
      <c r="AD92" s="114"/>
      <c r="AE92" s="114"/>
      <c r="AF92" s="114"/>
      <c r="AG92" s="114"/>
      <c r="AH92" s="105" t="str">
        <f aca="false">E92</f>
        <v>RBA</v>
      </c>
      <c r="AI92" s="106" t="str">
        <f aca="false">D92</f>
        <v>TP</v>
      </c>
      <c r="AJ92" s="105" t="n">
        <f aca="false">SUM(G92:AA92)</f>
        <v>14</v>
      </c>
      <c r="AK92" s="105" t="n">
        <f aca="false">AJ92*1.5</f>
        <v>21</v>
      </c>
      <c r="AL92" s="44" t="n">
        <f aca="false">AK92</f>
        <v>21</v>
      </c>
      <c r="AM92" s="44" t="n">
        <f aca="false">2*1.5</f>
        <v>3</v>
      </c>
      <c r="AN92" s="44"/>
      <c r="AO92" s="44"/>
      <c r="AP92" s="44"/>
      <c r="AQ92" s="44"/>
      <c r="AR92" s="44"/>
      <c r="AS92" s="44"/>
      <c r="AT92" s="44"/>
      <c r="AU92" s="44"/>
    </row>
    <row r="93" customFormat="false" ht="13.5" hidden="false" customHeight="true" outlineLevel="0" collapsed="false">
      <c r="A93" s="44" t="n">
        <v>106</v>
      </c>
      <c r="B93" s="163" t="s">
        <v>209</v>
      </c>
      <c r="C93" s="96" t="str">
        <f aca="false">CONCATENATE(D93,"_",E93)</f>
        <v>TP_MGAD</v>
      </c>
      <c r="D93" s="195" t="s">
        <v>27</v>
      </c>
      <c r="E93" s="309" t="s">
        <v>210</v>
      </c>
      <c r="F93" s="310" t="s">
        <v>36</v>
      </c>
      <c r="G93" s="304" t="n">
        <v>6</v>
      </c>
      <c r="H93" s="293" t="s">
        <v>211</v>
      </c>
      <c r="I93" s="304"/>
      <c r="J93" s="304"/>
      <c r="K93" s="304"/>
      <c r="L93" s="304"/>
      <c r="M93" s="305"/>
      <c r="N93" s="305"/>
      <c r="O93" s="306"/>
      <c r="P93" s="307"/>
      <c r="Q93" s="307"/>
      <c r="R93" s="311"/>
      <c r="S93" s="311"/>
      <c r="T93" s="311"/>
      <c r="U93" s="311"/>
      <c r="V93" s="306"/>
      <c r="W93" s="306"/>
      <c r="X93" s="308"/>
      <c r="Y93" s="308"/>
      <c r="Z93" s="308"/>
      <c r="AA93" s="279"/>
      <c r="AB93" s="112"/>
      <c r="AC93" s="126"/>
      <c r="AD93" s="114"/>
      <c r="AE93" s="114"/>
      <c r="AF93" s="114"/>
      <c r="AG93" s="114"/>
      <c r="AH93" s="105" t="str">
        <f aca="false">E93</f>
        <v>MGAD</v>
      </c>
      <c r="AI93" s="106" t="str">
        <f aca="false">D93</f>
        <v>TP</v>
      </c>
      <c r="AJ93" s="105" t="n">
        <f aca="false">SUM(G93:AA93)</f>
        <v>6</v>
      </c>
      <c r="AK93" s="105" t="n">
        <f aca="false">AJ93*1.5</f>
        <v>9</v>
      </c>
      <c r="AL93" s="44" t="n">
        <f aca="false">AK93</f>
        <v>9</v>
      </c>
      <c r="AM93" s="44" t="n">
        <f aca="false">2*1.5</f>
        <v>3</v>
      </c>
      <c r="AN93" s="44"/>
      <c r="AO93" s="44"/>
      <c r="AP93" s="44"/>
      <c r="AQ93" s="44"/>
      <c r="AR93" s="44"/>
      <c r="AS93" s="44"/>
      <c r="AT93" s="44"/>
      <c r="AU93" s="44"/>
    </row>
    <row r="94" customFormat="false" ht="13.5" hidden="false" customHeight="true" outlineLevel="0" collapsed="false">
      <c r="A94" s="44" t="n">
        <v>107</v>
      </c>
      <c r="B94" s="163" t="s">
        <v>209</v>
      </c>
      <c r="C94" s="96" t="str">
        <f aca="false">CONCATENATE(D94,"_",E94)</f>
        <v>TP_LC</v>
      </c>
      <c r="D94" s="184" t="s">
        <v>27</v>
      </c>
      <c r="E94" s="309" t="s">
        <v>160</v>
      </c>
      <c r="F94" s="310" t="s">
        <v>36</v>
      </c>
      <c r="G94" s="304"/>
      <c r="H94" s="311" t="s">
        <v>213</v>
      </c>
      <c r="I94" s="304"/>
      <c r="J94" s="304"/>
      <c r="K94" s="304"/>
      <c r="L94" s="304"/>
      <c r="M94" s="305"/>
      <c r="N94" s="305"/>
      <c r="O94" s="306"/>
      <c r="P94" s="307"/>
      <c r="Q94" s="307" t="n">
        <v>2</v>
      </c>
      <c r="R94" s="307" t="n">
        <v>2</v>
      </c>
      <c r="S94" s="307" t="n">
        <v>2</v>
      </c>
      <c r="T94" s="307" t="n">
        <v>2</v>
      </c>
      <c r="U94" s="307" t="n">
        <v>2</v>
      </c>
      <c r="V94" s="306"/>
      <c r="W94" s="306"/>
      <c r="X94" s="308" t="n">
        <v>2</v>
      </c>
      <c r="Y94" s="308" t="n">
        <v>2</v>
      </c>
      <c r="Z94" s="308"/>
      <c r="AA94" s="279"/>
      <c r="AB94" s="112"/>
      <c r="AC94" s="126"/>
      <c r="AD94" s="114"/>
      <c r="AE94" s="114"/>
      <c r="AF94" s="114"/>
      <c r="AG94" s="114"/>
      <c r="AH94" s="105" t="str">
        <f aca="false">E94</f>
        <v>LC</v>
      </c>
      <c r="AI94" s="106" t="str">
        <f aca="false">D94</f>
        <v>TP</v>
      </c>
      <c r="AJ94" s="105" t="n">
        <f aca="false">SUM(G94:AA94)</f>
        <v>14</v>
      </c>
      <c r="AK94" s="105" t="n">
        <f aca="false">AJ94*1.5</f>
        <v>21</v>
      </c>
      <c r="AL94" s="44" t="n">
        <f aca="false">AK94</f>
        <v>21</v>
      </c>
      <c r="AM94" s="44"/>
      <c r="AN94" s="44"/>
      <c r="AO94" s="44"/>
      <c r="AP94" s="44"/>
      <c r="AQ94" s="44"/>
      <c r="AR94" s="44"/>
      <c r="AS94" s="44"/>
      <c r="AT94" s="44"/>
      <c r="AU94" s="44"/>
    </row>
    <row r="95" customFormat="false" ht="24.75" hidden="false" customHeight="true" outlineLevel="0" collapsed="false">
      <c r="A95" s="44" t="n">
        <v>111</v>
      </c>
      <c r="B95" s="89" t="s">
        <v>208</v>
      </c>
      <c r="C95" s="88" t="str">
        <f aca="false">CONCATENATE(D95,"_",E95)</f>
        <v>CTRL_Intervenant</v>
      </c>
      <c r="D95" s="88" t="s">
        <v>28</v>
      </c>
      <c r="E95" s="89" t="s">
        <v>71</v>
      </c>
      <c r="F95" s="89" t="s">
        <v>72</v>
      </c>
      <c r="G95" s="250"/>
      <c r="H95" s="250"/>
      <c r="I95" s="250"/>
      <c r="J95" s="250"/>
      <c r="K95" s="250"/>
      <c r="L95" s="250"/>
      <c r="M95" s="275"/>
      <c r="N95" s="275"/>
      <c r="O95" s="251"/>
      <c r="P95" s="250"/>
      <c r="Q95" s="250"/>
      <c r="R95" s="250"/>
      <c r="S95" s="250"/>
      <c r="T95" s="250"/>
      <c r="U95" s="250"/>
      <c r="V95" s="251"/>
      <c r="W95" s="251"/>
      <c r="X95" s="275"/>
      <c r="Y95" s="275" t="n">
        <v>1</v>
      </c>
      <c r="Z95" s="275"/>
      <c r="AA95" s="92"/>
      <c r="AB95" s="122"/>
      <c r="AC95" s="88" t="n">
        <f aca="false">SUM(G95:AA95)</f>
        <v>1</v>
      </c>
      <c r="AD95" s="88" t="n">
        <f aca="false">0/1.5</f>
        <v>0</v>
      </c>
      <c r="AE95" s="114"/>
      <c r="AF95" s="114"/>
      <c r="AG95" s="114"/>
      <c r="AH95" s="88" t="str">
        <f aca="false">E95</f>
        <v>Intervenant</v>
      </c>
      <c r="AI95" s="88" t="str">
        <f aca="false">D95</f>
        <v>CTRL</v>
      </c>
      <c r="AJ95" s="88" t="n">
        <f aca="false">SUM(G95:AA95)</f>
        <v>1</v>
      </c>
      <c r="AK95" s="88" t="n">
        <f aca="false">AJ95*1.5</f>
        <v>1.5</v>
      </c>
      <c r="AL95" s="44"/>
      <c r="AM95" s="44"/>
      <c r="AN95" s="44"/>
      <c r="AO95" s="44"/>
      <c r="AP95" s="44"/>
      <c r="AQ95" s="44"/>
      <c r="AR95" s="44"/>
      <c r="AS95" s="44"/>
      <c r="AT95" s="44"/>
      <c r="AU95" s="44"/>
    </row>
    <row r="96" customFormat="false" ht="13.5" hidden="false" customHeight="true" outlineLevel="0" collapsed="false">
      <c r="A96" s="44" t="n">
        <v>112</v>
      </c>
      <c r="B96" s="163" t="s">
        <v>209</v>
      </c>
      <c r="C96" s="96" t="str">
        <f aca="false">CONCATENATE(D96,"_",E96)</f>
        <v>CTRL_JMB</v>
      </c>
      <c r="D96" s="184" t="s">
        <v>28</v>
      </c>
      <c r="E96" s="195" t="s">
        <v>158</v>
      </c>
      <c r="F96" s="195" t="s">
        <v>28</v>
      </c>
      <c r="G96" s="277"/>
      <c r="H96" s="166"/>
      <c r="I96" s="166"/>
      <c r="J96" s="166"/>
      <c r="K96" s="166"/>
      <c r="L96" s="166"/>
      <c r="M96" s="283"/>
      <c r="N96" s="283"/>
      <c r="O96" s="167"/>
      <c r="P96" s="166"/>
      <c r="Q96" s="166"/>
      <c r="R96" s="166"/>
      <c r="S96" s="166"/>
      <c r="T96" s="166"/>
      <c r="U96" s="166"/>
      <c r="V96" s="167"/>
      <c r="W96" s="167"/>
      <c r="X96" s="283"/>
      <c r="Y96" s="283" t="n">
        <v>1</v>
      </c>
      <c r="Z96" s="283"/>
      <c r="AA96" s="279"/>
      <c r="AB96" s="112"/>
      <c r="AC96" s="103" t="n">
        <f aca="false">SUM(G96:AA97)</f>
        <v>1</v>
      </c>
      <c r="AD96" s="104"/>
      <c r="AE96" s="114"/>
      <c r="AF96" s="114"/>
      <c r="AG96" s="114"/>
      <c r="AH96" s="106" t="str">
        <f aca="false">E96</f>
        <v>JMB</v>
      </c>
      <c r="AI96" s="106" t="str">
        <f aca="false">D96</f>
        <v>CTRL</v>
      </c>
      <c r="AJ96" s="106" t="n">
        <f aca="false">SUM(G96:AA96)</f>
        <v>1</v>
      </c>
      <c r="AK96" s="106" t="n">
        <f aca="false">AJ96*1.5</f>
        <v>1.5</v>
      </c>
      <c r="AL96" s="44" t="n">
        <f aca="false">AK96</f>
        <v>1.5</v>
      </c>
      <c r="AM96" s="44"/>
      <c r="AN96" s="44"/>
      <c r="AO96" s="44"/>
      <c r="AP96" s="44"/>
      <c r="AQ96" s="44"/>
      <c r="AR96" s="44"/>
      <c r="AS96" s="44"/>
      <c r="AT96" s="44"/>
      <c r="AU96" s="44"/>
    </row>
    <row r="97" customFormat="false" ht="13.5" hidden="false" customHeight="true" outlineLevel="0" collapsed="false">
      <c r="A97" s="44" t="n">
        <v>113</v>
      </c>
      <c r="B97" s="163" t="s">
        <v>209</v>
      </c>
      <c r="C97" s="96" t="str">
        <f aca="false">CONCATENATE(D97,"_",E97)</f>
        <v>CTRL_</v>
      </c>
      <c r="D97" s="184" t="s">
        <v>28</v>
      </c>
      <c r="E97" s="185"/>
      <c r="F97" s="195" t="s">
        <v>28</v>
      </c>
      <c r="G97" s="277"/>
      <c r="H97" s="166"/>
      <c r="I97" s="166"/>
      <c r="J97" s="166"/>
      <c r="K97" s="166"/>
      <c r="L97" s="166"/>
      <c r="M97" s="283"/>
      <c r="N97" s="283"/>
      <c r="O97" s="167"/>
      <c r="P97" s="166"/>
      <c r="Q97" s="166"/>
      <c r="R97" s="166"/>
      <c r="S97" s="166"/>
      <c r="T97" s="166"/>
      <c r="U97" s="166"/>
      <c r="V97" s="167"/>
      <c r="W97" s="167"/>
      <c r="X97" s="283"/>
      <c r="Y97" s="283"/>
      <c r="Z97" s="283"/>
      <c r="AA97" s="279"/>
      <c r="AB97" s="128"/>
      <c r="AC97" s="113" t="str">
        <f aca="false">IF(AC95=AC96,"ok","/!\")</f>
        <v>ok</v>
      </c>
      <c r="AD97" s="113" t="str">
        <f aca="false">IF(AC95=AD95,"ok","/!\")</f>
        <v>/!\</v>
      </c>
      <c r="AE97" s="129"/>
      <c r="AF97" s="129"/>
      <c r="AG97" s="129"/>
      <c r="AH97" s="28" t="n">
        <f aca="false">E97</f>
        <v>0</v>
      </c>
      <c r="AI97" s="106" t="str">
        <f aca="false">D97</f>
        <v>CTRL</v>
      </c>
      <c r="AJ97" s="28" t="n">
        <f aca="false">SUM(G97:AA97)</f>
        <v>0</v>
      </c>
      <c r="AK97" s="28" t="n">
        <f aca="false">AJ97*1.5</f>
        <v>0</v>
      </c>
      <c r="AL97" s="44"/>
      <c r="AM97" s="44"/>
      <c r="AN97" s="44"/>
      <c r="AO97" s="44"/>
      <c r="AP97" s="44"/>
      <c r="AQ97" s="44"/>
      <c r="AR97" s="44"/>
      <c r="AS97" s="44"/>
      <c r="AT97" s="44"/>
      <c r="AU97" s="44"/>
    </row>
    <row r="98" customFormat="false" ht="13.5" hidden="false" customHeight="true" outlineLevel="0" collapsed="false">
      <c r="A98" s="44"/>
      <c r="B98" s="172"/>
      <c r="C98" s="131"/>
      <c r="D98" s="172"/>
      <c r="E98" s="131"/>
      <c r="F98" s="72"/>
      <c r="G98" s="259"/>
      <c r="H98" s="259"/>
      <c r="I98" s="259"/>
      <c r="J98" s="259"/>
      <c r="K98" s="259"/>
      <c r="L98" s="259"/>
      <c r="M98" s="259"/>
      <c r="N98" s="259"/>
      <c r="O98" s="259"/>
      <c r="P98" s="259"/>
      <c r="Q98" s="259"/>
      <c r="R98" s="259"/>
      <c r="S98" s="259"/>
      <c r="T98" s="259"/>
      <c r="U98" s="259"/>
      <c r="V98" s="259"/>
      <c r="W98" s="259"/>
      <c r="X98" s="259"/>
      <c r="Y98" s="259"/>
      <c r="Z98" s="259"/>
      <c r="AA98" s="259"/>
      <c r="AB98" s="72"/>
      <c r="AC98" s="72"/>
      <c r="AD98" s="86"/>
      <c r="AE98" s="72"/>
      <c r="AF98" s="72"/>
      <c r="AG98" s="72"/>
      <c r="AH98" s="86"/>
      <c r="AI98" s="86"/>
      <c r="AJ98" s="86"/>
      <c r="AK98" s="86"/>
      <c r="AL98" s="44"/>
      <c r="AM98" s="44"/>
      <c r="AN98" s="44"/>
      <c r="AO98" s="44"/>
      <c r="AP98" s="44"/>
      <c r="AQ98" s="44"/>
      <c r="AR98" s="44"/>
      <c r="AS98" s="44"/>
      <c r="AT98" s="44"/>
      <c r="AU98" s="44"/>
    </row>
    <row r="99" customFormat="false" ht="13.5" hidden="false" customHeight="true" outlineLevel="0" collapsed="false">
      <c r="A99" s="44" t="n">
        <v>116</v>
      </c>
      <c r="B99" s="89" t="s">
        <v>214</v>
      </c>
      <c r="C99" s="88" t="str">
        <f aca="false">CONCATENATE(D99,"_",E99)</f>
        <v>CM_Intervenant</v>
      </c>
      <c r="D99" s="88" t="s">
        <v>23</v>
      </c>
      <c r="E99" s="88" t="s">
        <v>71</v>
      </c>
      <c r="F99" s="88" t="s">
        <v>72</v>
      </c>
      <c r="G99" s="250" t="n">
        <v>2</v>
      </c>
      <c r="H99" s="250" t="n">
        <v>1</v>
      </c>
      <c r="I99" s="250" t="n">
        <v>1</v>
      </c>
      <c r="J99" s="250"/>
      <c r="K99" s="250"/>
      <c r="L99" s="250"/>
      <c r="M99" s="275"/>
      <c r="N99" s="275"/>
      <c r="O99" s="251"/>
      <c r="P99" s="250"/>
      <c r="Q99" s="250"/>
      <c r="R99" s="250"/>
      <c r="S99" s="250"/>
      <c r="T99" s="250"/>
      <c r="U99" s="250"/>
      <c r="V99" s="251"/>
      <c r="W99" s="251"/>
      <c r="X99" s="275"/>
      <c r="Y99" s="275"/>
      <c r="Z99" s="275"/>
      <c r="AA99" s="92"/>
      <c r="AB99" s="93" t="s">
        <v>93</v>
      </c>
      <c r="AC99" s="88" t="n">
        <f aca="false">SUM(G99:AA99)</f>
        <v>4</v>
      </c>
      <c r="AD99" s="88" t="n">
        <f aca="false">6/1.5</f>
        <v>4</v>
      </c>
      <c r="AE99" s="94" t="n">
        <f aca="false">(AC99+AC102+AC106+AC113)/(AD99+AD102+AD106+AD113)</f>
        <v>0.8309859155</v>
      </c>
      <c r="AF99" s="276" t="n">
        <f aca="false">SUM(G99:L99,P99:U99,G102:L102,P102:U102,G106:L106,P106:U106,G113:L113,P113:U113)/SUM(G99:AA99,G102:AA102,G106:AA106,G113:AA113)</f>
        <v>0.8823529412</v>
      </c>
      <c r="AG99" s="88" t="str">
        <f aca="false">B99</f>
        <v>M3106C - BDA</v>
      </c>
      <c r="AH99" s="88" t="str">
        <f aca="false">E99</f>
        <v>Intervenant</v>
      </c>
      <c r="AI99" s="88" t="s">
        <v>73</v>
      </c>
      <c r="AJ99" s="88" t="s">
        <v>21</v>
      </c>
      <c r="AK99" s="88" t="s">
        <v>74</v>
      </c>
      <c r="AL99" s="44"/>
      <c r="AM99" s="44"/>
      <c r="AN99" s="44"/>
      <c r="AO99" s="44"/>
      <c r="AP99" s="44"/>
      <c r="AQ99" s="44"/>
      <c r="AR99" s="44"/>
      <c r="AS99" s="44"/>
      <c r="AT99" s="44"/>
      <c r="AU99" s="44"/>
    </row>
    <row r="100" customFormat="false" ht="13.5" hidden="false" customHeight="true" outlineLevel="0" collapsed="false">
      <c r="A100" s="44" t="n">
        <v>117</v>
      </c>
      <c r="B100" s="143" t="s">
        <v>215</v>
      </c>
      <c r="C100" s="96" t="str">
        <f aca="false">CONCATENATE(D100,"_",E100)</f>
        <v>CM_OT</v>
      </c>
      <c r="D100" s="184" t="s">
        <v>23</v>
      </c>
      <c r="E100" s="195" t="s">
        <v>93</v>
      </c>
      <c r="F100" s="195" t="s">
        <v>30</v>
      </c>
      <c r="G100" s="277" t="n">
        <v>2</v>
      </c>
      <c r="H100" s="166" t="n">
        <v>1</v>
      </c>
      <c r="I100" s="166" t="n">
        <v>1</v>
      </c>
      <c r="J100" s="166"/>
      <c r="K100" s="166"/>
      <c r="L100" s="166"/>
      <c r="M100" s="283"/>
      <c r="N100" s="283"/>
      <c r="O100" s="167"/>
      <c r="P100" s="166"/>
      <c r="Q100" s="166"/>
      <c r="R100" s="166"/>
      <c r="S100" s="166"/>
      <c r="T100" s="166"/>
      <c r="U100" s="166"/>
      <c r="V100" s="167"/>
      <c r="W100" s="167"/>
      <c r="X100" s="283"/>
      <c r="Y100" s="283"/>
      <c r="Z100" s="283"/>
      <c r="AA100" s="279"/>
      <c r="AB100" s="102"/>
      <c r="AC100" s="103" t="n">
        <f aca="false">SUM(G100:AA101)</f>
        <v>4</v>
      </c>
      <c r="AD100" s="104"/>
      <c r="AE100" s="104"/>
      <c r="AF100" s="104"/>
      <c r="AG100" s="104"/>
      <c r="AH100" s="105" t="str">
        <f aca="false">E100</f>
        <v>OT</v>
      </c>
      <c r="AI100" s="106" t="str">
        <f aca="false">D100</f>
        <v>CM</v>
      </c>
      <c r="AJ100" s="105" t="n">
        <f aca="false">SUM(G100:AA100)</f>
        <v>4</v>
      </c>
      <c r="AK100" s="105" t="n">
        <f aca="false">AJ100*1.5</f>
        <v>6</v>
      </c>
      <c r="AL100" s="44" t="n">
        <f aca="false">AK100*1.5</f>
        <v>9</v>
      </c>
      <c r="AM100" s="44"/>
      <c r="AN100" s="44"/>
      <c r="AO100" s="44"/>
      <c r="AP100" s="44"/>
      <c r="AQ100" s="44"/>
      <c r="AR100" s="44"/>
      <c r="AS100" s="44"/>
      <c r="AT100" s="44"/>
      <c r="AU100" s="44"/>
    </row>
    <row r="101" customFormat="false" ht="13.5" hidden="false" customHeight="true" outlineLevel="0" collapsed="false">
      <c r="A101" s="44" t="n">
        <v>118</v>
      </c>
      <c r="B101" s="143" t="s">
        <v>215</v>
      </c>
      <c r="C101" s="96" t="str">
        <f aca="false">CONCATENATE(D101,"_",E101)</f>
        <v>CM_</v>
      </c>
      <c r="D101" s="184" t="s">
        <v>23</v>
      </c>
      <c r="E101" s="195"/>
      <c r="F101" s="195" t="s">
        <v>30</v>
      </c>
      <c r="G101" s="277"/>
      <c r="H101" s="166"/>
      <c r="I101" s="166"/>
      <c r="J101" s="166"/>
      <c r="K101" s="166"/>
      <c r="L101" s="166"/>
      <c r="M101" s="283"/>
      <c r="N101" s="283"/>
      <c r="O101" s="167"/>
      <c r="P101" s="166"/>
      <c r="Q101" s="166"/>
      <c r="R101" s="166"/>
      <c r="S101" s="166"/>
      <c r="T101" s="166"/>
      <c r="U101" s="166"/>
      <c r="V101" s="167"/>
      <c r="W101" s="167"/>
      <c r="X101" s="283"/>
      <c r="Y101" s="283"/>
      <c r="Z101" s="283"/>
      <c r="AA101" s="279"/>
      <c r="AB101" s="112"/>
      <c r="AC101" s="113" t="str">
        <f aca="false">IF(AC99=AC100,"ok","/!\")</f>
        <v>ok</v>
      </c>
      <c r="AD101" s="113" t="str">
        <f aca="false">IF(AC99=AD99,"ok","/!\")</f>
        <v>ok</v>
      </c>
      <c r="AE101" s="114"/>
      <c r="AF101" s="114"/>
      <c r="AG101" s="114"/>
      <c r="AH101" s="105" t="n">
        <f aca="false">E101</f>
        <v>0</v>
      </c>
      <c r="AI101" s="106" t="str">
        <f aca="false">D101</f>
        <v>CM</v>
      </c>
      <c r="AJ101" s="105" t="n">
        <f aca="false">SUM(G101:AA101)</f>
        <v>0</v>
      </c>
      <c r="AK101" s="105" t="n">
        <f aca="false">AJ101*1.5</f>
        <v>0</v>
      </c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</row>
    <row r="102" customFormat="false" ht="13.5" hidden="false" customHeight="true" outlineLevel="0" collapsed="false">
      <c r="A102" s="44" t="n">
        <v>119</v>
      </c>
      <c r="B102" s="89" t="s">
        <v>214</v>
      </c>
      <c r="C102" s="88" t="str">
        <f aca="false">CONCATENATE(D102,"_",E102)</f>
        <v>TD_Intervenant</v>
      </c>
      <c r="D102" s="88" t="s">
        <v>25</v>
      </c>
      <c r="E102" s="89" t="s">
        <v>71</v>
      </c>
      <c r="F102" s="89" t="s">
        <v>72</v>
      </c>
      <c r="G102" s="250"/>
      <c r="H102" s="250" t="n">
        <v>2</v>
      </c>
      <c r="I102" s="250" t="n">
        <v>1</v>
      </c>
      <c r="J102" s="250" t="n">
        <v>1</v>
      </c>
      <c r="K102" s="250"/>
      <c r="L102" s="250" t="n">
        <v>2</v>
      </c>
      <c r="M102" s="275"/>
      <c r="N102" s="275"/>
      <c r="O102" s="251"/>
      <c r="P102" s="250"/>
      <c r="Q102" s="250"/>
      <c r="R102" s="250"/>
      <c r="S102" s="250"/>
      <c r="T102" s="250"/>
      <c r="U102" s="250"/>
      <c r="V102" s="251"/>
      <c r="W102" s="251"/>
      <c r="X102" s="275"/>
      <c r="Y102" s="275"/>
      <c r="Z102" s="275"/>
      <c r="AA102" s="92"/>
      <c r="AB102" s="280"/>
      <c r="AC102" s="88" t="n">
        <f aca="false">SUM(G102:AA102)*3</f>
        <v>18</v>
      </c>
      <c r="AD102" s="88" t="n">
        <f aca="false">9/1.5*3</f>
        <v>18</v>
      </c>
      <c r="AE102" s="114"/>
      <c r="AF102" s="114"/>
      <c r="AG102" s="114"/>
      <c r="AH102" s="88" t="str">
        <f aca="false">E102</f>
        <v>Intervenant</v>
      </c>
      <c r="AI102" s="88" t="str">
        <f aca="false">D102</f>
        <v>TD</v>
      </c>
      <c r="AJ102" s="88" t="n">
        <f aca="false">SUM(G102:AA102)</f>
        <v>6</v>
      </c>
      <c r="AK102" s="88" t="n">
        <f aca="false">AJ102*1.5</f>
        <v>9</v>
      </c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</row>
    <row r="103" customFormat="false" ht="13.5" hidden="false" customHeight="true" outlineLevel="0" collapsed="false">
      <c r="A103" s="44" t="n">
        <v>120</v>
      </c>
      <c r="B103" s="143" t="s">
        <v>215</v>
      </c>
      <c r="C103" s="96" t="str">
        <f aca="false">CONCATENATE(D103,"_",E103)</f>
        <v>TD_OT</v>
      </c>
      <c r="D103" s="184" t="s">
        <v>25</v>
      </c>
      <c r="E103" s="195" t="s">
        <v>93</v>
      </c>
      <c r="F103" s="195" t="s">
        <v>32</v>
      </c>
      <c r="G103" s="277"/>
      <c r="H103" s="166" t="n">
        <v>2</v>
      </c>
      <c r="I103" s="166" t="n">
        <v>1</v>
      </c>
      <c r="J103" s="166" t="n">
        <v>1</v>
      </c>
      <c r="K103" s="166"/>
      <c r="L103" s="166" t="n">
        <v>2</v>
      </c>
      <c r="M103" s="283"/>
      <c r="N103" s="283"/>
      <c r="O103" s="167"/>
      <c r="P103" s="166"/>
      <c r="Q103" s="166"/>
      <c r="R103" s="166"/>
      <c r="S103" s="166"/>
      <c r="T103" s="166"/>
      <c r="U103" s="166"/>
      <c r="V103" s="167"/>
      <c r="W103" s="167"/>
      <c r="X103" s="283"/>
      <c r="Y103" s="283"/>
      <c r="Z103" s="283"/>
      <c r="AA103" s="279"/>
      <c r="AB103" s="112"/>
      <c r="AC103" s="103" t="n">
        <f aca="false">SUM(G103:AA105)</f>
        <v>18</v>
      </c>
      <c r="AD103" s="104"/>
      <c r="AE103" s="114"/>
      <c r="AF103" s="114"/>
      <c r="AG103" s="114"/>
      <c r="AH103" s="105" t="str">
        <f aca="false">E103</f>
        <v>OT</v>
      </c>
      <c r="AI103" s="106" t="str">
        <f aca="false">D103</f>
        <v>TD</v>
      </c>
      <c r="AJ103" s="105" t="n">
        <f aca="false">SUM(G103:AA103)</f>
        <v>6</v>
      </c>
      <c r="AK103" s="105" t="n">
        <f aca="false">AJ103*1.5</f>
        <v>9</v>
      </c>
      <c r="AL103" s="44" t="n">
        <f aca="false">AK103</f>
        <v>9</v>
      </c>
      <c r="AM103" s="44"/>
      <c r="AN103" s="44"/>
      <c r="AO103" s="44"/>
      <c r="AP103" s="44"/>
      <c r="AQ103" s="44"/>
      <c r="AR103" s="44"/>
      <c r="AS103" s="44"/>
      <c r="AT103" s="44"/>
      <c r="AU103" s="44"/>
    </row>
    <row r="104" customFormat="false" ht="13.5" hidden="false" customHeight="true" outlineLevel="0" collapsed="false">
      <c r="A104" s="44" t="n">
        <v>121</v>
      </c>
      <c r="B104" s="143" t="s">
        <v>215</v>
      </c>
      <c r="C104" s="96" t="str">
        <f aca="false">CONCATENATE(D104,"_",E104)</f>
        <v>TD_LN</v>
      </c>
      <c r="D104" s="184" t="s">
        <v>25</v>
      </c>
      <c r="E104" s="195" t="s">
        <v>96</v>
      </c>
      <c r="F104" s="195" t="s">
        <v>32</v>
      </c>
      <c r="G104" s="277"/>
      <c r="H104" s="166" t="n">
        <v>2</v>
      </c>
      <c r="I104" s="166" t="n">
        <v>1</v>
      </c>
      <c r="J104" s="166" t="n">
        <v>1</v>
      </c>
      <c r="K104" s="166"/>
      <c r="L104" s="166" t="n">
        <v>2</v>
      </c>
      <c r="M104" s="283"/>
      <c r="N104" s="283"/>
      <c r="O104" s="167"/>
      <c r="P104" s="166"/>
      <c r="Q104" s="166"/>
      <c r="R104" s="166"/>
      <c r="S104" s="166"/>
      <c r="T104" s="166"/>
      <c r="U104" s="166"/>
      <c r="V104" s="167"/>
      <c r="W104" s="167"/>
      <c r="X104" s="283"/>
      <c r="Y104" s="283"/>
      <c r="Z104" s="283"/>
      <c r="AA104" s="279"/>
      <c r="AB104" s="112"/>
      <c r="AC104" s="126"/>
      <c r="AD104" s="126"/>
      <c r="AE104" s="114"/>
      <c r="AF104" s="114"/>
      <c r="AG104" s="114"/>
      <c r="AH104" s="105" t="str">
        <f aca="false">E104</f>
        <v>LN</v>
      </c>
      <c r="AI104" s="106" t="str">
        <f aca="false">D104</f>
        <v>TD</v>
      </c>
      <c r="AJ104" s="105" t="n">
        <f aca="false">SUM(G104:AA104)</f>
        <v>6</v>
      </c>
      <c r="AK104" s="105" t="n">
        <f aca="false">AJ104*1.5</f>
        <v>9</v>
      </c>
      <c r="AL104" s="44" t="n">
        <f aca="false">AK104</f>
        <v>9</v>
      </c>
      <c r="AM104" s="44"/>
      <c r="AN104" s="44"/>
      <c r="AO104" s="44"/>
      <c r="AP104" s="44"/>
      <c r="AQ104" s="44"/>
      <c r="AR104" s="44"/>
      <c r="AS104" s="44"/>
      <c r="AT104" s="44"/>
      <c r="AU104" s="44"/>
    </row>
    <row r="105" customFormat="false" ht="13.5" hidden="false" customHeight="true" outlineLevel="0" collapsed="false">
      <c r="A105" s="44" t="n">
        <v>123</v>
      </c>
      <c r="B105" s="143" t="s">
        <v>215</v>
      </c>
      <c r="C105" s="96" t="str">
        <f aca="false">CONCATENATE(D105,"_",E105)</f>
        <v>TD_YF</v>
      </c>
      <c r="D105" s="184" t="s">
        <v>25</v>
      </c>
      <c r="E105" s="195" t="s">
        <v>91</v>
      </c>
      <c r="F105" s="195" t="s">
        <v>32</v>
      </c>
      <c r="G105" s="277"/>
      <c r="H105" s="166" t="n">
        <v>2</v>
      </c>
      <c r="I105" s="166" t="n">
        <v>1</v>
      </c>
      <c r="J105" s="166" t="n">
        <v>1</v>
      </c>
      <c r="K105" s="166"/>
      <c r="L105" s="166" t="n">
        <v>2</v>
      </c>
      <c r="M105" s="283"/>
      <c r="N105" s="283"/>
      <c r="O105" s="167"/>
      <c r="P105" s="166"/>
      <c r="Q105" s="166"/>
      <c r="R105" s="166"/>
      <c r="S105" s="166"/>
      <c r="T105" s="166"/>
      <c r="U105" s="166"/>
      <c r="V105" s="167"/>
      <c r="W105" s="167"/>
      <c r="X105" s="283"/>
      <c r="Y105" s="283"/>
      <c r="Z105" s="283"/>
      <c r="AA105" s="279"/>
      <c r="AB105" s="112"/>
      <c r="AC105" s="113" t="str">
        <f aca="false">IF(AC102=AC103,"ok","/!\")</f>
        <v>ok</v>
      </c>
      <c r="AD105" s="113" t="str">
        <f aca="false">IF(AC102=AD102,"ok","/!\")</f>
        <v>ok</v>
      </c>
      <c r="AE105" s="114"/>
      <c r="AF105" s="114"/>
      <c r="AG105" s="114"/>
      <c r="AH105" s="105" t="str">
        <f aca="false">E105</f>
        <v>YF</v>
      </c>
      <c r="AI105" s="106" t="str">
        <f aca="false">D105</f>
        <v>TD</v>
      </c>
      <c r="AJ105" s="105" t="n">
        <f aca="false">SUM(G105:AA105)</f>
        <v>6</v>
      </c>
      <c r="AK105" s="105" t="n">
        <f aca="false">AJ105*1.5</f>
        <v>9</v>
      </c>
      <c r="AL105" s="44" t="n">
        <f aca="false">AK105</f>
        <v>9</v>
      </c>
      <c r="AM105" s="44"/>
      <c r="AN105" s="44"/>
      <c r="AO105" s="44"/>
      <c r="AP105" s="44"/>
      <c r="AQ105" s="44"/>
      <c r="AR105" s="44"/>
      <c r="AS105" s="44"/>
      <c r="AT105" s="44"/>
      <c r="AU105" s="44"/>
    </row>
    <row r="106" customFormat="false" ht="14.25" hidden="false" customHeight="true" outlineLevel="0" collapsed="false">
      <c r="A106" s="44" t="n">
        <v>124</v>
      </c>
      <c r="B106" s="89" t="s">
        <v>214</v>
      </c>
      <c r="C106" s="88" t="str">
        <f aca="false">CONCATENATE(D106,"_",E106)</f>
        <v>TP_Intervenant</v>
      </c>
      <c r="D106" s="88" t="s">
        <v>27</v>
      </c>
      <c r="E106" s="89" t="s">
        <v>71</v>
      </c>
      <c r="F106" s="89" t="s">
        <v>72</v>
      </c>
      <c r="G106" s="250"/>
      <c r="H106" s="250"/>
      <c r="I106" s="250" t="n">
        <v>1</v>
      </c>
      <c r="J106" s="250" t="n">
        <v>2</v>
      </c>
      <c r="K106" s="250" t="n">
        <v>1</v>
      </c>
      <c r="L106" s="250"/>
      <c r="M106" s="275" t="n">
        <v>1</v>
      </c>
      <c r="N106" s="275" t="n">
        <v>1</v>
      </c>
      <c r="O106" s="251"/>
      <c r="P106" s="250"/>
      <c r="Q106" s="250"/>
      <c r="R106" s="250"/>
      <c r="S106" s="250"/>
      <c r="T106" s="250"/>
      <c r="U106" s="250"/>
      <c r="V106" s="251"/>
      <c r="W106" s="251"/>
      <c r="X106" s="275"/>
      <c r="Y106" s="275"/>
      <c r="Z106" s="275"/>
      <c r="AA106" s="92"/>
      <c r="AB106" s="280"/>
      <c r="AC106" s="88" t="n">
        <f aca="false">SUM(G106:AA106)*6</f>
        <v>36</v>
      </c>
      <c r="AD106" s="88" t="n">
        <f aca="false">12/1.5*6</f>
        <v>48</v>
      </c>
      <c r="AE106" s="114"/>
      <c r="AF106" s="114"/>
      <c r="AG106" s="114"/>
      <c r="AH106" s="88" t="str">
        <f aca="false">E106</f>
        <v>Intervenant</v>
      </c>
      <c r="AI106" s="88" t="str">
        <f aca="false">D106</f>
        <v>TP</v>
      </c>
      <c r="AJ106" s="88" t="n">
        <f aca="false">SUM(G106:AA106)</f>
        <v>6</v>
      </c>
      <c r="AK106" s="88" t="n">
        <f aca="false">AJ106*1.5</f>
        <v>9</v>
      </c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</row>
    <row r="107" customFormat="false" ht="14.25" hidden="false" customHeight="true" outlineLevel="0" collapsed="false">
      <c r="A107" s="44" t="n">
        <v>125</v>
      </c>
      <c r="B107" s="143" t="s">
        <v>215</v>
      </c>
      <c r="C107" s="96" t="str">
        <f aca="false">CONCATENATE(D107,"_",E107)</f>
        <v>TP_OT</v>
      </c>
      <c r="D107" s="184" t="s">
        <v>27</v>
      </c>
      <c r="E107" s="195" t="s">
        <v>93</v>
      </c>
      <c r="F107" s="195" t="s">
        <v>36</v>
      </c>
      <c r="G107" s="277"/>
      <c r="H107" s="166"/>
      <c r="I107" s="166" t="n">
        <v>1</v>
      </c>
      <c r="J107" s="166" t="n">
        <v>2</v>
      </c>
      <c r="K107" s="166" t="n">
        <v>1</v>
      </c>
      <c r="L107" s="166"/>
      <c r="M107" s="283" t="n">
        <v>1</v>
      </c>
      <c r="N107" s="283" t="n">
        <v>1</v>
      </c>
      <c r="O107" s="167"/>
      <c r="P107" s="166"/>
      <c r="Q107" s="166"/>
      <c r="R107" s="166"/>
      <c r="S107" s="166"/>
      <c r="T107" s="166"/>
      <c r="U107" s="166"/>
      <c r="V107" s="167"/>
      <c r="W107" s="167"/>
      <c r="X107" s="283"/>
      <c r="Y107" s="283"/>
      <c r="Z107" s="283"/>
      <c r="AA107" s="279"/>
      <c r="AB107" s="112"/>
      <c r="AC107" s="103" t="n">
        <f aca="false">SUM(G107:AA112)</f>
        <v>36</v>
      </c>
      <c r="AD107" s="104"/>
      <c r="AE107" s="114"/>
      <c r="AF107" s="114"/>
      <c r="AG107" s="114"/>
      <c r="AH107" s="105" t="str">
        <f aca="false">E107</f>
        <v>OT</v>
      </c>
      <c r="AI107" s="106" t="str">
        <f aca="false">D107</f>
        <v>TP</v>
      </c>
      <c r="AJ107" s="105" t="n">
        <f aca="false">SUM(G107:AA107)</f>
        <v>6</v>
      </c>
      <c r="AK107" s="105" t="n">
        <f aca="false">AJ107*1.5</f>
        <v>9</v>
      </c>
      <c r="AL107" s="44" t="n">
        <f aca="false">AK107</f>
        <v>9</v>
      </c>
      <c r="AM107" s="44"/>
      <c r="AN107" s="44"/>
      <c r="AO107" s="44"/>
      <c r="AP107" s="44"/>
      <c r="AQ107" s="44"/>
      <c r="AR107" s="44"/>
      <c r="AS107" s="44"/>
      <c r="AT107" s="44"/>
      <c r="AU107" s="44"/>
    </row>
    <row r="108" customFormat="false" ht="14.25" hidden="false" customHeight="true" outlineLevel="0" collapsed="false">
      <c r="A108" s="44" t="n">
        <v>126</v>
      </c>
      <c r="B108" s="143" t="s">
        <v>215</v>
      </c>
      <c r="C108" s="96" t="str">
        <f aca="false">CONCATENATE(D108,"_",E108)</f>
        <v>TP_LN</v>
      </c>
      <c r="D108" s="184" t="s">
        <v>27</v>
      </c>
      <c r="E108" s="195" t="s">
        <v>96</v>
      </c>
      <c r="F108" s="195" t="s">
        <v>36</v>
      </c>
      <c r="G108" s="277"/>
      <c r="H108" s="166"/>
      <c r="I108" s="166" t="n">
        <v>4</v>
      </c>
      <c r="J108" s="166" t="n">
        <v>8</v>
      </c>
      <c r="K108" s="166" t="n">
        <v>4</v>
      </c>
      <c r="L108" s="166"/>
      <c r="M108" s="283" t="n">
        <v>4</v>
      </c>
      <c r="N108" s="283" t="n">
        <v>4</v>
      </c>
      <c r="O108" s="167"/>
      <c r="P108" s="166"/>
      <c r="Q108" s="166"/>
      <c r="R108" s="166"/>
      <c r="S108" s="166"/>
      <c r="T108" s="166"/>
      <c r="U108" s="166"/>
      <c r="V108" s="167"/>
      <c r="W108" s="167"/>
      <c r="X108" s="283"/>
      <c r="Y108" s="283"/>
      <c r="Z108" s="283"/>
      <c r="AA108" s="279"/>
      <c r="AB108" s="112"/>
      <c r="AC108" s="126"/>
      <c r="AD108" s="114"/>
      <c r="AE108" s="114"/>
      <c r="AF108" s="114"/>
      <c r="AG108" s="114"/>
      <c r="AH108" s="105" t="str">
        <f aca="false">E108</f>
        <v>LN</v>
      </c>
      <c r="AI108" s="106" t="str">
        <f aca="false">D108</f>
        <v>TP</v>
      </c>
      <c r="AJ108" s="105" t="n">
        <f aca="false">SUM(G108:AA108)</f>
        <v>24</v>
      </c>
      <c r="AK108" s="105" t="n">
        <f aca="false">AJ108*1.5</f>
        <v>36</v>
      </c>
      <c r="AL108" s="44" t="n">
        <f aca="false">AK108</f>
        <v>36</v>
      </c>
      <c r="AM108" s="44" t="n">
        <f aca="false">2*1.5</f>
        <v>3</v>
      </c>
      <c r="AN108" s="44"/>
      <c r="AO108" s="44"/>
      <c r="AP108" s="44"/>
      <c r="AQ108" s="44"/>
      <c r="AR108" s="44"/>
      <c r="AS108" s="44"/>
      <c r="AT108" s="44"/>
      <c r="AU108" s="44"/>
    </row>
    <row r="109" customFormat="false" ht="14.25" hidden="false" customHeight="true" outlineLevel="0" collapsed="false">
      <c r="A109" s="44" t="n">
        <v>127</v>
      </c>
      <c r="B109" s="143" t="s">
        <v>215</v>
      </c>
      <c r="C109" s="96" t="str">
        <f aca="false">CONCATENATE(D109,"_",E109)</f>
        <v>TP_YF</v>
      </c>
      <c r="D109" s="184" t="s">
        <v>27</v>
      </c>
      <c r="E109" s="195" t="s">
        <v>91</v>
      </c>
      <c r="F109" s="195" t="s">
        <v>36</v>
      </c>
      <c r="G109" s="277"/>
      <c r="H109" s="166"/>
      <c r="I109" s="166" t="n">
        <v>1</v>
      </c>
      <c r="J109" s="166" t="n">
        <v>2</v>
      </c>
      <c r="K109" s="166" t="n">
        <v>1</v>
      </c>
      <c r="L109" s="166"/>
      <c r="M109" s="283" t="n">
        <v>1</v>
      </c>
      <c r="N109" s="283" t="n">
        <v>1</v>
      </c>
      <c r="O109" s="167"/>
      <c r="P109" s="166"/>
      <c r="Q109" s="166"/>
      <c r="R109" s="166"/>
      <c r="S109" s="166"/>
      <c r="T109" s="166"/>
      <c r="U109" s="166"/>
      <c r="V109" s="167"/>
      <c r="W109" s="167"/>
      <c r="X109" s="283"/>
      <c r="Y109" s="283"/>
      <c r="Z109" s="283"/>
      <c r="AA109" s="279"/>
      <c r="AB109" s="112"/>
      <c r="AC109" s="126"/>
      <c r="AD109" s="114"/>
      <c r="AE109" s="114"/>
      <c r="AF109" s="114"/>
      <c r="AG109" s="114"/>
      <c r="AH109" s="105" t="str">
        <f aca="false">E109</f>
        <v>YF</v>
      </c>
      <c r="AI109" s="106" t="str">
        <f aca="false">D109</f>
        <v>TP</v>
      </c>
      <c r="AJ109" s="105" t="n">
        <f aca="false">SUM(G109:AA109)</f>
        <v>6</v>
      </c>
      <c r="AK109" s="105" t="n">
        <f aca="false">AJ109*1.5</f>
        <v>9</v>
      </c>
      <c r="AL109" s="44" t="n">
        <f aca="false">AK109</f>
        <v>9</v>
      </c>
      <c r="AM109" s="44"/>
      <c r="AN109" s="44"/>
      <c r="AO109" s="44"/>
      <c r="AP109" s="44"/>
      <c r="AQ109" s="44"/>
      <c r="AR109" s="44"/>
      <c r="AS109" s="44"/>
      <c r="AT109" s="44"/>
      <c r="AU109" s="44"/>
    </row>
    <row r="110" customFormat="false" ht="13.5" hidden="false" customHeight="true" outlineLevel="0" collapsed="false">
      <c r="A110" s="44" t="n">
        <v>130</v>
      </c>
      <c r="B110" s="143" t="s">
        <v>215</v>
      </c>
      <c r="C110" s="96" t="str">
        <f aca="false">CONCATENATE(D110,"_",E110)</f>
        <v>TP_</v>
      </c>
      <c r="D110" s="184" t="s">
        <v>27</v>
      </c>
      <c r="E110" s="195"/>
      <c r="F110" s="195" t="s">
        <v>36</v>
      </c>
      <c r="G110" s="277"/>
      <c r="H110" s="166"/>
      <c r="I110" s="166"/>
      <c r="J110" s="166"/>
      <c r="K110" s="166"/>
      <c r="L110" s="166"/>
      <c r="M110" s="283"/>
      <c r="N110" s="283"/>
      <c r="O110" s="167"/>
      <c r="P110" s="166"/>
      <c r="Q110" s="166"/>
      <c r="R110" s="166"/>
      <c r="S110" s="166"/>
      <c r="T110" s="166"/>
      <c r="U110" s="166"/>
      <c r="V110" s="167"/>
      <c r="W110" s="167"/>
      <c r="X110" s="283"/>
      <c r="Y110" s="283"/>
      <c r="Z110" s="283"/>
      <c r="AA110" s="279"/>
      <c r="AB110" s="112"/>
      <c r="AC110" s="126"/>
      <c r="AD110" s="114"/>
      <c r="AE110" s="114"/>
      <c r="AF110" s="114"/>
      <c r="AG110" s="114"/>
      <c r="AH110" s="105" t="n">
        <f aca="false">E110</f>
        <v>0</v>
      </c>
      <c r="AI110" s="106" t="str">
        <f aca="false">D110</f>
        <v>TP</v>
      </c>
      <c r="AJ110" s="105" t="n">
        <f aca="false">SUM(G110:AA110)</f>
        <v>0</v>
      </c>
      <c r="AK110" s="105" t="n">
        <f aca="false">AJ110*1.5</f>
        <v>0</v>
      </c>
      <c r="AL110" s="44" t="n">
        <f aca="false">AK110</f>
        <v>0</v>
      </c>
      <c r="AM110" s="44"/>
      <c r="AN110" s="44"/>
      <c r="AO110" s="44"/>
      <c r="AP110" s="44"/>
      <c r="AQ110" s="44"/>
      <c r="AR110" s="44"/>
      <c r="AS110" s="44"/>
      <c r="AT110" s="44"/>
      <c r="AU110" s="44"/>
    </row>
    <row r="111" customFormat="false" ht="13.5" hidden="false" customHeight="true" outlineLevel="0" collapsed="false">
      <c r="A111" s="44" t="n">
        <v>131</v>
      </c>
      <c r="B111" s="143" t="s">
        <v>215</v>
      </c>
      <c r="C111" s="96" t="str">
        <f aca="false">CONCATENATE(D111,"_",E111)</f>
        <v>TP_</v>
      </c>
      <c r="D111" s="184" t="s">
        <v>27</v>
      </c>
      <c r="E111" s="195"/>
      <c r="F111" s="195" t="s">
        <v>36</v>
      </c>
      <c r="G111" s="277"/>
      <c r="H111" s="166"/>
      <c r="I111" s="166"/>
      <c r="J111" s="166"/>
      <c r="K111" s="166"/>
      <c r="L111" s="166"/>
      <c r="M111" s="283"/>
      <c r="N111" s="283"/>
      <c r="O111" s="167"/>
      <c r="P111" s="166"/>
      <c r="Q111" s="166"/>
      <c r="R111" s="166"/>
      <c r="S111" s="166"/>
      <c r="T111" s="166"/>
      <c r="U111" s="166"/>
      <c r="V111" s="167"/>
      <c r="W111" s="167"/>
      <c r="X111" s="283"/>
      <c r="Y111" s="283"/>
      <c r="Z111" s="283"/>
      <c r="AA111" s="279"/>
      <c r="AB111" s="112"/>
      <c r="AC111" s="126"/>
      <c r="AD111" s="114"/>
      <c r="AE111" s="114"/>
      <c r="AF111" s="114"/>
      <c r="AG111" s="114"/>
      <c r="AH111" s="105" t="n">
        <f aca="false">E111</f>
        <v>0</v>
      </c>
      <c r="AI111" s="106" t="str">
        <f aca="false">D111</f>
        <v>TP</v>
      </c>
      <c r="AJ111" s="105" t="n">
        <f aca="false">SUM(G111:AA111)</f>
        <v>0</v>
      </c>
      <c r="AK111" s="105" t="n">
        <f aca="false">AJ111*1.5</f>
        <v>0</v>
      </c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</row>
    <row r="112" customFormat="false" ht="13.5" hidden="false" customHeight="true" outlineLevel="0" collapsed="false">
      <c r="A112" s="44" t="n">
        <v>132</v>
      </c>
      <c r="B112" s="143" t="s">
        <v>215</v>
      </c>
      <c r="C112" s="96" t="str">
        <f aca="false">CONCATENATE(D112,"_",E112)</f>
        <v>TP_</v>
      </c>
      <c r="D112" s="184" t="s">
        <v>27</v>
      </c>
      <c r="E112" s="195"/>
      <c r="F112" s="195" t="s">
        <v>36</v>
      </c>
      <c r="G112" s="277"/>
      <c r="H112" s="166"/>
      <c r="I112" s="166"/>
      <c r="J112" s="166"/>
      <c r="K112" s="166"/>
      <c r="L112" s="166"/>
      <c r="M112" s="283"/>
      <c r="N112" s="283"/>
      <c r="O112" s="167"/>
      <c r="P112" s="166"/>
      <c r="Q112" s="166"/>
      <c r="R112" s="166"/>
      <c r="S112" s="166"/>
      <c r="T112" s="166"/>
      <c r="U112" s="166"/>
      <c r="V112" s="167"/>
      <c r="W112" s="167"/>
      <c r="X112" s="283"/>
      <c r="Y112" s="283"/>
      <c r="Z112" s="283"/>
      <c r="AA112" s="279"/>
      <c r="AB112" s="112"/>
      <c r="AC112" s="113" t="str">
        <f aca="false">IF(AC106=AC107,"ok","/!\")</f>
        <v>ok</v>
      </c>
      <c r="AD112" s="113" t="str">
        <f aca="false">IF(AC106=AD106,"ok","/!\")</f>
        <v>/!\</v>
      </c>
      <c r="AE112" s="114"/>
      <c r="AF112" s="114"/>
      <c r="AG112" s="114"/>
      <c r="AH112" s="105" t="n">
        <f aca="false">E112</f>
        <v>0</v>
      </c>
      <c r="AI112" s="106" t="str">
        <f aca="false">D112</f>
        <v>TP</v>
      </c>
      <c r="AJ112" s="105" t="n">
        <f aca="false">SUM(G112:AA112)</f>
        <v>0</v>
      </c>
      <c r="AK112" s="105" t="n">
        <f aca="false">AJ112*1.5</f>
        <v>0</v>
      </c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</row>
    <row r="113" customFormat="false" ht="24.75" hidden="false" customHeight="true" outlineLevel="0" collapsed="false">
      <c r="A113" s="44" t="n">
        <v>133</v>
      </c>
      <c r="B113" s="89" t="s">
        <v>214</v>
      </c>
      <c r="C113" s="88" t="str">
        <f aca="false">CONCATENATE(D113,"_",E113)</f>
        <v>CTRL_Intervenant</v>
      </c>
      <c r="D113" s="88" t="s">
        <v>28</v>
      </c>
      <c r="E113" s="89" t="s">
        <v>71</v>
      </c>
      <c r="F113" s="89" t="s">
        <v>72</v>
      </c>
      <c r="G113" s="250"/>
      <c r="H113" s="250"/>
      <c r="I113" s="250"/>
      <c r="J113" s="250"/>
      <c r="K113" s="250"/>
      <c r="L113" s="250"/>
      <c r="M113" s="275"/>
      <c r="N113" s="275"/>
      <c r="O113" s="251"/>
      <c r="P113" s="250" t="n">
        <v>1</v>
      </c>
      <c r="Q113" s="250"/>
      <c r="R113" s="250"/>
      <c r="S113" s="250"/>
      <c r="T113" s="250"/>
      <c r="U113" s="250"/>
      <c r="V113" s="251"/>
      <c r="W113" s="251"/>
      <c r="X113" s="275"/>
      <c r="Y113" s="275"/>
      <c r="Z113" s="275"/>
      <c r="AA113" s="92"/>
      <c r="AB113" s="122"/>
      <c r="AC113" s="88" t="n">
        <f aca="false">SUM(G113:AA113)</f>
        <v>1</v>
      </c>
      <c r="AD113" s="88" t="n">
        <f aca="false">1.5/1.5</f>
        <v>1</v>
      </c>
      <c r="AE113" s="114"/>
      <c r="AF113" s="114"/>
      <c r="AG113" s="114"/>
      <c r="AH113" s="88" t="str">
        <f aca="false">E113</f>
        <v>Intervenant</v>
      </c>
      <c r="AI113" s="88" t="str">
        <f aca="false">D113</f>
        <v>CTRL</v>
      </c>
      <c r="AJ113" s="88" t="n">
        <f aca="false">SUM(G113:AA113)</f>
        <v>1</v>
      </c>
      <c r="AK113" s="88" t="n">
        <f aca="false">AJ113*1.5</f>
        <v>1.5</v>
      </c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</row>
    <row r="114" customFormat="false" ht="14.25" hidden="false" customHeight="true" outlineLevel="0" collapsed="false">
      <c r="A114" s="44" t="n">
        <v>134</v>
      </c>
      <c r="B114" s="143" t="s">
        <v>215</v>
      </c>
      <c r="C114" s="96" t="str">
        <f aca="false">CONCATENATE(D114,"_",E114)</f>
        <v>CTRL_OT</v>
      </c>
      <c r="D114" s="184" t="s">
        <v>28</v>
      </c>
      <c r="E114" s="195" t="s">
        <v>93</v>
      </c>
      <c r="F114" s="195" t="s">
        <v>28</v>
      </c>
      <c r="G114" s="277"/>
      <c r="H114" s="166"/>
      <c r="I114" s="166"/>
      <c r="J114" s="166"/>
      <c r="K114" s="166"/>
      <c r="L114" s="166"/>
      <c r="M114" s="283"/>
      <c r="N114" s="283"/>
      <c r="O114" s="167"/>
      <c r="P114" s="166" t="n">
        <v>1</v>
      </c>
      <c r="Q114" s="166"/>
      <c r="R114" s="166"/>
      <c r="S114" s="166"/>
      <c r="T114" s="166"/>
      <c r="U114" s="166"/>
      <c r="V114" s="167"/>
      <c r="W114" s="167"/>
      <c r="X114" s="283"/>
      <c r="Y114" s="283"/>
      <c r="Z114" s="283"/>
      <c r="AA114" s="279"/>
      <c r="AB114" s="112"/>
      <c r="AC114" s="103" t="n">
        <f aca="false">SUM(G114:AA115)</f>
        <v>1</v>
      </c>
      <c r="AD114" s="104"/>
      <c r="AE114" s="114"/>
      <c r="AF114" s="114"/>
      <c r="AG114" s="114"/>
      <c r="AH114" s="106" t="str">
        <f aca="false">E114</f>
        <v>OT</v>
      </c>
      <c r="AI114" s="106" t="str">
        <f aca="false">D114</f>
        <v>CTRL</v>
      </c>
      <c r="AJ114" s="106" t="n">
        <f aca="false">SUM(G114:AA114)</f>
        <v>1</v>
      </c>
      <c r="AK114" s="106" t="n">
        <f aca="false">AJ114*1.5</f>
        <v>1.5</v>
      </c>
      <c r="AL114" s="44" t="n">
        <f aca="false">AK114</f>
        <v>1.5</v>
      </c>
      <c r="AM114" s="44"/>
      <c r="AN114" s="44"/>
      <c r="AO114" s="44"/>
      <c r="AP114" s="44"/>
      <c r="AQ114" s="44"/>
      <c r="AR114" s="44"/>
      <c r="AS114" s="44"/>
      <c r="AT114" s="44"/>
      <c r="AU114" s="44"/>
    </row>
    <row r="115" customFormat="false" ht="13.5" hidden="false" customHeight="true" outlineLevel="0" collapsed="false">
      <c r="A115" s="44" t="n">
        <v>135</v>
      </c>
      <c r="B115" s="143" t="s">
        <v>215</v>
      </c>
      <c r="C115" s="96" t="str">
        <f aca="false">CONCATENATE(D115,"_",E115)</f>
        <v>CTRL_</v>
      </c>
      <c r="D115" s="184" t="s">
        <v>28</v>
      </c>
      <c r="E115" s="185"/>
      <c r="F115" s="195" t="s">
        <v>28</v>
      </c>
      <c r="G115" s="277"/>
      <c r="H115" s="166"/>
      <c r="I115" s="166"/>
      <c r="J115" s="166"/>
      <c r="K115" s="166"/>
      <c r="L115" s="166"/>
      <c r="M115" s="283"/>
      <c r="N115" s="283"/>
      <c r="O115" s="167"/>
      <c r="P115" s="166"/>
      <c r="Q115" s="166"/>
      <c r="R115" s="166"/>
      <c r="S115" s="166"/>
      <c r="T115" s="166"/>
      <c r="U115" s="166"/>
      <c r="V115" s="167"/>
      <c r="W115" s="167"/>
      <c r="X115" s="283"/>
      <c r="Y115" s="283"/>
      <c r="Z115" s="283"/>
      <c r="AA115" s="279"/>
      <c r="AB115" s="128"/>
      <c r="AC115" s="113" t="str">
        <f aca="false">IF(AC113=AC114,"ok","/!\")</f>
        <v>ok</v>
      </c>
      <c r="AD115" s="113" t="str">
        <f aca="false">IF(AC113=AD113,"ok","/!\")</f>
        <v>ok</v>
      </c>
      <c r="AE115" s="129"/>
      <c r="AF115" s="129"/>
      <c r="AG115" s="129"/>
      <c r="AH115" s="28" t="n">
        <f aca="false">E115</f>
        <v>0</v>
      </c>
      <c r="AI115" s="106" t="str">
        <f aca="false">D115</f>
        <v>CTRL</v>
      </c>
      <c r="AJ115" s="28" t="n">
        <f aca="false">SUM(G115:AA115)</f>
        <v>0</v>
      </c>
      <c r="AK115" s="28" t="n">
        <f aca="false">AJ115*1.5</f>
        <v>0</v>
      </c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</row>
    <row r="116" customFormat="false" ht="13.5" hidden="false" customHeight="true" outlineLevel="0" collapsed="false">
      <c r="A116" s="44"/>
      <c r="B116" s="172"/>
      <c r="C116" s="131"/>
      <c r="D116" s="172"/>
      <c r="E116" s="131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86"/>
      <c r="AE116" s="72"/>
      <c r="AF116" s="72"/>
      <c r="AG116" s="72"/>
      <c r="AH116" s="86"/>
      <c r="AI116" s="86"/>
      <c r="AJ116" s="86"/>
      <c r="AK116" s="86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</row>
    <row r="117" customFormat="false" ht="13.5" hidden="false" customHeight="true" outlineLevel="0" collapsed="false">
      <c r="A117" s="44" t="n">
        <v>138</v>
      </c>
      <c r="B117" s="89" t="s">
        <v>216</v>
      </c>
      <c r="C117" s="88" t="str">
        <f aca="false">CONCATENATE(D117,"_",E117)</f>
        <v>CM_Intervenant</v>
      </c>
      <c r="D117" s="89" t="s">
        <v>23</v>
      </c>
      <c r="E117" s="89" t="s">
        <v>71</v>
      </c>
      <c r="F117" s="89" t="s">
        <v>72</v>
      </c>
      <c r="G117" s="250"/>
      <c r="H117" s="250" t="n">
        <v>1</v>
      </c>
      <c r="I117" s="250" t="n">
        <v>1</v>
      </c>
      <c r="J117" s="250"/>
      <c r="K117" s="250" t="n">
        <v>1</v>
      </c>
      <c r="L117" s="250" t="n">
        <v>1</v>
      </c>
      <c r="M117" s="284"/>
      <c r="N117" s="275"/>
      <c r="O117" s="251"/>
      <c r="P117" s="250" t="n">
        <v>1</v>
      </c>
      <c r="Q117" s="250" t="n">
        <v>1</v>
      </c>
      <c r="R117" s="250"/>
      <c r="S117" s="250" t="n">
        <v>1</v>
      </c>
      <c r="T117" s="250"/>
      <c r="U117" s="250"/>
      <c r="V117" s="238"/>
      <c r="W117" s="238"/>
      <c r="X117" s="284"/>
      <c r="Y117" s="284"/>
      <c r="Z117" s="275"/>
      <c r="AA117" s="92"/>
      <c r="AB117" s="93" t="s">
        <v>79</v>
      </c>
      <c r="AC117" s="88" t="n">
        <f aca="false">SUM(G117:AA117)</f>
        <v>7</v>
      </c>
      <c r="AD117" s="88" t="n">
        <f aca="false">13.5/1.5</f>
        <v>9</v>
      </c>
      <c r="AE117" s="94" t="n">
        <f aca="false">(AC117+AC120+AC124+AC131)/(AD117+AD120+AD124+AD131)</f>
        <v>0.8244680851</v>
      </c>
      <c r="AF117" s="276" t="n">
        <f aca="false">SUM(G117:L117,P117:U117,G120:L120,P120:U120,G131:L131,P131:U131,G124:L124,P124:U124)/SUM(G117:AA117,G120:AA120,G124:AA124,G131:AA131)</f>
        <v>0.7545454545</v>
      </c>
      <c r="AG117" s="88" t="str">
        <f aca="false">B117</f>
        <v>M3201 - PRST</v>
      </c>
      <c r="AH117" s="88" t="str">
        <f aca="false">E117</f>
        <v>Intervenant</v>
      </c>
      <c r="AI117" s="88" t="s">
        <v>73</v>
      </c>
      <c r="AJ117" s="88" t="s">
        <v>21</v>
      </c>
      <c r="AK117" s="88" t="s">
        <v>74</v>
      </c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</row>
    <row r="118" customFormat="false" ht="13.5" hidden="false" customHeight="true" outlineLevel="0" collapsed="false">
      <c r="A118" s="44" t="n">
        <v>139</v>
      </c>
      <c r="B118" s="163" t="s">
        <v>217</v>
      </c>
      <c r="C118" s="96" t="str">
        <f aca="false">CONCATENATE(D118,"_",E118)</f>
        <v>CM_RB</v>
      </c>
      <c r="D118" s="195" t="s">
        <v>23</v>
      </c>
      <c r="E118" s="195" t="s">
        <v>79</v>
      </c>
      <c r="F118" s="195" t="s">
        <v>30</v>
      </c>
      <c r="G118" s="277"/>
      <c r="H118" s="166"/>
      <c r="I118" s="166"/>
      <c r="J118" s="166"/>
      <c r="K118" s="166" t="n">
        <v>1</v>
      </c>
      <c r="L118" s="166" t="n">
        <v>1</v>
      </c>
      <c r="M118" s="283"/>
      <c r="N118" s="283"/>
      <c r="O118" s="167"/>
      <c r="P118" s="166" t="n">
        <v>1</v>
      </c>
      <c r="Q118" s="166" t="n">
        <v>1</v>
      </c>
      <c r="R118" s="166"/>
      <c r="S118" s="166" t="n">
        <v>1</v>
      </c>
      <c r="T118" s="166"/>
      <c r="U118" s="166"/>
      <c r="V118" s="167"/>
      <c r="W118" s="167"/>
      <c r="X118" s="283"/>
      <c r="Y118" s="283"/>
      <c r="Z118" s="283"/>
      <c r="AA118" s="279"/>
      <c r="AB118" s="102"/>
      <c r="AC118" s="103" t="n">
        <f aca="false">SUM(G118:AA119)</f>
        <v>7</v>
      </c>
      <c r="AD118" s="104"/>
      <c r="AE118" s="104"/>
      <c r="AF118" s="104"/>
      <c r="AG118" s="104"/>
      <c r="AH118" s="105" t="str">
        <f aca="false">E118</f>
        <v>RB</v>
      </c>
      <c r="AI118" s="106" t="str">
        <f aca="false">D118</f>
        <v>CM</v>
      </c>
      <c r="AJ118" s="105" t="n">
        <f aca="false">SUM(G118:AA118)</f>
        <v>5</v>
      </c>
      <c r="AK118" s="105" t="n">
        <f aca="false">AJ118*1.5</f>
        <v>7.5</v>
      </c>
      <c r="AL118" s="44" t="n">
        <f aca="false">AK118*1.5</f>
        <v>11.25</v>
      </c>
      <c r="AM118" s="44"/>
      <c r="AN118" s="44"/>
      <c r="AO118" s="44"/>
      <c r="AP118" s="44"/>
      <c r="AQ118" s="44"/>
      <c r="AR118" s="44"/>
      <c r="AS118" s="44"/>
      <c r="AT118" s="44"/>
      <c r="AU118" s="44"/>
    </row>
    <row r="119" customFormat="false" ht="13.5" hidden="false" customHeight="true" outlineLevel="0" collapsed="false">
      <c r="A119" s="44" t="n">
        <v>140</v>
      </c>
      <c r="B119" s="163" t="s">
        <v>217</v>
      </c>
      <c r="C119" s="96" t="str">
        <f aca="false">CONCATENATE(D119,"_",E119)</f>
        <v>CM_TA</v>
      </c>
      <c r="D119" s="195" t="s">
        <v>23</v>
      </c>
      <c r="E119" s="195" t="s">
        <v>218</v>
      </c>
      <c r="F119" s="195" t="s">
        <v>30</v>
      </c>
      <c r="G119" s="277"/>
      <c r="H119" s="166" t="n">
        <v>1</v>
      </c>
      <c r="I119" s="166" t="n">
        <v>1</v>
      </c>
      <c r="J119" s="166"/>
      <c r="K119" s="166"/>
      <c r="L119" s="166"/>
      <c r="M119" s="283"/>
      <c r="N119" s="283"/>
      <c r="O119" s="167"/>
      <c r="P119" s="166"/>
      <c r="Q119" s="166"/>
      <c r="R119" s="166"/>
      <c r="S119" s="166"/>
      <c r="T119" s="166"/>
      <c r="U119" s="166"/>
      <c r="V119" s="167"/>
      <c r="W119" s="167"/>
      <c r="X119" s="283"/>
      <c r="Y119" s="283"/>
      <c r="Z119" s="283"/>
      <c r="AA119" s="279"/>
      <c r="AB119" s="112"/>
      <c r="AC119" s="113" t="str">
        <f aca="false">IF(AC117=AC118,"ok","/!\")</f>
        <v>ok</v>
      </c>
      <c r="AD119" s="113" t="str">
        <f aca="false">IF(AC117=AD117,"ok","/!\")</f>
        <v>/!\</v>
      </c>
      <c r="AE119" s="114"/>
      <c r="AF119" s="114"/>
      <c r="AG119" s="114"/>
      <c r="AH119" s="105" t="str">
        <f aca="false">E119</f>
        <v>TA</v>
      </c>
      <c r="AI119" s="106" t="str">
        <f aca="false">D119</f>
        <v>CM</v>
      </c>
      <c r="AJ119" s="105" t="n">
        <f aca="false">SUM(G119:AA119)</f>
        <v>2</v>
      </c>
      <c r="AK119" s="105" t="n">
        <f aca="false">AJ119*1.5</f>
        <v>3</v>
      </c>
      <c r="AL119" s="44" t="n">
        <f aca="false">AK119*1.5</f>
        <v>4.5</v>
      </c>
      <c r="AM119" s="44"/>
      <c r="AN119" s="44"/>
      <c r="AO119" s="44"/>
      <c r="AP119" s="44"/>
      <c r="AQ119" s="44"/>
      <c r="AR119" s="44"/>
      <c r="AS119" s="44"/>
      <c r="AT119" s="44"/>
      <c r="AU119" s="44"/>
    </row>
    <row r="120" customFormat="false" ht="14.25" hidden="false" customHeight="true" outlineLevel="0" collapsed="false">
      <c r="A120" s="44" t="n">
        <v>141</v>
      </c>
      <c r="B120" s="89" t="s">
        <v>216</v>
      </c>
      <c r="C120" s="88" t="str">
        <f aca="false">CONCATENATE(D120,"_",E120)</f>
        <v>TD_Intervenant</v>
      </c>
      <c r="D120" s="89" t="s">
        <v>25</v>
      </c>
      <c r="E120" s="89" t="s">
        <v>71</v>
      </c>
      <c r="F120" s="89" t="s">
        <v>72</v>
      </c>
      <c r="G120" s="250"/>
      <c r="H120" s="250"/>
      <c r="I120" s="250" t="n">
        <v>2</v>
      </c>
      <c r="J120" s="250" t="n">
        <v>1</v>
      </c>
      <c r="K120" s="250" t="n">
        <v>1</v>
      </c>
      <c r="L120" s="250" t="n">
        <v>1</v>
      </c>
      <c r="M120" s="284" t="n">
        <v>3</v>
      </c>
      <c r="N120" s="275"/>
      <c r="O120" s="251"/>
      <c r="P120" s="250" t="n">
        <v>1</v>
      </c>
      <c r="Q120" s="250" t="n">
        <v>1</v>
      </c>
      <c r="R120" s="250"/>
      <c r="S120" s="250" t="n">
        <v>1</v>
      </c>
      <c r="T120" s="250" t="n">
        <v>1</v>
      </c>
      <c r="U120" s="250" t="n">
        <v>3</v>
      </c>
      <c r="V120" s="238"/>
      <c r="W120" s="238"/>
      <c r="X120" s="284"/>
      <c r="Y120" s="284"/>
      <c r="Z120" s="275"/>
      <c r="AA120" s="92"/>
      <c r="AB120" s="280"/>
      <c r="AC120" s="88" t="n">
        <f aca="false">SUM(G120:AA120)*3</f>
        <v>45</v>
      </c>
      <c r="AD120" s="88" t="n">
        <f aca="false">18/1.5*3</f>
        <v>36</v>
      </c>
      <c r="AE120" s="114"/>
      <c r="AF120" s="114"/>
      <c r="AG120" s="114"/>
      <c r="AH120" s="88" t="str">
        <f aca="false">E120</f>
        <v>Intervenant</v>
      </c>
      <c r="AI120" s="88" t="str">
        <f aca="false">D120</f>
        <v>TD</v>
      </c>
      <c r="AJ120" s="88" t="n">
        <f aca="false">SUM(G120:AA120)</f>
        <v>15</v>
      </c>
      <c r="AK120" s="88" t="n">
        <f aca="false">AJ120*1.5</f>
        <v>22.5</v>
      </c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</row>
    <row r="121" customFormat="false" ht="14.25" hidden="false" customHeight="true" outlineLevel="0" collapsed="false">
      <c r="A121" s="44" t="n">
        <v>142</v>
      </c>
      <c r="B121" s="163" t="s">
        <v>217</v>
      </c>
      <c r="C121" s="96" t="str">
        <f aca="false">CONCATENATE(D121,"_",E121)</f>
        <v>TD_RB</v>
      </c>
      <c r="D121" s="195" t="s">
        <v>25</v>
      </c>
      <c r="E121" s="195" t="s">
        <v>79</v>
      </c>
      <c r="F121" s="195" t="s">
        <v>32</v>
      </c>
      <c r="G121" s="277"/>
      <c r="H121" s="166"/>
      <c r="I121" s="166" t="n">
        <v>2</v>
      </c>
      <c r="J121" s="166" t="n">
        <v>1</v>
      </c>
      <c r="K121" s="166" t="n">
        <v>1</v>
      </c>
      <c r="L121" s="166"/>
      <c r="M121" s="283" t="n">
        <v>4</v>
      </c>
      <c r="N121" s="283"/>
      <c r="O121" s="167"/>
      <c r="P121" s="166" t="n">
        <v>1</v>
      </c>
      <c r="Q121" s="166" t="n">
        <v>1</v>
      </c>
      <c r="R121" s="166"/>
      <c r="S121" s="166" t="n">
        <v>1</v>
      </c>
      <c r="T121" s="166" t="n">
        <v>1</v>
      </c>
      <c r="U121" s="166" t="n">
        <v>3</v>
      </c>
      <c r="V121" s="167"/>
      <c r="W121" s="167"/>
      <c r="X121" s="283"/>
      <c r="Y121" s="283"/>
      <c r="Z121" s="283"/>
      <c r="AA121" s="279"/>
      <c r="AB121" s="112"/>
      <c r="AC121" s="103" t="n">
        <f aca="false">SUM(G121:AA123)</f>
        <v>39</v>
      </c>
      <c r="AD121" s="104"/>
      <c r="AE121" s="114"/>
      <c r="AF121" s="114"/>
      <c r="AG121" s="114"/>
      <c r="AH121" s="105" t="str">
        <f aca="false">E121</f>
        <v>RB</v>
      </c>
      <c r="AI121" s="106" t="str">
        <f aca="false">D121</f>
        <v>TD</v>
      </c>
      <c r="AJ121" s="105" t="n">
        <f aca="false">SUM(G121:AA121)</f>
        <v>15</v>
      </c>
      <c r="AK121" s="105" t="n">
        <f aca="false">AJ121*1.5</f>
        <v>22.5</v>
      </c>
      <c r="AL121" s="44" t="n">
        <f aca="false">AK121</f>
        <v>22.5</v>
      </c>
      <c r="AM121" s="44"/>
      <c r="AN121" s="44"/>
      <c r="AO121" s="44"/>
      <c r="AP121" s="44"/>
      <c r="AQ121" s="44"/>
      <c r="AR121" s="44"/>
      <c r="AS121" s="44"/>
      <c r="AT121" s="44"/>
      <c r="AU121" s="44"/>
    </row>
    <row r="122" customFormat="false" ht="14.25" hidden="false" customHeight="true" outlineLevel="0" collapsed="false">
      <c r="A122" s="44" t="n">
        <v>143</v>
      </c>
      <c r="B122" s="163" t="s">
        <v>217</v>
      </c>
      <c r="C122" s="96" t="str">
        <f aca="false">CONCATENATE(D122,"_",E122)</f>
        <v>TD_TA</v>
      </c>
      <c r="D122" s="195" t="s">
        <v>25</v>
      </c>
      <c r="E122" s="195" t="s">
        <v>218</v>
      </c>
      <c r="F122" s="195" t="s">
        <v>32</v>
      </c>
      <c r="G122" s="277"/>
      <c r="H122" s="166"/>
      <c r="I122" s="166" t="n">
        <v>4</v>
      </c>
      <c r="J122" s="166" t="n">
        <v>2</v>
      </c>
      <c r="K122" s="166" t="n">
        <v>2</v>
      </c>
      <c r="L122" s="166" t="n">
        <v>3</v>
      </c>
      <c r="M122" s="283" t="n">
        <v>5</v>
      </c>
      <c r="N122" s="283"/>
      <c r="O122" s="167"/>
      <c r="P122" s="166" t="n">
        <v>2</v>
      </c>
      <c r="Q122" s="166" t="n">
        <v>2</v>
      </c>
      <c r="R122" s="166"/>
      <c r="S122" s="166" t="n">
        <v>2</v>
      </c>
      <c r="T122" s="166" t="n">
        <v>2</v>
      </c>
      <c r="U122" s="166" t="n">
        <v>0</v>
      </c>
      <c r="V122" s="167"/>
      <c r="W122" s="167"/>
      <c r="X122" s="283"/>
      <c r="Y122" s="283"/>
      <c r="Z122" s="283"/>
      <c r="AA122" s="279"/>
      <c r="AB122" s="112"/>
      <c r="AC122" s="126"/>
      <c r="AD122" s="126"/>
      <c r="AE122" s="114"/>
      <c r="AF122" s="114"/>
      <c r="AG122" s="114"/>
      <c r="AH122" s="105" t="str">
        <f aca="false">E122</f>
        <v>TA</v>
      </c>
      <c r="AI122" s="106" t="str">
        <f aca="false">D122</f>
        <v>TD</v>
      </c>
      <c r="AJ122" s="105" t="n">
        <f aca="false">SUM(G122:AA122)</f>
        <v>24</v>
      </c>
      <c r="AK122" s="105" t="n">
        <f aca="false">AJ122*1.5</f>
        <v>36</v>
      </c>
      <c r="AL122" s="44" t="n">
        <f aca="false">AK122</f>
        <v>36</v>
      </c>
      <c r="AM122" s="44"/>
      <c r="AN122" s="44"/>
      <c r="AO122" s="44"/>
      <c r="AP122" s="44"/>
      <c r="AQ122" s="44"/>
      <c r="AR122" s="44"/>
      <c r="AS122" s="44"/>
      <c r="AT122" s="44"/>
      <c r="AU122" s="44"/>
    </row>
    <row r="123" customFormat="false" ht="13.5" hidden="false" customHeight="true" outlineLevel="0" collapsed="false">
      <c r="A123" s="44" t="n">
        <v>145</v>
      </c>
      <c r="B123" s="163" t="s">
        <v>217</v>
      </c>
      <c r="C123" s="96" t="str">
        <f aca="false">CONCATENATE(D123,"_",E123)</f>
        <v>TD_</v>
      </c>
      <c r="D123" s="195" t="s">
        <v>25</v>
      </c>
      <c r="E123" s="195"/>
      <c r="F123" s="195" t="s">
        <v>32</v>
      </c>
      <c r="G123" s="277"/>
      <c r="H123" s="166"/>
      <c r="I123" s="166"/>
      <c r="J123" s="166"/>
      <c r="K123" s="166"/>
      <c r="L123" s="166"/>
      <c r="M123" s="283"/>
      <c r="N123" s="283"/>
      <c r="O123" s="167"/>
      <c r="P123" s="166"/>
      <c r="Q123" s="166"/>
      <c r="R123" s="166"/>
      <c r="S123" s="166"/>
      <c r="T123" s="166"/>
      <c r="U123" s="166"/>
      <c r="V123" s="167"/>
      <c r="W123" s="167"/>
      <c r="X123" s="283"/>
      <c r="Y123" s="283"/>
      <c r="Z123" s="283"/>
      <c r="AA123" s="279"/>
      <c r="AB123" s="112"/>
      <c r="AC123" s="113" t="str">
        <f aca="false">IF(AC120=AC121,"ok","/!\")</f>
        <v>/!\</v>
      </c>
      <c r="AD123" s="113" t="str">
        <f aca="false">IF(AC120=AD120,"ok","/!\")</f>
        <v>/!\</v>
      </c>
      <c r="AE123" s="114"/>
      <c r="AF123" s="114"/>
      <c r="AG123" s="114" t="n">
        <f aca="false">9+1.5-1.5*1.5-18</f>
        <v>-9.75</v>
      </c>
      <c r="AH123" s="105" t="n">
        <f aca="false">E123</f>
        <v>0</v>
      </c>
      <c r="AI123" s="106" t="str">
        <f aca="false">D123</f>
        <v>TD</v>
      </c>
      <c r="AJ123" s="105" t="n">
        <f aca="false">SUM(G123:AA123)</f>
        <v>0</v>
      </c>
      <c r="AK123" s="105" t="n">
        <f aca="false">AJ123*1.5</f>
        <v>0</v>
      </c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</row>
    <row r="124" customFormat="false" ht="13.5" hidden="false" customHeight="true" outlineLevel="0" collapsed="false">
      <c r="A124" s="44" t="n">
        <v>146</v>
      </c>
      <c r="B124" s="89" t="s">
        <v>216</v>
      </c>
      <c r="C124" s="88" t="str">
        <f aca="false">CONCATENATE(D124,"_",E124)</f>
        <v>TP_Intervenant</v>
      </c>
      <c r="D124" s="89" t="s">
        <v>27</v>
      </c>
      <c r="E124" s="89" t="s">
        <v>71</v>
      </c>
      <c r="F124" s="89" t="s">
        <v>72</v>
      </c>
      <c r="G124" s="250"/>
      <c r="H124" s="250"/>
      <c r="I124" s="250"/>
      <c r="J124" s="250"/>
      <c r="K124" s="250" t="n">
        <v>1</v>
      </c>
      <c r="L124" s="250"/>
      <c r="M124" s="284"/>
      <c r="N124" s="275"/>
      <c r="O124" s="251"/>
      <c r="P124" s="250"/>
      <c r="Q124" s="250"/>
      <c r="R124" s="250"/>
      <c r="S124" s="250"/>
      <c r="T124" s="250"/>
      <c r="U124" s="250"/>
      <c r="V124" s="238"/>
      <c r="W124" s="238"/>
      <c r="X124" s="284" t="n">
        <v>1</v>
      </c>
      <c r="Y124" s="284" t="n">
        <v>1</v>
      </c>
      <c r="Z124" s="275" t="n">
        <v>1</v>
      </c>
      <c r="AA124" s="92"/>
      <c r="AB124" s="280"/>
      <c r="AC124" s="88" t="n">
        <f aca="false">SUM(G124:AA124)*6</f>
        <v>24</v>
      </c>
      <c r="AD124" s="88" t="n">
        <f aca="false">12/1.5*6</f>
        <v>48</v>
      </c>
      <c r="AE124" s="114"/>
      <c r="AF124" s="114"/>
      <c r="AG124" s="114"/>
      <c r="AH124" s="88" t="str">
        <f aca="false">E124</f>
        <v>Intervenant</v>
      </c>
      <c r="AI124" s="88" t="str">
        <f aca="false">D124</f>
        <v>TP</v>
      </c>
      <c r="AJ124" s="88" t="n">
        <f aca="false">SUM(G124:AA124)</f>
        <v>4</v>
      </c>
      <c r="AK124" s="88" t="n">
        <f aca="false">AJ124*1.5</f>
        <v>6</v>
      </c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</row>
    <row r="125" customFormat="false" ht="13.5" hidden="false" customHeight="true" outlineLevel="0" collapsed="false">
      <c r="A125" s="44" t="n">
        <v>147</v>
      </c>
      <c r="B125" s="163" t="s">
        <v>217</v>
      </c>
      <c r="C125" s="96" t="str">
        <f aca="false">CONCATENATE(D125,"_",E125)</f>
        <v>TP_RB</v>
      </c>
      <c r="D125" s="195" t="s">
        <v>27</v>
      </c>
      <c r="E125" s="195" t="s">
        <v>79</v>
      </c>
      <c r="F125" s="195" t="s">
        <v>36</v>
      </c>
      <c r="G125" s="277"/>
      <c r="H125" s="166"/>
      <c r="I125" s="166"/>
      <c r="J125" s="166"/>
      <c r="K125" s="166" t="n">
        <v>2</v>
      </c>
      <c r="L125" s="166"/>
      <c r="M125" s="283"/>
      <c r="N125" s="283"/>
      <c r="O125" s="167"/>
      <c r="P125" s="166"/>
      <c r="Q125" s="166"/>
      <c r="R125" s="166"/>
      <c r="S125" s="166"/>
      <c r="T125" s="166"/>
      <c r="U125" s="166"/>
      <c r="V125" s="167"/>
      <c r="W125" s="167"/>
      <c r="X125" s="283" t="n">
        <v>2</v>
      </c>
      <c r="Y125" s="283" t="n">
        <v>3</v>
      </c>
      <c r="Z125" s="283" t="n">
        <v>3</v>
      </c>
      <c r="AA125" s="279"/>
      <c r="AB125" s="112"/>
      <c r="AC125" s="103" t="n">
        <f aca="false">SUM(G125:AA130)</f>
        <v>24</v>
      </c>
      <c r="AD125" s="104"/>
      <c r="AE125" s="114"/>
      <c r="AF125" s="114"/>
      <c r="AG125" s="114"/>
      <c r="AH125" s="105" t="str">
        <f aca="false">E125</f>
        <v>RB</v>
      </c>
      <c r="AI125" s="106" t="str">
        <f aca="false">D125</f>
        <v>TP</v>
      </c>
      <c r="AJ125" s="105" t="n">
        <f aca="false">SUM(G125:AA125)</f>
        <v>10</v>
      </c>
      <c r="AK125" s="105" t="n">
        <f aca="false">AJ125*1.5</f>
        <v>15</v>
      </c>
      <c r="AL125" s="44" t="n">
        <f aca="false">AK125</f>
        <v>15</v>
      </c>
      <c r="AM125" s="44"/>
      <c r="AN125" s="44"/>
      <c r="AO125" s="44"/>
      <c r="AP125" s="44"/>
      <c r="AQ125" s="44"/>
      <c r="AR125" s="44"/>
      <c r="AS125" s="44"/>
      <c r="AT125" s="44"/>
      <c r="AU125" s="44"/>
    </row>
    <row r="126" customFormat="false" ht="13.5" hidden="false" customHeight="true" outlineLevel="0" collapsed="false">
      <c r="A126" s="44" t="n">
        <v>148</v>
      </c>
      <c r="B126" s="163" t="s">
        <v>217</v>
      </c>
      <c r="C126" s="96" t="str">
        <f aca="false">CONCATENATE(D126,"_",E126)</f>
        <v>TP_TA</v>
      </c>
      <c r="D126" s="195" t="s">
        <v>27</v>
      </c>
      <c r="E126" s="195" t="s">
        <v>218</v>
      </c>
      <c r="F126" s="195" t="s">
        <v>36</v>
      </c>
      <c r="G126" s="277"/>
      <c r="H126" s="166"/>
      <c r="I126" s="166"/>
      <c r="J126" s="166"/>
      <c r="K126" s="166" t="n">
        <v>4</v>
      </c>
      <c r="L126" s="166"/>
      <c r="M126" s="283"/>
      <c r="N126" s="283"/>
      <c r="O126" s="167"/>
      <c r="P126" s="166"/>
      <c r="Q126" s="166"/>
      <c r="R126" s="166"/>
      <c r="S126" s="166"/>
      <c r="T126" s="166"/>
      <c r="U126" s="166"/>
      <c r="V126" s="167"/>
      <c r="W126" s="167"/>
      <c r="X126" s="283" t="n">
        <v>4</v>
      </c>
      <c r="Y126" s="283" t="n">
        <v>3</v>
      </c>
      <c r="Z126" s="283" t="n">
        <v>3</v>
      </c>
      <c r="AA126" s="279"/>
      <c r="AB126" s="112"/>
      <c r="AC126" s="126"/>
      <c r="AD126" s="114"/>
      <c r="AE126" s="114"/>
      <c r="AF126" s="114"/>
      <c r="AG126" s="114"/>
      <c r="AH126" s="105" t="str">
        <f aca="false">E126</f>
        <v>TA</v>
      </c>
      <c r="AI126" s="106" t="str">
        <f aca="false">D126</f>
        <v>TP</v>
      </c>
      <c r="AJ126" s="105" t="n">
        <f aca="false">SUM(G126:AA126)</f>
        <v>14</v>
      </c>
      <c r="AK126" s="105" t="n">
        <f aca="false">AJ126*1.5</f>
        <v>21</v>
      </c>
      <c r="AL126" s="44" t="n">
        <f aca="false">AK126</f>
        <v>21</v>
      </c>
      <c r="AM126" s="44" t="n">
        <f aca="false">3*1.5</f>
        <v>4.5</v>
      </c>
      <c r="AN126" s="44"/>
      <c r="AO126" s="44"/>
      <c r="AP126" s="44"/>
      <c r="AQ126" s="44"/>
      <c r="AR126" s="44"/>
      <c r="AS126" s="44"/>
      <c r="AT126" s="44"/>
      <c r="AU126" s="44"/>
    </row>
    <row r="127" customFormat="false" ht="13.5" hidden="false" customHeight="true" outlineLevel="0" collapsed="false">
      <c r="A127" s="44" t="n">
        <v>149</v>
      </c>
      <c r="B127" s="163" t="s">
        <v>217</v>
      </c>
      <c r="C127" s="96" t="str">
        <f aca="false">CONCATENATE(D127,"_",E127)</f>
        <v>TP_</v>
      </c>
      <c r="D127" s="195" t="s">
        <v>27</v>
      </c>
      <c r="E127" s="195"/>
      <c r="F127" s="195" t="s">
        <v>36</v>
      </c>
      <c r="G127" s="277"/>
      <c r="H127" s="166"/>
      <c r="I127" s="166"/>
      <c r="J127" s="166"/>
      <c r="K127" s="166"/>
      <c r="L127" s="166"/>
      <c r="M127" s="283"/>
      <c r="N127" s="283"/>
      <c r="O127" s="167"/>
      <c r="P127" s="166"/>
      <c r="Q127" s="166"/>
      <c r="R127" s="166"/>
      <c r="S127" s="166"/>
      <c r="T127" s="166"/>
      <c r="U127" s="166"/>
      <c r="V127" s="167"/>
      <c r="W127" s="167"/>
      <c r="X127" s="283"/>
      <c r="Y127" s="283"/>
      <c r="Z127" s="283"/>
      <c r="AA127" s="279"/>
      <c r="AB127" s="112"/>
      <c r="AC127" s="126"/>
      <c r="AD127" s="114"/>
      <c r="AE127" s="114"/>
      <c r="AF127" s="114"/>
      <c r="AG127" s="114"/>
      <c r="AH127" s="105" t="n">
        <f aca="false">E127</f>
        <v>0</v>
      </c>
      <c r="AI127" s="106" t="str">
        <f aca="false">D127</f>
        <v>TP</v>
      </c>
      <c r="AJ127" s="105" t="n">
        <f aca="false">SUM(G127:AA127)</f>
        <v>0</v>
      </c>
      <c r="AK127" s="105" t="n">
        <f aca="false">AJ127*1.5</f>
        <v>0</v>
      </c>
      <c r="AL127" s="44" t="n">
        <f aca="false">AK127</f>
        <v>0</v>
      </c>
      <c r="AM127" s="44"/>
      <c r="AN127" s="44"/>
      <c r="AO127" s="44"/>
      <c r="AP127" s="44"/>
      <c r="AQ127" s="44"/>
      <c r="AR127" s="44"/>
      <c r="AS127" s="44"/>
      <c r="AT127" s="44"/>
      <c r="AU127" s="44"/>
    </row>
    <row r="128" customFormat="false" ht="13.5" hidden="false" customHeight="true" outlineLevel="0" collapsed="false">
      <c r="A128" s="44" t="n">
        <v>150</v>
      </c>
      <c r="B128" s="163" t="s">
        <v>217</v>
      </c>
      <c r="C128" s="96" t="str">
        <f aca="false">CONCATENATE(D128,"_",E128)</f>
        <v>TP_</v>
      </c>
      <c r="D128" s="195" t="s">
        <v>27</v>
      </c>
      <c r="E128" s="195"/>
      <c r="F128" s="195" t="s">
        <v>36</v>
      </c>
      <c r="G128" s="277"/>
      <c r="H128" s="166"/>
      <c r="I128" s="166"/>
      <c r="J128" s="166"/>
      <c r="K128" s="166"/>
      <c r="L128" s="166"/>
      <c r="M128" s="283"/>
      <c r="N128" s="283"/>
      <c r="O128" s="167"/>
      <c r="P128" s="166"/>
      <c r="Q128" s="166"/>
      <c r="R128" s="166"/>
      <c r="S128" s="166"/>
      <c r="T128" s="166"/>
      <c r="U128" s="166"/>
      <c r="V128" s="167"/>
      <c r="W128" s="167"/>
      <c r="X128" s="283"/>
      <c r="Y128" s="283"/>
      <c r="Z128" s="283"/>
      <c r="AA128" s="279"/>
      <c r="AB128" s="112"/>
      <c r="AC128" s="126"/>
      <c r="AD128" s="114"/>
      <c r="AE128" s="114"/>
      <c r="AF128" s="114"/>
      <c r="AG128" s="114"/>
      <c r="AH128" s="105" t="n">
        <f aca="false">E128</f>
        <v>0</v>
      </c>
      <c r="AI128" s="106" t="str">
        <f aca="false">D128</f>
        <v>TP</v>
      </c>
      <c r="AJ128" s="105" t="n">
        <f aca="false">SUM(G128:AA128)</f>
        <v>0</v>
      </c>
      <c r="AK128" s="105" t="n">
        <f aca="false">AJ128*1.5</f>
        <v>0</v>
      </c>
      <c r="AL128" s="44" t="n">
        <f aca="false">AK128</f>
        <v>0</v>
      </c>
      <c r="AM128" s="44"/>
      <c r="AN128" s="44"/>
      <c r="AO128" s="44"/>
      <c r="AP128" s="44"/>
      <c r="AQ128" s="44"/>
      <c r="AR128" s="44"/>
      <c r="AS128" s="44"/>
      <c r="AT128" s="44"/>
      <c r="AU128" s="44"/>
    </row>
    <row r="129" customFormat="false" ht="13.5" hidden="false" customHeight="true" outlineLevel="0" collapsed="false">
      <c r="A129" s="44" t="n">
        <v>153</v>
      </c>
      <c r="B129" s="163" t="s">
        <v>217</v>
      </c>
      <c r="C129" s="96" t="str">
        <f aca="false">CONCATENATE(D129,"_",E129)</f>
        <v>TP_</v>
      </c>
      <c r="D129" s="195" t="s">
        <v>27</v>
      </c>
      <c r="E129" s="195"/>
      <c r="F129" s="195" t="s">
        <v>36</v>
      </c>
      <c r="G129" s="277"/>
      <c r="H129" s="166"/>
      <c r="I129" s="166"/>
      <c r="J129" s="166"/>
      <c r="K129" s="166"/>
      <c r="L129" s="166"/>
      <c r="M129" s="283"/>
      <c r="N129" s="283"/>
      <c r="O129" s="167"/>
      <c r="P129" s="166"/>
      <c r="Q129" s="166"/>
      <c r="R129" s="166"/>
      <c r="S129" s="166"/>
      <c r="T129" s="166"/>
      <c r="U129" s="166"/>
      <c r="V129" s="167"/>
      <c r="W129" s="167"/>
      <c r="X129" s="283"/>
      <c r="Y129" s="283"/>
      <c r="Z129" s="283"/>
      <c r="AA129" s="279"/>
      <c r="AB129" s="112"/>
      <c r="AC129" s="126"/>
      <c r="AD129" s="114"/>
      <c r="AE129" s="114"/>
      <c r="AF129" s="114"/>
      <c r="AG129" s="114"/>
      <c r="AH129" s="105" t="n">
        <f aca="false">E129</f>
        <v>0</v>
      </c>
      <c r="AI129" s="106" t="str">
        <f aca="false">D129</f>
        <v>TP</v>
      </c>
      <c r="AJ129" s="105" t="n">
        <f aca="false">SUM(G129:AA129)</f>
        <v>0</v>
      </c>
      <c r="AK129" s="105" t="n">
        <f aca="false">AJ129*1.5</f>
        <v>0</v>
      </c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</row>
    <row r="130" customFormat="false" ht="13.5" hidden="false" customHeight="true" outlineLevel="0" collapsed="false">
      <c r="A130" s="44" t="n">
        <v>154</v>
      </c>
      <c r="B130" s="163" t="s">
        <v>217</v>
      </c>
      <c r="C130" s="96" t="str">
        <f aca="false">CONCATENATE(D130,"_",E130)</f>
        <v>TP_</v>
      </c>
      <c r="D130" s="195" t="s">
        <v>27</v>
      </c>
      <c r="E130" s="195"/>
      <c r="F130" s="195" t="s">
        <v>36</v>
      </c>
      <c r="G130" s="277"/>
      <c r="H130" s="166"/>
      <c r="I130" s="166"/>
      <c r="J130" s="166"/>
      <c r="K130" s="166"/>
      <c r="L130" s="166"/>
      <c r="M130" s="283"/>
      <c r="N130" s="283"/>
      <c r="O130" s="167"/>
      <c r="P130" s="166"/>
      <c r="Q130" s="166"/>
      <c r="R130" s="166"/>
      <c r="S130" s="166"/>
      <c r="T130" s="166"/>
      <c r="U130" s="166"/>
      <c r="V130" s="167"/>
      <c r="W130" s="167"/>
      <c r="X130" s="283"/>
      <c r="Y130" s="283"/>
      <c r="Z130" s="283"/>
      <c r="AA130" s="279"/>
      <c r="AB130" s="112"/>
      <c r="AC130" s="113" t="str">
        <f aca="false">IF(AC124=AC125,"ok","/!\")</f>
        <v>ok</v>
      </c>
      <c r="AD130" s="113" t="str">
        <f aca="false">IF(AC124=AD124,"ok","/!\")</f>
        <v>/!\</v>
      </c>
      <c r="AE130" s="114"/>
      <c r="AF130" s="114"/>
      <c r="AG130" s="114"/>
      <c r="AH130" s="105" t="n">
        <f aca="false">E130</f>
        <v>0</v>
      </c>
      <c r="AI130" s="106" t="str">
        <f aca="false">D130</f>
        <v>TP</v>
      </c>
      <c r="AJ130" s="105" t="n">
        <f aca="false">SUM(G130:AA130)</f>
        <v>0</v>
      </c>
      <c r="AK130" s="105" t="n">
        <f aca="false">AJ130*1.5</f>
        <v>0</v>
      </c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</row>
    <row r="131" customFormat="false" ht="24.75" hidden="false" customHeight="true" outlineLevel="0" collapsed="false">
      <c r="A131" s="44" t="n">
        <v>155</v>
      </c>
      <c r="B131" s="89" t="s">
        <v>216</v>
      </c>
      <c r="C131" s="88" t="str">
        <f aca="false">CONCATENATE(D131,"_",E131)</f>
        <v>CTRL_Intervenant</v>
      </c>
      <c r="D131" s="89" t="s">
        <v>28</v>
      </c>
      <c r="E131" s="89" t="s">
        <v>71</v>
      </c>
      <c r="F131" s="89" t="s">
        <v>72</v>
      </c>
      <c r="G131" s="250"/>
      <c r="H131" s="250"/>
      <c r="I131" s="250"/>
      <c r="J131" s="250"/>
      <c r="K131" s="250"/>
      <c r="L131" s="250" t="n">
        <v>0.75</v>
      </c>
      <c r="M131" s="284"/>
      <c r="N131" s="275"/>
      <c r="O131" s="251"/>
      <c r="P131" s="250"/>
      <c r="Q131" s="250"/>
      <c r="R131" s="250"/>
      <c r="S131" s="250"/>
      <c r="T131" s="250"/>
      <c r="U131" s="250"/>
      <c r="V131" s="238"/>
      <c r="W131" s="238"/>
      <c r="X131" s="284"/>
      <c r="Y131" s="284"/>
      <c r="Z131" s="275" t="n">
        <v>0.75</v>
      </c>
      <c r="AA131" s="92"/>
      <c r="AB131" s="122"/>
      <c r="AC131" s="88" t="n">
        <f aca="false">SUM(G131:AA131)</f>
        <v>1.5</v>
      </c>
      <c r="AD131" s="88" t="n">
        <f aca="false">1.5/1.5</f>
        <v>1</v>
      </c>
      <c r="AE131" s="114"/>
      <c r="AF131" s="114"/>
      <c r="AG131" s="114"/>
      <c r="AH131" s="88" t="str">
        <f aca="false">E131</f>
        <v>Intervenant</v>
      </c>
      <c r="AI131" s="88" t="str">
        <f aca="false">D131</f>
        <v>CTRL</v>
      </c>
      <c r="AJ131" s="88" t="n">
        <f aca="false">SUM(G131:AA131)</f>
        <v>1.5</v>
      </c>
      <c r="AK131" s="88" t="n">
        <f aca="false">AJ131*1.5</f>
        <v>2.25</v>
      </c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</row>
    <row r="132" customFormat="false" ht="13.5" hidden="false" customHeight="true" outlineLevel="0" collapsed="false">
      <c r="A132" s="44" t="n">
        <v>156</v>
      </c>
      <c r="B132" s="163" t="s">
        <v>217</v>
      </c>
      <c r="C132" s="96" t="str">
        <f aca="false">CONCATENATE(D132,"_",E132)</f>
        <v>CTRL_RB</v>
      </c>
      <c r="D132" s="195" t="s">
        <v>28</v>
      </c>
      <c r="E132" s="195" t="s">
        <v>79</v>
      </c>
      <c r="F132" s="195" t="s">
        <v>28</v>
      </c>
      <c r="G132" s="277"/>
      <c r="H132" s="166"/>
      <c r="I132" s="166"/>
      <c r="J132" s="166"/>
      <c r="K132" s="166"/>
      <c r="L132" s="166" t="n">
        <v>0.75</v>
      </c>
      <c r="M132" s="283"/>
      <c r="N132" s="316"/>
      <c r="O132" s="317"/>
      <c r="P132" s="166"/>
      <c r="Q132" s="166"/>
      <c r="R132" s="166"/>
      <c r="S132" s="166"/>
      <c r="T132" s="166"/>
      <c r="U132" s="166"/>
      <c r="V132" s="167"/>
      <c r="W132" s="167"/>
      <c r="X132" s="283"/>
      <c r="Y132" s="283"/>
      <c r="Z132" s="283" t="n">
        <v>0.75</v>
      </c>
      <c r="AA132" s="279"/>
      <c r="AB132" s="112"/>
      <c r="AC132" s="103" t="n">
        <f aca="false">SUM(G132:AA133)</f>
        <v>1.5</v>
      </c>
      <c r="AD132" s="104"/>
      <c r="AE132" s="114"/>
      <c r="AF132" s="114"/>
      <c r="AG132" s="114"/>
      <c r="AH132" s="106" t="str">
        <f aca="false">E132</f>
        <v>RB</v>
      </c>
      <c r="AI132" s="106" t="str">
        <f aca="false">D132</f>
        <v>CTRL</v>
      </c>
      <c r="AJ132" s="106" t="n">
        <f aca="false">SUM(G132:AA132)</f>
        <v>1.5</v>
      </c>
      <c r="AK132" s="106" t="n">
        <f aca="false">AJ132*1.5</f>
        <v>2.25</v>
      </c>
      <c r="AL132" s="44" t="n">
        <f aca="false">AK132</f>
        <v>2.25</v>
      </c>
      <c r="AM132" s="44"/>
      <c r="AN132" s="44"/>
      <c r="AO132" s="44"/>
      <c r="AP132" s="44"/>
      <c r="AQ132" s="44"/>
      <c r="AR132" s="44"/>
      <c r="AS132" s="44"/>
      <c r="AT132" s="44"/>
      <c r="AU132" s="44"/>
    </row>
    <row r="133" customFormat="false" ht="13.5" hidden="false" customHeight="true" outlineLevel="0" collapsed="false">
      <c r="A133" s="44" t="n">
        <v>157</v>
      </c>
      <c r="B133" s="163" t="s">
        <v>217</v>
      </c>
      <c r="C133" s="96" t="str">
        <f aca="false">CONCATENATE(D133,"_",E133)</f>
        <v>CTRL_</v>
      </c>
      <c r="D133" s="184" t="s">
        <v>28</v>
      </c>
      <c r="E133" s="185"/>
      <c r="F133" s="195" t="s">
        <v>28</v>
      </c>
      <c r="G133" s="292"/>
      <c r="H133" s="162"/>
      <c r="I133" s="162"/>
      <c r="J133" s="162"/>
      <c r="K133" s="162"/>
      <c r="L133" s="162"/>
      <c r="M133" s="318"/>
      <c r="N133" s="318"/>
      <c r="O133" s="178"/>
      <c r="P133" s="162"/>
      <c r="Q133" s="162"/>
      <c r="R133" s="162"/>
      <c r="S133" s="162"/>
      <c r="T133" s="162"/>
      <c r="U133" s="162"/>
      <c r="V133" s="178"/>
      <c r="W133" s="178"/>
      <c r="X133" s="318"/>
      <c r="Y133" s="318"/>
      <c r="Z133" s="318"/>
      <c r="AA133" s="279"/>
      <c r="AB133" s="128"/>
      <c r="AC133" s="113" t="str">
        <f aca="false">IF(AC131=AC132,"ok","/!\")</f>
        <v>ok</v>
      </c>
      <c r="AD133" s="113" t="str">
        <f aca="false">IF(AC131=AD131,"ok","/!\")</f>
        <v>/!\</v>
      </c>
      <c r="AE133" s="129"/>
      <c r="AF133" s="129"/>
      <c r="AG133" s="129"/>
      <c r="AH133" s="28" t="n">
        <f aca="false">E133</f>
        <v>0</v>
      </c>
      <c r="AI133" s="106" t="str">
        <f aca="false">D133</f>
        <v>CTRL</v>
      </c>
      <c r="AJ133" s="28" t="n">
        <f aca="false">SUM(G133:AA133)</f>
        <v>0</v>
      </c>
      <c r="AK133" s="28" t="n">
        <f aca="false">AJ133*1.5</f>
        <v>0</v>
      </c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</row>
    <row r="134" customFormat="false" ht="13.5" hidden="false" customHeight="true" outlineLevel="0" collapsed="false">
      <c r="A134" s="44"/>
      <c r="B134" s="172"/>
      <c r="C134" s="131"/>
      <c r="D134" s="172"/>
      <c r="E134" s="131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86"/>
      <c r="AE134" s="72"/>
      <c r="AF134" s="72"/>
      <c r="AG134" s="72"/>
      <c r="AH134" s="86"/>
      <c r="AI134" s="86"/>
      <c r="AJ134" s="86"/>
      <c r="AK134" s="86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</row>
    <row r="135" customFormat="false" ht="13.5" hidden="false" customHeight="true" outlineLevel="0" collapsed="false">
      <c r="A135" s="44" t="n">
        <v>160</v>
      </c>
      <c r="B135" s="89" t="s">
        <v>219</v>
      </c>
      <c r="C135" s="88" t="str">
        <f aca="false">CONCATENATE(D135,"_",E135)</f>
        <v>CM_Intervenant</v>
      </c>
      <c r="D135" s="89" t="s">
        <v>23</v>
      </c>
      <c r="E135" s="89" t="s">
        <v>71</v>
      </c>
      <c r="F135" s="89" t="s">
        <v>72</v>
      </c>
      <c r="G135" s="250"/>
      <c r="H135" s="250" t="n">
        <v>1</v>
      </c>
      <c r="I135" s="250"/>
      <c r="J135" s="250"/>
      <c r="K135" s="250"/>
      <c r="L135" s="250"/>
      <c r="M135" s="284"/>
      <c r="N135" s="275"/>
      <c r="O135" s="251"/>
      <c r="P135" s="250"/>
      <c r="Q135" s="250" t="n">
        <v>1</v>
      </c>
      <c r="R135" s="250"/>
      <c r="S135" s="250"/>
      <c r="T135" s="250"/>
      <c r="U135" s="250"/>
      <c r="V135" s="238"/>
      <c r="W135" s="238"/>
      <c r="X135" s="284"/>
      <c r="Y135" s="284"/>
      <c r="Z135" s="275"/>
      <c r="AA135" s="92"/>
      <c r="AB135" s="93" t="s">
        <v>79</v>
      </c>
      <c r="AC135" s="88" t="n">
        <f aca="false">SUM(G135:AA135)</f>
        <v>2</v>
      </c>
      <c r="AD135" s="88" t="n">
        <f aca="false">3/1.5</f>
        <v>2</v>
      </c>
      <c r="AE135" s="94" t="n">
        <f aca="false">(AC135+AC138+AC142+AC149)/(AD135+AD138+AD142+AD149)</f>
        <v>0.85</v>
      </c>
      <c r="AF135" s="276" t="n">
        <f aca="false">SUM(G135:L135,P135:U135,G138:L138,P138:U138,G142:L142,P142:U142,G149:L149,P149:U149)/SUM(G135:AA135,G138:AA138,G142:AA142,G149:AA149)</f>
        <v>0.7222222222</v>
      </c>
      <c r="AG135" s="88" t="str">
        <f aca="false">B135</f>
        <v>M3202C - MM</v>
      </c>
      <c r="AH135" s="88" t="str">
        <f aca="false">E135</f>
        <v>Intervenant</v>
      </c>
      <c r="AI135" s="88" t="s">
        <v>73</v>
      </c>
      <c r="AJ135" s="88" t="s">
        <v>21</v>
      </c>
      <c r="AK135" s="88" t="s">
        <v>74</v>
      </c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</row>
    <row r="136" customFormat="false" ht="13.5" hidden="false" customHeight="true" outlineLevel="0" collapsed="false">
      <c r="A136" s="44" t="n">
        <v>161</v>
      </c>
      <c r="B136" s="163" t="s">
        <v>38</v>
      </c>
      <c r="C136" s="96" t="str">
        <f aca="false">CONCATENATE(D136,"_",E136)</f>
        <v>CM_RB</v>
      </c>
      <c r="D136" s="195" t="s">
        <v>23</v>
      </c>
      <c r="E136" s="195" t="s">
        <v>79</v>
      </c>
      <c r="F136" s="195" t="s">
        <v>30</v>
      </c>
      <c r="G136" s="277"/>
      <c r="H136" s="166" t="n">
        <v>1</v>
      </c>
      <c r="I136" s="166"/>
      <c r="J136" s="166"/>
      <c r="K136" s="166"/>
      <c r="L136" s="166"/>
      <c r="M136" s="283"/>
      <c r="N136" s="283"/>
      <c r="O136" s="167"/>
      <c r="P136" s="166"/>
      <c r="Q136" s="166" t="n">
        <v>1</v>
      </c>
      <c r="R136" s="166"/>
      <c r="S136" s="166"/>
      <c r="T136" s="166"/>
      <c r="U136" s="166"/>
      <c r="V136" s="167"/>
      <c r="W136" s="167"/>
      <c r="X136" s="283"/>
      <c r="Y136" s="283"/>
      <c r="Z136" s="283"/>
      <c r="AA136" s="279"/>
      <c r="AB136" s="102"/>
      <c r="AC136" s="103" t="n">
        <f aca="false">SUM(G136:AA137)</f>
        <v>2</v>
      </c>
      <c r="AD136" s="104"/>
      <c r="AE136" s="104"/>
      <c r="AF136" s="104"/>
      <c r="AG136" s="104"/>
      <c r="AH136" s="105" t="str">
        <f aca="false">E136</f>
        <v>RB</v>
      </c>
      <c r="AI136" s="106" t="str">
        <f aca="false">D136</f>
        <v>CM</v>
      </c>
      <c r="AJ136" s="105" t="n">
        <f aca="false">SUM(G136:AA136)</f>
        <v>2</v>
      </c>
      <c r="AK136" s="105" t="n">
        <f aca="false">AJ136*1.5</f>
        <v>3</v>
      </c>
      <c r="AL136" s="44" t="n">
        <f aca="false">AK136*1.5</f>
        <v>4.5</v>
      </c>
      <c r="AM136" s="44"/>
      <c r="AN136" s="44"/>
      <c r="AO136" s="44"/>
      <c r="AP136" s="44"/>
      <c r="AQ136" s="44"/>
      <c r="AR136" s="44"/>
      <c r="AS136" s="44"/>
      <c r="AT136" s="44"/>
      <c r="AU136" s="44"/>
    </row>
    <row r="137" customFormat="false" ht="13.5" hidden="false" customHeight="true" outlineLevel="0" collapsed="false">
      <c r="A137" s="44" t="n">
        <v>162</v>
      </c>
      <c r="B137" s="163" t="s">
        <v>38</v>
      </c>
      <c r="C137" s="96" t="str">
        <f aca="false">CONCATENATE(D137,"_",E137)</f>
        <v>CM_</v>
      </c>
      <c r="D137" s="195" t="s">
        <v>23</v>
      </c>
      <c r="E137" s="195"/>
      <c r="F137" s="195" t="s">
        <v>30</v>
      </c>
      <c r="G137" s="277"/>
      <c r="H137" s="166"/>
      <c r="I137" s="166"/>
      <c r="J137" s="166"/>
      <c r="K137" s="166"/>
      <c r="L137" s="166"/>
      <c r="M137" s="283"/>
      <c r="N137" s="283"/>
      <c r="O137" s="167"/>
      <c r="P137" s="166"/>
      <c r="Q137" s="166"/>
      <c r="R137" s="166"/>
      <c r="S137" s="166"/>
      <c r="T137" s="166"/>
      <c r="U137" s="166"/>
      <c r="V137" s="167"/>
      <c r="W137" s="167"/>
      <c r="X137" s="283"/>
      <c r="Y137" s="283"/>
      <c r="Z137" s="283"/>
      <c r="AA137" s="279"/>
      <c r="AB137" s="112"/>
      <c r="AC137" s="113" t="str">
        <f aca="false">IF(AC135=AC136,"ok","/!\")</f>
        <v>ok</v>
      </c>
      <c r="AD137" s="113" t="str">
        <f aca="false">IF(AC135=AD135,"ok","/!\")</f>
        <v>ok</v>
      </c>
      <c r="AE137" s="114"/>
      <c r="AF137" s="114"/>
      <c r="AG137" s="114"/>
      <c r="AH137" s="105" t="n">
        <f aca="false">E137</f>
        <v>0</v>
      </c>
      <c r="AI137" s="106" t="str">
        <f aca="false">D137</f>
        <v>CM</v>
      </c>
      <c r="AJ137" s="105" t="n">
        <f aca="false">SUM(G137:AA137)</f>
        <v>0</v>
      </c>
      <c r="AK137" s="105" t="n">
        <f aca="false">AJ137*1.5</f>
        <v>0</v>
      </c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</row>
    <row r="138" customFormat="false" ht="14.25" hidden="false" customHeight="true" outlineLevel="0" collapsed="false">
      <c r="A138" s="44" t="n">
        <v>163</v>
      </c>
      <c r="B138" s="89" t="s">
        <v>219</v>
      </c>
      <c r="C138" s="88" t="str">
        <f aca="false">CONCATENATE(D138,"_",E138)</f>
        <v>TD_Intervenant</v>
      </c>
      <c r="D138" s="89" t="s">
        <v>25</v>
      </c>
      <c r="E138" s="89" t="s">
        <v>71</v>
      </c>
      <c r="F138" s="89" t="s">
        <v>72</v>
      </c>
      <c r="G138" s="250"/>
      <c r="H138" s="250"/>
      <c r="I138" s="250" t="n">
        <v>1</v>
      </c>
      <c r="J138" s="250"/>
      <c r="K138" s="250" t="n">
        <v>1</v>
      </c>
      <c r="L138" s="250"/>
      <c r="M138" s="284" t="n">
        <v>1</v>
      </c>
      <c r="N138" s="275"/>
      <c r="O138" s="251"/>
      <c r="P138" s="250" t="n">
        <v>1</v>
      </c>
      <c r="Q138" s="250"/>
      <c r="R138" s="250" t="n">
        <v>1</v>
      </c>
      <c r="S138" s="250" t="n">
        <v>1</v>
      </c>
      <c r="T138" s="250" t="n">
        <v>1</v>
      </c>
      <c r="U138" s="250" t="n">
        <v>1</v>
      </c>
      <c r="V138" s="238"/>
      <c r="W138" s="238"/>
      <c r="X138" s="284"/>
      <c r="Y138" s="284"/>
      <c r="Z138" s="275" t="n">
        <v>2</v>
      </c>
      <c r="AA138" s="92"/>
      <c r="AB138" s="280"/>
      <c r="AC138" s="88" t="n">
        <f aca="false">SUM(G138:AA138)*3</f>
        <v>30</v>
      </c>
      <c r="AD138" s="88" t="n">
        <f aca="false">15/1.5*3</f>
        <v>30</v>
      </c>
      <c r="AE138" s="114"/>
      <c r="AF138" s="114"/>
      <c r="AG138" s="114"/>
      <c r="AH138" s="88" t="str">
        <f aca="false">E138</f>
        <v>Intervenant</v>
      </c>
      <c r="AI138" s="88" t="str">
        <f aca="false">D138</f>
        <v>TD</v>
      </c>
      <c r="AJ138" s="88" t="n">
        <f aca="false">SUM(G138:AA138)</f>
        <v>10</v>
      </c>
      <c r="AK138" s="88" t="n">
        <f aca="false">AJ138*1.5</f>
        <v>15</v>
      </c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</row>
    <row r="139" customFormat="false" ht="14.25" hidden="false" customHeight="true" outlineLevel="0" collapsed="false">
      <c r="A139" s="44" t="n">
        <v>164</v>
      </c>
      <c r="B139" s="163" t="s">
        <v>38</v>
      </c>
      <c r="C139" s="96" t="str">
        <f aca="false">CONCATENATE(D139,"_",E139)</f>
        <v>TD_RB</v>
      </c>
      <c r="D139" s="195" t="s">
        <v>25</v>
      </c>
      <c r="E139" s="319" t="s">
        <v>79</v>
      </c>
      <c r="F139" s="320" t="s">
        <v>32</v>
      </c>
      <c r="G139" s="298"/>
      <c r="H139" s="298"/>
      <c r="I139" s="302" t="n">
        <v>2</v>
      </c>
      <c r="J139" s="298"/>
      <c r="K139" s="302" t="n">
        <v>2</v>
      </c>
      <c r="L139" s="298"/>
      <c r="M139" s="321" t="n">
        <v>2</v>
      </c>
      <c r="N139" s="321"/>
      <c r="O139" s="322"/>
      <c r="P139" s="298" t="n">
        <v>2</v>
      </c>
      <c r="Q139" s="302"/>
      <c r="R139" s="298" t="n">
        <v>2</v>
      </c>
      <c r="S139" s="302" t="n">
        <v>2</v>
      </c>
      <c r="T139" s="298" t="n">
        <v>2</v>
      </c>
      <c r="U139" s="302" t="n">
        <v>2</v>
      </c>
      <c r="V139" s="322"/>
      <c r="W139" s="322"/>
      <c r="X139" s="321"/>
      <c r="Y139" s="321"/>
      <c r="Z139" s="299" t="n">
        <v>4</v>
      </c>
      <c r="AA139" s="279"/>
      <c r="AB139" s="112"/>
      <c r="AC139" s="103" t="n">
        <f aca="false">SUM(G139:AA141)</f>
        <v>30</v>
      </c>
      <c r="AD139" s="104"/>
      <c r="AE139" s="114"/>
      <c r="AF139" s="114"/>
      <c r="AG139" s="114"/>
      <c r="AH139" s="105" t="str">
        <f aca="false">E139</f>
        <v>RB</v>
      </c>
      <c r="AI139" s="106" t="str">
        <f aca="false">D139</f>
        <v>TD</v>
      </c>
      <c r="AJ139" s="105" t="n">
        <f aca="false">SUM(G139:AA139)</f>
        <v>20</v>
      </c>
      <c r="AK139" s="105" t="n">
        <f aca="false">AJ139*1.5</f>
        <v>30</v>
      </c>
      <c r="AL139" s="44" t="n">
        <f aca="false">AK139</f>
        <v>30</v>
      </c>
      <c r="AM139" s="44"/>
      <c r="AN139" s="44"/>
      <c r="AO139" s="44"/>
      <c r="AP139" s="44"/>
      <c r="AQ139" s="44"/>
      <c r="AR139" s="44"/>
      <c r="AS139" s="44"/>
      <c r="AT139" s="44"/>
      <c r="AU139" s="44"/>
    </row>
    <row r="140" customFormat="false" ht="14.25" hidden="false" customHeight="true" outlineLevel="0" collapsed="false">
      <c r="A140" s="44" t="n">
        <v>165</v>
      </c>
      <c r="B140" s="163" t="s">
        <v>38</v>
      </c>
      <c r="C140" s="96" t="str">
        <f aca="false">CONCATENATE(D140,"_",E140)</f>
        <v>TD_LD</v>
      </c>
      <c r="D140" s="195" t="s">
        <v>25</v>
      </c>
      <c r="E140" s="309" t="s">
        <v>95</v>
      </c>
      <c r="F140" s="310" t="s">
        <v>32</v>
      </c>
      <c r="G140" s="304"/>
      <c r="H140" s="304"/>
      <c r="I140" s="311" t="n">
        <v>1</v>
      </c>
      <c r="J140" s="304"/>
      <c r="K140" s="311" t="n">
        <v>1</v>
      </c>
      <c r="L140" s="304"/>
      <c r="M140" s="323" t="n">
        <v>1</v>
      </c>
      <c r="N140" s="323"/>
      <c r="O140" s="324"/>
      <c r="P140" s="304" t="n">
        <v>1</v>
      </c>
      <c r="Q140" s="311"/>
      <c r="R140" s="304" t="n">
        <v>1</v>
      </c>
      <c r="S140" s="311" t="n">
        <v>1</v>
      </c>
      <c r="T140" s="304" t="n">
        <v>1</v>
      </c>
      <c r="U140" s="311" t="n">
        <v>1</v>
      </c>
      <c r="V140" s="324"/>
      <c r="W140" s="324"/>
      <c r="X140" s="323"/>
      <c r="Y140" s="323"/>
      <c r="Z140" s="305" t="n">
        <v>2</v>
      </c>
      <c r="AA140" s="279"/>
      <c r="AB140" s="112"/>
      <c r="AC140" s="126"/>
      <c r="AD140" s="126"/>
      <c r="AE140" s="114"/>
      <c r="AF140" s="114"/>
      <c r="AG140" s="114"/>
      <c r="AH140" s="105" t="str">
        <f aca="false">E140</f>
        <v>LD</v>
      </c>
      <c r="AI140" s="106" t="str">
        <f aca="false">D140</f>
        <v>TD</v>
      </c>
      <c r="AJ140" s="105" t="n">
        <f aca="false">SUM(G140:AA140)</f>
        <v>10</v>
      </c>
      <c r="AK140" s="105" t="n">
        <f aca="false">AJ140*1.5</f>
        <v>15</v>
      </c>
      <c r="AL140" s="44" t="n">
        <f aca="false">AK140</f>
        <v>15</v>
      </c>
      <c r="AM140" s="44"/>
      <c r="AN140" s="44"/>
      <c r="AO140" s="44"/>
      <c r="AP140" s="44"/>
      <c r="AQ140" s="44"/>
      <c r="AR140" s="44"/>
      <c r="AS140" s="44"/>
      <c r="AT140" s="44"/>
      <c r="AU140" s="44"/>
    </row>
    <row r="141" customFormat="false" ht="13.5" hidden="false" customHeight="true" outlineLevel="0" collapsed="false">
      <c r="A141" s="44" t="n">
        <v>167</v>
      </c>
      <c r="B141" s="163" t="s">
        <v>38</v>
      </c>
      <c r="C141" s="96" t="str">
        <f aca="false">CONCATENATE(D141,"_",E141)</f>
        <v>TD_</v>
      </c>
      <c r="D141" s="195" t="s">
        <v>25</v>
      </c>
      <c r="E141" s="195"/>
      <c r="F141" s="195" t="s">
        <v>32</v>
      </c>
      <c r="G141" s="277"/>
      <c r="H141" s="166"/>
      <c r="I141" s="166"/>
      <c r="J141" s="166"/>
      <c r="K141" s="166"/>
      <c r="L141" s="166"/>
      <c r="M141" s="283"/>
      <c r="N141" s="283"/>
      <c r="O141" s="167"/>
      <c r="P141" s="166"/>
      <c r="Q141" s="166"/>
      <c r="R141" s="166"/>
      <c r="S141" s="166"/>
      <c r="T141" s="166"/>
      <c r="U141" s="166"/>
      <c r="V141" s="167"/>
      <c r="W141" s="167"/>
      <c r="X141" s="283"/>
      <c r="Y141" s="283"/>
      <c r="Z141" s="283"/>
      <c r="AA141" s="279"/>
      <c r="AB141" s="112"/>
      <c r="AC141" s="113" t="str">
        <f aca="false">IF(AC138=AC139,"ok","/!\")</f>
        <v>ok</v>
      </c>
      <c r="AD141" s="113" t="str">
        <f aca="false">IF(AC138=AD138,"ok","/!\")</f>
        <v>ok</v>
      </c>
      <c r="AE141" s="114"/>
      <c r="AF141" s="114"/>
      <c r="AG141" s="114"/>
      <c r="AH141" s="105" t="n">
        <f aca="false">E141</f>
        <v>0</v>
      </c>
      <c r="AI141" s="106" t="str">
        <f aca="false">D141</f>
        <v>TD</v>
      </c>
      <c r="AJ141" s="105" t="n">
        <f aca="false">SUM(G141:AA141)</f>
        <v>0</v>
      </c>
      <c r="AK141" s="105" t="n">
        <f aca="false">AJ141*1.5</f>
        <v>0</v>
      </c>
      <c r="AL141" s="44" t="n">
        <f aca="false">AK141</f>
        <v>0</v>
      </c>
      <c r="AM141" s="44"/>
      <c r="AN141" s="44"/>
      <c r="AO141" s="44"/>
      <c r="AP141" s="44"/>
      <c r="AQ141" s="44"/>
      <c r="AR141" s="44"/>
      <c r="AS141" s="44"/>
      <c r="AT141" s="44"/>
      <c r="AU141" s="44"/>
    </row>
    <row r="142" customFormat="false" ht="13.5" hidden="false" customHeight="true" outlineLevel="0" collapsed="false">
      <c r="A142" s="44" t="n">
        <v>168</v>
      </c>
      <c r="B142" s="89" t="s">
        <v>219</v>
      </c>
      <c r="C142" s="88" t="str">
        <f aca="false">CONCATENATE(D142,"_",E142)</f>
        <v>TP_Intervenant</v>
      </c>
      <c r="D142" s="89" t="s">
        <v>27</v>
      </c>
      <c r="E142" s="89" t="s">
        <v>71</v>
      </c>
      <c r="F142" s="89" t="s">
        <v>72</v>
      </c>
      <c r="G142" s="250"/>
      <c r="H142" s="250"/>
      <c r="I142" s="250"/>
      <c r="J142" s="250" t="n">
        <v>1</v>
      </c>
      <c r="K142" s="250" t="n">
        <v>1</v>
      </c>
      <c r="L142" s="250" t="n">
        <v>1</v>
      </c>
      <c r="M142" s="284"/>
      <c r="N142" s="275"/>
      <c r="O142" s="251"/>
      <c r="P142" s="250"/>
      <c r="Q142" s="250"/>
      <c r="R142" s="250"/>
      <c r="S142" s="250"/>
      <c r="T142" s="250" t="n">
        <v>1</v>
      </c>
      <c r="U142" s="250"/>
      <c r="V142" s="238"/>
      <c r="W142" s="238"/>
      <c r="X142" s="284" t="n">
        <v>1</v>
      </c>
      <c r="Y142" s="284" t="n">
        <v>1</v>
      </c>
      <c r="Z142" s="275"/>
      <c r="AA142" s="92"/>
      <c r="AB142" s="280"/>
      <c r="AC142" s="88" t="n">
        <f aca="false">SUM(G142:AA142)*6</f>
        <v>36</v>
      </c>
      <c r="AD142" s="88" t="n">
        <f aca="false">12/1.5*6</f>
        <v>48</v>
      </c>
      <c r="AE142" s="114"/>
      <c r="AF142" s="114"/>
      <c r="AG142" s="114" t="n">
        <f aca="false">(AC142-AD142)*1.5/6</f>
        <v>-3</v>
      </c>
      <c r="AH142" s="88" t="str">
        <f aca="false">E142</f>
        <v>Intervenant</v>
      </c>
      <c r="AI142" s="88" t="str">
        <f aca="false">D142</f>
        <v>TP</v>
      </c>
      <c r="AJ142" s="88" t="n">
        <f aca="false">SUM(G142:AA142)</f>
        <v>6</v>
      </c>
      <c r="AK142" s="88" t="n">
        <f aca="false">AJ142*1.5</f>
        <v>9</v>
      </c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</row>
    <row r="143" customFormat="false" ht="13.5" hidden="false" customHeight="true" outlineLevel="0" collapsed="false">
      <c r="A143" s="44" t="n">
        <v>169</v>
      </c>
      <c r="B143" s="163" t="s">
        <v>38</v>
      </c>
      <c r="C143" s="96" t="str">
        <f aca="false">CONCATENATE(D143,"_",E143)</f>
        <v>TP_RB</v>
      </c>
      <c r="D143" s="195" t="s">
        <v>27</v>
      </c>
      <c r="E143" s="319" t="s">
        <v>79</v>
      </c>
      <c r="F143" s="320" t="s">
        <v>36</v>
      </c>
      <c r="G143" s="298"/>
      <c r="H143" s="298"/>
      <c r="I143" s="298"/>
      <c r="J143" s="302" t="n">
        <v>4</v>
      </c>
      <c r="K143" s="298" t="n">
        <v>4</v>
      </c>
      <c r="L143" s="302" t="n">
        <v>4</v>
      </c>
      <c r="M143" s="299"/>
      <c r="N143" s="299"/>
      <c r="O143" s="325"/>
      <c r="P143" s="302"/>
      <c r="Q143" s="298"/>
      <c r="R143" s="302"/>
      <c r="S143" s="298"/>
      <c r="T143" s="302" t="n">
        <v>4</v>
      </c>
      <c r="U143" s="298"/>
      <c r="V143" s="325"/>
      <c r="W143" s="325"/>
      <c r="X143" s="299" t="n">
        <v>4</v>
      </c>
      <c r="Y143" s="299" t="n">
        <v>4</v>
      </c>
      <c r="Z143" s="321"/>
      <c r="AA143" s="279"/>
      <c r="AB143" s="112"/>
      <c r="AC143" s="103" t="n">
        <f aca="false">SUM(G143:AA148)</f>
        <v>36</v>
      </c>
      <c r="AD143" s="104"/>
      <c r="AE143" s="114"/>
      <c r="AF143" s="114"/>
      <c r="AG143" s="114"/>
      <c r="AH143" s="105" t="str">
        <f aca="false">E143</f>
        <v>RB</v>
      </c>
      <c r="AI143" s="106" t="str">
        <f aca="false">D143</f>
        <v>TP</v>
      </c>
      <c r="AJ143" s="105" t="n">
        <f aca="false">SUM(G143:AA143)</f>
        <v>24</v>
      </c>
      <c r="AK143" s="105" t="n">
        <f aca="false">AJ143*1.5</f>
        <v>36</v>
      </c>
      <c r="AL143" s="44" t="n">
        <f aca="false">AK143</f>
        <v>36</v>
      </c>
      <c r="AM143" s="44"/>
      <c r="AN143" s="44"/>
      <c r="AO143" s="44"/>
      <c r="AP143" s="44"/>
      <c r="AQ143" s="44"/>
      <c r="AR143" s="44"/>
      <c r="AS143" s="44"/>
      <c r="AT143" s="44"/>
      <c r="AU143" s="44"/>
    </row>
    <row r="144" customFormat="false" ht="13.5" hidden="false" customHeight="true" outlineLevel="0" collapsed="false">
      <c r="A144" s="44" t="n">
        <v>170</v>
      </c>
      <c r="B144" s="163" t="s">
        <v>38</v>
      </c>
      <c r="C144" s="96" t="str">
        <f aca="false">CONCATENATE(D144,"_",E144)</f>
        <v>TP_LD</v>
      </c>
      <c r="D144" s="195" t="s">
        <v>27</v>
      </c>
      <c r="E144" s="309" t="s">
        <v>95</v>
      </c>
      <c r="F144" s="310" t="s">
        <v>36</v>
      </c>
      <c r="G144" s="304"/>
      <c r="H144" s="304"/>
      <c r="I144" s="304"/>
      <c r="J144" s="311" t="n">
        <v>2</v>
      </c>
      <c r="K144" s="304" t="n">
        <v>2</v>
      </c>
      <c r="L144" s="311" t="n">
        <v>2</v>
      </c>
      <c r="M144" s="305"/>
      <c r="N144" s="305"/>
      <c r="O144" s="326"/>
      <c r="P144" s="311"/>
      <c r="Q144" s="304"/>
      <c r="R144" s="311"/>
      <c r="S144" s="304"/>
      <c r="T144" s="311" t="n">
        <v>2</v>
      </c>
      <c r="U144" s="304"/>
      <c r="V144" s="326"/>
      <c r="W144" s="326"/>
      <c r="X144" s="305" t="n">
        <v>2</v>
      </c>
      <c r="Y144" s="305" t="n">
        <v>2</v>
      </c>
      <c r="Z144" s="323"/>
      <c r="AA144" s="279"/>
      <c r="AB144" s="112"/>
      <c r="AC144" s="126"/>
      <c r="AD144" s="114"/>
      <c r="AE144" s="114"/>
      <c r="AF144" s="114"/>
      <c r="AG144" s="114"/>
      <c r="AH144" s="105" t="str">
        <f aca="false">E144</f>
        <v>LD</v>
      </c>
      <c r="AI144" s="106" t="str">
        <f aca="false">D144</f>
        <v>TP</v>
      </c>
      <c r="AJ144" s="105" t="n">
        <f aca="false">SUM(G144:AA144)</f>
        <v>12</v>
      </c>
      <c r="AK144" s="105" t="n">
        <f aca="false">AJ144*1.5</f>
        <v>18</v>
      </c>
      <c r="AL144" s="44" t="n">
        <f aca="false">AK144</f>
        <v>18</v>
      </c>
      <c r="AM144" s="44" t="n">
        <f aca="false">2*1.5</f>
        <v>3</v>
      </c>
      <c r="AN144" s="44"/>
      <c r="AO144" s="44"/>
      <c r="AP144" s="44"/>
      <c r="AQ144" s="44"/>
      <c r="AR144" s="44"/>
      <c r="AS144" s="44"/>
      <c r="AT144" s="44"/>
      <c r="AU144" s="44"/>
    </row>
    <row r="145" customFormat="false" ht="13.5" hidden="false" customHeight="true" outlineLevel="0" collapsed="false">
      <c r="A145" s="44" t="n">
        <v>171</v>
      </c>
      <c r="B145" s="163" t="s">
        <v>38</v>
      </c>
      <c r="C145" s="96" t="str">
        <f aca="false">CONCATENATE(D145,"_",E145)</f>
        <v>TP_</v>
      </c>
      <c r="D145" s="195" t="s">
        <v>27</v>
      </c>
      <c r="E145" s="327"/>
      <c r="F145" s="310" t="s">
        <v>36</v>
      </c>
      <c r="G145" s="304"/>
      <c r="H145" s="304"/>
      <c r="I145" s="304"/>
      <c r="J145" s="304"/>
      <c r="K145" s="304"/>
      <c r="L145" s="304"/>
      <c r="M145" s="305"/>
      <c r="N145" s="305"/>
      <c r="O145" s="326"/>
      <c r="P145" s="304"/>
      <c r="Q145" s="304"/>
      <c r="R145" s="304"/>
      <c r="S145" s="304"/>
      <c r="T145" s="304"/>
      <c r="U145" s="304"/>
      <c r="V145" s="326"/>
      <c r="W145" s="326"/>
      <c r="X145" s="305"/>
      <c r="Y145" s="305"/>
      <c r="Z145" s="305"/>
      <c r="AA145" s="279"/>
      <c r="AB145" s="112"/>
      <c r="AC145" s="126"/>
      <c r="AD145" s="114"/>
      <c r="AE145" s="114"/>
      <c r="AF145" s="114"/>
      <c r="AG145" s="114"/>
      <c r="AH145" s="105" t="n">
        <f aca="false">E145</f>
        <v>0</v>
      </c>
      <c r="AI145" s="106" t="str">
        <f aca="false">D145</f>
        <v>TP</v>
      </c>
      <c r="AJ145" s="105" t="n">
        <f aca="false">SUM(G145:AA145)</f>
        <v>0</v>
      </c>
      <c r="AK145" s="105" t="n">
        <f aca="false">AJ145*1.5</f>
        <v>0</v>
      </c>
      <c r="AL145" s="44" t="n">
        <f aca="false">AK145</f>
        <v>0</v>
      </c>
      <c r="AM145" s="44"/>
      <c r="AN145" s="44"/>
      <c r="AO145" s="44"/>
      <c r="AP145" s="44"/>
      <c r="AQ145" s="44"/>
      <c r="AR145" s="44"/>
      <c r="AS145" s="44"/>
      <c r="AT145" s="44"/>
      <c r="AU145" s="44"/>
    </row>
    <row r="146" customFormat="false" ht="13.5" hidden="false" customHeight="true" outlineLevel="0" collapsed="false">
      <c r="A146" s="44" t="n">
        <v>174</v>
      </c>
      <c r="B146" s="163" t="s">
        <v>38</v>
      </c>
      <c r="C146" s="96" t="str">
        <f aca="false">CONCATENATE(D146,"_",E146)</f>
        <v>TP_</v>
      </c>
      <c r="D146" s="195" t="s">
        <v>27</v>
      </c>
      <c r="E146" s="195"/>
      <c r="F146" s="195" t="s">
        <v>36</v>
      </c>
      <c r="G146" s="277"/>
      <c r="H146" s="166"/>
      <c r="I146" s="166"/>
      <c r="J146" s="166"/>
      <c r="K146" s="166"/>
      <c r="L146" s="166"/>
      <c r="M146" s="283"/>
      <c r="N146" s="283"/>
      <c r="O146" s="167"/>
      <c r="P146" s="166"/>
      <c r="Q146" s="166"/>
      <c r="R146" s="166"/>
      <c r="S146" s="166"/>
      <c r="T146" s="166"/>
      <c r="U146" s="166"/>
      <c r="V146" s="167"/>
      <c r="W146" s="167"/>
      <c r="X146" s="283"/>
      <c r="Y146" s="283"/>
      <c r="Z146" s="283"/>
      <c r="AA146" s="279"/>
      <c r="AB146" s="112"/>
      <c r="AC146" s="126"/>
      <c r="AD146" s="114"/>
      <c r="AE146" s="114"/>
      <c r="AF146" s="114"/>
      <c r="AG146" s="114"/>
      <c r="AH146" s="105" t="n">
        <f aca="false">E146</f>
        <v>0</v>
      </c>
      <c r="AI146" s="106" t="str">
        <f aca="false">D146</f>
        <v>TP</v>
      </c>
      <c r="AJ146" s="105" t="n">
        <f aca="false">SUM(G146:AA146)</f>
        <v>0</v>
      </c>
      <c r="AK146" s="105" t="n">
        <f aca="false">AJ146*1.5</f>
        <v>0</v>
      </c>
      <c r="AL146" s="44" t="n">
        <f aca="false">AK146</f>
        <v>0</v>
      </c>
      <c r="AM146" s="44"/>
      <c r="AN146" s="44"/>
      <c r="AO146" s="44"/>
      <c r="AP146" s="44"/>
      <c r="AQ146" s="44"/>
      <c r="AR146" s="44"/>
      <c r="AS146" s="44"/>
      <c r="AT146" s="44"/>
      <c r="AU146" s="44"/>
    </row>
    <row r="147" customFormat="false" ht="13.5" hidden="false" customHeight="true" outlineLevel="0" collapsed="false">
      <c r="A147" s="44" t="n">
        <v>175</v>
      </c>
      <c r="B147" s="163" t="s">
        <v>38</v>
      </c>
      <c r="C147" s="96" t="str">
        <f aca="false">CONCATENATE(D147,"_",E147)</f>
        <v>TP_</v>
      </c>
      <c r="D147" s="195" t="s">
        <v>27</v>
      </c>
      <c r="E147" s="195"/>
      <c r="F147" s="195" t="s">
        <v>36</v>
      </c>
      <c r="G147" s="277"/>
      <c r="H147" s="166"/>
      <c r="I147" s="166"/>
      <c r="J147" s="166"/>
      <c r="K147" s="166"/>
      <c r="L147" s="166"/>
      <c r="M147" s="283"/>
      <c r="N147" s="283"/>
      <c r="O147" s="167"/>
      <c r="P147" s="166"/>
      <c r="Q147" s="166"/>
      <c r="R147" s="166"/>
      <c r="S147" s="166"/>
      <c r="T147" s="166"/>
      <c r="U147" s="166"/>
      <c r="V147" s="167"/>
      <c r="W147" s="167"/>
      <c r="X147" s="283"/>
      <c r="Y147" s="283"/>
      <c r="Z147" s="283"/>
      <c r="AA147" s="279"/>
      <c r="AB147" s="112"/>
      <c r="AC147" s="126"/>
      <c r="AD147" s="114"/>
      <c r="AE147" s="114"/>
      <c r="AF147" s="114"/>
      <c r="AG147" s="114"/>
      <c r="AH147" s="105" t="n">
        <f aca="false">E147</f>
        <v>0</v>
      </c>
      <c r="AI147" s="106" t="str">
        <f aca="false">D147</f>
        <v>TP</v>
      </c>
      <c r="AJ147" s="105" t="n">
        <f aca="false">SUM(G147:AA147)</f>
        <v>0</v>
      </c>
      <c r="AK147" s="105" t="n">
        <f aca="false">AJ147*1.5</f>
        <v>0</v>
      </c>
      <c r="AL147" s="44" t="n">
        <f aca="false">AK147</f>
        <v>0</v>
      </c>
      <c r="AM147" s="44"/>
      <c r="AN147" s="44"/>
      <c r="AO147" s="44"/>
      <c r="AP147" s="44"/>
      <c r="AQ147" s="44"/>
      <c r="AR147" s="44"/>
      <c r="AS147" s="44"/>
      <c r="AT147" s="44"/>
      <c r="AU147" s="44"/>
    </row>
    <row r="148" customFormat="false" ht="13.5" hidden="false" customHeight="true" outlineLevel="0" collapsed="false">
      <c r="A148" s="44" t="n">
        <v>176</v>
      </c>
      <c r="B148" s="163" t="s">
        <v>38</v>
      </c>
      <c r="C148" s="96" t="str">
        <f aca="false">CONCATENATE(D148,"_",E148)</f>
        <v>TP_</v>
      </c>
      <c r="D148" s="195" t="s">
        <v>27</v>
      </c>
      <c r="E148" s="195"/>
      <c r="F148" s="195" t="s">
        <v>36</v>
      </c>
      <c r="G148" s="277"/>
      <c r="H148" s="166"/>
      <c r="I148" s="166"/>
      <c r="J148" s="166"/>
      <c r="K148" s="166"/>
      <c r="L148" s="166"/>
      <c r="M148" s="283"/>
      <c r="N148" s="283"/>
      <c r="O148" s="167"/>
      <c r="P148" s="166"/>
      <c r="Q148" s="166"/>
      <c r="R148" s="166"/>
      <c r="S148" s="166"/>
      <c r="T148" s="166"/>
      <c r="U148" s="166"/>
      <c r="V148" s="167"/>
      <c r="W148" s="167"/>
      <c r="X148" s="283"/>
      <c r="Y148" s="283"/>
      <c r="Z148" s="283"/>
      <c r="AA148" s="279"/>
      <c r="AB148" s="112"/>
      <c r="AC148" s="113" t="str">
        <f aca="false">IF(AC142=AC143,"ok","/!\")</f>
        <v>ok</v>
      </c>
      <c r="AD148" s="113" t="str">
        <f aca="false">IF(AC142=AD142,"ok","/!\")</f>
        <v>/!\</v>
      </c>
      <c r="AE148" s="114"/>
      <c r="AF148" s="114"/>
      <c r="AG148" s="114"/>
      <c r="AH148" s="105" t="n">
        <f aca="false">E148</f>
        <v>0</v>
      </c>
      <c r="AI148" s="106" t="str">
        <f aca="false">D148</f>
        <v>TP</v>
      </c>
      <c r="AJ148" s="105" t="n">
        <f aca="false">SUM(G148:AA148)</f>
        <v>0</v>
      </c>
      <c r="AK148" s="105" t="n">
        <f aca="false">AJ148*1.5</f>
        <v>0</v>
      </c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</row>
    <row r="149" customFormat="false" ht="24.75" hidden="false" customHeight="true" outlineLevel="0" collapsed="false">
      <c r="A149" s="44" t="n">
        <v>177</v>
      </c>
      <c r="B149" s="89" t="s">
        <v>219</v>
      </c>
      <c r="C149" s="88" t="str">
        <f aca="false">CONCATENATE(D149,"_",E149)</f>
        <v>CTRL_Intervenant</v>
      </c>
      <c r="D149" s="89" t="s">
        <v>28</v>
      </c>
      <c r="E149" s="89" t="s">
        <v>71</v>
      </c>
      <c r="F149" s="89" t="s">
        <v>72</v>
      </c>
      <c r="G149" s="250"/>
      <c r="H149" s="250"/>
      <c r="I149" s="250"/>
      <c r="J149" s="250"/>
      <c r="K149" s="250"/>
      <c r="L149" s="250"/>
      <c r="M149" s="284"/>
      <c r="N149" s="275"/>
      <c r="O149" s="251"/>
      <c r="P149" s="250"/>
      <c r="Q149" s="250"/>
      <c r="R149" s="250"/>
      <c r="S149" s="250"/>
      <c r="T149" s="250"/>
      <c r="U149" s="250"/>
      <c r="V149" s="238"/>
      <c r="W149" s="238"/>
      <c r="X149" s="284"/>
      <c r="Y149" s="284"/>
      <c r="Z149" s="275"/>
      <c r="AA149" s="92"/>
      <c r="AB149" s="122"/>
      <c r="AC149" s="88" t="n">
        <f aca="false">SUM(G149:AA149)</f>
        <v>0</v>
      </c>
      <c r="AD149" s="88" t="n">
        <f aca="false">0/1.5</f>
        <v>0</v>
      </c>
      <c r="AE149" s="114"/>
      <c r="AF149" s="114"/>
      <c r="AG149" s="114"/>
      <c r="AH149" s="88" t="str">
        <f aca="false">E149</f>
        <v>Intervenant</v>
      </c>
      <c r="AI149" s="88" t="str">
        <f aca="false">D149</f>
        <v>CTRL</v>
      </c>
      <c r="AJ149" s="88" t="n">
        <f aca="false">SUM(G149:AA149)</f>
        <v>0</v>
      </c>
      <c r="AK149" s="88" t="n">
        <f aca="false">AJ149*1.5</f>
        <v>0</v>
      </c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</row>
    <row r="150" customFormat="false" ht="13.5" hidden="false" customHeight="true" outlineLevel="0" collapsed="false">
      <c r="A150" s="44" t="n">
        <v>178</v>
      </c>
      <c r="B150" s="163" t="s">
        <v>38</v>
      </c>
      <c r="C150" s="96" t="str">
        <f aca="false">CONCATENATE(D150,"_",E150)</f>
        <v>CTRL_RB</v>
      </c>
      <c r="D150" s="184" t="s">
        <v>28</v>
      </c>
      <c r="E150" s="184" t="s">
        <v>79</v>
      </c>
      <c r="F150" s="195" t="s">
        <v>28</v>
      </c>
      <c r="G150" s="292"/>
      <c r="H150" s="166"/>
      <c r="I150" s="166"/>
      <c r="J150" s="166"/>
      <c r="K150" s="166"/>
      <c r="L150" s="166"/>
      <c r="M150" s="283"/>
      <c r="N150" s="283"/>
      <c r="O150" s="167"/>
      <c r="P150" s="166"/>
      <c r="Q150" s="166"/>
      <c r="R150" s="166"/>
      <c r="S150" s="166"/>
      <c r="T150" s="166"/>
      <c r="U150" s="166"/>
      <c r="V150" s="167"/>
      <c r="W150" s="167"/>
      <c r="X150" s="283"/>
      <c r="Y150" s="283"/>
      <c r="Z150" s="283"/>
      <c r="AA150" s="279"/>
      <c r="AB150" s="112"/>
      <c r="AC150" s="103" t="n">
        <f aca="false">SUM(G150:AA151)</f>
        <v>0</v>
      </c>
      <c r="AD150" s="104"/>
      <c r="AE150" s="114"/>
      <c r="AF150" s="114"/>
      <c r="AG150" s="114"/>
      <c r="AH150" s="106" t="str">
        <f aca="false">E150</f>
        <v>RB</v>
      </c>
      <c r="AI150" s="106" t="str">
        <f aca="false">D150</f>
        <v>CTRL</v>
      </c>
      <c r="AJ150" s="106" t="n">
        <f aca="false">SUM(G150:AA150)</f>
        <v>0</v>
      </c>
      <c r="AK150" s="106" t="n">
        <f aca="false">AJ150*1.5</f>
        <v>0</v>
      </c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</row>
    <row r="151" customFormat="false" ht="13.5" hidden="false" customHeight="true" outlineLevel="0" collapsed="false">
      <c r="A151" s="44" t="n">
        <v>179</v>
      </c>
      <c r="B151" s="163" t="s">
        <v>38</v>
      </c>
      <c r="C151" s="96" t="str">
        <f aca="false">CONCATENATE(D151,"_",E151)</f>
        <v>CTRL_</v>
      </c>
      <c r="D151" s="184" t="s">
        <v>28</v>
      </c>
      <c r="E151" s="184"/>
      <c r="F151" s="195" t="s">
        <v>28</v>
      </c>
      <c r="G151" s="292"/>
      <c r="H151" s="166"/>
      <c r="I151" s="166"/>
      <c r="J151" s="166"/>
      <c r="K151" s="166"/>
      <c r="L151" s="166"/>
      <c r="M151" s="283"/>
      <c r="N151" s="283"/>
      <c r="O151" s="167"/>
      <c r="P151" s="166"/>
      <c r="Q151" s="166"/>
      <c r="R151" s="166"/>
      <c r="S151" s="166"/>
      <c r="T151" s="166"/>
      <c r="U151" s="166"/>
      <c r="V151" s="167"/>
      <c r="W151" s="167"/>
      <c r="X151" s="283"/>
      <c r="Y151" s="283"/>
      <c r="Z151" s="283"/>
      <c r="AA151" s="279"/>
      <c r="AB151" s="128"/>
      <c r="AC151" s="113" t="str">
        <f aca="false">IF(AC149=AC150,"ok","/!\")</f>
        <v>ok</v>
      </c>
      <c r="AD151" s="113" t="str">
        <f aca="false">IF(AC149=AD149,"ok","/!\")</f>
        <v>ok</v>
      </c>
      <c r="AE151" s="129"/>
      <c r="AF151" s="129"/>
      <c r="AG151" s="129"/>
      <c r="AH151" s="28" t="n">
        <f aca="false">E151</f>
        <v>0</v>
      </c>
      <c r="AI151" s="106" t="str">
        <f aca="false">D151</f>
        <v>CTRL</v>
      </c>
      <c r="AJ151" s="28" t="n">
        <f aca="false">SUM(G151:AA151)</f>
        <v>0</v>
      </c>
      <c r="AK151" s="28" t="n">
        <f aca="false">AJ151*1.5</f>
        <v>0</v>
      </c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</row>
    <row r="152" customFormat="false" ht="13.5" hidden="false" customHeight="true" outlineLevel="0" collapsed="false">
      <c r="A152" s="44"/>
      <c r="B152" s="172"/>
      <c r="C152" s="131"/>
      <c r="D152" s="172"/>
      <c r="E152" s="131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86"/>
      <c r="AE152" s="72"/>
      <c r="AF152" s="72"/>
      <c r="AG152" s="72"/>
      <c r="AH152" s="86"/>
      <c r="AI152" s="86"/>
      <c r="AJ152" s="86"/>
      <c r="AK152" s="86"/>
      <c r="AL152" s="44"/>
      <c r="AM152" s="44"/>
      <c r="AN152" s="44"/>
      <c r="AO152" s="44"/>
      <c r="AP152" s="44"/>
      <c r="AQ152" s="44"/>
      <c r="AR152" s="44"/>
      <c r="AS152" s="44"/>
      <c r="AT152" s="44"/>
      <c r="AU152" s="44"/>
    </row>
    <row r="153" customFormat="false" ht="13.5" hidden="false" customHeight="true" outlineLevel="0" collapsed="false">
      <c r="A153" s="44" t="n">
        <v>182</v>
      </c>
      <c r="B153" s="89" t="s">
        <v>220</v>
      </c>
      <c r="C153" s="88" t="str">
        <f aca="false">CONCATENATE(D153,"_",E153)</f>
        <v>CM_Intervenant</v>
      </c>
      <c r="D153" s="88" t="s">
        <v>23</v>
      </c>
      <c r="E153" s="88" t="s">
        <v>71</v>
      </c>
      <c r="F153" s="88" t="s">
        <v>72</v>
      </c>
      <c r="G153" s="237"/>
      <c r="H153" s="227"/>
      <c r="I153" s="227"/>
      <c r="J153" s="250" t="n">
        <v>2</v>
      </c>
      <c r="K153" s="250" t="n">
        <v>1</v>
      </c>
      <c r="L153" s="250"/>
      <c r="M153" s="284" t="n">
        <v>1</v>
      </c>
      <c r="N153" s="275" t="n">
        <v>1</v>
      </c>
      <c r="O153" s="251"/>
      <c r="P153" s="250" t="n">
        <v>1</v>
      </c>
      <c r="Q153" s="250" t="n">
        <v>1</v>
      </c>
      <c r="R153" s="250"/>
      <c r="S153" s="250"/>
      <c r="T153" s="250"/>
      <c r="U153" s="250"/>
      <c r="V153" s="238"/>
      <c r="W153" s="238"/>
      <c r="X153" s="284"/>
      <c r="Y153" s="284"/>
      <c r="Z153" s="275"/>
      <c r="AA153" s="92"/>
      <c r="AB153" s="93" t="s">
        <v>114</v>
      </c>
      <c r="AC153" s="88" t="n">
        <f aca="false">SUM(G153:AA153)</f>
        <v>7</v>
      </c>
      <c r="AD153" s="88" t="n">
        <f aca="false">12/1.5</f>
        <v>8</v>
      </c>
      <c r="AE153" s="94" t="n">
        <f aca="false">(AC153+AC156+AC160+AC167)/(AD153+AD156+AD160+AD167)</f>
        <v>0.8333333333</v>
      </c>
      <c r="AF153" s="276" t="n">
        <f aca="false">SUM(G153:L153,P153:U153,G156:L156,P156:U156,G160:L160,P160:U160,G167:L167,P167:U167)/SUM(G153:AA153,G156:AA156,G160:AA160,G167:AA167)</f>
        <v>0.7575757576</v>
      </c>
      <c r="AG153" s="88" t="str">
        <f aca="false">B153</f>
        <v>M3203 - DTIC</v>
      </c>
      <c r="AH153" s="88" t="str">
        <f aca="false">E153</f>
        <v>Intervenant</v>
      </c>
      <c r="AI153" s="88" t="s">
        <v>73</v>
      </c>
      <c r="AJ153" s="88" t="s">
        <v>21</v>
      </c>
      <c r="AK153" s="88" t="s">
        <v>74</v>
      </c>
      <c r="AL153" s="44"/>
      <c r="AM153" s="44"/>
      <c r="AN153" s="44"/>
      <c r="AO153" s="44"/>
      <c r="AP153" s="44"/>
      <c r="AQ153" s="44"/>
      <c r="AR153" s="44"/>
      <c r="AS153" s="44"/>
      <c r="AT153" s="44"/>
      <c r="AU153" s="44"/>
    </row>
    <row r="154" customFormat="false" ht="13.5" hidden="false" customHeight="true" outlineLevel="0" collapsed="false">
      <c r="A154" s="44" t="n">
        <v>183</v>
      </c>
      <c r="B154" s="163" t="s">
        <v>221</v>
      </c>
      <c r="C154" s="96" t="str">
        <f aca="false">CONCATENATE(D154,"_",E154)</f>
        <v>CM_FMO</v>
      </c>
      <c r="D154" s="184" t="s">
        <v>23</v>
      </c>
      <c r="E154" s="195" t="s">
        <v>222</v>
      </c>
      <c r="F154" s="195" t="s">
        <v>30</v>
      </c>
      <c r="G154" s="277"/>
      <c r="H154" s="162"/>
      <c r="I154" s="162"/>
      <c r="J154" s="166" t="n">
        <v>2</v>
      </c>
      <c r="K154" s="166" t="n">
        <v>1</v>
      </c>
      <c r="L154" s="166"/>
      <c r="M154" s="283" t="n">
        <v>1</v>
      </c>
      <c r="N154" s="283" t="n">
        <v>1</v>
      </c>
      <c r="O154" s="167"/>
      <c r="P154" s="166" t="n">
        <v>1</v>
      </c>
      <c r="Q154" s="166" t="n">
        <v>1</v>
      </c>
      <c r="R154" s="166"/>
      <c r="S154" s="166"/>
      <c r="T154" s="166"/>
      <c r="U154" s="166"/>
      <c r="V154" s="167"/>
      <c r="W154" s="167"/>
      <c r="X154" s="283"/>
      <c r="Y154" s="283"/>
      <c r="Z154" s="283"/>
      <c r="AA154" s="279"/>
      <c r="AB154" s="102"/>
      <c r="AC154" s="103" t="n">
        <f aca="false">SUM(G154:AA155)</f>
        <v>7</v>
      </c>
      <c r="AD154" s="104"/>
      <c r="AE154" s="104"/>
      <c r="AF154" s="104"/>
      <c r="AG154" s="104"/>
      <c r="AH154" s="105" t="str">
        <f aca="false">E154</f>
        <v>FMO</v>
      </c>
      <c r="AI154" s="106" t="str">
        <f aca="false">D154</f>
        <v>CM</v>
      </c>
      <c r="AJ154" s="105" t="n">
        <f aca="false">SUM(G154:AA154)</f>
        <v>7</v>
      </c>
      <c r="AK154" s="105" t="n">
        <f aca="false">AJ154*1.5</f>
        <v>10.5</v>
      </c>
      <c r="AL154" s="44" t="n">
        <f aca="false">AK154*1.5</f>
        <v>15.75</v>
      </c>
      <c r="AM154" s="44"/>
      <c r="AN154" s="44"/>
      <c r="AO154" s="44"/>
      <c r="AP154" s="44"/>
      <c r="AQ154" s="44"/>
      <c r="AR154" s="44"/>
      <c r="AS154" s="44"/>
      <c r="AT154" s="44"/>
      <c r="AU154" s="44"/>
    </row>
    <row r="155" customFormat="false" ht="13.5" hidden="false" customHeight="true" outlineLevel="0" collapsed="false">
      <c r="A155" s="44" t="n">
        <v>184</v>
      </c>
      <c r="B155" s="163" t="s">
        <v>221</v>
      </c>
      <c r="C155" s="96" t="str">
        <f aca="false">CONCATENATE(D155,"_",E155)</f>
        <v>CM_</v>
      </c>
      <c r="D155" s="184" t="s">
        <v>23</v>
      </c>
      <c r="E155" s="195"/>
      <c r="F155" s="195" t="s">
        <v>30</v>
      </c>
      <c r="G155" s="292"/>
      <c r="H155" s="162"/>
      <c r="I155" s="162"/>
      <c r="J155" s="166"/>
      <c r="K155" s="166"/>
      <c r="L155" s="166"/>
      <c r="M155" s="283"/>
      <c r="N155" s="283"/>
      <c r="O155" s="167"/>
      <c r="P155" s="166"/>
      <c r="Q155" s="166"/>
      <c r="R155" s="166"/>
      <c r="S155" s="166"/>
      <c r="T155" s="166"/>
      <c r="U155" s="166"/>
      <c r="V155" s="167"/>
      <c r="W155" s="167"/>
      <c r="X155" s="283"/>
      <c r="Y155" s="283"/>
      <c r="Z155" s="283"/>
      <c r="AA155" s="279"/>
      <c r="AB155" s="112"/>
      <c r="AC155" s="113" t="str">
        <f aca="false">IF(AC153=AC154,"ok","/!\")</f>
        <v>ok</v>
      </c>
      <c r="AD155" s="113" t="str">
        <f aca="false">IF(AC153=AD153,"ok","/!\")</f>
        <v>/!\</v>
      </c>
      <c r="AE155" s="114"/>
      <c r="AF155" s="114"/>
      <c r="AG155" s="114"/>
      <c r="AH155" s="105" t="n">
        <f aca="false">E155</f>
        <v>0</v>
      </c>
      <c r="AI155" s="106" t="str">
        <f aca="false">D155</f>
        <v>CM</v>
      </c>
      <c r="AJ155" s="105" t="n">
        <f aca="false">SUM(G155:AA155)</f>
        <v>0</v>
      </c>
      <c r="AK155" s="105" t="n">
        <f aca="false">AJ155*1.5</f>
        <v>0</v>
      </c>
      <c r="AL155" s="44"/>
      <c r="AM155" s="44"/>
      <c r="AN155" s="44"/>
      <c r="AO155" s="44"/>
      <c r="AP155" s="44"/>
      <c r="AQ155" s="44"/>
      <c r="AR155" s="44"/>
      <c r="AS155" s="44"/>
      <c r="AT155" s="44"/>
      <c r="AU155" s="44"/>
    </row>
    <row r="156" customFormat="false" ht="13.5" hidden="false" customHeight="true" outlineLevel="0" collapsed="false">
      <c r="A156" s="44" t="n">
        <v>185</v>
      </c>
      <c r="B156" s="89" t="s">
        <v>220</v>
      </c>
      <c r="C156" s="88" t="str">
        <f aca="false">CONCATENATE(D156,"_",E156)</f>
        <v>TD_Intervenant</v>
      </c>
      <c r="D156" s="88" t="s">
        <v>25</v>
      </c>
      <c r="E156" s="89" t="s">
        <v>71</v>
      </c>
      <c r="F156" s="89" t="s">
        <v>72</v>
      </c>
      <c r="G156" s="237"/>
      <c r="H156" s="237"/>
      <c r="I156" s="227"/>
      <c r="J156" s="250"/>
      <c r="K156" s="250" t="n">
        <v>1</v>
      </c>
      <c r="L156" s="250" t="n">
        <v>1</v>
      </c>
      <c r="M156" s="284" t="n">
        <v>1</v>
      </c>
      <c r="N156" s="284" t="n">
        <v>1</v>
      </c>
      <c r="O156" s="238"/>
      <c r="P156" s="250"/>
      <c r="Q156" s="250" t="n">
        <v>1</v>
      </c>
      <c r="R156" s="250" t="n">
        <v>1</v>
      </c>
      <c r="S156" s="250" t="n">
        <v>1</v>
      </c>
      <c r="T156" s="250" t="n">
        <v>1</v>
      </c>
      <c r="U156" s="250"/>
      <c r="V156" s="238"/>
      <c r="W156" s="238"/>
      <c r="X156" s="284"/>
      <c r="Y156" s="284"/>
      <c r="Z156" s="275"/>
      <c r="AA156" s="92"/>
      <c r="AB156" s="280"/>
      <c r="AC156" s="88" t="n">
        <f aca="false">SUM(G156:AA156)*3</f>
        <v>24</v>
      </c>
      <c r="AD156" s="88" t="n">
        <f aca="false">6/1.5*3</f>
        <v>12</v>
      </c>
      <c r="AE156" s="114"/>
      <c r="AF156" s="114"/>
      <c r="AG156" s="114"/>
      <c r="AH156" s="88" t="str">
        <f aca="false">E156</f>
        <v>Intervenant</v>
      </c>
      <c r="AI156" s="88" t="str">
        <f aca="false">D156</f>
        <v>TD</v>
      </c>
      <c r="AJ156" s="88" t="n">
        <f aca="false">SUM(G156:AA156)</f>
        <v>8</v>
      </c>
      <c r="AK156" s="88" t="n">
        <f aca="false">AJ156*1.5</f>
        <v>12</v>
      </c>
      <c r="AL156" s="44"/>
      <c r="AM156" s="44"/>
      <c r="AN156" s="44"/>
      <c r="AO156" s="44"/>
      <c r="AP156" s="44"/>
      <c r="AQ156" s="44"/>
      <c r="AR156" s="44"/>
      <c r="AS156" s="44"/>
      <c r="AT156" s="44"/>
      <c r="AU156" s="44"/>
    </row>
    <row r="157" customFormat="false" ht="13.5" hidden="false" customHeight="true" outlineLevel="0" collapsed="false">
      <c r="A157" s="44" t="n">
        <v>186</v>
      </c>
      <c r="B157" s="163" t="s">
        <v>221</v>
      </c>
      <c r="C157" s="96" t="str">
        <f aca="false">CONCATENATE(D157,"_",E157)</f>
        <v>TD_FMO</v>
      </c>
      <c r="D157" s="184" t="s">
        <v>25</v>
      </c>
      <c r="E157" s="195" t="s">
        <v>222</v>
      </c>
      <c r="F157" s="195" t="s">
        <v>32</v>
      </c>
      <c r="G157" s="277"/>
      <c r="H157" s="166"/>
      <c r="I157" s="162"/>
      <c r="J157" s="166"/>
      <c r="K157" s="166" t="n">
        <v>1</v>
      </c>
      <c r="L157" s="166" t="n">
        <v>2</v>
      </c>
      <c r="M157" s="283" t="n">
        <v>2</v>
      </c>
      <c r="N157" s="283" t="n">
        <v>2</v>
      </c>
      <c r="O157" s="167"/>
      <c r="P157" s="166"/>
      <c r="Q157" s="166" t="n">
        <v>1</v>
      </c>
      <c r="R157" s="166" t="n">
        <v>1</v>
      </c>
      <c r="S157" s="166" t="n">
        <v>3</v>
      </c>
      <c r="T157" s="166" t="n">
        <v>3</v>
      </c>
      <c r="U157" s="166"/>
      <c r="V157" s="167"/>
      <c r="W157" s="167"/>
      <c r="X157" s="283"/>
      <c r="Y157" s="283"/>
      <c r="Z157" s="283"/>
      <c r="AA157" s="279"/>
      <c r="AB157" s="112"/>
      <c r="AC157" s="103" t="n">
        <f aca="false">SUM(G157:AA159)</f>
        <v>24</v>
      </c>
      <c r="AD157" s="104"/>
      <c r="AE157" s="114"/>
      <c r="AF157" s="114"/>
      <c r="AG157" s="114"/>
      <c r="AH157" s="105" t="str">
        <f aca="false">E157</f>
        <v>FMO</v>
      </c>
      <c r="AI157" s="106" t="str">
        <f aca="false">D157</f>
        <v>TD</v>
      </c>
      <c r="AJ157" s="105" t="n">
        <f aca="false">SUM(G157:AA157)</f>
        <v>15</v>
      </c>
      <c r="AK157" s="105" t="n">
        <f aca="false">AJ157*1.5</f>
        <v>22.5</v>
      </c>
      <c r="AL157" s="44" t="n">
        <f aca="false">AK157</f>
        <v>22.5</v>
      </c>
      <c r="AM157" s="44"/>
      <c r="AN157" s="44"/>
      <c r="AO157" s="44"/>
      <c r="AP157" s="44"/>
      <c r="AQ157" s="44"/>
      <c r="AR157" s="44"/>
      <c r="AS157" s="44"/>
      <c r="AT157" s="44"/>
      <c r="AU157" s="44"/>
    </row>
    <row r="158" customFormat="false" ht="13.5" hidden="false" customHeight="true" outlineLevel="0" collapsed="false">
      <c r="A158" s="44" t="n">
        <v>187</v>
      </c>
      <c r="B158" s="163" t="s">
        <v>221</v>
      </c>
      <c r="C158" s="96" t="str">
        <f aca="false">CONCATENATE(D158,"_",E158)</f>
        <v>TD_EP</v>
      </c>
      <c r="D158" s="184" t="s">
        <v>25</v>
      </c>
      <c r="E158" s="195" t="s">
        <v>114</v>
      </c>
      <c r="F158" s="195" t="s">
        <v>32</v>
      </c>
      <c r="G158" s="277"/>
      <c r="H158" s="166"/>
      <c r="I158" s="162"/>
      <c r="J158" s="166"/>
      <c r="K158" s="166" t="n">
        <v>2</v>
      </c>
      <c r="L158" s="166" t="n">
        <v>1</v>
      </c>
      <c r="M158" s="283" t="n">
        <v>1</v>
      </c>
      <c r="N158" s="283" t="n">
        <v>1</v>
      </c>
      <c r="O158" s="167"/>
      <c r="P158" s="166"/>
      <c r="Q158" s="166" t="n">
        <v>2</v>
      </c>
      <c r="R158" s="166" t="n">
        <v>2</v>
      </c>
      <c r="S158" s="166"/>
      <c r="T158" s="166"/>
      <c r="U158" s="166"/>
      <c r="V158" s="167"/>
      <c r="W158" s="167"/>
      <c r="X158" s="283"/>
      <c r="Y158" s="283"/>
      <c r="Z158" s="283"/>
      <c r="AA158" s="279"/>
      <c r="AB158" s="112"/>
      <c r="AC158" s="126"/>
      <c r="AD158" s="126"/>
      <c r="AE158" s="114"/>
      <c r="AF158" s="114"/>
      <c r="AG158" s="114"/>
      <c r="AH158" s="105" t="str">
        <f aca="false">E158</f>
        <v>EP</v>
      </c>
      <c r="AI158" s="106" t="str">
        <f aca="false">D158</f>
        <v>TD</v>
      </c>
      <c r="AJ158" s="105" t="n">
        <f aca="false">SUM(G158:AA158)</f>
        <v>9</v>
      </c>
      <c r="AK158" s="105" t="n">
        <f aca="false">AJ158*1.5</f>
        <v>13.5</v>
      </c>
      <c r="AL158" s="44" t="n">
        <f aca="false">AK158</f>
        <v>13.5</v>
      </c>
      <c r="AM158" s="44" t="n">
        <f aca="false">2*1.5</f>
        <v>3</v>
      </c>
      <c r="AN158" s="44"/>
      <c r="AO158" s="44"/>
      <c r="AP158" s="44"/>
      <c r="AQ158" s="44"/>
      <c r="AR158" s="44"/>
      <c r="AS158" s="44"/>
      <c r="AT158" s="44"/>
      <c r="AU158" s="44"/>
    </row>
    <row r="159" customFormat="false" ht="13.5" hidden="false" customHeight="true" outlineLevel="0" collapsed="false">
      <c r="A159" s="44" t="n">
        <v>189</v>
      </c>
      <c r="B159" s="163" t="s">
        <v>221</v>
      </c>
      <c r="C159" s="96" t="str">
        <f aca="false">CONCATENATE(D159,"_",E159)</f>
        <v>TD_</v>
      </c>
      <c r="D159" s="184" t="s">
        <v>25</v>
      </c>
      <c r="E159" s="195"/>
      <c r="F159" s="195" t="s">
        <v>32</v>
      </c>
      <c r="G159" s="292"/>
      <c r="H159" s="166"/>
      <c r="I159" s="162"/>
      <c r="J159" s="166"/>
      <c r="K159" s="166"/>
      <c r="L159" s="166"/>
      <c r="M159" s="283"/>
      <c r="N159" s="283"/>
      <c r="O159" s="167"/>
      <c r="P159" s="166"/>
      <c r="Q159" s="166"/>
      <c r="R159" s="166"/>
      <c r="S159" s="166"/>
      <c r="T159" s="166"/>
      <c r="U159" s="166"/>
      <c r="V159" s="167"/>
      <c r="W159" s="167"/>
      <c r="X159" s="283"/>
      <c r="Y159" s="283"/>
      <c r="Z159" s="283"/>
      <c r="AA159" s="279"/>
      <c r="AB159" s="112"/>
      <c r="AC159" s="113" t="str">
        <f aca="false">IF(AC156=AC157,"ok","/!\")</f>
        <v>ok</v>
      </c>
      <c r="AD159" s="113" t="str">
        <f aca="false">IF(AC156=AD156,"ok","/!\")</f>
        <v>/!\</v>
      </c>
      <c r="AE159" s="114"/>
      <c r="AF159" s="114"/>
      <c r="AG159" s="114"/>
      <c r="AH159" s="105" t="n">
        <f aca="false">E159</f>
        <v>0</v>
      </c>
      <c r="AI159" s="106" t="str">
        <f aca="false">D159</f>
        <v>TD</v>
      </c>
      <c r="AJ159" s="105" t="n">
        <f aca="false">SUM(G159:AA159)</f>
        <v>0</v>
      </c>
      <c r="AK159" s="105" t="n">
        <f aca="false">AJ159*1.5</f>
        <v>0</v>
      </c>
      <c r="AL159" s="44"/>
      <c r="AM159" s="44"/>
      <c r="AN159" s="44"/>
      <c r="AO159" s="44"/>
      <c r="AP159" s="44"/>
      <c r="AQ159" s="44"/>
      <c r="AR159" s="44"/>
      <c r="AS159" s="44"/>
      <c r="AT159" s="44"/>
      <c r="AU159" s="44"/>
    </row>
    <row r="160" customFormat="false" ht="13.5" hidden="false" customHeight="true" outlineLevel="0" collapsed="false">
      <c r="A160" s="44" t="n">
        <v>190</v>
      </c>
      <c r="B160" s="89" t="s">
        <v>220</v>
      </c>
      <c r="C160" s="88" t="str">
        <f aca="false">CONCATENATE(D160,"_",E160)</f>
        <v>TP_Intervenant</v>
      </c>
      <c r="D160" s="88" t="s">
        <v>27</v>
      </c>
      <c r="E160" s="89" t="s">
        <v>71</v>
      </c>
      <c r="F160" s="89" t="s">
        <v>72</v>
      </c>
      <c r="G160" s="237"/>
      <c r="H160" s="237"/>
      <c r="I160" s="227"/>
      <c r="J160" s="250"/>
      <c r="K160" s="250"/>
      <c r="L160" s="250"/>
      <c r="M160" s="284"/>
      <c r="N160" s="275"/>
      <c r="O160" s="251"/>
      <c r="P160" s="250"/>
      <c r="Q160" s="250"/>
      <c r="R160" s="250"/>
      <c r="S160" s="250"/>
      <c r="T160" s="250"/>
      <c r="U160" s="250"/>
      <c r="V160" s="238"/>
      <c r="W160" s="238"/>
      <c r="X160" s="284"/>
      <c r="Y160" s="284"/>
      <c r="Z160" s="275"/>
      <c r="AA160" s="92"/>
      <c r="AB160" s="280"/>
      <c r="AC160" s="88" t="n">
        <f aca="false">SUM(G160:AA160)*6</f>
        <v>0</v>
      </c>
      <c r="AD160" s="88" t="n">
        <f aca="false">4.5/1.5*6</f>
        <v>18</v>
      </c>
      <c r="AE160" s="114"/>
      <c r="AF160" s="114"/>
      <c r="AG160" s="114" t="n">
        <f aca="false">27+1-4.5-4.5</f>
        <v>19</v>
      </c>
      <c r="AH160" s="88" t="str">
        <f aca="false">E160</f>
        <v>Intervenant</v>
      </c>
      <c r="AI160" s="88" t="str">
        <f aca="false">D160</f>
        <v>TP</v>
      </c>
      <c r="AJ160" s="88" t="n">
        <f aca="false">SUM(G160:AA160)</f>
        <v>0</v>
      </c>
      <c r="AK160" s="88" t="n">
        <f aca="false">AJ160*1.5</f>
        <v>0</v>
      </c>
      <c r="AL160" s="44"/>
      <c r="AM160" s="44"/>
      <c r="AN160" s="44"/>
      <c r="AO160" s="44"/>
      <c r="AP160" s="44"/>
      <c r="AQ160" s="44"/>
      <c r="AR160" s="44"/>
      <c r="AS160" s="44"/>
      <c r="AT160" s="44"/>
      <c r="AU160" s="44"/>
    </row>
    <row r="161" customFormat="false" ht="13.5" hidden="false" customHeight="true" outlineLevel="0" collapsed="false">
      <c r="A161" s="44" t="n">
        <v>191</v>
      </c>
      <c r="B161" s="163" t="s">
        <v>221</v>
      </c>
      <c r="C161" s="96" t="str">
        <f aca="false">CONCATENATE(D161,"_",E161)</f>
        <v>TP_</v>
      </c>
      <c r="D161" s="184" t="s">
        <v>27</v>
      </c>
      <c r="E161" s="195"/>
      <c r="F161" s="195" t="s">
        <v>36</v>
      </c>
      <c r="G161" s="277"/>
      <c r="H161" s="166"/>
      <c r="I161" s="162"/>
      <c r="J161" s="166"/>
      <c r="K161" s="166"/>
      <c r="L161" s="166"/>
      <c r="M161" s="283"/>
      <c r="N161" s="283"/>
      <c r="O161" s="167"/>
      <c r="P161" s="166"/>
      <c r="Q161" s="166"/>
      <c r="R161" s="166"/>
      <c r="S161" s="166"/>
      <c r="T161" s="166"/>
      <c r="U161" s="166"/>
      <c r="V161" s="167"/>
      <c r="W161" s="167"/>
      <c r="X161" s="283"/>
      <c r="Y161" s="283"/>
      <c r="Z161" s="283"/>
      <c r="AA161" s="279"/>
      <c r="AB161" s="112"/>
      <c r="AC161" s="103" t="n">
        <f aca="false">SUM(G161:AA166)</f>
        <v>0</v>
      </c>
      <c r="AD161" s="104"/>
      <c r="AE161" s="114"/>
      <c r="AF161" s="114"/>
      <c r="AG161" s="114"/>
      <c r="AH161" s="105" t="n">
        <f aca="false">E161</f>
        <v>0</v>
      </c>
      <c r="AI161" s="106" t="str">
        <f aca="false">D161</f>
        <v>TP</v>
      </c>
      <c r="AJ161" s="105" t="n">
        <f aca="false">SUM(G161:AA161)</f>
        <v>0</v>
      </c>
      <c r="AK161" s="105" t="n">
        <f aca="false">AJ161*1.5</f>
        <v>0</v>
      </c>
      <c r="AL161" s="44"/>
      <c r="AM161" s="44"/>
      <c r="AN161" s="44"/>
      <c r="AO161" s="44"/>
      <c r="AP161" s="44"/>
      <c r="AQ161" s="44"/>
      <c r="AR161" s="44"/>
      <c r="AS161" s="44"/>
      <c r="AT161" s="44"/>
      <c r="AU161" s="44"/>
    </row>
    <row r="162" customFormat="false" ht="13.5" hidden="false" customHeight="true" outlineLevel="0" collapsed="false">
      <c r="A162" s="44" t="n">
        <v>192</v>
      </c>
      <c r="B162" s="163" t="s">
        <v>221</v>
      </c>
      <c r="C162" s="96" t="str">
        <f aca="false">CONCATENATE(D162,"_",E162)</f>
        <v>TP_</v>
      </c>
      <c r="D162" s="184" t="s">
        <v>27</v>
      </c>
      <c r="E162" s="195"/>
      <c r="F162" s="195" t="s">
        <v>36</v>
      </c>
      <c r="G162" s="277"/>
      <c r="H162" s="166"/>
      <c r="I162" s="162"/>
      <c r="J162" s="166"/>
      <c r="K162" s="166"/>
      <c r="L162" s="166"/>
      <c r="M162" s="283"/>
      <c r="N162" s="283"/>
      <c r="O162" s="167"/>
      <c r="P162" s="166"/>
      <c r="Q162" s="166"/>
      <c r="R162" s="166"/>
      <c r="S162" s="166"/>
      <c r="T162" s="166"/>
      <c r="U162" s="166"/>
      <c r="V162" s="167"/>
      <c r="W162" s="167"/>
      <c r="X162" s="283"/>
      <c r="Y162" s="283"/>
      <c r="Z162" s="283"/>
      <c r="AA162" s="279"/>
      <c r="AB162" s="112"/>
      <c r="AC162" s="126"/>
      <c r="AD162" s="114"/>
      <c r="AE162" s="114"/>
      <c r="AF162" s="114"/>
      <c r="AG162" s="114"/>
      <c r="AH162" s="105" t="n">
        <f aca="false">E162</f>
        <v>0</v>
      </c>
      <c r="AI162" s="106" t="str">
        <f aca="false">D162</f>
        <v>TP</v>
      </c>
      <c r="AJ162" s="105" t="n">
        <f aca="false">SUM(G162:AA162)</f>
        <v>0</v>
      </c>
      <c r="AK162" s="105" t="n">
        <f aca="false">AJ162*1.5</f>
        <v>0</v>
      </c>
      <c r="AL162" s="44"/>
      <c r="AM162" s="44"/>
      <c r="AN162" s="44"/>
      <c r="AO162" s="44"/>
      <c r="AP162" s="44"/>
      <c r="AQ162" s="44"/>
      <c r="AR162" s="44"/>
      <c r="AS162" s="44"/>
      <c r="AT162" s="44"/>
      <c r="AU162" s="44"/>
    </row>
    <row r="163" customFormat="false" ht="13.5" hidden="false" customHeight="true" outlineLevel="0" collapsed="false">
      <c r="A163" s="44" t="n">
        <v>195</v>
      </c>
      <c r="B163" s="163" t="s">
        <v>221</v>
      </c>
      <c r="C163" s="96" t="str">
        <f aca="false">CONCATENATE(D163,"_",E163)</f>
        <v>TP_</v>
      </c>
      <c r="D163" s="184" t="s">
        <v>27</v>
      </c>
      <c r="E163" s="195"/>
      <c r="F163" s="195" t="s">
        <v>36</v>
      </c>
      <c r="G163" s="292"/>
      <c r="H163" s="166"/>
      <c r="I163" s="162"/>
      <c r="J163" s="166"/>
      <c r="K163" s="166"/>
      <c r="L163" s="166"/>
      <c r="M163" s="283"/>
      <c r="N163" s="283"/>
      <c r="O163" s="167"/>
      <c r="P163" s="166"/>
      <c r="Q163" s="166"/>
      <c r="R163" s="166"/>
      <c r="S163" s="166"/>
      <c r="T163" s="166"/>
      <c r="U163" s="166"/>
      <c r="V163" s="167"/>
      <c r="W163" s="167"/>
      <c r="X163" s="283"/>
      <c r="Y163" s="283"/>
      <c r="Z163" s="283"/>
      <c r="AA163" s="279"/>
      <c r="AB163" s="112"/>
      <c r="AC163" s="126"/>
      <c r="AD163" s="114"/>
      <c r="AE163" s="114"/>
      <c r="AF163" s="114"/>
      <c r="AG163" s="114"/>
      <c r="AH163" s="105" t="n">
        <f aca="false">E163</f>
        <v>0</v>
      </c>
      <c r="AI163" s="106" t="str">
        <f aca="false">D163</f>
        <v>TP</v>
      </c>
      <c r="AJ163" s="105" t="n">
        <f aca="false">SUM(G163:AA163)</f>
        <v>0</v>
      </c>
      <c r="AK163" s="105" t="n">
        <f aca="false">AJ163*1.5</f>
        <v>0</v>
      </c>
      <c r="AL163" s="44"/>
      <c r="AM163" s="44"/>
      <c r="AN163" s="44"/>
      <c r="AO163" s="44"/>
      <c r="AP163" s="44"/>
      <c r="AQ163" s="44"/>
      <c r="AR163" s="44"/>
      <c r="AS163" s="44"/>
      <c r="AT163" s="44"/>
      <c r="AU163" s="44"/>
    </row>
    <row r="164" customFormat="false" ht="13.5" hidden="false" customHeight="true" outlineLevel="0" collapsed="false">
      <c r="A164" s="44" t="n">
        <v>196</v>
      </c>
      <c r="B164" s="163" t="s">
        <v>221</v>
      </c>
      <c r="C164" s="96" t="str">
        <f aca="false">CONCATENATE(D164,"_",E164)</f>
        <v>TP_</v>
      </c>
      <c r="D164" s="184" t="s">
        <v>27</v>
      </c>
      <c r="E164" s="195"/>
      <c r="F164" s="195" t="s">
        <v>36</v>
      </c>
      <c r="G164" s="292"/>
      <c r="H164" s="166"/>
      <c r="I164" s="162"/>
      <c r="J164" s="166"/>
      <c r="K164" s="166"/>
      <c r="L164" s="166"/>
      <c r="M164" s="283"/>
      <c r="N164" s="283"/>
      <c r="O164" s="167"/>
      <c r="P164" s="166"/>
      <c r="Q164" s="166"/>
      <c r="R164" s="166"/>
      <c r="S164" s="166"/>
      <c r="T164" s="166"/>
      <c r="U164" s="166"/>
      <c r="V164" s="167"/>
      <c r="W164" s="167"/>
      <c r="X164" s="283"/>
      <c r="Y164" s="283"/>
      <c r="Z164" s="283"/>
      <c r="AA164" s="279"/>
      <c r="AB164" s="112"/>
      <c r="AC164" s="126"/>
      <c r="AD164" s="114"/>
      <c r="AE164" s="114"/>
      <c r="AF164" s="114"/>
      <c r="AG164" s="114"/>
      <c r="AH164" s="105" t="n">
        <f aca="false">E164</f>
        <v>0</v>
      </c>
      <c r="AI164" s="106" t="str">
        <f aca="false">D164</f>
        <v>TP</v>
      </c>
      <c r="AJ164" s="105" t="n">
        <f aca="false">SUM(G164:AA164)</f>
        <v>0</v>
      </c>
      <c r="AK164" s="105" t="n">
        <f aca="false">AJ164*1.5</f>
        <v>0</v>
      </c>
      <c r="AL164" s="44"/>
      <c r="AM164" s="44"/>
      <c r="AN164" s="44"/>
      <c r="AO164" s="44"/>
      <c r="AP164" s="44"/>
      <c r="AQ164" s="44"/>
      <c r="AR164" s="44"/>
      <c r="AS164" s="44"/>
      <c r="AT164" s="44"/>
      <c r="AU164" s="44"/>
    </row>
    <row r="165" customFormat="false" ht="13.5" hidden="false" customHeight="true" outlineLevel="0" collapsed="false">
      <c r="A165" s="44" t="n">
        <v>197</v>
      </c>
      <c r="B165" s="163" t="s">
        <v>221</v>
      </c>
      <c r="C165" s="96" t="str">
        <f aca="false">CONCATENATE(D165,"_",E165)</f>
        <v>TP_</v>
      </c>
      <c r="D165" s="184" t="s">
        <v>27</v>
      </c>
      <c r="E165" s="195"/>
      <c r="F165" s="195" t="s">
        <v>36</v>
      </c>
      <c r="G165" s="292"/>
      <c r="H165" s="166"/>
      <c r="I165" s="162"/>
      <c r="J165" s="166"/>
      <c r="K165" s="166"/>
      <c r="L165" s="166"/>
      <c r="M165" s="283"/>
      <c r="N165" s="283"/>
      <c r="O165" s="167"/>
      <c r="P165" s="166"/>
      <c r="Q165" s="166"/>
      <c r="R165" s="166"/>
      <c r="S165" s="166"/>
      <c r="T165" s="166"/>
      <c r="U165" s="166"/>
      <c r="V165" s="167"/>
      <c r="W165" s="167"/>
      <c r="X165" s="283"/>
      <c r="Y165" s="283"/>
      <c r="Z165" s="283"/>
      <c r="AA165" s="279"/>
      <c r="AB165" s="112"/>
      <c r="AC165" s="126"/>
      <c r="AD165" s="114"/>
      <c r="AE165" s="114"/>
      <c r="AF165" s="114"/>
      <c r="AG165" s="114"/>
      <c r="AH165" s="105" t="n">
        <f aca="false">E165</f>
        <v>0</v>
      </c>
      <c r="AI165" s="106" t="str">
        <f aca="false">D165</f>
        <v>TP</v>
      </c>
      <c r="AJ165" s="105" t="n">
        <f aca="false">SUM(G165:AA165)</f>
        <v>0</v>
      </c>
      <c r="AK165" s="105" t="n">
        <f aca="false">AJ165*1.5</f>
        <v>0</v>
      </c>
      <c r="AL165" s="44"/>
      <c r="AM165" s="44"/>
      <c r="AN165" s="44"/>
      <c r="AO165" s="44"/>
      <c r="AP165" s="44"/>
      <c r="AQ165" s="44"/>
      <c r="AR165" s="44"/>
      <c r="AS165" s="44"/>
      <c r="AT165" s="44"/>
      <c r="AU165" s="44"/>
    </row>
    <row r="166" customFormat="false" ht="13.5" hidden="false" customHeight="true" outlineLevel="0" collapsed="false">
      <c r="A166" s="44" t="n">
        <v>198</v>
      </c>
      <c r="B166" s="163" t="s">
        <v>221</v>
      </c>
      <c r="C166" s="96" t="str">
        <f aca="false">CONCATENATE(D166,"_",E166)</f>
        <v>TP_</v>
      </c>
      <c r="D166" s="184" t="s">
        <v>27</v>
      </c>
      <c r="E166" s="195"/>
      <c r="F166" s="195" t="s">
        <v>36</v>
      </c>
      <c r="G166" s="292"/>
      <c r="H166" s="166"/>
      <c r="I166" s="162"/>
      <c r="J166" s="166"/>
      <c r="K166" s="166"/>
      <c r="L166" s="166"/>
      <c r="M166" s="283"/>
      <c r="N166" s="283"/>
      <c r="O166" s="167"/>
      <c r="P166" s="166"/>
      <c r="Q166" s="166"/>
      <c r="R166" s="166"/>
      <c r="S166" s="166"/>
      <c r="T166" s="166"/>
      <c r="U166" s="166"/>
      <c r="V166" s="167"/>
      <c r="W166" s="167"/>
      <c r="X166" s="283"/>
      <c r="Y166" s="283"/>
      <c r="Z166" s="283"/>
      <c r="AA166" s="279"/>
      <c r="AB166" s="112"/>
      <c r="AC166" s="113" t="str">
        <f aca="false">IF(AC160=AC161,"ok","/!\")</f>
        <v>ok</v>
      </c>
      <c r="AD166" s="113" t="str">
        <f aca="false">IF(AC160=AD160,"ok","/!\")</f>
        <v>/!\</v>
      </c>
      <c r="AE166" s="114"/>
      <c r="AF166" s="114"/>
      <c r="AG166" s="114"/>
      <c r="AH166" s="105" t="n">
        <f aca="false">E166</f>
        <v>0</v>
      </c>
      <c r="AI166" s="106" t="str">
        <f aca="false">D166</f>
        <v>TP</v>
      </c>
      <c r="AJ166" s="105" t="n">
        <f aca="false">SUM(G166:AA166)</f>
        <v>0</v>
      </c>
      <c r="AK166" s="105" t="n">
        <f aca="false">AJ166*1.5</f>
        <v>0</v>
      </c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</row>
    <row r="167" customFormat="false" ht="24.75" hidden="false" customHeight="true" outlineLevel="0" collapsed="false">
      <c r="A167" s="44" t="n">
        <v>199</v>
      </c>
      <c r="B167" s="89" t="s">
        <v>220</v>
      </c>
      <c r="C167" s="88" t="str">
        <f aca="false">CONCATENATE(D167,"_",E167)</f>
        <v>CTRL_Intervenant</v>
      </c>
      <c r="D167" s="88" t="s">
        <v>28</v>
      </c>
      <c r="E167" s="89" t="s">
        <v>71</v>
      </c>
      <c r="F167" s="88" t="s">
        <v>72</v>
      </c>
      <c r="G167" s="237"/>
      <c r="H167" s="237"/>
      <c r="I167" s="227"/>
      <c r="J167" s="250"/>
      <c r="K167" s="250"/>
      <c r="L167" s="250"/>
      <c r="M167" s="284"/>
      <c r="N167" s="275"/>
      <c r="O167" s="251"/>
      <c r="P167" s="250" t="n">
        <v>0.5</v>
      </c>
      <c r="Q167" s="250"/>
      <c r="R167" s="250"/>
      <c r="S167" s="250"/>
      <c r="T167" s="250"/>
      <c r="U167" s="250" t="n">
        <v>1</v>
      </c>
      <c r="V167" s="238"/>
      <c r="W167" s="238"/>
      <c r="X167" s="284"/>
      <c r="Y167" s="284"/>
      <c r="Z167" s="275"/>
      <c r="AA167" s="92"/>
      <c r="AB167" s="122"/>
      <c r="AC167" s="88" t="n">
        <f aca="false">SUM(G167:AA167)</f>
        <v>1.5</v>
      </c>
      <c r="AD167" s="88" t="n">
        <f aca="false">1.5/1.5</f>
        <v>1</v>
      </c>
      <c r="AE167" s="114"/>
      <c r="AF167" s="114"/>
      <c r="AG167" s="114"/>
      <c r="AH167" s="88" t="str">
        <f aca="false">E167</f>
        <v>Intervenant</v>
      </c>
      <c r="AI167" s="88" t="str">
        <f aca="false">D167</f>
        <v>CTRL</v>
      </c>
      <c r="AJ167" s="88" t="n">
        <f aca="false">SUM(G167:AA167)</f>
        <v>1.5</v>
      </c>
      <c r="AK167" s="88" t="n">
        <f aca="false">AJ167*1.5</f>
        <v>2.25</v>
      </c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</row>
    <row r="168" customFormat="false" ht="13.5" hidden="false" customHeight="true" outlineLevel="0" collapsed="false">
      <c r="A168" s="44" t="n">
        <v>200</v>
      </c>
      <c r="B168" s="163" t="s">
        <v>221</v>
      </c>
      <c r="C168" s="96" t="str">
        <f aca="false">CONCATENATE(D168,"_",E168)</f>
        <v>CTRL_FMO</v>
      </c>
      <c r="D168" s="184" t="s">
        <v>28</v>
      </c>
      <c r="E168" s="195" t="s">
        <v>222</v>
      </c>
      <c r="F168" s="195" t="s">
        <v>28</v>
      </c>
      <c r="G168" s="292"/>
      <c r="H168" s="166"/>
      <c r="I168" s="162"/>
      <c r="J168" s="166"/>
      <c r="K168" s="166"/>
      <c r="L168" s="166"/>
      <c r="M168" s="283"/>
      <c r="N168" s="283"/>
      <c r="O168" s="167"/>
      <c r="P168" s="166" t="n">
        <v>0.5</v>
      </c>
      <c r="Q168" s="166"/>
      <c r="R168" s="166"/>
      <c r="S168" s="166"/>
      <c r="T168" s="166"/>
      <c r="U168" s="166" t="n">
        <v>1</v>
      </c>
      <c r="V168" s="167"/>
      <c r="W168" s="167"/>
      <c r="X168" s="283"/>
      <c r="Y168" s="283"/>
      <c r="Z168" s="283"/>
      <c r="AA168" s="279"/>
      <c r="AB168" s="112"/>
      <c r="AC168" s="103" t="n">
        <f aca="false">SUM(G168:AA169)</f>
        <v>1.5</v>
      </c>
      <c r="AD168" s="104"/>
      <c r="AE168" s="114"/>
      <c r="AF168" s="114"/>
      <c r="AG168" s="114"/>
      <c r="AH168" s="106" t="str">
        <f aca="false">E168</f>
        <v>FMO</v>
      </c>
      <c r="AI168" s="106" t="str">
        <f aca="false">D168</f>
        <v>CTRL</v>
      </c>
      <c r="AJ168" s="106" t="n">
        <f aca="false">SUM(G168:AA168)</f>
        <v>1.5</v>
      </c>
      <c r="AK168" s="106" t="n">
        <f aca="false">AJ168*1.5</f>
        <v>2.25</v>
      </c>
      <c r="AL168" s="44" t="n">
        <f aca="false">AK168</f>
        <v>2.25</v>
      </c>
      <c r="AM168" s="44"/>
      <c r="AN168" s="44"/>
      <c r="AO168" s="44"/>
      <c r="AP168" s="44"/>
      <c r="AQ168" s="44"/>
      <c r="AR168" s="44"/>
      <c r="AS168" s="44"/>
      <c r="AT168" s="44"/>
      <c r="AU168" s="44"/>
    </row>
    <row r="169" customFormat="false" ht="13.5" hidden="false" customHeight="true" outlineLevel="0" collapsed="false">
      <c r="A169" s="44" t="n">
        <v>201</v>
      </c>
      <c r="B169" s="163" t="s">
        <v>221</v>
      </c>
      <c r="C169" s="96" t="str">
        <f aca="false">CONCATENATE(D169,"_",E169)</f>
        <v>CTRL_</v>
      </c>
      <c r="D169" s="184" t="s">
        <v>28</v>
      </c>
      <c r="E169" s="185"/>
      <c r="F169" s="195" t="s">
        <v>28</v>
      </c>
      <c r="G169" s="292"/>
      <c r="H169" s="166"/>
      <c r="I169" s="162"/>
      <c r="J169" s="162"/>
      <c r="K169" s="162"/>
      <c r="L169" s="162"/>
      <c r="M169" s="318"/>
      <c r="N169" s="318"/>
      <c r="O169" s="178"/>
      <c r="P169" s="162"/>
      <c r="Q169" s="162"/>
      <c r="R169" s="162"/>
      <c r="S169" s="162"/>
      <c r="T169" s="162"/>
      <c r="U169" s="162"/>
      <c r="V169" s="178"/>
      <c r="W169" s="178"/>
      <c r="X169" s="318"/>
      <c r="Y169" s="318"/>
      <c r="Z169" s="318"/>
      <c r="AA169" s="279"/>
      <c r="AB169" s="128"/>
      <c r="AC169" s="113" t="str">
        <f aca="false">IF(AC167=AC168,"ok","/!\")</f>
        <v>ok</v>
      </c>
      <c r="AD169" s="113" t="str">
        <f aca="false">IF(AC167=AD167,"ok","/!\")</f>
        <v>/!\</v>
      </c>
      <c r="AE169" s="129"/>
      <c r="AF169" s="129"/>
      <c r="AG169" s="129"/>
      <c r="AH169" s="28" t="n">
        <f aca="false">E169</f>
        <v>0</v>
      </c>
      <c r="AI169" s="106" t="str">
        <f aca="false">D169</f>
        <v>CTRL</v>
      </c>
      <c r="AJ169" s="28" t="n">
        <f aca="false">SUM(G169:AA169)</f>
        <v>0</v>
      </c>
      <c r="AK169" s="28" t="n">
        <f aca="false">AJ169*1.5</f>
        <v>0</v>
      </c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</row>
    <row r="170" customFormat="false" ht="13.5" hidden="false" customHeight="true" outlineLevel="0" collapsed="false">
      <c r="A170" s="44"/>
      <c r="B170" s="172"/>
      <c r="C170" s="131"/>
      <c r="D170" s="172"/>
      <c r="E170" s="131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86"/>
      <c r="AE170" s="72"/>
      <c r="AF170" s="72"/>
      <c r="AG170" s="72"/>
      <c r="AH170" s="86"/>
      <c r="AI170" s="86"/>
      <c r="AJ170" s="86"/>
      <c r="AK170" s="86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</row>
    <row r="171" customFormat="false" ht="14.25" hidden="false" customHeight="true" outlineLevel="0" collapsed="false">
      <c r="A171" s="44" t="n">
        <v>204</v>
      </c>
      <c r="B171" s="89" t="s">
        <v>223</v>
      </c>
      <c r="C171" s="88" t="str">
        <f aca="false">CONCATENATE(D171,"_",E171)</f>
        <v>CM_Intervenant</v>
      </c>
      <c r="D171" s="88" t="s">
        <v>23</v>
      </c>
      <c r="E171" s="88" t="s">
        <v>71</v>
      </c>
      <c r="F171" s="88" t="s">
        <v>72</v>
      </c>
      <c r="G171" s="250" t="n">
        <v>2</v>
      </c>
      <c r="H171" s="250" t="n">
        <v>1</v>
      </c>
      <c r="I171" s="250" t="n">
        <v>1</v>
      </c>
      <c r="J171" s="250"/>
      <c r="K171" s="250"/>
      <c r="L171" s="250"/>
      <c r="M171" s="284" t="n">
        <v>1</v>
      </c>
      <c r="N171" s="275" t="n">
        <v>1</v>
      </c>
      <c r="O171" s="251"/>
      <c r="P171" s="250"/>
      <c r="Q171" s="250" t="n">
        <v>1</v>
      </c>
      <c r="R171" s="250"/>
      <c r="S171" s="250"/>
      <c r="T171" s="250" t="n">
        <v>1</v>
      </c>
      <c r="U171" s="250"/>
      <c r="V171" s="238"/>
      <c r="W171" s="238"/>
      <c r="X171" s="284"/>
      <c r="Y171" s="284"/>
      <c r="Z171" s="275"/>
      <c r="AA171" s="92"/>
      <c r="AB171" s="93" t="s">
        <v>114</v>
      </c>
      <c r="AC171" s="88" t="n">
        <f aca="false">SUM(G171:AA171)</f>
        <v>8</v>
      </c>
      <c r="AD171" s="88" t="n">
        <f aca="false">15/1.5</f>
        <v>10</v>
      </c>
      <c r="AE171" s="94" t="n">
        <f aca="false">(AC171+AC174+AC178+AC185)/(AD171+AD174+AD178+AD185)</f>
        <v>0.85</v>
      </c>
      <c r="AF171" s="276" t="n">
        <f aca="false">SUM(G171:L171,P171:U171,G174:L174,P174:U174,G178:L178,P178:U178,G185:L185,P185:U185)/SUM(G171:AA171,G174:AA174,G178:AA178,G185:AA185)</f>
        <v>0.7307692308</v>
      </c>
      <c r="AG171" s="88" t="str">
        <f aca="false">B171</f>
        <v>M3204 - GSI</v>
      </c>
      <c r="AH171" s="88" t="str">
        <f aca="false">E171</f>
        <v>Intervenant</v>
      </c>
      <c r="AI171" s="88" t="s">
        <v>73</v>
      </c>
      <c r="AJ171" s="88" t="s">
        <v>21</v>
      </c>
      <c r="AK171" s="88" t="s">
        <v>74</v>
      </c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</row>
    <row r="172" customFormat="false" ht="14.25" hidden="false" customHeight="true" outlineLevel="0" collapsed="false">
      <c r="A172" s="44" t="n">
        <v>205</v>
      </c>
      <c r="B172" s="163" t="s">
        <v>224</v>
      </c>
      <c r="C172" s="96" t="str">
        <f aca="false">CONCATENATE(D172,"_",E172)</f>
        <v>CM_EP</v>
      </c>
      <c r="D172" s="184" t="s">
        <v>23</v>
      </c>
      <c r="E172" s="195" t="s">
        <v>114</v>
      </c>
      <c r="F172" s="195" t="s">
        <v>30</v>
      </c>
      <c r="G172" s="277" t="n">
        <v>2</v>
      </c>
      <c r="H172" s="166" t="n">
        <v>1</v>
      </c>
      <c r="I172" s="166" t="n">
        <v>1</v>
      </c>
      <c r="J172" s="166"/>
      <c r="K172" s="166"/>
      <c r="L172" s="166"/>
      <c r="M172" s="283" t="n">
        <v>1</v>
      </c>
      <c r="N172" s="283" t="n">
        <v>1</v>
      </c>
      <c r="O172" s="167"/>
      <c r="P172" s="166"/>
      <c r="Q172" s="166" t="n">
        <v>1</v>
      </c>
      <c r="R172" s="166"/>
      <c r="S172" s="166"/>
      <c r="T172" s="166" t="n">
        <v>1</v>
      </c>
      <c r="U172" s="166"/>
      <c r="V172" s="167"/>
      <c r="W172" s="167"/>
      <c r="X172" s="283"/>
      <c r="Y172" s="283"/>
      <c r="Z172" s="283"/>
      <c r="AA172" s="279"/>
      <c r="AB172" s="102"/>
      <c r="AC172" s="103" t="n">
        <f aca="false">SUM(G172:AA173)</f>
        <v>8</v>
      </c>
      <c r="AD172" s="104"/>
      <c r="AE172" s="104"/>
      <c r="AF172" s="104"/>
      <c r="AG172" s="104"/>
      <c r="AH172" s="105" t="str">
        <f aca="false">E172</f>
        <v>EP</v>
      </c>
      <c r="AI172" s="106" t="str">
        <f aca="false">D172</f>
        <v>CM</v>
      </c>
      <c r="AJ172" s="105" t="n">
        <f aca="false">SUM(G172:AA172)</f>
        <v>8</v>
      </c>
      <c r="AK172" s="105" t="n">
        <f aca="false">AJ172*1.5</f>
        <v>12</v>
      </c>
      <c r="AL172" s="44" t="n">
        <f aca="false">AK172*1.5</f>
        <v>18</v>
      </c>
      <c r="AM172" s="44"/>
      <c r="AN172" s="44"/>
      <c r="AO172" s="44"/>
      <c r="AP172" s="44"/>
      <c r="AQ172" s="44"/>
      <c r="AR172" s="44"/>
      <c r="AS172" s="44"/>
      <c r="AT172" s="44"/>
      <c r="AU172" s="44"/>
    </row>
    <row r="173" customFormat="false" ht="14.25" hidden="false" customHeight="true" outlineLevel="0" collapsed="false">
      <c r="A173" s="44" t="n">
        <v>206</v>
      </c>
      <c r="B173" s="163" t="s">
        <v>224</v>
      </c>
      <c r="C173" s="96" t="str">
        <f aca="false">CONCATENATE(D173,"_",E173)</f>
        <v>CM_</v>
      </c>
      <c r="D173" s="184" t="s">
        <v>23</v>
      </c>
      <c r="E173" s="185"/>
      <c r="F173" s="195" t="s">
        <v>30</v>
      </c>
      <c r="G173" s="277"/>
      <c r="H173" s="166"/>
      <c r="I173" s="166"/>
      <c r="J173" s="166"/>
      <c r="K173" s="166"/>
      <c r="L173" s="166"/>
      <c r="M173" s="283"/>
      <c r="N173" s="283"/>
      <c r="O173" s="167"/>
      <c r="P173" s="166"/>
      <c r="Q173" s="166"/>
      <c r="R173" s="166"/>
      <c r="S173" s="166"/>
      <c r="T173" s="166"/>
      <c r="U173" s="166"/>
      <c r="V173" s="167"/>
      <c r="W173" s="167"/>
      <c r="X173" s="283"/>
      <c r="Y173" s="283"/>
      <c r="Z173" s="283"/>
      <c r="AA173" s="279"/>
      <c r="AB173" s="112"/>
      <c r="AC173" s="113" t="str">
        <f aca="false">IF(AC171=AC172,"ok","/!\")</f>
        <v>ok</v>
      </c>
      <c r="AD173" s="113" t="str">
        <f aca="false">IF(AC171=AD171,"ok","/!\")</f>
        <v>/!\</v>
      </c>
      <c r="AE173" s="114"/>
      <c r="AF173" s="114"/>
      <c r="AG173" s="114"/>
      <c r="AH173" s="105" t="n">
        <f aca="false">E173</f>
        <v>0</v>
      </c>
      <c r="AI173" s="106" t="str">
        <f aca="false">D173</f>
        <v>CM</v>
      </c>
      <c r="AJ173" s="105" t="n">
        <f aca="false">SUM(G173:AA173)</f>
        <v>0</v>
      </c>
      <c r="AK173" s="105" t="n">
        <f aca="false">AJ173*1.5</f>
        <v>0</v>
      </c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</row>
    <row r="174" customFormat="false" ht="14.25" hidden="false" customHeight="true" outlineLevel="0" collapsed="false">
      <c r="A174" s="44" t="n">
        <v>207</v>
      </c>
      <c r="B174" s="89" t="s">
        <v>223</v>
      </c>
      <c r="C174" s="88" t="str">
        <f aca="false">CONCATENATE(D174,"_",E174)</f>
        <v>TD_Intervenant</v>
      </c>
      <c r="D174" s="88" t="s">
        <v>25</v>
      </c>
      <c r="E174" s="88" t="s">
        <v>71</v>
      </c>
      <c r="F174" s="88" t="s">
        <v>72</v>
      </c>
      <c r="G174" s="250" t="n">
        <v>1</v>
      </c>
      <c r="H174" s="250"/>
      <c r="I174" s="250" t="n">
        <v>1</v>
      </c>
      <c r="J174" s="250"/>
      <c r="K174" s="250"/>
      <c r="L174" s="250"/>
      <c r="M174" s="284" t="n">
        <v>1</v>
      </c>
      <c r="N174" s="275" t="n">
        <v>1</v>
      </c>
      <c r="O174" s="251"/>
      <c r="P174" s="250"/>
      <c r="Q174" s="250"/>
      <c r="R174" s="250"/>
      <c r="S174" s="250" t="n">
        <v>1</v>
      </c>
      <c r="T174" s="250" t="n">
        <v>1</v>
      </c>
      <c r="U174" s="250" t="n">
        <v>1</v>
      </c>
      <c r="V174" s="238"/>
      <c r="W174" s="238"/>
      <c r="X174" s="284"/>
      <c r="Y174" s="284"/>
      <c r="Z174" s="275"/>
      <c r="AA174" s="92"/>
      <c r="AB174" s="280"/>
      <c r="AC174" s="88" t="n">
        <f aca="false">SUM(G174:AA174)*3</f>
        <v>21</v>
      </c>
      <c r="AD174" s="88" t="n">
        <f aca="false">15/1.5*3</f>
        <v>30</v>
      </c>
      <c r="AE174" s="114"/>
      <c r="AF174" s="114"/>
      <c r="AG174" s="114" t="n">
        <f aca="false">(AC174-AD174)*1.5/3</f>
        <v>-4.5</v>
      </c>
      <c r="AH174" s="88" t="str">
        <f aca="false">E174</f>
        <v>Intervenant</v>
      </c>
      <c r="AI174" s="88" t="str">
        <f aca="false">D174</f>
        <v>TD</v>
      </c>
      <c r="AJ174" s="88" t="n">
        <f aca="false">SUM(G174:AA174)</f>
        <v>7</v>
      </c>
      <c r="AK174" s="88" t="n">
        <f aca="false">AJ174*1.5</f>
        <v>10.5</v>
      </c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</row>
    <row r="175" customFormat="false" ht="14.25" hidden="false" customHeight="true" outlineLevel="0" collapsed="false">
      <c r="A175" s="44" t="n">
        <v>208</v>
      </c>
      <c r="B175" s="163" t="s">
        <v>224</v>
      </c>
      <c r="C175" s="96" t="str">
        <f aca="false">CONCATENATE(D175,"_",E175)</f>
        <v>TD_EP</v>
      </c>
      <c r="D175" s="184" t="s">
        <v>25</v>
      </c>
      <c r="E175" s="195" t="s">
        <v>114</v>
      </c>
      <c r="F175" s="195" t="s">
        <v>32</v>
      </c>
      <c r="G175" s="277" t="n">
        <v>3</v>
      </c>
      <c r="H175" s="166"/>
      <c r="I175" s="166" t="n">
        <v>3</v>
      </c>
      <c r="J175" s="166"/>
      <c r="K175" s="166"/>
      <c r="L175" s="166"/>
      <c r="M175" s="283" t="n">
        <v>3</v>
      </c>
      <c r="N175" s="283" t="n">
        <v>3</v>
      </c>
      <c r="O175" s="167"/>
      <c r="P175" s="166"/>
      <c r="Q175" s="166"/>
      <c r="R175" s="166"/>
      <c r="S175" s="166" t="n">
        <v>3</v>
      </c>
      <c r="T175" s="166" t="n">
        <v>3</v>
      </c>
      <c r="U175" s="166" t="n">
        <v>3</v>
      </c>
      <c r="V175" s="167"/>
      <c r="W175" s="167"/>
      <c r="X175" s="283"/>
      <c r="Y175" s="283"/>
      <c r="Z175" s="283"/>
      <c r="AA175" s="279"/>
      <c r="AB175" s="112"/>
      <c r="AC175" s="103" t="n">
        <f aca="false">SUM(G175:AA177)</f>
        <v>21</v>
      </c>
      <c r="AD175" s="104"/>
      <c r="AE175" s="114"/>
      <c r="AF175" s="114"/>
      <c r="AG175" s="114"/>
      <c r="AH175" s="105" t="str">
        <f aca="false">E175</f>
        <v>EP</v>
      </c>
      <c r="AI175" s="106" t="str">
        <f aca="false">D175</f>
        <v>TD</v>
      </c>
      <c r="AJ175" s="105" t="n">
        <f aca="false">SUM(G175:AA175)</f>
        <v>21</v>
      </c>
      <c r="AK175" s="105" t="n">
        <f aca="false">AJ175*1.5</f>
        <v>31.5</v>
      </c>
      <c r="AL175" s="44" t="n">
        <f aca="false">AK175</f>
        <v>31.5</v>
      </c>
      <c r="AM175" s="44"/>
      <c r="AN175" s="44"/>
      <c r="AO175" s="44"/>
      <c r="AP175" s="44"/>
      <c r="AQ175" s="44"/>
      <c r="AR175" s="44"/>
      <c r="AS175" s="44"/>
      <c r="AT175" s="44"/>
      <c r="AU175" s="44"/>
    </row>
    <row r="176" customFormat="false" ht="13.5" hidden="false" customHeight="true" outlineLevel="0" collapsed="false">
      <c r="A176" s="44" t="n">
        <v>209</v>
      </c>
      <c r="B176" s="163" t="s">
        <v>224</v>
      </c>
      <c r="C176" s="96" t="str">
        <f aca="false">CONCATENATE(D176,"_",E176)</f>
        <v>TD_</v>
      </c>
      <c r="D176" s="184" t="s">
        <v>25</v>
      </c>
      <c r="E176" s="185"/>
      <c r="F176" s="195" t="s">
        <v>32</v>
      </c>
      <c r="G176" s="277"/>
      <c r="H176" s="166"/>
      <c r="I176" s="166"/>
      <c r="J176" s="166"/>
      <c r="K176" s="166"/>
      <c r="L176" s="166"/>
      <c r="M176" s="283"/>
      <c r="N176" s="283"/>
      <c r="O176" s="167"/>
      <c r="P176" s="166"/>
      <c r="Q176" s="166"/>
      <c r="R176" s="166"/>
      <c r="S176" s="166"/>
      <c r="T176" s="166"/>
      <c r="U176" s="166"/>
      <c r="V176" s="167"/>
      <c r="W176" s="167"/>
      <c r="X176" s="283"/>
      <c r="Y176" s="283"/>
      <c r="Z176" s="283"/>
      <c r="AA176" s="279"/>
      <c r="AB176" s="112"/>
      <c r="AC176" s="126"/>
      <c r="AD176" s="126"/>
      <c r="AE176" s="114"/>
      <c r="AF176" s="114"/>
      <c r="AG176" s="114"/>
      <c r="AH176" s="105" t="n">
        <f aca="false">E176</f>
        <v>0</v>
      </c>
      <c r="AI176" s="106" t="str">
        <f aca="false">D176</f>
        <v>TD</v>
      </c>
      <c r="AJ176" s="105" t="n">
        <f aca="false">SUM(G176:AA176)</f>
        <v>0</v>
      </c>
      <c r="AK176" s="105" t="n">
        <f aca="false">AJ176*1.5</f>
        <v>0</v>
      </c>
      <c r="AL176" s="44"/>
      <c r="AM176" s="44"/>
      <c r="AN176" s="44"/>
      <c r="AO176" s="44"/>
      <c r="AP176" s="44"/>
      <c r="AQ176" s="44"/>
      <c r="AR176" s="44"/>
      <c r="AS176" s="44"/>
      <c r="AT176" s="44"/>
      <c r="AU176" s="44"/>
    </row>
    <row r="177" customFormat="false" ht="13.5" hidden="false" customHeight="true" outlineLevel="0" collapsed="false">
      <c r="A177" s="44" t="n">
        <v>211</v>
      </c>
      <c r="B177" s="163" t="s">
        <v>224</v>
      </c>
      <c r="C177" s="96" t="str">
        <f aca="false">CONCATENATE(D177,"_",E177)</f>
        <v>TD_</v>
      </c>
      <c r="D177" s="184" t="s">
        <v>25</v>
      </c>
      <c r="E177" s="185"/>
      <c r="F177" s="195" t="s">
        <v>32</v>
      </c>
      <c r="G177" s="277"/>
      <c r="H177" s="166"/>
      <c r="I177" s="166"/>
      <c r="J177" s="166"/>
      <c r="K177" s="166"/>
      <c r="L177" s="166"/>
      <c r="M177" s="283"/>
      <c r="N177" s="283"/>
      <c r="O177" s="167"/>
      <c r="P177" s="166"/>
      <c r="Q177" s="166"/>
      <c r="R177" s="166"/>
      <c r="S177" s="166"/>
      <c r="T177" s="166"/>
      <c r="U177" s="166"/>
      <c r="V177" s="167"/>
      <c r="W177" s="167"/>
      <c r="X177" s="283"/>
      <c r="Y177" s="283"/>
      <c r="Z177" s="283"/>
      <c r="AA177" s="279"/>
      <c r="AB177" s="112"/>
      <c r="AC177" s="113" t="str">
        <f aca="false">IF(AC174=AC175,"ok","/!\")</f>
        <v>ok</v>
      </c>
      <c r="AD177" s="113" t="str">
        <f aca="false">IF(AC174=AD174,"ok","/!\")</f>
        <v>/!\</v>
      </c>
      <c r="AE177" s="114"/>
      <c r="AF177" s="114"/>
      <c r="AG177" s="114"/>
      <c r="AH177" s="105" t="n">
        <f aca="false">E177</f>
        <v>0</v>
      </c>
      <c r="AI177" s="106" t="str">
        <f aca="false">D177</f>
        <v>TD</v>
      </c>
      <c r="AJ177" s="105" t="n">
        <f aca="false">SUM(G177:AA177)</f>
        <v>0</v>
      </c>
      <c r="AK177" s="105" t="n">
        <f aca="false">AJ177*1.5</f>
        <v>0</v>
      </c>
      <c r="AL177" s="44"/>
      <c r="AM177" s="44"/>
      <c r="AN177" s="44"/>
      <c r="AO177" s="44"/>
      <c r="AP177" s="44"/>
      <c r="AQ177" s="44"/>
      <c r="AR177" s="44"/>
      <c r="AS177" s="44"/>
      <c r="AT177" s="44"/>
      <c r="AU177" s="44"/>
    </row>
    <row r="178" customFormat="false" ht="14.25" hidden="false" customHeight="true" outlineLevel="0" collapsed="false">
      <c r="A178" s="44" t="n">
        <v>212</v>
      </c>
      <c r="B178" s="89" t="s">
        <v>223</v>
      </c>
      <c r="C178" s="88" t="str">
        <f aca="false">CONCATENATE(D178,"_",E178)</f>
        <v>TP_Intervenant</v>
      </c>
      <c r="D178" s="88" t="s">
        <v>27</v>
      </c>
      <c r="E178" s="88" t="s">
        <v>71</v>
      </c>
      <c r="F178" s="89" t="s">
        <v>72</v>
      </c>
      <c r="G178" s="250" t="n">
        <v>1</v>
      </c>
      <c r="H178" s="250" t="n">
        <v>1</v>
      </c>
      <c r="I178" s="250"/>
      <c r="J178" s="250"/>
      <c r="K178" s="250"/>
      <c r="L178" s="250" t="n">
        <v>1</v>
      </c>
      <c r="M178" s="284"/>
      <c r="N178" s="275"/>
      <c r="O178" s="251"/>
      <c r="P178" s="250" t="n">
        <v>1</v>
      </c>
      <c r="Q178" s="250" t="n">
        <v>1</v>
      </c>
      <c r="R178" s="250" t="n">
        <v>1</v>
      </c>
      <c r="S178" s="250" t="n">
        <v>1</v>
      </c>
      <c r="T178" s="250"/>
      <c r="U178" s="250"/>
      <c r="V178" s="238"/>
      <c r="W178" s="238"/>
      <c r="X178" s="284" t="n">
        <v>1</v>
      </c>
      <c r="Y178" s="284" t="n">
        <v>1</v>
      </c>
      <c r="Z178" s="275"/>
      <c r="AA178" s="92"/>
      <c r="AB178" s="280"/>
      <c r="AC178" s="88" t="n">
        <f aca="false">SUM(G178:AA178)*6</f>
        <v>54</v>
      </c>
      <c r="AD178" s="88" t="n">
        <f aca="false">15/1.5*6</f>
        <v>60</v>
      </c>
      <c r="AE178" s="114"/>
      <c r="AF178" s="114"/>
      <c r="AG178" s="114" t="n">
        <f aca="false">(AC178-AD178)*1.5/6</f>
        <v>-1.5</v>
      </c>
      <c r="AH178" s="88" t="str">
        <f aca="false">E178</f>
        <v>Intervenant</v>
      </c>
      <c r="AI178" s="88" t="str">
        <f aca="false">D178</f>
        <v>TP</v>
      </c>
      <c r="AJ178" s="88" t="n">
        <f aca="false">SUM(G178:AA178)</f>
        <v>9</v>
      </c>
      <c r="AK178" s="88" t="n">
        <f aca="false">AJ178*1.5</f>
        <v>13.5</v>
      </c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</row>
    <row r="179" customFormat="false" ht="14.25" hidden="false" customHeight="true" outlineLevel="0" collapsed="false">
      <c r="A179" s="44" t="n">
        <v>213</v>
      </c>
      <c r="B179" s="163" t="s">
        <v>224</v>
      </c>
      <c r="C179" s="96" t="str">
        <f aca="false">CONCATENATE(D179,"_",E179)</f>
        <v>TP_EP</v>
      </c>
      <c r="D179" s="184" t="s">
        <v>27</v>
      </c>
      <c r="E179" s="195" t="s">
        <v>114</v>
      </c>
      <c r="F179" s="195" t="s">
        <v>36</v>
      </c>
      <c r="G179" s="277" t="n">
        <v>6</v>
      </c>
      <c r="H179" s="166" t="n">
        <v>6</v>
      </c>
      <c r="I179" s="166"/>
      <c r="J179" s="166"/>
      <c r="K179" s="166"/>
      <c r="L179" s="166" t="n">
        <v>6</v>
      </c>
      <c r="M179" s="283"/>
      <c r="N179" s="283"/>
      <c r="O179" s="167"/>
      <c r="P179" s="166" t="n">
        <v>6</v>
      </c>
      <c r="Q179" s="166" t="n">
        <v>6</v>
      </c>
      <c r="R179" s="166" t="n">
        <v>6</v>
      </c>
      <c r="S179" s="166" t="n">
        <v>6</v>
      </c>
      <c r="T179" s="166"/>
      <c r="U179" s="166"/>
      <c r="V179" s="167"/>
      <c r="W179" s="167"/>
      <c r="X179" s="283" t="n">
        <v>6</v>
      </c>
      <c r="Y179" s="283" t="n">
        <v>6</v>
      </c>
      <c r="Z179" s="283"/>
      <c r="AA179" s="279"/>
      <c r="AB179" s="112"/>
      <c r="AC179" s="103" t="n">
        <f aca="false">SUM(G179:AA184)</f>
        <v>54</v>
      </c>
      <c r="AD179" s="104"/>
      <c r="AE179" s="114"/>
      <c r="AF179" s="114"/>
      <c r="AG179" s="114"/>
      <c r="AH179" s="105" t="str">
        <f aca="false">E179</f>
        <v>EP</v>
      </c>
      <c r="AI179" s="106" t="str">
        <f aca="false">D179</f>
        <v>TP</v>
      </c>
      <c r="AJ179" s="105" t="n">
        <f aca="false">SUM(G179:AA179)</f>
        <v>54</v>
      </c>
      <c r="AK179" s="105" t="n">
        <f aca="false">AJ179*1.5</f>
        <v>81</v>
      </c>
      <c r="AL179" s="44" t="n">
        <f aca="false">AK179</f>
        <v>81</v>
      </c>
      <c r="AM179" s="44" t="n">
        <f aca="false">2*1.5</f>
        <v>3</v>
      </c>
      <c r="AN179" s="44"/>
      <c r="AO179" s="44"/>
      <c r="AP179" s="44"/>
      <c r="AQ179" s="44"/>
      <c r="AR179" s="44"/>
      <c r="AS179" s="44"/>
      <c r="AT179" s="44"/>
      <c r="AU179" s="44"/>
    </row>
    <row r="180" customFormat="false" ht="14.25" hidden="false" customHeight="true" outlineLevel="0" collapsed="false">
      <c r="A180" s="44" t="n">
        <v>214</v>
      </c>
      <c r="B180" s="163" t="s">
        <v>224</v>
      </c>
      <c r="C180" s="96" t="str">
        <f aca="false">CONCATENATE(D180,"_",E180)</f>
        <v>TP_</v>
      </c>
      <c r="D180" s="184" t="s">
        <v>27</v>
      </c>
      <c r="E180" s="195"/>
      <c r="F180" s="195" t="s">
        <v>36</v>
      </c>
      <c r="G180" s="277"/>
      <c r="H180" s="166"/>
      <c r="I180" s="166"/>
      <c r="J180" s="166"/>
      <c r="K180" s="166"/>
      <c r="L180" s="166"/>
      <c r="M180" s="283"/>
      <c r="N180" s="283"/>
      <c r="O180" s="167"/>
      <c r="P180" s="166"/>
      <c r="Q180" s="166"/>
      <c r="R180" s="166"/>
      <c r="S180" s="166"/>
      <c r="T180" s="166"/>
      <c r="U180" s="166"/>
      <c r="V180" s="167"/>
      <c r="W180" s="167"/>
      <c r="X180" s="283"/>
      <c r="Y180" s="283"/>
      <c r="Z180" s="283"/>
      <c r="AA180" s="279"/>
      <c r="AB180" s="112"/>
      <c r="AC180" s="126"/>
      <c r="AD180" s="114"/>
      <c r="AE180" s="114"/>
      <c r="AF180" s="114"/>
      <c r="AG180" s="114" t="n">
        <f aca="false">9+6-15+1.5</f>
        <v>1.5</v>
      </c>
      <c r="AH180" s="105" t="n">
        <f aca="false">E180</f>
        <v>0</v>
      </c>
      <c r="AI180" s="106" t="str">
        <f aca="false">D180</f>
        <v>TP</v>
      </c>
      <c r="AJ180" s="105" t="n">
        <f aca="false">SUM(G180:AA180)</f>
        <v>0</v>
      </c>
      <c r="AK180" s="105" t="n">
        <f aca="false">AJ180*1.5</f>
        <v>0</v>
      </c>
      <c r="AL180" s="44"/>
      <c r="AM180" s="44"/>
      <c r="AN180" s="44"/>
      <c r="AO180" s="44"/>
      <c r="AP180" s="44"/>
      <c r="AQ180" s="44"/>
      <c r="AR180" s="44"/>
      <c r="AS180" s="44"/>
      <c r="AT180" s="44"/>
      <c r="AU180" s="44"/>
    </row>
    <row r="181" customFormat="false" ht="13.5" hidden="false" customHeight="true" outlineLevel="0" collapsed="false">
      <c r="A181" s="44" t="n">
        <v>217</v>
      </c>
      <c r="B181" s="163" t="s">
        <v>224</v>
      </c>
      <c r="C181" s="96" t="str">
        <f aca="false">CONCATENATE(D181,"_",E181)</f>
        <v>TP_</v>
      </c>
      <c r="D181" s="184" t="s">
        <v>27</v>
      </c>
      <c r="E181" s="195"/>
      <c r="F181" s="195" t="s">
        <v>36</v>
      </c>
      <c r="G181" s="277"/>
      <c r="H181" s="166"/>
      <c r="I181" s="166"/>
      <c r="J181" s="166"/>
      <c r="K181" s="166"/>
      <c r="L181" s="166"/>
      <c r="M181" s="283"/>
      <c r="N181" s="283"/>
      <c r="O181" s="167"/>
      <c r="P181" s="166"/>
      <c r="Q181" s="166"/>
      <c r="R181" s="166"/>
      <c r="S181" s="166"/>
      <c r="T181" s="166"/>
      <c r="U181" s="166"/>
      <c r="V181" s="167"/>
      <c r="W181" s="167"/>
      <c r="X181" s="283"/>
      <c r="Y181" s="283"/>
      <c r="Z181" s="283"/>
      <c r="AA181" s="279"/>
      <c r="AB181" s="112"/>
      <c r="AC181" s="126"/>
      <c r="AD181" s="114"/>
      <c r="AE181" s="114"/>
      <c r="AF181" s="114"/>
      <c r="AG181" s="114"/>
      <c r="AH181" s="105" t="n">
        <f aca="false">E181</f>
        <v>0</v>
      </c>
      <c r="AI181" s="106" t="str">
        <f aca="false">D181</f>
        <v>TP</v>
      </c>
      <c r="AJ181" s="105" t="n">
        <f aca="false">SUM(G181:AA181)</f>
        <v>0</v>
      </c>
      <c r="AK181" s="105" t="n">
        <f aca="false">AJ181*1.5</f>
        <v>0</v>
      </c>
      <c r="AL181" s="44"/>
      <c r="AM181" s="44"/>
      <c r="AN181" s="44"/>
      <c r="AO181" s="44"/>
      <c r="AP181" s="44"/>
      <c r="AQ181" s="44"/>
      <c r="AR181" s="44"/>
      <c r="AS181" s="44"/>
      <c r="AT181" s="44"/>
      <c r="AU181" s="44"/>
    </row>
    <row r="182" customFormat="false" ht="13.5" hidden="false" customHeight="true" outlineLevel="0" collapsed="false">
      <c r="A182" s="44" t="n">
        <v>218</v>
      </c>
      <c r="B182" s="163" t="s">
        <v>224</v>
      </c>
      <c r="C182" s="96" t="str">
        <f aca="false">CONCATENATE(D182,"_",E182)</f>
        <v>TP_</v>
      </c>
      <c r="D182" s="184" t="s">
        <v>27</v>
      </c>
      <c r="E182" s="184"/>
      <c r="F182" s="195" t="s">
        <v>36</v>
      </c>
      <c r="G182" s="277"/>
      <c r="H182" s="166"/>
      <c r="I182" s="166"/>
      <c r="J182" s="166"/>
      <c r="K182" s="166"/>
      <c r="L182" s="166"/>
      <c r="M182" s="283"/>
      <c r="N182" s="283"/>
      <c r="O182" s="167"/>
      <c r="P182" s="166"/>
      <c r="Q182" s="166"/>
      <c r="R182" s="166"/>
      <c r="S182" s="166"/>
      <c r="T182" s="166"/>
      <c r="U182" s="166"/>
      <c r="V182" s="167"/>
      <c r="W182" s="167"/>
      <c r="X182" s="283"/>
      <c r="Y182" s="283"/>
      <c r="Z182" s="283"/>
      <c r="AA182" s="279"/>
      <c r="AB182" s="112"/>
      <c r="AC182" s="126"/>
      <c r="AD182" s="114"/>
      <c r="AE182" s="114"/>
      <c r="AF182" s="114"/>
      <c r="AG182" s="114"/>
      <c r="AH182" s="105" t="n">
        <f aca="false">E182</f>
        <v>0</v>
      </c>
      <c r="AI182" s="106" t="str">
        <f aca="false">D182</f>
        <v>TP</v>
      </c>
      <c r="AJ182" s="105" t="n">
        <f aca="false">SUM(G182:AA182)</f>
        <v>0</v>
      </c>
      <c r="AK182" s="105" t="n">
        <f aca="false">AJ182*1.5</f>
        <v>0</v>
      </c>
      <c r="AL182" s="44"/>
      <c r="AM182" s="44"/>
      <c r="AN182" s="44"/>
      <c r="AO182" s="44"/>
      <c r="AP182" s="44"/>
      <c r="AQ182" s="44"/>
      <c r="AR182" s="44"/>
      <c r="AS182" s="44"/>
      <c r="AT182" s="44"/>
      <c r="AU182" s="44"/>
    </row>
    <row r="183" customFormat="false" ht="13.5" hidden="false" customHeight="true" outlineLevel="0" collapsed="false">
      <c r="A183" s="44" t="n">
        <v>219</v>
      </c>
      <c r="B183" s="163" t="s">
        <v>224</v>
      </c>
      <c r="C183" s="96" t="str">
        <f aca="false">CONCATENATE(D183,"_",E183)</f>
        <v>TP_</v>
      </c>
      <c r="D183" s="184" t="s">
        <v>27</v>
      </c>
      <c r="E183" s="184"/>
      <c r="F183" s="195" t="s">
        <v>36</v>
      </c>
      <c r="G183" s="277"/>
      <c r="H183" s="166"/>
      <c r="I183" s="166"/>
      <c r="J183" s="166"/>
      <c r="K183" s="166"/>
      <c r="L183" s="166"/>
      <c r="M183" s="283"/>
      <c r="N183" s="283"/>
      <c r="O183" s="167"/>
      <c r="P183" s="166"/>
      <c r="Q183" s="166"/>
      <c r="R183" s="166"/>
      <c r="S183" s="166"/>
      <c r="T183" s="166"/>
      <c r="U183" s="166"/>
      <c r="V183" s="167"/>
      <c r="W183" s="167"/>
      <c r="X183" s="283"/>
      <c r="Y183" s="283"/>
      <c r="Z183" s="283"/>
      <c r="AA183" s="279"/>
      <c r="AB183" s="112"/>
      <c r="AC183" s="126"/>
      <c r="AD183" s="114"/>
      <c r="AE183" s="114"/>
      <c r="AF183" s="114"/>
      <c r="AG183" s="114"/>
      <c r="AH183" s="105" t="n">
        <f aca="false">E183</f>
        <v>0</v>
      </c>
      <c r="AI183" s="106" t="str">
        <f aca="false">D183</f>
        <v>TP</v>
      </c>
      <c r="AJ183" s="105" t="n">
        <f aca="false">SUM(G183:AA183)</f>
        <v>0</v>
      </c>
      <c r="AK183" s="105" t="n">
        <f aca="false">AJ183*1.5</f>
        <v>0</v>
      </c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</row>
    <row r="184" customFormat="false" ht="13.5" hidden="false" customHeight="true" outlineLevel="0" collapsed="false">
      <c r="A184" s="44" t="n">
        <v>220</v>
      </c>
      <c r="B184" s="163" t="s">
        <v>224</v>
      </c>
      <c r="C184" s="96" t="str">
        <f aca="false">CONCATENATE(D184,"_",E184)</f>
        <v>TP_</v>
      </c>
      <c r="D184" s="184" t="s">
        <v>27</v>
      </c>
      <c r="E184" s="184"/>
      <c r="F184" s="195" t="s">
        <v>36</v>
      </c>
      <c r="G184" s="277"/>
      <c r="H184" s="166"/>
      <c r="I184" s="166"/>
      <c r="J184" s="166"/>
      <c r="K184" s="166"/>
      <c r="L184" s="166"/>
      <c r="M184" s="283"/>
      <c r="N184" s="283"/>
      <c r="O184" s="167"/>
      <c r="P184" s="166"/>
      <c r="Q184" s="166"/>
      <c r="R184" s="166"/>
      <c r="S184" s="166"/>
      <c r="T184" s="166"/>
      <c r="U184" s="166"/>
      <c r="V184" s="167"/>
      <c r="W184" s="167"/>
      <c r="X184" s="283"/>
      <c r="Y184" s="283"/>
      <c r="Z184" s="283"/>
      <c r="AA184" s="279"/>
      <c r="AB184" s="112"/>
      <c r="AC184" s="113" t="str">
        <f aca="false">IF(AC178=AC179,"ok","/!\")</f>
        <v>ok</v>
      </c>
      <c r="AD184" s="113" t="str">
        <f aca="false">IF(AC178=AD178,"ok","/!\")</f>
        <v>/!\</v>
      </c>
      <c r="AE184" s="114"/>
      <c r="AF184" s="114"/>
      <c r="AG184" s="114"/>
      <c r="AH184" s="105" t="n">
        <f aca="false">E184</f>
        <v>0</v>
      </c>
      <c r="AI184" s="106" t="str">
        <f aca="false">D184</f>
        <v>TP</v>
      </c>
      <c r="AJ184" s="105" t="n">
        <f aca="false">SUM(G184:AA184)</f>
        <v>0</v>
      </c>
      <c r="AK184" s="105" t="n">
        <f aca="false">AJ184*1.5</f>
        <v>0</v>
      </c>
      <c r="AL184" s="44"/>
      <c r="AM184" s="44"/>
      <c r="AN184" s="44"/>
      <c r="AO184" s="44"/>
      <c r="AP184" s="44"/>
      <c r="AQ184" s="44"/>
      <c r="AR184" s="44"/>
      <c r="AS184" s="44"/>
      <c r="AT184" s="44"/>
      <c r="AU184" s="44"/>
    </row>
    <row r="185" customFormat="false" ht="24.75" hidden="false" customHeight="true" outlineLevel="0" collapsed="false">
      <c r="A185" s="44" t="n">
        <v>221</v>
      </c>
      <c r="B185" s="89" t="s">
        <v>223</v>
      </c>
      <c r="C185" s="88" t="str">
        <f aca="false">CONCATENATE(D185,"_",E185)</f>
        <v>CTRL_Intervenant</v>
      </c>
      <c r="D185" s="88" t="s">
        <v>28</v>
      </c>
      <c r="E185" s="88" t="s">
        <v>71</v>
      </c>
      <c r="F185" s="88" t="s">
        <v>72</v>
      </c>
      <c r="G185" s="250"/>
      <c r="H185" s="250"/>
      <c r="I185" s="250"/>
      <c r="J185" s="250"/>
      <c r="K185" s="250"/>
      <c r="L185" s="250"/>
      <c r="M185" s="284"/>
      <c r="N185" s="275"/>
      <c r="O185" s="251"/>
      <c r="P185" s="250" t="n">
        <v>1</v>
      </c>
      <c r="Q185" s="250"/>
      <c r="R185" s="250"/>
      <c r="S185" s="250"/>
      <c r="T185" s="250"/>
      <c r="U185" s="250"/>
      <c r="V185" s="238"/>
      <c r="W185" s="238"/>
      <c r="X185" s="284"/>
      <c r="Y185" s="284"/>
      <c r="Z185" s="275" t="n">
        <v>1</v>
      </c>
      <c r="AA185" s="92"/>
      <c r="AB185" s="122"/>
      <c r="AC185" s="88" t="n">
        <f aca="false">SUM(G185:AA185)</f>
        <v>2</v>
      </c>
      <c r="AD185" s="88" t="n">
        <f aca="false">0/1.5</f>
        <v>0</v>
      </c>
      <c r="AE185" s="114"/>
      <c r="AF185" s="114"/>
      <c r="AG185" s="114"/>
      <c r="AH185" s="88" t="str">
        <f aca="false">E185</f>
        <v>Intervenant</v>
      </c>
      <c r="AI185" s="88" t="str">
        <f aca="false">D185</f>
        <v>CTRL</v>
      </c>
      <c r="AJ185" s="88" t="n">
        <f aca="false">SUM(G185:AA185)</f>
        <v>2</v>
      </c>
      <c r="AK185" s="88" t="n">
        <f aca="false">AJ185*1.5</f>
        <v>3</v>
      </c>
      <c r="AL185" s="44"/>
      <c r="AM185" s="44"/>
      <c r="AN185" s="44"/>
      <c r="AO185" s="44"/>
      <c r="AP185" s="44"/>
      <c r="AQ185" s="44"/>
      <c r="AR185" s="44"/>
      <c r="AS185" s="44"/>
      <c r="AT185" s="44"/>
      <c r="AU185" s="44"/>
    </row>
    <row r="186" customFormat="false" ht="14.25" hidden="false" customHeight="true" outlineLevel="0" collapsed="false">
      <c r="A186" s="44" t="n">
        <v>222</v>
      </c>
      <c r="B186" s="163" t="s">
        <v>224</v>
      </c>
      <c r="C186" s="96" t="str">
        <f aca="false">CONCATENATE(D186,"_",E186)</f>
        <v>CTRL_EP</v>
      </c>
      <c r="D186" s="184" t="s">
        <v>28</v>
      </c>
      <c r="E186" s="195" t="s">
        <v>114</v>
      </c>
      <c r="F186" s="195" t="s">
        <v>28</v>
      </c>
      <c r="G186" s="277"/>
      <c r="H186" s="166"/>
      <c r="I186" s="166"/>
      <c r="J186" s="166"/>
      <c r="K186" s="166"/>
      <c r="L186" s="166"/>
      <c r="M186" s="283"/>
      <c r="N186" s="283"/>
      <c r="O186" s="167"/>
      <c r="P186" s="166" t="n">
        <v>1</v>
      </c>
      <c r="Q186" s="166"/>
      <c r="R186" s="166"/>
      <c r="S186" s="166"/>
      <c r="T186" s="166"/>
      <c r="U186" s="166"/>
      <c r="V186" s="167"/>
      <c r="W186" s="167"/>
      <c r="X186" s="283"/>
      <c r="Y186" s="283"/>
      <c r="Z186" s="283" t="n">
        <v>1</v>
      </c>
      <c r="AA186" s="279"/>
      <c r="AB186" s="112"/>
      <c r="AC186" s="103" t="n">
        <f aca="false">SUM(G186:AA187)</f>
        <v>2</v>
      </c>
      <c r="AD186" s="104"/>
      <c r="AE186" s="114"/>
      <c r="AF186" s="114"/>
      <c r="AG186" s="114"/>
      <c r="AH186" s="106" t="str">
        <f aca="false">E186</f>
        <v>EP</v>
      </c>
      <c r="AI186" s="106" t="str">
        <f aca="false">D186</f>
        <v>CTRL</v>
      </c>
      <c r="AJ186" s="106" t="n">
        <f aca="false">SUM(G186:AA186)</f>
        <v>2</v>
      </c>
      <c r="AK186" s="106" t="n">
        <f aca="false">AJ186*1.5</f>
        <v>3</v>
      </c>
      <c r="AL186" s="44" t="n">
        <f aca="false">AK186</f>
        <v>3</v>
      </c>
      <c r="AM186" s="44"/>
      <c r="AN186" s="44"/>
      <c r="AO186" s="44"/>
      <c r="AP186" s="44"/>
      <c r="AQ186" s="44"/>
      <c r="AR186" s="44"/>
      <c r="AS186" s="44"/>
      <c r="AT186" s="44"/>
      <c r="AU186" s="44"/>
    </row>
    <row r="187" customFormat="false" ht="13.5" hidden="false" customHeight="true" outlineLevel="0" collapsed="false">
      <c r="A187" s="44" t="n">
        <v>223</v>
      </c>
      <c r="B187" s="163" t="s">
        <v>224</v>
      </c>
      <c r="C187" s="96" t="str">
        <f aca="false">CONCATENATE(D187,"_",E187)</f>
        <v>CTRL_</v>
      </c>
      <c r="D187" s="184" t="s">
        <v>28</v>
      </c>
      <c r="E187" s="185"/>
      <c r="F187" s="195" t="s">
        <v>28</v>
      </c>
      <c r="G187" s="241"/>
      <c r="H187" s="162"/>
      <c r="I187" s="162"/>
      <c r="J187" s="162"/>
      <c r="K187" s="162"/>
      <c r="L187" s="162"/>
      <c r="M187" s="318"/>
      <c r="N187" s="318"/>
      <c r="O187" s="178"/>
      <c r="P187" s="162"/>
      <c r="Q187" s="162"/>
      <c r="R187" s="162"/>
      <c r="S187" s="162"/>
      <c r="T187" s="162"/>
      <c r="U187" s="162"/>
      <c r="V187" s="178"/>
      <c r="W187" s="178"/>
      <c r="X187" s="318"/>
      <c r="Y187" s="318"/>
      <c r="Z187" s="318"/>
      <c r="AA187" s="279"/>
      <c r="AB187" s="128"/>
      <c r="AC187" s="113" t="str">
        <f aca="false">IF(AC185=AC186,"ok","/!\")</f>
        <v>ok</v>
      </c>
      <c r="AD187" s="113" t="str">
        <f aca="false">IF(AC185=AD185,"ok","/!\")</f>
        <v>/!\</v>
      </c>
      <c r="AE187" s="129"/>
      <c r="AF187" s="129"/>
      <c r="AG187" s="129"/>
      <c r="AH187" s="28" t="n">
        <f aca="false">E187</f>
        <v>0</v>
      </c>
      <c r="AI187" s="106" t="str">
        <f aca="false">D187</f>
        <v>CTRL</v>
      </c>
      <c r="AJ187" s="28" t="n">
        <f aca="false">SUM(G187:AA187)</f>
        <v>0</v>
      </c>
      <c r="AK187" s="28" t="n">
        <f aca="false">AJ187*1.5</f>
        <v>0</v>
      </c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</row>
    <row r="188" customFormat="false" ht="13.5" hidden="false" customHeight="true" outlineLevel="0" collapsed="false">
      <c r="A188" s="44"/>
      <c r="B188" s="172"/>
      <c r="C188" s="131"/>
      <c r="D188" s="172"/>
      <c r="E188" s="131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3"/>
      <c r="R188" s="73"/>
      <c r="S188" s="73"/>
      <c r="T188" s="73"/>
      <c r="U188" s="73"/>
      <c r="V188" s="175"/>
      <c r="W188" s="175"/>
      <c r="X188" s="72"/>
      <c r="Y188" s="72"/>
      <c r="Z188" s="72"/>
      <c r="AA188" s="72"/>
      <c r="AB188" s="72"/>
      <c r="AC188" s="72"/>
      <c r="AD188" s="86"/>
      <c r="AE188" s="72"/>
      <c r="AF188" s="72"/>
      <c r="AG188" s="72"/>
      <c r="AH188" s="86"/>
      <c r="AI188" s="86"/>
      <c r="AJ188" s="86"/>
      <c r="AK188" s="86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</row>
    <row r="189" customFormat="false" ht="13.5" hidden="true" customHeight="true" outlineLevel="0" collapsed="false">
      <c r="A189" s="44" t="n">
        <v>226</v>
      </c>
      <c r="B189" s="88" t="s">
        <v>225</v>
      </c>
      <c r="C189" s="88" t="str">
        <f aca="false">CONCATENATE(D189,"_",E189)</f>
        <v>CM_Intervenant</v>
      </c>
      <c r="D189" s="88" t="s">
        <v>23</v>
      </c>
      <c r="E189" s="88" t="s">
        <v>71</v>
      </c>
      <c r="F189" s="88" t="s">
        <v>72</v>
      </c>
      <c r="G189" s="237"/>
      <c r="H189" s="237"/>
      <c r="I189" s="237"/>
      <c r="J189" s="237"/>
      <c r="K189" s="237"/>
      <c r="L189" s="237"/>
      <c r="M189" s="237"/>
      <c r="N189" s="237"/>
      <c r="O189" s="238"/>
      <c r="P189" s="237"/>
      <c r="Q189" s="237"/>
      <c r="R189" s="237"/>
      <c r="S189" s="237"/>
      <c r="T189" s="237"/>
      <c r="U189" s="237"/>
      <c r="V189" s="238"/>
      <c r="W189" s="238"/>
      <c r="X189" s="237"/>
      <c r="Y189" s="237"/>
      <c r="Z189" s="237"/>
      <c r="AA189" s="237"/>
      <c r="AB189" s="250" t="s">
        <v>122</v>
      </c>
      <c r="AC189" s="88" t="n">
        <f aca="false">SUM(G189:AA189)</f>
        <v>0</v>
      </c>
      <c r="AD189" s="88" t="n">
        <f aca="false">0/1.5</f>
        <v>0</v>
      </c>
      <c r="AE189" s="88"/>
      <c r="AF189" s="88"/>
      <c r="AG189" s="88" t="str">
        <f aca="false">B189</f>
        <v>M3205 – Communication professionnelle – CP</v>
      </c>
      <c r="AH189" s="88" t="str">
        <f aca="false">E189</f>
        <v>Intervenant</v>
      </c>
      <c r="AI189" s="88" t="s">
        <v>73</v>
      </c>
      <c r="AJ189" s="88" t="s">
        <v>21</v>
      </c>
      <c r="AK189" s="88" t="s">
        <v>74</v>
      </c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</row>
    <row r="190" customFormat="false" ht="13.5" hidden="true" customHeight="true" outlineLevel="0" collapsed="false">
      <c r="A190" s="44" t="n">
        <v>227</v>
      </c>
      <c r="B190" s="163" t="s">
        <v>226</v>
      </c>
      <c r="C190" s="96" t="str">
        <f aca="false">CONCATENATE(D190,"_",E190)</f>
        <v>CM_</v>
      </c>
      <c r="D190" s="15" t="s">
        <v>23</v>
      </c>
      <c r="E190" s="277"/>
      <c r="F190" s="277" t="s">
        <v>30</v>
      </c>
      <c r="G190" s="241"/>
      <c r="H190" s="162"/>
      <c r="I190" s="162"/>
      <c r="J190" s="162"/>
      <c r="K190" s="162"/>
      <c r="L190" s="162"/>
      <c r="M190" s="162"/>
      <c r="N190" s="162"/>
      <c r="O190" s="178"/>
      <c r="P190" s="162"/>
      <c r="Q190" s="162"/>
      <c r="R190" s="162"/>
      <c r="S190" s="162"/>
      <c r="T190" s="162"/>
      <c r="U190" s="162"/>
      <c r="V190" s="178"/>
      <c r="W190" s="178"/>
      <c r="X190" s="162"/>
      <c r="Y190" s="162"/>
      <c r="Z190" s="162"/>
      <c r="AA190" s="162"/>
      <c r="AB190" s="102"/>
      <c r="AC190" s="103" t="n">
        <f aca="false">SUM(G190:AA191)</f>
        <v>0</v>
      </c>
      <c r="AD190" s="104"/>
      <c r="AE190" s="104"/>
      <c r="AF190" s="104"/>
      <c r="AG190" s="104"/>
      <c r="AH190" s="105" t="n">
        <f aca="false">E190</f>
        <v>0</v>
      </c>
      <c r="AI190" s="106" t="str">
        <f aca="false">D190</f>
        <v>CM</v>
      </c>
      <c r="AJ190" s="105" t="n">
        <f aca="false">SUM(G190:AA190)</f>
        <v>0</v>
      </c>
      <c r="AK190" s="105" t="n">
        <f aca="false">AJ190*1.5</f>
        <v>0</v>
      </c>
      <c r="AL190" s="44"/>
      <c r="AM190" s="44"/>
      <c r="AN190" s="44"/>
      <c r="AO190" s="44"/>
      <c r="AP190" s="44"/>
      <c r="AQ190" s="44"/>
      <c r="AR190" s="44"/>
      <c r="AS190" s="44"/>
      <c r="AT190" s="44"/>
      <c r="AU190" s="44"/>
    </row>
    <row r="191" customFormat="false" ht="13.5" hidden="true" customHeight="true" outlineLevel="0" collapsed="false">
      <c r="A191" s="44" t="n">
        <v>228</v>
      </c>
      <c r="B191" s="163" t="s">
        <v>226</v>
      </c>
      <c r="C191" s="96" t="str">
        <f aca="false">CONCATENATE(D191,"_",E191)</f>
        <v>CM_</v>
      </c>
      <c r="D191" s="15" t="s">
        <v>23</v>
      </c>
      <c r="E191" s="292"/>
      <c r="F191" s="277" t="s">
        <v>30</v>
      </c>
      <c r="G191" s="241"/>
      <c r="H191" s="162"/>
      <c r="I191" s="162"/>
      <c r="J191" s="162"/>
      <c r="K191" s="162"/>
      <c r="L191" s="162"/>
      <c r="M191" s="162"/>
      <c r="N191" s="162"/>
      <c r="O191" s="178"/>
      <c r="P191" s="162"/>
      <c r="Q191" s="162"/>
      <c r="R191" s="162"/>
      <c r="S191" s="162"/>
      <c r="T191" s="162"/>
      <c r="U191" s="162"/>
      <c r="V191" s="178"/>
      <c r="W191" s="178"/>
      <c r="X191" s="162"/>
      <c r="Y191" s="162"/>
      <c r="Z191" s="162"/>
      <c r="AA191" s="162"/>
      <c r="AB191" s="112"/>
      <c r="AC191" s="113" t="str">
        <f aca="false">IF(AC189=AC190,"ok","/!\")</f>
        <v>ok</v>
      </c>
      <c r="AD191" s="113" t="str">
        <f aca="false">IF(AC189=AD189,"ok","/!\")</f>
        <v>ok</v>
      </c>
      <c r="AE191" s="114"/>
      <c r="AF191" s="114"/>
      <c r="AG191" s="114"/>
      <c r="AH191" s="105" t="n">
        <f aca="false">E191</f>
        <v>0</v>
      </c>
      <c r="AI191" s="106" t="str">
        <f aca="false">D191</f>
        <v>CM</v>
      </c>
      <c r="AJ191" s="105" t="n">
        <f aca="false">SUM(G191:AA191)</f>
        <v>0</v>
      </c>
      <c r="AK191" s="105" t="n">
        <f aca="false">AJ191*1.5</f>
        <v>0</v>
      </c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</row>
    <row r="192" customFormat="false" ht="13.5" hidden="false" customHeight="true" outlineLevel="0" collapsed="false">
      <c r="A192" s="44" t="n">
        <v>229</v>
      </c>
      <c r="B192" s="89" t="s">
        <v>227</v>
      </c>
      <c r="C192" s="88" t="str">
        <f aca="false">CONCATENATE(D192,"_",E192)</f>
        <v>TD_Intervenant</v>
      </c>
      <c r="D192" s="88" t="s">
        <v>25</v>
      </c>
      <c r="E192" s="89" t="s">
        <v>71</v>
      </c>
      <c r="F192" s="89" t="s">
        <v>72</v>
      </c>
      <c r="G192" s="250" t="n">
        <v>1</v>
      </c>
      <c r="H192" s="250" t="n">
        <v>1</v>
      </c>
      <c r="I192" s="250" t="n">
        <v>1</v>
      </c>
      <c r="J192" s="250"/>
      <c r="K192" s="250" t="n">
        <v>1</v>
      </c>
      <c r="L192" s="250"/>
      <c r="M192" s="284" t="n">
        <v>1</v>
      </c>
      <c r="N192" s="275"/>
      <c r="O192" s="251"/>
      <c r="P192" s="250"/>
      <c r="Q192" s="250" t="n">
        <v>1</v>
      </c>
      <c r="R192" s="250"/>
      <c r="S192" s="250" t="n">
        <v>1</v>
      </c>
      <c r="T192" s="250" t="n">
        <v>1</v>
      </c>
      <c r="U192" s="250" t="n">
        <v>1</v>
      </c>
      <c r="V192" s="238"/>
      <c r="W192" s="238"/>
      <c r="X192" s="284" t="n">
        <v>1</v>
      </c>
      <c r="Y192" s="284"/>
      <c r="Z192" s="275"/>
      <c r="AA192" s="92"/>
      <c r="AB192" s="93" t="s">
        <v>122</v>
      </c>
      <c r="AC192" s="88" t="n">
        <f aca="false">SUM(G192:AA192)*3</f>
        <v>30</v>
      </c>
      <c r="AD192" s="88" t="n">
        <f aca="false">12/1.5*3</f>
        <v>24</v>
      </c>
      <c r="AE192" s="94" t="n">
        <f aca="false">(AC192+AC196+AC203)/(AD192+AD196+AD203)</f>
        <v>1</v>
      </c>
      <c r="AF192" s="276" t="n">
        <f aca="false">SUM(G192:L192,P192:U192,G196:L196,P196:U196,G203:L203,P203:U203)/SUM(G192:AA192,G196:Z196,G203:AA203)</f>
        <v>0.75</v>
      </c>
      <c r="AG192" s="114"/>
      <c r="AH192" s="88" t="str">
        <f aca="false">E192</f>
        <v>Intervenant</v>
      </c>
      <c r="AI192" s="88" t="str">
        <f aca="false">D192</f>
        <v>TD</v>
      </c>
      <c r="AJ192" s="88" t="n">
        <f aca="false">SUM(G192:AA192)</f>
        <v>10</v>
      </c>
      <c r="AK192" s="88" t="n">
        <f aca="false">AJ192*1.5</f>
        <v>15</v>
      </c>
      <c r="AL192" s="44"/>
      <c r="AM192" s="44"/>
      <c r="AN192" s="44"/>
      <c r="AO192" s="44"/>
      <c r="AP192" s="44"/>
      <c r="AQ192" s="44"/>
      <c r="AR192" s="44"/>
      <c r="AS192" s="44"/>
      <c r="AT192" s="44"/>
      <c r="AU192" s="44"/>
    </row>
    <row r="193" customFormat="false" ht="13.5" hidden="false" customHeight="true" outlineLevel="0" collapsed="false">
      <c r="A193" s="44" t="n">
        <v>230</v>
      </c>
      <c r="B193" s="163" t="s">
        <v>226</v>
      </c>
      <c r="C193" s="96" t="str">
        <f aca="false">CONCATENATE(D193,"_",E193)</f>
        <v>TD_MN</v>
      </c>
      <c r="D193" s="184" t="s">
        <v>25</v>
      </c>
      <c r="E193" s="195" t="s">
        <v>127</v>
      </c>
      <c r="F193" s="195" t="s">
        <v>32</v>
      </c>
      <c r="G193" s="166" t="n">
        <v>1</v>
      </c>
      <c r="H193" s="166" t="n">
        <v>1</v>
      </c>
      <c r="I193" s="166" t="n">
        <v>1</v>
      </c>
      <c r="J193" s="166"/>
      <c r="K193" s="166" t="n">
        <v>1</v>
      </c>
      <c r="L193" s="166"/>
      <c r="M193" s="283" t="n">
        <v>1</v>
      </c>
      <c r="N193" s="283"/>
      <c r="O193" s="167"/>
      <c r="P193" s="166"/>
      <c r="Q193" s="166" t="n">
        <v>1</v>
      </c>
      <c r="R193" s="166"/>
      <c r="S193" s="166"/>
      <c r="T193" s="166" t="n">
        <v>1</v>
      </c>
      <c r="U193" s="166" t="n">
        <v>1</v>
      </c>
      <c r="V193" s="167"/>
      <c r="W193" s="167"/>
      <c r="X193" s="283" t="n">
        <v>1</v>
      </c>
      <c r="Y193" s="283"/>
      <c r="Z193" s="283"/>
      <c r="AA193" s="279"/>
      <c r="AB193" s="112"/>
      <c r="AC193" s="103" t="n">
        <f aca="false">SUM(G193:AA195)</f>
        <v>30</v>
      </c>
      <c r="AD193" s="104"/>
      <c r="AE193" s="114"/>
      <c r="AF193" s="114"/>
      <c r="AG193" s="114"/>
      <c r="AH193" s="105" t="str">
        <f aca="false">E193</f>
        <v>MN</v>
      </c>
      <c r="AI193" s="106" t="str">
        <f aca="false">D193</f>
        <v>TD</v>
      </c>
      <c r="AJ193" s="105" t="n">
        <f aca="false">SUM(G193:AA193)</f>
        <v>9</v>
      </c>
      <c r="AK193" s="105" t="n">
        <f aca="false">AJ193*1.5</f>
        <v>13.5</v>
      </c>
      <c r="AL193" s="44" t="n">
        <f aca="false">AK193</f>
        <v>13.5</v>
      </c>
      <c r="AM193" s="44"/>
      <c r="AN193" s="44"/>
      <c r="AO193" s="44"/>
      <c r="AP193" s="44"/>
      <c r="AQ193" s="44"/>
      <c r="AR193" s="44"/>
      <c r="AS193" s="44"/>
      <c r="AT193" s="44"/>
      <c r="AU193" s="44"/>
    </row>
    <row r="194" customFormat="false" ht="13.5" hidden="false" customHeight="true" outlineLevel="0" collapsed="false">
      <c r="A194" s="44" t="n">
        <v>231</v>
      </c>
      <c r="B194" s="163" t="s">
        <v>226</v>
      </c>
      <c r="C194" s="96" t="str">
        <f aca="false">CONCATENATE(D194,"_",E194)</f>
        <v>TD_ALE</v>
      </c>
      <c r="D194" s="184" t="s">
        <v>25</v>
      </c>
      <c r="E194" s="195" t="s">
        <v>122</v>
      </c>
      <c r="F194" s="195" t="s">
        <v>32</v>
      </c>
      <c r="G194" s="166" t="n">
        <v>2</v>
      </c>
      <c r="H194" s="166" t="n">
        <v>2</v>
      </c>
      <c r="I194" s="166" t="n">
        <v>2</v>
      </c>
      <c r="J194" s="166"/>
      <c r="K194" s="166" t="n">
        <v>2</v>
      </c>
      <c r="L194" s="166"/>
      <c r="M194" s="283" t="n">
        <v>1</v>
      </c>
      <c r="N194" s="283"/>
      <c r="O194" s="167"/>
      <c r="P194" s="166"/>
      <c r="Q194" s="166" t="n">
        <v>2</v>
      </c>
      <c r="R194" s="166"/>
      <c r="S194" s="166"/>
      <c r="T194" s="166" t="n">
        <v>2</v>
      </c>
      <c r="U194" s="166" t="n">
        <v>2</v>
      </c>
      <c r="V194" s="167"/>
      <c r="W194" s="167"/>
      <c r="X194" s="283" t="n">
        <v>2</v>
      </c>
      <c r="Y194" s="283"/>
      <c r="Z194" s="283"/>
      <c r="AA194" s="279"/>
      <c r="AB194" s="112"/>
      <c r="AC194" s="126"/>
      <c r="AD194" s="126"/>
      <c r="AE194" s="114"/>
      <c r="AF194" s="114"/>
      <c r="AG194" s="114"/>
      <c r="AH194" s="105" t="str">
        <f aca="false">E194</f>
        <v>ALE</v>
      </c>
      <c r="AI194" s="106" t="str">
        <f aca="false">D194</f>
        <v>TD</v>
      </c>
      <c r="AJ194" s="105" t="n">
        <f aca="false">SUM(G194:AA194)</f>
        <v>17</v>
      </c>
      <c r="AK194" s="105" t="n">
        <f aca="false">AJ194*1.5</f>
        <v>25.5</v>
      </c>
      <c r="AL194" s="44" t="n">
        <f aca="false">AK194</f>
        <v>25.5</v>
      </c>
      <c r="AM194" s="44"/>
      <c r="AN194" s="44"/>
      <c r="AO194" s="44"/>
      <c r="AP194" s="44"/>
      <c r="AQ194" s="44"/>
      <c r="AR194" s="44"/>
      <c r="AS194" s="44"/>
      <c r="AT194" s="44"/>
      <c r="AU194" s="44"/>
    </row>
    <row r="195" customFormat="false" ht="13.5" hidden="false" customHeight="true" outlineLevel="0" collapsed="false">
      <c r="A195" s="44" t="n">
        <v>233</v>
      </c>
      <c r="B195" s="163" t="s">
        <v>226</v>
      </c>
      <c r="C195" s="96" t="str">
        <f aca="false">CONCATENATE(D195,"_",E195)</f>
        <v>TD_CDU</v>
      </c>
      <c r="D195" s="184" t="s">
        <v>25</v>
      </c>
      <c r="E195" s="195" t="s">
        <v>228</v>
      </c>
      <c r="F195" s="195" t="s">
        <v>32</v>
      </c>
      <c r="G195" s="277"/>
      <c r="H195" s="166"/>
      <c r="I195" s="166"/>
      <c r="J195" s="166"/>
      <c r="K195" s="166"/>
      <c r="L195" s="166"/>
      <c r="M195" s="283" t="n">
        <v>1</v>
      </c>
      <c r="N195" s="283"/>
      <c r="O195" s="167"/>
      <c r="P195" s="166"/>
      <c r="Q195" s="166"/>
      <c r="R195" s="166"/>
      <c r="S195" s="166" t="n">
        <v>3</v>
      </c>
      <c r="T195" s="166"/>
      <c r="U195" s="166"/>
      <c r="V195" s="167"/>
      <c r="W195" s="167"/>
      <c r="X195" s="283"/>
      <c r="Y195" s="283"/>
      <c r="Z195" s="283"/>
      <c r="AA195" s="279"/>
      <c r="AB195" s="112"/>
      <c r="AC195" s="113" t="str">
        <f aca="false">IF(AC192=AC193,"ok","/!\")</f>
        <v>ok</v>
      </c>
      <c r="AD195" s="113" t="str">
        <f aca="false">IF(AC192=AD192,"ok","/!\")</f>
        <v>/!\</v>
      </c>
      <c r="AE195" s="114"/>
      <c r="AF195" s="114"/>
      <c r="AG195" s="114"/>
      <c r="AH195" s="105" t="str">
        <f aca="false">E195</f>
        <v>CDU</v>
      </c>
      <c r="AI195" s="106" t="str">
        <f aca="false">D195</f>
        <v>TD</v>
      </c>
      <c r="AJ195" s="105" t="n">
        <f aca="false">SUM(G195:AA195)</f>
        <v>4</v>
      </c>
      <c r="AK195" s="105" t="n">
        <f aca="false">AJ195*1.5</f>
        <v>6</v>
      </c>
      <c r="AL195" s="44"/>
      <c r="AM195" s="44"/>
      <c r="AN195" s="44"/>
      <c r="AO195" s="44"/>
      <c r="AP195" s="44"/>
      <c r="AQ195" s="44"/>
      <c r="AR195" s="44"/>
      <c r="AS195" s="44"/>
      <c r="AT195" s="44"/>
      <c r="AU195" s="44"/>
    </row>
    <row r="196" customFormat="false" ht="13.5" hidden="false" customHeight="true" outlineLevel="0" collapsed="false">
      <c r="A196" s="44" t="n">
        <v>234</v>
      </c>
      <c r="B196" s="89" t="s">
        <v>227</v>
      </c>
      <c r="C196" s="88" t="str">
        <f aca="false">CONCATENATE(D196,"_",E196)</f>
        <v>TP_Intervenant</v>
      </c>
      <c r="D196" s="88" t="s">
        <v>27</v>
      </c>
      <c r="E196" s="89" t="s">
        <v>71</v>
      </c>
      <c r="F196" s="89" t="s">
        <v>72</v>
      </c>
      <c r="G196" s="250"/>
      <c r="H196" s="250"/>
      <c r="I196" s="250"/>
      <c r="J196" s="250"/>
      <c r="K196" s="250"/>
      <c r="L196" s="250"/>
      <c r="M196" s="284"/>
      <c r="N196" s="275"/>
      <c r="O196" s="251"/>
      <c r="P196" s="250"/>
      <c r="Q196" s="250" t="n">
        <v>1</v>
      </c>
      <c r="R196" s="250" t="n">
        <v>2</v>
      </c>
      <c r="S196" s="250" t="n">
        <v>1</v>
      </c>
      <c r="T196" s="250" t="n">
        <v>2</v>
      </c>
      <c r="U196" s="250" t="n">
        <v>1</v>
      </c>
      <c r="V196" s="238"/>
      <c r="W196" s="238"/>
      <c r="X196" s="275" t="n">
        <v>1</v>
      </c>
      <c r="Y196" s="275" t="n">
        <v>2</v>
      </c>
      <c r="Z196" s="275"/>
      <c r="AA196" s="92"/>
      <c r="AB196" s="280"/>
      <c r="AC196" s="88" t="n">
        <f aca="false">SUM(G196:AA196)*6</f>
        <v>60</v>
      </c>
      <c r="AD196" s="88" t="n">
        <f aca="false">16.5/1.5*6</f>
        <v>66</v>
      </c>
      <c r="AE196" s="114"/>
      <c r="AF196" s="114"/>
      <c r="AG196" s="114"/>
      <c r="AH196" s="88" t="str">
        <f aca="false">E196</f>
        <v>Intervenant</v>
      </c>
      <c r="AI196" s="88" t="str">
        <f aca="false">D196</f>
        <v>TP</v>
      </c>
      <c r="AJ196" s="88" t="n">
        <f aca="false">SUM(G196:AA196)</f>
        <v>10</v>
      </c>
      <c r="AK196" s="88" t="n">
        <f aca="false">AJ196*1.5</f>
        <v>15</v>
      </c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</row>
    <row r="197" customFormat="false" ht="13.5" hidden="false" customHeight="true" outlineLevel="0" collapsed="false">
      <c r="A197" s="44" t="n">
        <v>235</v>
      </c>
      <c r="B197" s="163" t="s">
        <v>226</v>
      </c>
      <c r="C197" s="96" t="str">
        <f aca="false">CONCATENATE(D197,"_",E197)</f>
        <v>TP_MN</v>
      </c>
      <c r="D197" s="184" t="s">
        <v>27</v>
      </c>
      <c r="E197" s="195" t="s">
        <v>127</v>
      </c>
      <c r="F197" s="195" t="s">
        <v>32</v>
      </c>
      <c r="G197" s="277"/>
      <c r="H197" s="166"/>
      <c r="I197" s="166"/>
      <c r="J197" s="166"/>
      <c r="K197" s="166"/>
      <c r="L197" s="166"/>
      <c r="M197" s="283"/>
      <c r="N197" s="283"/>
      <c r="O197" s="167"/>
      <c r="P197" s="166"/>
      <c r="Q197" s="166" t="n">
        <v>2</v>
      </c>
      <c r="R197" s="166" t="n">
        <v>2</v>
      </c>
      <c r="S197" s="166" t="n">
        <v>2</v>
      </c>
      <c r="T197" s="166" t="n">
        <v>4</v>
      </c>
      <c r="U197" s="166" t="n">
        <v>2</v>
      </c>
      <c r="V197" s="167"/>
      <c r="W197" s="167"/>
      <c r="X197" s="283" t="n">
        <v>2</v>
      </c>
      <c r="Y197" s="283" t="n">
        <v>4</v>
      </c>
      <c r="Z197" s="283"/>
      <c r="AA197" s="279"/>
      <c r="AB197" s="112"/>
      <c r="AC197" s="103" t="n">
        <f aca="false">SUM(G197:AA202)</f>
        <v>60</v>
      </c>
      <c r="AD197" s="104"/>
      <c r="AE197" s="114"/>
      <c r="AF197" s="114"/>
      <c r="AG197" s="114"/>
      <c r="AH197" s="105" t="str">
        <f aca="false">E197</f>
        <v>MN</v>
      </c>
      <c r="AI197" s="106" t="str">
        <f aca="false">D197</f>
        <v>TP</v>
      </c>
      <c r="AJ197" s="105" t="n">
        <f aca="false">SUM(G197:AA197)</f>
        <v>18</v>
      </c>
      <c r="AK197" s="105" t="n">
        <f aca="false">AJ197*1.5</f>
        <v>27</v>
      </c>
      <c r="AL197" s="44" t="n">
        <f aca="false">AK197</f>
        <v>27</v>
      </c>
      <c r="AM197" s="44"/>
      <c r="AN197" s="44"/>
      <c r="AO197" s="44"/>
      <c r="AP197" s="44"/>
      <c r="AQ197" s="44"/>
      <c r="AR197" s="44"/>
      <c r="AS197" s="44"/>
      <c r="AT197" s="44"/>
      <c r="AU197" s="44"/>
    </row>
    <row r="198" customFormat="false" ht="13.5" hidden="false" customHeight="true" outlineLevel="0" collapsed="false">
      <c r="A198" s="44" t="n">
        <v>236</v>
      </c>
      <c r="B198" s="163" t="s">
        <v>226</v>
      </c>
      <c r="C198" s="96" t="str">
        <f aca="false">CONCATENATE(D198,"_",E198)</f>
        <v>TP_ALE</v>
      </c>
      <c r="D198" s="184" t="s">
        <v>27</v>
      </c>
      <c r="E198" s="195" t="s">
        <v>122</v>
      </c>
      <c r="F198" s="195" t="s">
        <v>32</v>
      </c>
      <c r="G198" s="277"/>
      <c r="H198" s="166"/>
      <c r="I198" s="166"/>
      <c r="J198" s="166"/>
      <c r="K198" s="166"/>
      <c r="L198" s="166"/>
      <c r="M198" s="283"/>
      <c r="N198" s="283"/>
      <c r="O198" s="167"/>
      <c r="P198" s="166"/>
      <c r="Q198" s="166" t="n">
        <v>4</v>
      </c>
      <c r="R198" s="166" t="n">
        <v>4</v>
      </c>
      <c r="S198" s="166" t="n">
        <v>6</v>
      </c>
      <c r="T198" s="166" t="n">
        <v>5</v>
      </c>
      <c r="U198" s="166" t="n">
        <v>5</v>
      </c>
      <c r="V198" s="167"/>
      <c r="W198" s="167"/>
      <c r="X198" s="283" t="n">
        <v>4</v>
      </c>
      <c r="Y198" s="283" t="n">
        <v>8</v>
      </c>
      <c r="Z198" s="283"/>
      <c r="AA198" s="279"/>
      <c r="AB198" s="112"/>
      <c r="AC198" s="126"/>
      <c r="AD198" s="114"/>
      <c r="AE198" s="114"/>
      <c r="AF198" s="114"/>
      <c r="AG198" s="114"/>
      <c r="AH198" s="105" t="str">
        <f aca="false">E198</f>
        <v>ALE</v>
      </c>
      <c r="AI198" s="106" t="str">
        <f aca="false">D198</f>
        <v>TP</v>
      </c>
      <c r="AJ198" s="105" t="n">
        <f aca="false">SUM(G198:AA198)</f>
        <v>36</v>
      </c>
      <c r="AK198" s="105" t="n">
        <f aca="false">AJ198*1.5</f>
        <v>54</v>
      </c>
      <c r="AL198" s="44" t="n">
        <f aca="false">AK198</f>
        <v>54</v>
      </c>
      <c r="AM198" s="44" t="n">
        <f aca="false">3*1.5</f>
        <v>4.5</v>
      </c>
      <c r="AN198" s="44"/>
      <c r="AO198" s="44"/>
      <c r="AP198" s="44"/>
      <c r="AQ198" s="44"/>
      <c r="AR198" s="44"/>
      <c r="AS198" s="44"/>
      <c r="AT198" s="44"/>
      <c r="AU198" s="44"/>
    </row>
    <row r="199" customFormat="false" ht="13.5" hidden="false" customHeight="true" outlineLevel="0" collapsed="false">
      <c r="A199" s="44" t="n">
        <v>237</v>
      </c>
      <c r="B199" s="163" t="s">
        <v>226</v>
      </c>
      <c r="C199" s="96" t="str">
        <f aca="false">CONCATENATE(D199,"_",E199)</f>
        <v>TP_CDU</v>
      </c>
      <c r="D199" s="184" t="s">
        <v>27</v>
      </c>
      <c r="E199" s="195" t="s">
        <v>228</v>
      </c>
      <c r="F199" s="195" t="s">
        <v>32</v>
      </c>
      <c r="G199" s="277"/>
      <c r="H199" s="166"/>
      <c r="I199" s="166"/>
      <c r="J199" s="166"/>
      <c r="K199" s="166"/>
      <c r="L199" s="166"/>
      <c r="M199" s="283"/>
      <c r="N199" s="283"/>
      <c r="O199" s="167"/>
      <c r="P199" s="166"/>
      <c r="Q199" s="166"/>
      <c r="R199" s="166" t="n">
        <v>6</v>
      </c>
      <c r="S199" s="166"/>
      <c r="T199" s="166"/>
      <c r="U199" s="166"/>
      <c r="V199" s="167"/>
      <c r="W199" s="167"/>
      <c r="X199" s="283"/>
      <c r="Y199" s="283"/>
      <c r="Z199" s="283"/>
      <c r="AA199" s="279"/>
      <c r="AB199" s="112"/>
      <c r="AC199" s="126"/>
      <c r="AD199" s="114"/>
      <c r="AE199" s="114"/>
      <c r="AF199" s="114"/>
      <c r="AG199" s="114"/>
      <c r="AH199" s="105" t="str">
        <f aca="false">E199</f>
        <v>CDU</v>
      </c>
      <c r="AI199" s="106" t="str">
        <f aca="false">D199</f>
        <v>TP</v>
      </c>
      <c r="AJ199" s="105" t="n">
        <f aca="false">SUM(G199:AA199)</f>
        <v>6</v>
      </c>
      <c r="AK199" s="105" t="n">
        <f aca="false">AJ199*1.5</f>
        <v>9</v>
      </c>
      <c r="AL199" s="44" t="n">
        <f aca="false">AK199</f>
        <v>9</v>
      </c>
      <c r="AM199" s="44"/>
      <c r="AN199" s="44"/>
      <c r="AO199" s="44"/>
      <c r="AP199" s="44"/>
      <c r="AQ199" s="44"/>
      <c r="AR199" s="44"/>
      <c r="AS199" s="44"/>
      <c r="AT199" s="44"/>
      <c r="AU199" s="44"/>
    </row>
    <row r="200" customFormat="false" ht="13.5" hidden="false" customHeight="true" outlineLevel="0" collapsed="false">
      <c r="A200" s="44" t="n">
        <v>238</v>
      </c>
      <c r="B200" s="163" t="s">
        <v>226</v>
      </c>
      <c r="C200" s="96" t="str">
        <f aca="false">CONCATENATE(D200,"_",E200)</f>
        <v>TP_</v>
      </c>
      <c r="D200" s="184" t="s">
        <v>27</v>
      </c>
      <c r="E200" s="195"/>
      <c r="F200" s="195" t="s">
        <v>32</v>
      </c>
      <c r="G200" s="277"/>
      <c r="H200" s="166"/>
      <c r="I200" s="166"/>
      <c r="J200" s="166"/>
      <c r="K200" s="166"/>
      <c r="L200" s="166"/>
      <c r="M200" s="283"/>
      <c r="N200" s="283"/>
      <c r="O200" s="167"/>
      <c r="P200" s="166"/>
      <c r="Q200" s="166"/>
      <c r="R200" s="166"/>
      <c r="S200" s="166"/>
      <c r="T200" s="166"/>
      <c r="U200" s="166"/>
      <c r="V200" s="167"/>
      <c r="W200" s="167"/>
      <c r="X200" s="283"/>
      <c r="Y200" s="283"/>
      <c r="Z200" s="283"/>
      <c r="AA200" s="279"/>
      <c r="AB200" s="112"/>
      <c r="AC200" s="126"/>
      <c r="AD200" s="114"/>
      <c r="AE200" s="114"/>
      <c r="AF200" s="114"/>
      <c r="AG200" s="114"/>
      <c r="AH200" s="105" t="n">
        <f aca="false">E200</f>
        <v>0</v>
      </c>
      <c r="AI200" s="106" t="str">
        <f aca="false">D200</f>
        <v>TP</v>
      </c>
      <c r="AJ200" s="105" t="n">
        <f aca="false">SUM(G200:AA200)</f>
        <v>0</v>
      </c>
      <c r="AK200" s="105" t="n">
        <f aca="false">AJ200*1.5</f>
        <v>0</v>
      </c>
      <c r="AL200" s="254" t="s">
        <v>229</v>
      </c>
      <c r="AM200" s="44"/>
      <c r="AN200" s="44"/>
      <c r="AO200" s="44"/>
      <c r="AP200" s="44"/>
      <c r="AQ200" s="44"/>
      <c r="AR200" s="44"/>
      <c r="AS200" s="44"/>
      <c r="AT200" s="44"/>
      <c r="AU200" s="44"/>
    </row>
    <row r="201" customFormat="false" ht="13.5" hidden="false" customHeight="true" outlineLevel="0" collapsed="false">
      <c r="A201" s="44" t="n">
        <v>241</v>
      </c>
      <c r="B201" s="163" t="s">
        <v>226</v>
      </c>
      <c r="C201" s="96" t="str">
        <f aca="false">CONCATENATE(D201,"_",E201)</f>
        <v>TP_</v>
      </c>
      <c r="D201" s="184" t="s">
        <v>27</v>
      </c>
      <c r="E201" s="195"/>
      <c r="F201" s="195" t="s">
        <v>36</v>
      </c>
      <c r="G201" s="277"/>
      <c r="H201" s="166"/>
      <c r="I201" s="166"/>
      <c r="J201" s="166"/>
      <c r="K201" s="166"/>
      <c r="L201" s="166"/>
      <c r="M201" s="283"/>
      <c r="N201" s="283"/>
      <c r="O201" s="167"/>
      <c r="P201" s="166"/>
      <c r="Q201" s="166"/>
      <c r="R201" s="166"/>
      <c r="S201" s="166"/>
      <c r="T201" s="166"/>
      <c r="U201" s="166"/>
      <c r="V201" s="167"/>
      <c r="W201" s="167"/>
      <c r="X201" s="283"/>
      <c r="Y201" s="283"/>
      <c r="Z201" s="283"/>
      <c r="AA201" s="279"/>
      <c r="AB201" s="112"/>
      <c r="AC201" s="126"/>
      <c r="AD201" s="114"/>
      <c r="AE201" s="114"/>
      <c r="AF201" s="114"/>
      <c r="AG201" s="114"/>
      <c r="AH201" s="105" t="n">
        <f aca="false">E201</f>
        <v>0</v>
      </c>
      <c r="AI201" s="106" t="str">
        <f aca="false">D201</f>
        <v>TP</v>
      </c>
      <c r="AJ201" s="105" t="n">
        <f aca="false">SUM(G201:AA201)</f>
        <v>0</v>
      </c>
      <c r="AK201" s="105" t="n">
        <f aca="false">AJ201*1.5</f>
        <v>0</v>
      </c>
      <c r="AL201" s="44"/>
      <c r="AM201" s="44"/>
      <c r="AN201" s="44"/>
      <c r="AO201" s="44"/>
      <c r="AP201" s="44"/>
      <c r="AQ201" s="44"/>
      <c r="AR201" s="44"/>
      <c r="AS201" s="44"/>
      <c r="AT201" s="44"/>
      <c r="AU201" s="44"/>
    </row>
    <row r="202" customFormat="false" ht="13.5" hidden="false" customHeight="true" outlineLevel="0" collapsed="false">
      <c r="A202" s="44" t="n">
        <v>242</v>
      </c>
      <c r="B202" s="163" t="s">
        <v>226</v>
      </c>
      <c r="C202" s="96" t="str">
        <f aca="false">CONCATENATE(D202,"_",E202)</f>
        <v>TP_</v>
      </c>
      <c r="D202" s="184" t="s">
        <v>27</v>
      </c>
      <c r="E202" s="195"/>
      <c r="F202" s="195" t="s">
        <v>36</v>
      </c>
      <c r="G202" s="277"/>
      <c r="H202" s="166"/>
      <c r="I202" s="166"/>
      <c r="J202" s="166"/>
      <c r="K202" s="166"/>
      <c r="L202" s="166"/>
      <c r="M202" s="283"/>
      <c r="N202" s="283"/>
      <c r="O202" s="167"/>
      <c r="P202" s="166"/>
      <c r="Q202" s="166"/>
      <c r="R202" s="166"/>
      <c r="S202" s="166"/>
      <c r="T202" s="166"/>
      <c r="U202" s="166"/>
      <c r="V202" s="167"/>
      <c r="W202" s="167"/>
      <c r="X202" s="283"/>
      <c r="Y202" s="283"/>
      <c r="Z202" s="283"/>
      <c r="AA202" s="279"/>
      <c r="AB202" s="112"/>
      <c r="AC202" s="113" t="str">
        <f aca="false">IF(AC196=AC197,"ok","/!\")</f>
        <v>ok</v>
      </c>
      <c r="AD202" s="113" t="str">
        <f aca="false">IF(AC196=AD196,"ok","/!\")</f>
        <v>/!\</v>
      </c>
      <c r="AE202" s="114"/>
      <c r="AF202" s="114"/>
      <c r="AG202" s="114"/>
      <c r="AH202" s="105" t="n">
        <f aca="false">E202</f>
        <v>0</v>
      </c>
      <c r="AI202" s="106" t="str">
        <f aca="false">D202</f>
        <v>TP</v>
      </c>
      <c r="AJ202" s="105" t="n">
        <f aca="false">SUM(G202:AA202)</f>
        <v>0</v>
      </c>
      <c r="AK202" s="105" t="n">
        <f aca="false">AJ202*1.5</f>
        <v>0</v>
      </c>
      <c r="AL202" s="44"/>
      <c r="AM202" s="44"/>
      <c r="AN202" s="44"/>
      <c r="AO202" s="44"/>
      <c r="AP202" s="44"/>
      <c r="AQ202" s="44"/>
      <c r="AR202" s="44"/>
      <c r="AS202" s="44"/>
      <c r="AT202" s="44"/>
      <c r="AU202" s="44"/>
    </row>
    <row r="203" customFormat="false" ht="24.75" hidden="false" customHeight="true" outlineLevel="0" collapsed="false">
      <c r="A203" s="44" t="n">
        <v>243</v>
      </c>
      <c r="B203" s="89" t="s">
        <v>227</v>
      </c>
      <c r="C203" s="88" t="str">
        <f aca="false">CONCATENATE(D203,"_",E203)</f>
        <v>CTRL_Intervenant</v>
      </c>
      <c r="D203" s="88" t="s">
        <v>28</v>
      </c>
      <c r="E203" s="88" t="s">
        <v>71</v>
      </c>
      <c r="F203" s="88" t="s">
        <v>72</v>
      </c>
      <c r="G203" s="227"/>
      <c r="H203" s="227"/>
      <c r="I203" s="227"/>
      <c r="J203" s="227"/>
      <c r="K203" s="227"/>
      <c r="L203" s="227"/>
      <c r="M203" s="284"/>
      <c r="N203" s="275"/>
      <c r="O203" s="251"/>
      <c r="P203" s="227"/>
      <c r="Q203" s="227"/>
      <c r="R203" s="227"/>
      <c r="S203" s="227"/>
      <c r="T203" s="227"/>
      <c r="U203" s="227"/>
      <c r="V203" s="238"/>
      <c r="W203" s="238"/>
      <c r="X203" s="284"/>
      <c r="Y203" s="284"/>
      <c r="Z203" s="275"/>
      <c r="AA203" s="92"/>
      <c r="AB203" s="122"/>
      <c r="AC203" s="88" t="n">
        <f aca="false">SUM(G203:AA203)</f>
        <v>0</v>
      </c>
      <c r="AD203" s="88" t="n">
        <f aca="false">0/1.5</f>
        <v>0</v>
      </c>
      <c r="AE203" s="114"/>
      <c r="AF203" s="114"/>
      <c r="AG203" s="114"/>
      <c r="AH203" s="88" t="str">
        <f aca="false">E203</f>
        <v>Intervenant</v>
      </c>
      <c r="AI203" s="88" t="str">
        <f aca="false">D203</f>
        <v>CTRL</v>
      </c>
      <c r="AJ203" s="88" t="n">
        <f aca="false">SUM(G203:AA203)</f>
        <v>0</v>
      </c>
      <c r="AK203" s="88" t="n">
        <f aca="false">AJ203*1.5</f>
        <v>0</v>
      </c>
      <c r="AL203" s="44"/>
      <c r="AM203" s="44"/>
      <c r="AN203" s="44"/>
      <c r="AO203" s="44"/>
      <c r="AP203" s="44"/>
      <c r="AQ203" s="44"/>
      <c r="AR203" s="44"/>
      <c r="AS203" s="44"/>
      <c r="AT203" s="44"/>
      <c r="AU203" s="44"/>
    </row>
    <row r="204" customFormat="false" ht="14.25" hidden="false" customHeight="true" outlineLevel="0" collapsed="false">
      <c r="A204" s="44" t="n">
        <v>244</v>
      </c>
      <c r="B204" s="163" t="s">
        <v>226</v>
      </c>
      <c r="C204" s="96" t="str">
        <f aca="false">CONCATENATE(D204,"_",E204)</f>
        <v>CTRL_</v>
      </c>
      <c r="D204" s="184" t="s">
        <v>28</v>
      </c>
      <c r="E204" s="185"/>
      <c r="F204" s="195" t="s">
        <v>28</v>
      </c>
      <c r="G204" s="241"/>
      <c r="H204" s="162"/>
      <c r="I204" s="162"/>
      <c r="J204" s="162"/>
      <c r="K204" s="162"/>
      <c r="L204" s="162"/>
      <c r="M204" s="318"/>
      <c r="N204" s="318"/>
      <c r="O204" s="178"/>
      <c r="P204" s="162"/>
      <c r="Q204" s="162"/>
      <c r="R204" s="162"/>
      <c r="S204" s="162"/>
      <c r="T204" s="162"/>
      <c r="U204" s="162"/>
      <c r="V204" s="178"/>
      <c r="W204" s="178"/>
      <c r="X204" s="318"/>
      <c r="Y204" s="318"/>
      <c r="Z204" s="318"/>
      <c r="AA204" s="279"/>
      <c r="AB204" s="112"/>
      <c r="AC204" s="103" t="n">
        <f aca="false">SUM(G204:AA205)</f>
        <v>0</v>
      </c>
      <c r="AD204" s="104"/>
      <c r="AE204" s="114"/>
      <c r="AF204" s="114"/>
      <c r="AG204" s="114"/>
      <c r="AH204" s="106" t="n">
        <f aca="false">E204</f>
        <v>0</v>
      </c>
      <c r="AI204" s="106" t="str">
        <f aca="false">D204</f>
        <v>CTRL</v>
      </c>
      <c r="AJ204" s="106" t="n">
        <f aca="false">SUM(G204:AA204)</f>
        <v>0</v>
      </c>
      <c r="AK204" s="106" t="n">
        <f aca="false">AJ204*1.5</f>
        <v>0</v>
      </c>
      <c r="AL204" s="44"/>
      <c r="AM204" s="44"/>
      <c r="AN204" s="44"/>
      <c r="AO204" s="44"/>
      <c r="AP204" s="44"/>
      <c r="AQ204" s="44"/>
      <c r="AR204" s="44"/>
      <c r="AS204" s="44"/>
      <c r="AT204" s="44"/>
      <c r="AU204" s="44"/>
    </row>
    <row r="205" customFormat="false" ht="13.5" hidden="false" customHeight="true" outlineLevel="0" collapsed="false">
      <c r="A205" s="44" t="n">
        <v>245</v>
      </c>
      <c r="B205" s="163" t="s">
        <v>226</v>
      </c>
      <c r="C205" s="96" t="str">
        <f aca="false">CONCATENATE(D205,"_",E205)</f>
        <v>CTRL_</v>
      </c>
      <c r="D205" s="184" t="s">
        <v>28</v>
      </c>
      <c r="E205" s="185"/>
      <c r="F205" s="195" t="s">
        <v>28</v>
      </c>
      <c r="G205" s="241"/>
      <c r="H205" s="162"/>
      <c r="I205" s="162"/>
      <c r="J205" s="162"/>
      <c r="K205" s="162"/>
      <c r="L205" s="162"/>
      <c r="M205" s="318"/>
      <c r="N205" s="318"/>
      <c r="O205" s="178"/>
      <c r="P205" s="162"/>
      <c r="Q205" s="162"/>
      <c r="R205" s="162"/>
      <c r="S205" s="162"/>
      <c r="T205" s="162"/>
      <c r="U205" s="162"/>
      <c r="V205" s="178"/>
      <c r="W205" s="178"/>
      <c r="X205" s="318"/>
      <c r="Y205" s="318"/>
      <c r="Z205" s="318"/>
      <c r="AA205" s="279"/>
      <c r="AB205" s="128"/>
      <c r="AC205" s="113" t="str">
        <f aca="false">IF(AC203=AC204,"ok","/!\")</f>
        <v>ok</v>
      </c>
      <c r="AD205" s="113" t="str">
        <f aca="false">IF(AC203=AD203,"ok","/!\")</f>
        <v>ok</v>
      </c>
      <c r="AE205" s="129"/>
      <c r="AF205" s="129"/>
      <c r="AG205" s="129"/>
      <c r="AH205" s="28" t="n">
        <f aca="false">E205</f>
        <v>0</v>
      </c>
      <c r="AI205" s="106" t="str">
        <f aca="false">D205</f>
        <v>CTRL</v>
      </c>
      <c r="AJ205" s="28" t="n">
        <f aca="false">SUM(G205:AA205)</f>
        <v>0</v>
      </c>
      <c r="AK205" s="28" t="n">
        <f aca="false">AJ205*1.5</f>
        <v>0</v>
      </c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</row>
    <row r="206" customFormat="false" ht="13.5" hidden="false" customHeight="true" outlineLevel="0" collapsed="false">
      <c r="A206" s="44"/>
      <c r="B206" s="172"/>
      <c r="C206" s="131"/>
      <c r="D206" s="172"/>
      <c r="E206" s="131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86"/>
      <c r="AE206" s="72"/>
      <c r="AF206" s="72"/>
      <c r="AG206" s="72"/>
      <c r="AH206" s="86"/>
      <c r="AI206" s="86"/>
      <c r="AJ206" s="86"/>
      <c r="AK206" s="86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</row>
    <row r="207" customFormat="false" ht="24.75" hidden="false" customHeight="true" outlineLevel="0" collapsed="false">
      <c r="A207" s="44" t="n">
        <v>248</v>
      </c>
      <c r="B207" s="89" t="s">
        <v>230</v>
      </c>
      <c r="C207" s="88" t="str">
        <f aca="false">CONCATENATE(D207,"_",E207)</f>
        <v>CM_Intervenant</v>
      </c>
      <c r="D207" s="88" t="s">
        <v>23</v>
      </c>
      <c r="E207" s="88" t="s">
        <v>71</v>
      </c>
      <c r="F207" s="88" t="s">
        <v>72</v>
      </c>
      <c r="G207" s="250"/>
      <c r="H207" s="250"/>
      <c r="I207" s="250"/>
      <c r="J207" s="250"/>
      <c r="K207" s="250"/>
      <c r="L207" s="250"/>
      <c r="M207" s="275"/>
      <c r="N207" s="275"/>
      <c r="O207" s="251"/>
      <c r="P207" s="250"/>
      <c r="Q207" s="250"/>
      <c r="R207" s="250"/>
      <c r="S207" s="250"/>
      <c r="T207" s="250"/>
      <c r="U207" s="250"/>
      <c r="V207" s="251"/>
      <c r="W207" s="251"/>
      <c r="X207" s="275"/>
      <c r="Y207" s="275"/>
      <c r="Z207" s="275"/>
      <c r="AA207" s="92"/>
      <c r="AB207" s="93" t="s">
        <v>131</v>
      </c>
      <c r="AC207" s="88" t="n">
        <f aca="false">SUM(G207:AA207)</f>
        <v>0</v>
      </c>
      <c r="AD207" s="88" t="n">
        <f aca="false">0/1.5</f>
        <v>0</v>
      </c>
      <c r="AE207" s="94" t="n">
        <f aca="false">(AC207+AC210+AC214+AC221)/(AD207+AD210+AD214+AD221)</f>
        <v>1</v>
      </c>
      <c r="AF207" s="276" t="n">
        <f aca="false">SUM(G207:L207,P207:U207,G210:L210,P210:U210,G214:L214,P214:U214,G221:L221,P221:U221)/SUM(G207:AA207,G210:AA210,G214:AA214,G221:AA221)</f>
        <v>0.7931034483</v>
      </c>
      <c r="AG207" s="88" t="str">
        <f aca="false">B207</f>
        <v>M3206 - CPAN</v>
      </c>
      <c r="AH207" s="88" t="str">
        <f aca="false">E207</f>
        <v>Intervenant</v>
      </c>
      <c r="AI207" s="88" t="s">
        <v>73</v>
      </c>
      <c r="AJ207" s="88" t="s">
        <v>21</v>
      </c>
      <c r="AK207" s="88" t="s">
        <v>74</v>
      </c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</row>
    <row r="208" customFormat="false" ht="13.5" hidden="false" customHeight="true" outlineLevel="0" collapsed="false">
      <c r="A208" s="44" t="n">
        <v>249</v>
      </c>
      <c r="B208" s="163" t="s">
        <v>231</v>
      </c>
      <c r="C208" s="96" t="str">
        <f aca="false">CONCATENATE(D208,"_",E208)</f>
        <v>CM_IC</v>
      </c>
      <c r="D208" s="184" t="s">
        <v>23</v>
      </c>
      <c r="E208" s="195" t="s">
        <v>131</v>
      </c>
      <c r="F208" s="195" t="s">
        <v>30</v>
      </c>
      <c r="G208" s="277"/>
      <c r="H208" s="166"/>
      <c r="I208" s="166"/>
      <c r="J208" s="166"/>
      <c r="K208" s="166"/>
      <c r="L208" s="166"/>
      <c r="M208" s="283"/>
      <c r="N208" s="283"/>
      <c r="O208" s="167"/>
      <c r="P208" s="166"/>
      <c r="Q208" s="166"/>
      <c r="R208" s="166"/>
      <c r="S208" s="166"/>
      <c r="T208" s="166"/>
      <c r="U208" s="166"/>
      <c r="V208" s="167"/>
      <c r="W208" s="167"/>
      <c r="X208" s="283"/>
      <c r="Y208" s="283"/>
      <c r="Z208" s="283"/>
      <c r="AA208" s="279"/>
      <c r="AB208" s="102"/>
      <c r="AC208" s="103" t="n">
        <f aca="false">SUM(G208:AA209)</f>
        <v>0</v>
      </c>
      <c r="AD208" s="104"/>
      <c r="AE208" s="104"/>
      <c r="AF208" s="104"/>
      <c r="AG208" s="104"/>
      <c r="AH208" s="105" t="str">
        <f aca="false">E208</f>
        <v>IC</v>
      </c>
      <c r="AI208" s="106" t="str">
        <f aca="false">D208</f>
        <v>CM</v>
      </c>
      <c r="AJ208" s="105" t="n">
        <f aca="false">SUM(G208:AA208)</f>
        <v>0</v>
      </c>
      <c r="AK208" s="105" t="n">
        <f aca="false">AJ208*1.5</f>
        <v>0</v>
      </c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</row>
    <row r="209" customFormat="false" ht="13.5" hidden="false" customHeight="true" outlineLevel="0" collapsed="false">
      <c r="A209" s="44" t="n">
        <v>250</v>
      </c>
      <c r="B209" s="163" t="s">
        <v>231</v>
      </c>
      <c r="C209" s="96" t="str">
        <f aca="false">CONCATENATE(D209,"_",E209)</f>
        <v>CM_</v>
      </c>
      <c r="D209" s="184" t="s">
        <v>23</v>
      </c>
      <c r="E209" s="184"/>
      <c r="F209" s="195" t="s">
        <v>30</v>
      </c>
      <c r="G209" s="277"/>
      <c r="H209" s="166"/>
      <c r="I209" s="166"/>
      <c r="J209" s="166"/>
      <c r="K209" s="166"/>
      <c r="L209" s="166"/>
      <c r="M209" s="283"/>
      <c r="N209" s="283"/>
      <c r="O209" s="167"/>
      <c r="P209" s="166"/>
      <c r="Q209" s="166"/>
      <c r="R209" s="166"/>
      <c r="S209" s="166"/>
      <c r="T209" s="166"/>
      <c r="U209" s="166"/>
      <c r="V209" s="167"/>
      <c r="W209" s="167"/>
      <c r="X209" s="283"/>
      <c r="Y209" s="283"/>
      <c r="Z209" s="283"/>
      <c r="AA209" s="279"/>
      <c r="AB209" s="112"/>
      <c r="AC209" s="113" t="str">
        <f aca="false">IF(AC207=AC208,"ok","/!\")</f>
        <v>ok</v>
      </c>
      <c r="AD209" s="113" t="str">
        <f aca="false">IF(AC207=AD207,"ok","/!\")</f>
        <v>ok</v>
      </c>
      <c r="AE209" s="114"/>
      <c r="AF209" s="114"/>
      <c r="AG209" s="114"/>
      <c r="AH209" s="105" t="n">
        <f aca="false">E209</f>
        <v>0</v>
      </c>
      <c r="AI209" s="106" t="str">
        <f aca="false">D209</f>
        <v>CM</v>
      </c>
      <c r="AJ209" s="105" t="n">
        <f aca="false">SUM(G209:AA209)</f>
        <v>0</v>
      </c>
      <c r="AK209" s="105" t="n">
        <f aca="false">AJ209*1.5</f>
        <v>0</v>
      </c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</row>
    <row r="210" customFormat="false" ht="24.75" hidden="false" customHeight="true" outlineLevel="0" collapsed="false">
      <c r="A210" s="44" t="n">
        <v>251</v>
      </c>
      <c r="B210" s="89" t="s">
        <v>230</v>
      </c>
      <c r="C210" s="88" t="str">
        <f aca="false">CONCATENATE(D210,"_",E210)</f>
        <v>TD_Intervenant</v>
      </c>
      <c r="D210" s="88" t="s">
        <v>25</v>
      </c>
      <c r="E210" s="88" t="s">
        <v>71</v>
      </c>
      <c r="F210" s="88" t="s">
        <v>72</v>
      </c>
      <c r="G210" s="250" t="n">
        <v>1</v>
      </c>
      <c r="H210" s="250" t="n">
        <v>1</v>
      </c>
      <c r="I210" s="250" t="n">
        <v>1</v>
      </c>
      <c r="J210" s="250" t="n">
        <v>1</v>
      </c>
      <c r="K210" s="250" t="n">
        <v>1</v>
      </c>
      <c r="L210" s="250" t="n">
        <v>1</v>
      </c>
      <c r="M210" s="275" t="n">
        <v>1</v>
      </c>
      <c r="N210" s="275"/>
      <c r="O210" s="251"/>
      <c r="P210" s="250" t="n">
        <v>1</v>
      </c>
      <c r="Q210" s="250" t="n">
        <v>1</v>
      </c>
      <c r="R210" s="250" t="n">
        <v>1</v>
      </c>
      <c r="S210" s="250" t="n">
        <v>1</v>
      </c>
      <c r="T210" s="250" t="n">
        <v>1</v>
      </c>
      <c r="U210" s="250"/>
      <c r="V210" s="251"/>
      <c r="W210" s="251"/>
      <c r="X210" s="275"/>
      <c r="Y210" s="275"/>
      <c r="Z210" s="275"/>
      <c r="AA210" s="92"/>
      <c r="AB210" s="280"/>
      <c r="AC210" s="88" t="n">
        <f aca="false">SUM(G210:AA210)*3</f>
        <v>36</v>
      </c>
      <c r="AD210" s="88" t="n">
        <f aca="false">18/1.5*3</f>
        <v>36</v>
      </c>
      <c r="AE210" s="114"/>
      <c r="AF210" s="114"/>
      <c r="AG210" s="114"/>
      <c r="AH210" s="88" t="str">
        <f aca="false">E210</f>
        <v>Intervenant</v>
      </c>
      <c r="AI210" s="88" t="str">
        <f aca="false">D210</f>
        <v>TD</v>
      </c>
      <c r="AJ210" s="88" t="n">
        <f aca="false">SUM(G210:AA210)</f>
        <v>12</v>
      </c>
      <c r="AK210" s="88" t="n">
        <f aca="false">AJ210*1.5</f>
        <v>18</v>
      </c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</row>
    <row r="211" customFormat="false" ht="13.5" hidden="false" customHeight="true" outlineLevel="0" collapsed="false">
      <c r="A211" s="328" t="n">
        <v>252</v>
      </c>
      <c r="B211" s="163" t="s">
        <v>231</v>
      </c>
      <c r="C211" s="329" t="str">
        <f aca="false">CONCATENATE(D211,"_",E211)</f>
        <v>TD_YG</v>
      </c>
      <c r="D211" s="184" t="s">
        <v>25</v>
      </c>
      <c r="E211" s="195" t="s">
        <v>232</v>
      </c>
      <c r="F211" s="195" t="s">
        <v>32</v>
      </c>
      <c r="G211" s="277" t="n">
        <v>3</v>
      </c>
      <c r="H211" s="165" t="n">
        <v>3</v>
      </c>
      <c r="I211" s="165" t="n">
        <v>3</v>
      </c>
      <c r="J211" s="165" t="n">
        <v>3</v>
      </c>
      <c r="K211" s="165" t="n">
        <v>3</v>
      </c>
      <c r="L211" s="165" t="n">
        <v>3</v>
      </c>
      <c r="M211" s="330" t="n">
        <v>3</v>
      </c>
      <c r="N211" s="330"/>
      <c r="O211" s="331"/>
      <c r="P211" s="165" t="n">
        <v>1</v>
      </c>
      <c r="Q211" s="165" t="n">
        <v>1</v>
      </c>
      <c r="R211" s="165" t="n">
        <v>1</v>
      </c>
      <c r="S211" s="165" t="n">
        <v>1</v>
      </c>
      <c r="T211" s="165" t="n">
        <v>1</v>
      </c>
      <c r="U211" s="165"/>
      <c r="V211" s="331"/>
      <c r="W211" s="331"/>
      <c r="X211" s="330"/>
      <c r="Y211" s="330"/>
      <c r="Z211" s="330"/>
      <c r="AA211" s="279"/>
      <c r="AB211" s="332"/>
      <c r="AC211" s="333" t="n">
        <f aca="false">SUM(G211:AA213)</f>
        <v>36</v>
      </c>
      <c r="AD211" s="334"/>
      <c r="AE211" s="335"/>
      <c r="AF211" s="335"/>
      <c r="AG211" s="335"/>
      <c r="AH211" s="105" t="str">
        <f aca="false">E211</f>
        <v>YG</v>
      </c>
      <c r="AI211" s="106" t="str">
        <f aca="false">D211</f>
        <v>TD</v>
      </c>
      <c r="AJ211" s="105" t="n">
        <f aca="false">SUM(G211:AA211)</f>
        <v>26</v>
      </c>
      <c r="AK211" s="105" t="n">
        <f aca="false">AJ211*1.5</f>
        <v>39</v>
      </c>
      <c r="AL211" s="44" t="n">
        <f aca="false">AK211</f>
        <v>39</v>
      </c>
      <c r="AM211" s="328"/>
      <c r="AN211" s="328"/>
      <c r="AO211" s="328"/>
      <c r="AP211" s="328"/>
      <c r="AQ211" s="328"/>
      <c r="AR211" s="328"/>
      <c r="AS211" s="328"/>
      <c r="AT211" s="328"/>
      <c r="AU211" s="328"/>
    </row>
    <row r="212" customFormat="false" ht="13.5" hidden="false" customHeight="true" outlineLevel="0" collapsed="false">
      <c r="A212" s="44" t="n">
        <v>253</v>
      </c>
      <c r="B212" s="163" t="s">
        <v>231</v>
      </c>
      <c r="C212" s="96" t="str">
        <f aca="false">CONCATENATE(D212,"_",E212)</f>
        <v>TD_EA</v>
      </c>
      <c r="D212" s="184" t="s">
        <v>25</v>
      </c>
      <c r="E212" s="185" t="s">
        <v>233</v>
      </c>
      <c r="F212" s="195" t="s">
        <v>32</v>
      </c>
      <c r="G212" s="277"/>
      <c r="H212" s="166"/>
      <c r="I212" s="166"/>
      <c r="J212" s="166"/>
      <c r="K212" s="166"/>
      <c r="L212" s="166"/>
      <c r="M212" s="283"/>
      <c r="N212" s="283"/>
      <c r="O212" s="167"/>
      <c r="P212" s="166" t="n">
        <v>2</v>
      </c>
      <c r="Q212" s="166" t="n">
        <v>2</v>
      </c>
      <c r="R212" s="166" t="n">
        <v>2</v>
      </c>
      <c r="S212" s="166" t="n">
        <v>2</v>
      </c>
      <c r="T212" s="166" t="n">
        <v>2</v>
      </c>
      <c r="U212" s="166"/>
      <c r="V212" s="167"/>
      <c r="W212" s="167"/>
      <c r="X212" s="283"/>
      <c r="Y212" s="283"/>
      <c r="Z212" s="283"/>
      <c r="AA212" s="279"/>
      <c r="AB212" s="112"/>
      <c r="AC212" s="126"/>
      <c r="AD212" s="126"/>
      <c r="AE212" s="114"/>
      <c r="AF212" s="114"/>
      <c r="AG212" s="114"/>
      <c r="AH212" s="105" t="str">
        <f aca="false">E212</f>
        <v>EA</v>
      </c>
      <c r="AI212" s="106" t="str">
        <f aca="false">D212</f>
        <v>TD</v>
      </c>
      <c r="AJ212" s="105" t="n">
        <f aca="false">SUM(G212:AA212)</f>
        <v>10</v>
      </c>
      <c r="AK212" s="105" t="n">
        <f aca="false">AJ212*1.5</f>
        <v>15</v>
      </c>
      <c r="AL212" s="44" t="n">
        <f aca="false">AK212</f>
        <v>15</v>
      </c>
      <c r="AM212" s="44"/>
      <c r="AN212" s="44"/>
      <c r="AO212" s="44"/>
      <c r="AP212" s="44"/>
      <c r="AQ212" s="44"/>
      <c r="AR212" s="44"/>
      <c r="AS212" s="44"/>
      <c r="AT212" s="44"/>
      <c r="AU212" s="44"/>
    </row>
    <row r="213" customFormat="false" ht="13.5" hidden="false" customHeight="true" outlineLevel="0" collapsed="false">
      <c r="A213" s="44" t="n">
        <v>255</v>
      </c>
      <c r="B213" s="163" t="s">
        <v>231</v>
      </c>
      <c r="C213" s="96" t="str">
        <f aca="false">CONCATENATE(D213,"_",E213)</f>
        <v>TD_</v>
      </c>
      <c r="D213" s="184" t="s">
        <v>25</v>
      </c>
      <c r="E213" s="185"/>
      <c r="F213" s="195" t="s">
        <v>32</v>
      </c>
      <c r="G213" s="277"/>
      <c r="H213" s="166"/>
      <c r="I213" s="166"/>
      <c r="J213" s="166"/>
      <c r="K213" s="166"/>
      <c r="L213" s="166"/>
      <c r="M213" s="283"/>
      <c r="N213" s="283"/>
      <c r="O213" s="167"/>
      <c r="P213" s="166"/>
      <c r="Q213" s="166"/>
      <c r="R213" s="166"/>
      <c r="S213" s="166"/>
      <c r="T213" s="166"/>
      <c r="U213" s="166"/>
      <c r="V213" s="167"/>
      <c r="W213" s="167"/>
      <c r="X213" s="283"/>
      <c r="Y213" s="283"/>
      <c r="Z213" s="283"/>
      <c r="AA213" s="279"/>
      <c r="AB213" s="112"/>
      <c r="AC213" s="113" t="str">
        <f aca="false">IF(AC210=AC211,"ok","/!\")</f>
        <v>ok</v>
      </c>
      <c r="AD213" s="113" t="str">
        <f aca="false">IF(AC210=AD210,"ok","/!\")</f>
        <v>ok</v>
      </c>
      <c r="AE213" s="114"/>
      <c r="AF213" s="114"/>
      <c r="AG213" s="114"/>
      <c r="AH213" s="105" t="n">
        <f aca="false">E213</f>
        <v>0</v>
      </c>
      <c r="AI213" s="106" t="str">
        <f aca="false">D213</f>
        <v>TD</v>
      </c>
      <c r="AJ213" s="105" t="n">
        <f aca="false">SUM(G213:AA213)</f>
        <v>0</v>
      </c>
      <c r="AK213" s="105" t="n">
        <f aca="false">AJ213*1.5</f>
        <v>0</v>
      </c>
      <c r="AL213" s="44"/>
      <c r="AM213" s="44"/>
      <c r="AN213" s="44"/>
      <c r="AO213" s="44"/>
      <c r="AP213" s="44"/>
      <c r="AQ213" s="44"/>
      <c r="AR213" s="44"/>
      <c r="AS213" s="44"/>
      <c r="AT213" s="44"/>
      <c r="AU213" s="44"/>
    </row>
    <row r="214" customFormat="false" ht="24.75" hidden="false" customHeight="true" outlineLevel="0" collapsed="false">
      <c r="A214" s="44" t="n">
        <v>256</v>
      </c>
      <c r="B214" s="89" t="s">
        <v>230</v>
      </c>
      <c r="C214" s="88" t="str">
        <f aca="false">CONCATENATE(D214,"_",E214)</f>
        <v>TP_Intervenant</v>
      </c>
      <c r="D214" s="88" t="s">
        <v>27</v>
      </c>
      <c r="E214" s="88" t="s">
        <v>71</v>
      </c>
      <c r="F214" s="88" t="s">
        <v>72</v>
      </c>
      <c r="G214" s="250" t="n">
        <v>1</v>
      </c>
      <c r="H214" s="250" t="n">
        <v>1</v>
      </c>
      <c r="I214" s="250" t="n">
        <v>1</v>
      </c>
      <c r="J214" s="250" t="n">
        <v>1</v>
      </c>
      <c r="K214" s="250" t="n">
        <v>1</v>
      </c>
      <c r="L214" s="250" t="n">
        <v>1</v>
      </c>
      <c r="M214" s="275" t="n">
        <v>1</v>
      </c>
      <c r="N214" s="275" t="n">
        <v>1</v>
      </c>
      <c r="O214" s="251"/>
      <c r="P214" s="250" t="n">
        <v>1</v>
      </c>
      <c r="Q214" s="250"/>
      <c r="R214" s="250" t="n">
        <v>1</v>
      </c>
      <c r="S214" s="250" t="n">
        <v>1</v>
      </c>
      <c r="T214" s="250" t="n">
        <v>1</v>
      </c>
      <c r="U214" s="250" t="n">
        <v>1</v>
      </c>
      <c r="V214" s="251"/>
      <c r="W214" s="251"/>
      <c r="X214" s="275" t="n">
        <v>1</v>
      </c>
      <c r="Y214" s="275" t="n">
        <v>1</v>
      </c>
      <c r="Z214" s="275" t="n">
        <v>1</v>
      </c>
      <c r="AA214" s="92"/>
      <c r="AB214" s="280"/>
      <c r="AC214" s="88" t="n">
        <f aca="false">SUM(G214:AA214)*6</f>
        <v>96</v>
      </c>
      <c r="AD214" s="88" t="n">
        <f aca="false">24/1.5*6</f>
        <v>96</v>
      </c>
      <c r="AE214" s="114"/>
      <c r="AF214" s="114"/>
      <c r="AG214" s="114"/>
      <c r="AH214" s="88" t="str">
        <f aca="false">E214</f>
        <v>Intervenant</v>
      </c>
      <c r="AI214" s="88" t="str">
        <f aca="false">D214</f>
        <v>TP</v>
      </c>
      <c r="AJ214" s="88" t="n">
        <f aca="false">SUM(G214:AA214)</f>
        <v>16</v>
      </c>
      <c r="AK214" s="88" t="n">
        <f aca="false">AJ214*1.5</f>
        <v>24</v>
      </c>
      <c r="AL214" s="44"/>
      <c r="AM214" s="44"/>
      <c r="AN214" s="44"/>
      <c r="AO214" s="44"/>
      <c r="AP214" s="44"/>
      <c r="AQ214" s="44"/>
      <c r="AR214" s="44"/>
      <c r="AS214" s="44"/>
      <c r="AT214" s="44"/>
      <c r="AU214" s="44"/>
    </row>
    <row r="215" customFormat="false" ht="13.5" hidden="false" customHeight="true" outlineLevel="0" collapsed="false">
      <c r="A215" s="44" t="n">
        <v>257</v>
      </c>
      <c r="B215" s="163" t="s">
        <v>231</v>
      </c>
      <c r="C215" s="96" t="str">
        <f aca="false">CONCATENATE(D215,"_",E215)</f>
        <v>TP_IC</v>
      </c>
      <c r="D215" s="184" t="s">
        <v>27</v>
      </c>
      <c r="E215" s="195" t="s">
        <v>131</v>
      </c>
      <c r="F215" s="195" t="s">
        <v>34</v>
      </c>
      <c r="G215" s="277" t="n">
        <v>6</v>
      </c>
      <c r="H215" s="166" t="n">
        <v>6</v>
      </c>
      <c r="I215" s="166" t="n">
        <v>6</v>
      </c>
      <c r="J215" s="166" t="n">
        <v>6</v>
      </c>
      <c r="K215" s="166" t="n">
        <v>6</v>
      </c>
      <c r="L215" s="166" t="n">
        <v>6</v>
      </c>
      <c r="M215" s="283" t="n">
        <v>6</v>
      </c>
      <c r="N215" s="283" t="n">
        <v>6</v>
      </c>
      <c r="O215" s="167"/>
      <c r="P215" s="166" t="n">
        <v>6</v>
      </c>
      <c r="Q215" s="166"/>
      <c r="R215" s="166" t="n">
        <v>6</v>
      </c>
      <c r="S215" s="166" t="n">
        <v>6</v>
      </c>
      <c r="T215" s="166" t="n">
        <v>6</v>
      </c>
      <c r="U215" s="166" t="n">
        <v>6</v>
      </c>
      <c r="V215" s="167"/>
      <c r="W215" s="167"/>
      <c r="X215" s="283" t="n">
        <v>6</v>
      </c>
      <c r="Y215" s="283" t="n">
        <v>6</v>
      </c>
      <c r="Z215" s="283" t="n">
        <v>6</v>
      </c>
      <c r="AA215" s="279"/>
      <c r="AB215" s="112"/>
      <c r="AC215" s="103" t="n">
        <f aca="false">SUM(G215:AA220)</f>
        <v>96</v>
      </c>
      <c r="AD215" s="104"/>
      <c r="AE215" s="114"/>
      <c r="AF215" s="114"/>
      <c r="AG215" s="114"/>
      <c r="AH215" s="105" t="str">
        <f aca="false">E215</f>
        <v>IC</v>
      </c>
      <c r="AI215" s="106" t="str">
        <f aca="false">D215</f>
        <v>TP</v>
      </c>
      <c r="AJ215" s="105" t="n">
        <f aca="false">SUM(G215:AA215)</f>
        <v>96</v>
      </c>
      <c r="AK215" s="105" t="n">
        <f aca="false">AJ215*1.5</f>
        <v>144</v>
      </c>
      <c r="AL215" s="44" t="n">
        <f aca="false">AK215</f>
        <v>144</v>
      </c>
      <c r="AM215" s="44"/>
      <c r="AN215" s="44"/>
      <c r="AO215" s="44"/>
      <c r="AP215" s="44"/>
      <c r="AQ215" s="44"/>
      <c r="AR215" s="44"/>
      <c r="AS215" s="44"/>
      <c r="AT215" s="44"/>
      <c r="AU215" s="44"/>
    </row>
    <row r="216" customFormat="false" ht="13.5" hidden="false" customHeight="true" outlineLevel="0" collapsed="false">
      <c r="A216" s="44" t="n">
        <v>258</v>
      </c>
      <c r="B216" s="163" t="s">
        <v>231</v>
      </c>
      <c r="C216" s="96" t="str">
        <f aca="false">CONCATENATE(D216,"_",E216)</f>
        <v>TP_</v>
      </c>
      <c r="D216" s="184" t="s">
        <v>27</v>
      </c>
      <c r="E216" s="185"/>
      <c r="F216" s="195" t="s">
        <v>34</v>
      </c>
      <c r="G216" s="277"/>
      <c r="H216" s="166"/>
      <c r="I216" s="166"/>
      <c r="J216" s="166"/>
      <c r="K216" s="166"/>
      <c r="L216" s="166"/>
      <c r="M216" s="283"/>
      <c r="N216" s="283"/>
      <c r="O216" s="167"/>
      <c r="P216" s="166"/>
      <c r="Q216" s="166"/>
      <c r="R216" s="166"/>
      <c r="S216" s="166"/>
      <c r="T216" s="166"/>
      <c r="U216" s="166"/>
      <c r="V216" s="167"/>
      <c r="W216" s="167"/>
      <c r="X216" s="283"/>
      <c r="Y216" s="283"/>
      <c r="Z216" s="283"/>
      <c r="AA216" s="279"/>
      <c r="AB216" s="112"/>
      <c r="AC216" s="126"/>
      <c r="AD216" s="114"/>
      <c r="AE216" s="114"/>
      <c r="AF216" s="114"/>
      <c r="AG216" s="114"/>
      <c r="AH216" s="105" t="n">
        <f aca="false">E216</f>
        <v>0</v>
      </c>
      <c r="AI216" s="106" t="str">
        <f aca="false">D216</f>
        <v>TP</v>
      </c>
      <c r="AJ216" s="105" t="n">
        <f aca="false">SUM(G216:AA216)</f>
        <v>0</v>
      </c>
      <c r="AK216" s="105" t="n">
        <f aca="false">AJ216*1.5</f>
        <v>0</v>
      </c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</row>
    <row r="217" customFormat="false" ht="13.5" hidden="false" customHeight="true" outlineLevel="0" collapsed="false">
      <c r="A217" s="44" t="n">
        <v>259</v>
      </c>
      <c r="B217" s="163" t="s">
        <v>231</v>
      </c>
      <c r="C217" s="96" t="str">
        <f aca="false">CONCATENATE(D217,"_",E217)</f>
        <v>TP_</v>
      </c>
      <c r="D217" s="184" t="s">
        <v>27</v>
      </c>
      <c r="E217" s="185"/>
      <c r="F217" s="195" t="s">
        <v>34</v>
      </c>
      <c r="G217" s="277"/>
      <c r="H217" s="166"/>
      <c r="I217" s="166"/>
      <c r="J217" s="166"/>
      <c r="K217" s="166"/>
      <c r="L217" s="166"/>
      <c r="M217" s="283"/>
      <c r="N217" s="283"/>
      <c r="O217" s="167"/>
      <c r="P217" s="166"/>
      <c r="Q217" s="166"/>
      <c r="R217" s="166"/>
      <c r="S217" s="166"/>
      <c r="T217" s="166"/>
      <c r="U217" s="166"/>
      <c r="V217" s="167"/>
      <c r="W217" s="167"/>
      <c r="X217" s="283"/>
      <c r="Y217" s="283"/>
      <c r="Z217" s="283"/>
      <c r="AA217" s="279"/>
      <c r="AB217" s="112"/>
      <c r="AC217" s="126"/>
      <c r="AD217" s="114"/>
      <c r="AE217" s="114"/>
      <c r="AF217" s="114"/>
      <c r="AG217" s="114"/>
      <c r="AH217" s="105" t="n">
        <f aca="false">E217</f>
        <v>0</v>
      </c>
      <c r="AI217" s="106" t="str">
        <f aca="false">D217</f>
        <v>TP</v>
      </c>
      <c r="AJ217" s="105" t="n">
        <f aca="false">SUM(G217:AA217)</f>
        <v>0</v>
      </c>
      <c r="AK217" s="105" t="n">
        <f aca="false">AJ217*1.5</f>
        <v>0</v>
      </c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</row>
    <row r="218" customFormat="false" ht="13.5" hidden="false" customHeight="true" outlineLevel="0" collapsed="false">
      <c r="A218" s="44" t="n">
        <v>262</v>
      </c>
      <c r="B218" s="163" t="s">
        <v>231</v>
      </c>
      <c r="C218" s="96" t="str">
        <f aca="false">CONCATENATE(D218,"_",E218)</f>
        <v>TP_</v>
      </c>
      <c r="D218" s="184" t="s">
        <v>27</v>
      </c>
      <c r="E218" s="185"/>
      <c r="F218" s="195" t="s">
        <v>34</v>
      </c>
      <c r="G218" s="277"/>
      <c r="H218" s="166"/>
      <c r="I218" s="166"/>
      <c r="J218" s="166"/>
      <c r="K218" s="166"/>
      <c r="L218" s="166"/>
      <c r="M218" s="283"/>
      <c r="N218" s="283"/>
      <c r="O218" s="167"/>
      <c r="P218" s="166"/>
      <c r="Q218" s="166"/>
      <c r="R218" s="166"/>
      <c r="S218" s="166"/>
      <c r="T218" s="166"/>
      <c r="U218" s="166"/>
      <c r="V218" s="167"/>
      <c r="W218" s="167"/>
      <c r="X218" s="283"/>
      <c r="Y218" s="283"/>
      <c r="Z218" s="283"/>
      <c r="AA218" s="279"/>
      <c r="AB218" s="112"/>
      <c r="AC218" s="126"/>
      <c r="AD218" s="114"/>
      <c r="AE218" s="114"/>
      <c r="AF218" s="114"/>
      <c r="AG218" s="114"/>
      <c r="AH218" s="105" t="n">
        <f aca="false">E218</f>
        <v>0</v>
      </c>
      <c r="AI218" s="106" t="str">
        <f aca="false">D218</f>
        <v>TP</v>
      </c>
      <c r="AJ218" s="105" t="n">
        <f aca="false">SUM(G218:AA218)</f>
        <v>0</v>
      </c>
      <c r="AK218" s="105" t="n">
        <f aca="false">AJ218*1.5</f>
        <v>0</v>
      </c>
      <c r="AL218" s="44"/>
      <c r="AM218" s="44"/>
      <c r="AN218" s="44"/>
      <c r="AO218" s="44"/>
      <c r="AP218" s="44"/>
      <c r="AQ218" s="44"/>
      <c r="AR218" s="44"/>
      <c r="AS218" s="44"/>
      <c r="AT218" s="44"/>
      <c r="AU218" s="44"/>
    </row>
    <row r="219" customFormat="false" ht="13.5" hidden="false" customHeight="true" outlineLevel="0" collapsed="false">
      <c r="A219" s="44" t="n">
        <v>263</v>
      </c>
      <c r="B219" s="163" t="s">
        <v>231</v>
      </c>
      <c r="C219" s="96" t="str">
        <f aca="false">CONCATENATE(D219,"_",E219)</f>
        <v>TP_</v>
      </c>
      <c r="D219" s="184" t="s">
        <v>27</v>
      </c>
      <c r="E219" s="185"/>
      <c r="F219" s="195" t="s">
        <v>34</v>
      </c>
      <c r="G219" s="277"/>
      <c r="H219" s="166"/>
      <c r="I219" s="166"/>
      <c r="J219" s="166"/>
      <c r="K219" s="166"/>
      <c r="L219" s="166"/>
      <c r="M219" s="283"/>
      <c r="N219" s="283"/>
      <c r="O219" s="167"/>
      <c r="P219" s="166"/>
      <c r="Q219" s="166"/>
      <c r="R219" s="166"/>
      <c r="S219" s="166"/>
      <c r="T219" s="166"/>
      <c r="U219" s="166"/>
      <c r="V219" s="167"/>
      <c r="W219" s="167"/>
      <c r="X219" s="283"/>
      <c r="Y219" s="283"/>
      <c r="Z219" s="283"/>
      <c r="AA219" s="279"/>
      <c r="AB219" s="112"/>
      <c r="AC219" s="126"/>
      <c r="AD219" s="114"/>
      <c r="AE219" s="114"/>
      <c r="AF219" s="114"/>
      <c r="AG219" s="114"/>
      <c r="AH219" s="105" t="n">
        <f aca="false">E219</f>
        <v>0</v>
      </c>
      <c r="AI219" s="106" t="str">
        <f aca="false">D219</f>
        <v>TP</v>
      </c>
      <c r="AJ219" s="105" t="n">
        <f aca="false">SUM(G219:AA219)</f>
        <v>0</v>
      </c>
      <c r="AK219" s="105" t="n">
        <f aca="false">AJ219*1.5</f>
        <v>0</v>
      </c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</row>
    <row r="220" customFormat="false" ht="13.5" hidden="false" customHeight="true" outlineLevel="0" collapsed="false">
      <c r="A220" s="44" t="n">
        <v>264</v>
      </c>
      <c r="B220" s="163" t="s">
        <v>231</v>
      </c>
      <c r="C220" s="96" t="str">
        <f aca="false">CONCATENATE(D220,"_",E220)</f>
        <v>TP_</v>
      </c>
      <c r="D220" s="184" t="s">
        <v>27</v>
      </c>
      <c r="E220" s="185"/>
      <c r="F220" s="195" t="s">
        <v>34</v>
      </c>
      <c r="G220" s="277"/>
      <c r="H220" s="166"/>
      <c r="I220" s="166"/>
      <c r="J220" s="166"/>
      <c r="K220" s="166"/>
      <c r="L220" s="166"/>
      <c r="M220" s="283"/>
      <c r="N220" s="283"/>
      <c r="O220" s="167"/>
      <c r="P220" s="166"/>
      <c r="Q220" s="166"/>
      <c r="R220" s="166"/>
      <c r="S220" s="166"/>
      <c r="T220" s="166"/>
      <c r="U220" s="166"/>
      <c r="V220" s="167"/>
      <c r="W220" s="167"/>
      <c r="X220" s="283"/>
      <c r="Y220" s="283"/>
      <c r="Z220" s="283"/>
      <c r="AA220" s="279"/>
      <c r="AB220" s="112"/>
      <c r="AC220" s="113" t="str">
        <f aca="false">IF(AC214=AC215,"ok","/!\")</f>
        <v>ok</v>
      </c>
      <c r="AD220" s="113" t="str">
        <f aca="false">IF(AC214=AD214,"ok","/!\")</f>
        <v>ok</v>
      </c>
      <c r="AE220" s="114"/>
      <c r="AF220" s="114"/>
      <c r="AG220" s="114"/>
      <c r="AH220" s="105" t="n">
        <f aca="false">E220</f>
        <v>0</v>
      </c>
      <c r="AI220" s="106" t="str">
        <f aca="false">D220</f>
        <v>TP</v>
      </c>
      <c r="AJ220" s="105" t="n">
        <f aca="false">SUM(G220:AA220)</f>
        <v>0</v>
      </c>
      <c r="AK220" s="105" t="n">
        <f aca="false">AJ220*1.5</f>
        <v>0</v>
      </c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</row>
    <row r="221" customFormat="false" ht="24.75" hidden="false" customHeight="true" outlineLevel="0" collapsed="false">
      <c r="A221" s="44" t="n">
        <v>265</v>
      </c>
      <c r="B221" s="89" t="s">
        <v>230</v>
      </c>
      <c r="C221" s="88" t="str">
        <f aca="false">CONCATENATE(D221,"_",E221)</f>
        <v>CTRL_Intervenant</v>
      </c>
      <c r="D221" s="88" t="s">
        <v>28</v>
      </c>
      <c r="E221" s="88" t="s">
        <v>71</v>
      </c>
      <c r="F221" s="88" t="s">
        <v>72</v>
      </c>
      <c r="G221" s="250"/>
      <c r="H221" s="250"/>
      <c r="I221" s="250"/>
      <c r="J221" s="250"/>
      <c r="K221" s="250"/>
      <c r="L221" s="250"/>
      <c r="M221" s="275"/>
      <c r="N221" s="275"/>
      <c r="O221" s="251"/>
      <c r="P221" s="250"/>
      <c r="Q221" s="250"/>
      <c r="R221" s="250"/>
      <c r="S221" s="250"/>
      <c r="T221" s="250"/>
      <c r="U221" s="250" t="n">
        <v>1</v>
      </c>
      <c r="V221" s="251"/>
      <c r="W221" s="251"/>
      <c r="X221" s="275"/>
      <c r="Y221" s="275"/>
      <c r="Z221" s="275"/>
      <c r="AA221" s="92"/>
      <c r="AB221" s="122"/>
      <c r="AC221" s="88" t="n">
        <f aca="false">SUM(G221:AA221)</f>
        <v>1</v>
      </c>
      <c r="AD221" s="88" t="n">
        <f aca="false">1.5/1.5</f>
        <v>1</v>
      </c>
      <c r="AE221" s="114"/>
      <c r="AF221" s="114"/>
      <c r="AG221" s="114"/>
      <c r="AH221" s="88" t="str">
        <f aca="false">E221</f>
        <v>Intervenant</v>
      </c>
      <c r="AI221" s="88" t="str">
        <f aca="false">D221</f>
        <v>CTRL</v>
      </c>
      <c r="AJ221" s="88" t="n">
        <f aca="false">SUM(G221:AA221)</f>
        <v>1</v>
      </c>
      <c r="AK221" s="88" t="n">
        <f aca="false">AJ221*1.5</f>
        <v>1.5</v>
      </c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</row>
    <row r="222" customFormat="false" ht="14.25" hidden="false" customHeight="true" outlineLevel="0" collapsed="false">
      <c r="A222" s="44" t="n">
        <v>266</v>
      </c>
      <c r="B222" s="163" t="s">
        <v>231</v>
      </c>
      <c r="C222" s="96" t="str">
        <f aca="false">CONCATENATE(D222,"_",E222)</f>
        <v>CTRL_YG</v>
      </c>
      <c r="D222" s="184" t="s">
        <v>28</v>
      </c>
      <c r="E222" s="195" t="s">
        <v>232</v>
      </c>
      <c r="F222" s="195" t="s">
        <v>28</v>
      </c>
      <c r="G222" s="277"/>
      <c r="H222" s="166"/>
      <c r="I222" s="166"/>
      <c r="J222" s="166"/>
      <c r="K222" s="166"/>
      <c r="L222" s="166"/>
      <c r="M222" s="283"/>
      <c r="N222" s="283"/>
      <c r="O222" s="167"/>
      <c r="P222" s="166"/>
      <c r="Q222" s="166"/>
      <c r="R222" s="166"/>
      <c r="S222" s="166"/>
      <c r="T222" s="166"/>
      <c r="U222" s="166" t="n">
        <v>1</v>
      </c>
      <c r="V222" s="167"/>
      <c r="W222" s="167"/>
      <c r="X222" s="283"/>
      <c r="Y222" s="283"/>
      <c r="Z222" s="283"/>
      <c r="AA222" s="279"/>
      <c r="AB222" s="112"/>
      <c r="AC222" s="103" t="n">
        <f aca="false">SUM(G222:AA223)</f>
        <v>1</v>
      </c>
      <c r="AD222" s="104"/>
      <c r="AE222" s="114"/>
      <c r="AF222" s="114"/>
      <c r="AG222" s="114"/>
      <c r="AH222" s="106" t="str">
        <f aca="false">E222</f>
        <v>YG</v>
      </c>
      <c r="AI222" s="106" t="str">
        <f aca="false">D222</f>
        <v>CTRL</v>
      </c>
      <c r="AJ222" s="106" t="n">
        <f aca="false">SUM(G222:AA222)</f>
        <v>1</v>
      </c>
      <c r="AK222" s="106" t="n">
        <f aca="false">AJ222*1.5</f>
        <v>1.5</v>
      </c>
      <c r="AL222" s="44" t="n">
        <f aca="false">AK222</f>
        <v>1.5</v>
      </c>
      <c r="AM222" s="44"/>
      <c r="AN222" s="44"/>
      <c r="AO222" s="44"/>
      <c r="AP222" s="44"/>
      <c r="AQ222" s="44"/>
      <c r="AR222" s="44"/>
      <c r="AS222" s="44"/>
      <c r="AT222" s="44"/>
      <c r="AU222" s="44"/>
    </row>
    <row r="223" customFormat="false" ht="13.5" hidden="false" customHeight="true" outlineLevel="0" collapsed="false">
      <c r="A223" s="44" t="n">
        <v>267</v>
      </c>
      <c r="B223" s="163" t="s">
        <v>231</v>
      </c>
      <c r="C223" s="96" t="str">
        <f aca="false">CONCATENATE(D223,"_",E223)</f>
        <v>CTRL_</v>
      </c>
      <c r="D223" s="184" t="s">
        <v>28</v>
      </c>
      <c r="E223" s="185"/>
      <c r="F223" s="195" t="s">
        <v>28</v>
      </c>
      <c r="G223" s="277"/>
      <c r="H223" s="166"/>
      <c r="I223" s="166"/>
      <c r="J223" s="166"/>
      <c r="K223" s="166"/>
      <c r="L223" s="166"/>
      <c r="M223" s="283"/>
      <c r="N223" s="283"/>
      <c r="O223" s="167"/>
      <c r="P223" s="166"/>
      <c r="Q223" s="166"/>
      <c r="R223" s="166"/>
      <c r="S223" s="166"/>
      <c r="T223" s="166"/>
      <c r="U223" s="166"/>
      <c r="V223" s="167"/>
      <c r="W223" s="167"/>
      <c r="X223" s="283"/>
      <c r="Y223" s="283"/>
      <c r="Z223" s="283"/>
      <c r="AA223" s="279"/>
      <c r="AB223" s="128"/>
      <c r="AC223" s="113" t="str">
        <f aca="false">IF(AC221=AC222,"ok","/!\")</f>
        <v>ok</v>
      </c>
      <c r="AD223" s="113" t="str">
        <f aca="false">IF(AC221=AD221,"ok","/!\")</f>
        <v>ok</v>
      </c>
      <c r="AE223" s="129"/>
      <c r="AF223" s="129"/>
      <c r="AG223" s="129"/>
      <c r="AH223" s="28" t="n">
        <f aca="false">E223</f>
        <v>0</v>
      </c>
      <c r="AI223" s="106" t="str">
        <f aca="false">D223</f>
        <v>CTRL</v>
      </c>
      <c r="AJ223" s="28" t="n">
        <f aca="false">SUM(G223:AA223)</f>
        <v>0</v>
      </c>
      <c r="AK223" s="28" t="n">
        <f aca="false">AJ223*1.5</f>
        <v>0</v>
      </c>
      <c r="AL223" s="44"/>
      <c r="AM223" s="44"/>
      <c r="AN223" s="44"/>
      <c r="AO223" s="44"/>
      <c r="AP223" s="44"/>
      <c r="AQ223" s="44"/>
      <c r="AR223" s="44"/>
      <c r="AS223" s="44"/>
      <c r="AT223" s="44"/>
      <c r="AU223" s="44"/>
    </row>
    <row r="224" customFormat="false" ht="13.5" hidden="false" customHeight="true" outlineLevel="0" collapsed="false">
      <c r="A224" s="44"/>
      <c r="B224" s="172"/>
      <c r="C224" s="131"/>
      <c r="D224" s="336"/>
      <c r="E224" s="259"/>
      <c r="F224" s="259"/>
      <c r="G224" s="259"/>
      <c r="H224" s="259"/>
      <c r="I224" s="259"/>
      <c r="J224" s="259"/>
      <c r="K224" s="259"/>
      <c r="L224" s="259"/>
      <c r="M224" s="259"/>
      <c r="N224" s="259"/>
      <c r="O224" s="259"/>
      <c r="P224" s="259"/>
      <c r="Q224" s="259"/>
      <c r="R224" s="259"/>
      <c r="S224" s="259"/>
      <c r="T224" s="259"/>
      <c r="U224" s="259"/>
      <c r="V224" s="259"/>
      <c r="W224" s="259"/>
      <c r="X224" s="259"/>
      <c r="Y224" s="259"/>
      <c r="Z224" s="259"/>
      <c r="AA224" s="259"/>
      <c r="AB224" s="259"/>
      <c r="AC224" s="72"/>
      <c r="AD224" s="86"/>
      <c r="AE224" s="72"/>
      <c r="AF224" s="72"/>
      <c r="AG224" s="72"/>
      <c r="AH224" s="86"/>
      <c r="AI224" s="86"/>
      <c r="AJ224" s="86"/>
      <c r="AK224" s="86"/>
      <c r="AL224" s="44"/>
      <c r="AM224" s="44"/>
      <c r="AN224" s="44"/>
      <c r="AO224" s="44"/>
      <c r="AP224" s="44"/>
      <c r="AQ224" s="44"/>
      <c r="AR224" s="44"/>
      <c r="AS224" s="44"/>
      <c r="AT224" s="44"/>
      <c r="AU224" s="44"/>
    </row>
    <row r="225" customFormat="false" ht="24.75" hidden="false" customHeight="true" outlineLevel="0" collapsed="false">
      <c r="A225" s="44" t="n">
        <v>270</v>
      </c>
      <c r="B225" s="89" t="s">
        <v>234</v>
      </c>
      <c r="C225" s="88" t="str">
        <f aca="false">CONCATENATE(D225,"_",E225)</f>
        <v>CM_Intervenant</v>
      </c>
      <c r="D225" s="89" t="s">
        <v>23</v>
      </c>
      <c r="E225" s="89" t="s">
        <v>71</v>
      </c>
      <c r="F225" s="89" t="s">
        <v>72</v>
      </c>
      <c r="G225" s="250" t="n">
        <v>2</v>
      </c>
      <c r="H225" s="250"/>
      <c r="I225" s="250" t="n">
        <v>1</v>
      </c>
      <c r="J225" s="250" t="n">
        <v>1</v>
      </c>
      <c r="K225" s="250"/>
      <c r="L225" s="250" t="n">
        <v>1</v>
      </c>
      <c r="M225" s="284"/>
      <c r="N225" s="275"/>
      <c r="O225" s="251"/>
      <c r="P225" s="250"/>
      <c r="Q225" s="250"/>
      <c r="R225" s="250"/>
      <c r="S225" s="250"/>
      <c r="T225" s="250"/>
      <c r="U225" s="250"/>
      <c r="V225" s="238"/>
      <c r="W225" s="238"/>
      <c r="X225" s="284"/>
      <c r="Y225" s="284"/>
      <c r="Z225" s="275"/>
      <c r="AA225" s="92"/>
      <c r="AB225" s="93" t="s">
        <v>158</v>
      </c>
      <c r="AC225" s="88" t="n">
        <f aca="false">SUM(G225:AA225)</f>
        <v>5</v>
      </c>
      <c r="AD225" s="88" t="n">
        <f aca="false">9/1.5</f>
        <v>6</v>
      </c>
      <c r="AE225" s="94" t="n">
        <f aca="false">(AC225+AC228+AC232+AC239)/(AD225+AD228+AD232+AD239)</f>
        <v>0.9911894273</v>
      </c>
      <c r="AF225" s="276" t="n">
        <f aca="false">SUM(G225:L225,G228:L228,G232:L232,G239:L239,P225:U225,P228:U228,P232:U232,P239:U239)/SUM(G225:AA225,G228:AA228,G232:Z232,G239:AA239)</f>
        <v>0.7368421053</v>
      </c>
      <c r="AG225" s="88" t="str">
        <f aca="false">B225</f>
        <v>M3301 - MPA</v>
      </c>
      <c r="AH225" s="88" t="str">
        <f aca="false">E225</f>
        <v>Intervenant</v>
      </c>
      <c r="AI225" s="88" t="s">
        <v>73</v>
      </c>
      <c r="AJ225" s="88" t="s">
        <v>21</v>
      </c>
      <c r="AK225" s="88" t="s">
        <v>74</v>
      </c>
      <c r="AL225" s="44"/>
      <c r="AM225" s="44"/>
      <c r="AN225" s="44"/>
      <c r="AO225" s="44"/>
      <c r="AP225" s="44"/>
      <c r="AQ225" s="44"/>
      <c r="AR225" s="44"/>
      <c r="AS225" s="44"/>
      <c r="AT225" s="44"/>
      <c r="AU225" s="44"/>
    </row>
    <row r="226" customFormat="false" ht="13.5" hidden="false" customHeight="true" outlineLevel="0" collapsed="false">
      <c r="A226" s="44" t="n">
        <v>271</v>
      </c>
      <c r="B226" s="163" t="s">
        <v>235</v>
      </c>
      <c r="C226" s="96" t="str">
        <f aca="false">CONCATENATE(D226,"_",E226)</f>
        <v>CM_JMB</v>
      </c>
      <c r="D226" s="195" t="s">
        <v>23</v>
      </c>
      <c r="E226" s="195" t="s">
        <v>158</v>
      </c>
      <c r="F226" s="195" t="s">
        <v>30</v>
      </c>
      <c r="G226" s="277" t="n">
        <v>2</v>
      </c>
      <c r="H226" s="166"/>
      <c r="I226" s="166" t="n">
        <v>1</v>
      </c>
      <c r="J226" s="166" t="n">
        <v>1</v>
      </c>
      <c r="K226" s="166"/>
      <c r="L226" s="166" t="n">
        <v>1</v>
      </c>
      <c r="M226" s="283"/>
      <c r="N226" s="283"/>
      <c r="O226" s="167"/>
      <c r="P226" s="166"/>
      <c r="Q226" s="166"/>
      <c r="R226" s="166"/>
      <c r="S226" s="166"/>
      <c r="T226" s="166"/>
      <c r="U226" s="166"/>
      <c r="V226" s="167"/>
      <c r="W226" s="167"/>
      <c r="X226" s="283"/>
      <c r="Y226" s="283"/>
      <c r="Z226" s="283"/>
      <c r="AA226" s="279"/>
      <c r="AB226" s="102"/>
      <c r="AC226" s="103" t="n">
        <f aca="false">SUM(G226:AA227)</f>
        <v>5</v>
      </c>
      <c r="AD226" s="104"/>
      <c r="AE226" s="104"/>
      <c r="AF226" s="104"/>
      <c r="AG226" s="104"/>
      <c r="AH226" s="105" t="str">
        <f aca="false">E226</f>
        <v>JMB</v>
      </c>
      <c r="AI226" s="106" t="str">
        <f aca="false">D226</f>
        <v>CM</v>
      </c>
      <c r="AJ226" s="105" t="n">
        <f aca="false">SUM(G226:AA226)</f>
        <v>5</v>
      </c>
      <c r="AK226" s="105" t="n">
        <f aca="false">AJ226*1.5</f>
        <v>7.5</v>
      </c>
      <c r="AL226" s="44" t="n">
        <f aca="false">AK226*1.5</f>
        <v>11.25</v>
      </c>
      <c r="AM226" s="44"/>
      <c r="AN226" s="44"/>
      <c r="AO226" s="44"/>
      <c r="AP226" s="44"/>
      <c r="AQ226" s="44"/>
      <c r="AR226" s="44"/>
      <c r="AS226" s="44"/>
      <c r="AT226" s="44"/>
      <c r="AU226" s="44"/>
    </row>
    <row r="227" customFormat="false" ht="13.5" hidden="false" customHeight="true" outlineLevel="0" collapsed="false">
      <c r="A227" s="44" t="n">
        <v>272</v>
      </c>
      <c r="B227" s="163" t="s">
        <v>235</v>
      </c>
      <c r="C227" s="96" t="str">
        <f aca="false">CONCATENATE(D227,"_",E227)</f>
        <v>_</v>
      </c>
      <c r="D227" s="195"/>
      <c r="E227" s="195"/>
      <c r="F227" s="195"/>
      <c r="G227" s="277"/>
      <c r="H227" s="166"/>
      <c r="I227" s="166" t="s">
        <v>236</v>
      </c>
      <c r="J227" s="166"/>
      <c r="K227" s="166"/>
      <c r="L227" s="166"/>
      <c r="M227" s="283"/>
      <c r="N227" s="283"/>
      <c r="O227" s="167"/>
      <c r="P227" s="166"/>
      <c r="Q227" s="166"/>
      <c r="R227" s="166"/>
      <c r="S227" s="166"/>
      <c r="T227" s="166"/>
      <c r="U227" s="166"/>
      <c r="V227" s="167"/>
      <c r="W227" s="167"/>
      <c r="X227" s="283"/>
      <c r="Y227" s="283"/>
      <c r="Z227" s="283"/>
      <c r="AA227" s="279"/>
      <c r="AB227" s="112"/>
      <c r="AC227" s="113" t="str">
        <f aca="false">IF(AC225=AC226,"ok","/!\")</f>
        <v>ok</v>
      </c>
      <c r="AD227" s="113" t="str">
        <f aca="false">IF(AC225=AD225,"ok","/!\")</f>
        <v>/!\</v>
      </c>
      <c r="AE227" s="114"/>
      <c r="AF227" s="114"/>
      <c r="AG227" s="114"/>
      <c r="AH227" s="105" t="n">
        <f aca="false">E227</f>
        <v>0</v>
      </c>
      <c r="AI227" s="106" t="n">
        <f aca="false">D227</f>
        <v>0</v>
      </c>
      <c r="AJ227" s="105" t="n">
        <f aca="false">SUM(G227:AA227)</f>
        <v>0</v>
      </c>
      <c r="AK227" s="105" t="n">
        <f aca="false">AJ227*1.5</f>
        <v>0</v>
      </c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</row>
    <row r="228" customFormat="false" ht="24.75" hidden="false" customHeight="true" outlineLevel="0" collapsed="false">
      <c r="A228" s="44" t="n">
        <v>273</v>
      </c>
      <c r="B228" s="89" t="s">
        <v>234</v>
      </c>
      <c r="C228" s="88" t="str">
        <f aca="false">CONCATENATE(D228,"_",E228)</f>
        <v>TD_Intervenant</v>
      </c>
      <c r="D228" s="89" t="s">
        <v>25</v>
      </c>
      <c r="E228" s="89" t="s">
        <v>71</v>
      </c>
      <c r="F228" s="89" t="s">
        <v>72</v>
      </c>
      <c r="G228" s="250"/>
      <c r="H228" s="250" t="n">
        <v>4</v>
      </c>
      <c r="I228" s="250" t="n">
        <v>2</v>
      </c>
      <c r="J228" s="250" t="n">
        <v>2</v>
      </c>
      <c r="K228" s="250" t="n">
        <v>2</v>
      </c>
      <c r="L228" s="250" t="n">
        <v>2</v>
      </c>
      <c r="M228" s="284" t="n">
        <v>2</v>
      </c>
      <c r="N228" s="275" t="n">
        <v>2</v>
      </c>
      <c r="O228" s="251"/>
      <c r="P228" s="250"/>
      <c r="Q228" s="250"/>
      <c r="R228" s="250"/>
      <c r="S228" s="250"/>
      <c r="T228" s="250"/>
      <c r="U228" s="250"/>
      <c r="V228" s="238"/>
      <c r="W228" s="238"/>
      <c r="X228" s="284"/>
      <c r="Y228" s="284"/>
      <c r="Z228" s="275"/>
      <c r="AA228" s="92"/>
      <c r="AB228" s="122"/>
      <c r="AC228" s="88" t="n">
        <f aca="false">SUM(G228:AA228)*3</f>
        <v>48</v>
      </c>
      <c r="AD228" s="88" t="n">
        <f aca="false">24/1.5*3</f>
        <v>48</v>
      </c>
      <c r="AE228" s="114"/>
      <c r="AF228" s="114"/>
      <c r="AG228" s="114"/>
      <c r="AH228" s="88" t="str">
        <f aca="false">E228</f>
        <v>Intervenant</v>
      </c>
      <c r="AI228" s="88" t="str">
        <f aca="false">D228</f>
        <v>TD</v>
      </c>
      <c r="AJ228" s="88" t="n">
        <f aca="false">SUM(G228:AA228)</f>
        <v>16</v>
      </c>
      <c r="AK228" s="88" t="n">
        <f aca="false">AJ228*1.5</f>
        <v>24</v>
      </c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</row>
    <row r="229" customFormat="false" ht="13.5" hidden="false" customHeight="true" outlineLevel="0" collapsed="false">
      <c r="A229" s="44" t="n">
        <v>274</v>
      </c>
      <c r="B229" s="163" t="s">
        <v>235</v>
      </c>
      <c r="C229" s="96" t="str">
        <f aca="false">CONCATENATE(D229,"_",E229)</f>
        <v>TD_JMB</v>
      </c>
      <c r="D229" s="295" t="s">
        <v>25</v>
      </c>
      <c r="E229" s="296" t="s">
        <v>158</v>
      </c>
      <c r="F229" s="297" t="s">
        <v>32</v>
      </c>
      <c r="G229" s="298"/>
      <c r="H229" s="302" t="n">
        <v>4</v>
      </c>
      <c r="I229" s="302" t="n">
        <v>2</v>
      </c>
      <c r="J229" s="302" t="n">
        <v>2</v>
      </c>
      <c r="K229" s="302" t="n">
        <v>0</v>
      </c>
      <c r="L229" s="302" t="n">
        <v>2</v>
      </c>
      <c r="M229" s="321" t="n">
        <v>2</v>
      </c>
      <c r="N229" s="321" t="n">
        <v>2</v>
      </c>
      <c r="O229" s="322"/>
      <c r="P229" s="166"/>
      <c r="Q229" s="166"/>
      <c r="R229" s="166"/>
      <c r="S229" s="166"/>
      <c r="T229" s="166"/>
      <c r="U229" s="166"/>
      <c r="V229" s="322"/>
      <c r="W229" s="322"/>
      <c r="X229" s="321"/>
      <c r="Y229" s="321"/>
      <c r="Z229" s="321"/>
      <c r="AA229" s="279"/>
      <c r="AB229" s="112"/>
      <c r="AC229" s="103" t="n">
        <f aca="false">SUM(G229:AA231)</f>
        <v>48</v>
      </c>
      <c r="AD229" s="104"/>
      <c r="AE229" s="114"/>
      <c r="AF229" s="114"/>
      <c r="AG229" s="114"/>
      <c r="AH229" s="105" t="str">
        <f aca="false">E229</f>
        <v>JMB</v>
      </c>
      <c r="AI229" s="106" t="str">
        <f aca="false">D229</f>
        <v>TD</v>
      </c>
      <c r="AJ229" s="105" t="n">
        <f aca="false">SUM(G229:AA229)</f>
        <v>14</v>
      </c>
      <c r="AK229" s="105" t="n">
        <f aca="false">AJ229*1.5</f>
        <v>21</v>
      </c>
      <c r="AL229" s="44" t="n">
        <f aca="false">AK229</f>
        <v>21</v>
      </c>
      <c r="AM229" s="44"/>
      <c r="AN229" s="44"/>
      <c r="AO229" s="44"/>
      <c r="AP229" s="44"/>
      <c r="AQ229" s="44"/>
      <c r="AR229" s="44"/>
      <c r="AS229" s="44"/>
      <c r="AT229" s="44"/>
      <c r="AU229" s="44"/>
    </row>
    <row r="230" customFormat="false" ht="13.5" hidden="false" customHeight="true" outlineLevel="0" collapsed="false">
      <c r="A230" s="44" t="n">
        <v>275</v>
      </c>
      <c r="B230" s="163" t="s">
        <v>235</v>
      </c>
      <c r="C230" s="96" t="str">
        <f aca="false">CONCATENATE(D230,"_",E230)</f>
        <v>TD_RBA</v>
      </c>
      <c r="D230" s="195" t="s">
        <v>25</v>
      </c>
      <c r="E230" s="309" t="s">
        <v>212</v>
      </c>
      <c r="F230" s="310" t="s">
        <v>32</v>
      </c>
      <c r="G230" s="304"/>
      <c r="H230" s="311" t="n">
        <v>4</v>
      </c>
      <c r="I230" s="311" t="n">
        <v>2</v>
      </c>
      <c r="J230" s="311" t="n">
        <v>2</v>
      </c>
      <c r="K230" s="311" t="n">
        <v>3</v>
      </c>
      <c r="L230" s="311" t="n">
        <v>2</v>
      </c>
      <c r="M230" s="323" t="n">
        <v>2</v>
      </c>
      <c r="N230" s="323" t="n">
        <v>2</v>
      </c>
      <c r="O230" s="324"/>
      <c r="P230" s="166"/>
      <c r="Q230" s="166"/>
      <c r="R230" s="166"/>
      <c r="S230" s="166"/>
      <c r="T230" s="166"/>
      <c r="U230" s="166"/>
      <c r="V230" s="324"/>
      <c r="W230" s="324"/>
      <c r="X230" s="323"/>
      <c r="Y230" s="323"/>
      <c r="Z230" s="323"/>
      <c r="AA230" s="279"/>
      <c r="AB230" s="112"/>
      <c r="AC230" s="126"/>
      <c r="AD230" s="126"/>
      <c r="AE230" s="114"/>
      <c r="AF230" s="114"/>
      <c r="AG230" s="114"/>
      <c r="AH230" s="105" t="str">
        <f aca="false">E230</f>
        <v>RBA</v>
      </c>
      <c r="AI230" s="106" t="str">
        <f aca="false">D230</f>
        <v>TD</v>
      </c>
      <c r="AJ230" s="105" t="n">
        <f aca="false">SUM(G230:AA230)</f>
        <v>17</v>
      </c>
      <c r="AK230" s="105" t="n">
        <f aca="false">AJ230*1.5</f>
        <v>25.5</v>
      </c>
      <c r="AL230" s="44" t="n">
        <f aca="false">AK230</f>
        <v>25.5</v>
      </c>
      <c r="AM230" s="44"/>
      <c r="AN230" s="44"/>
      <c r="AO230" s="44"/>
      <c r="AP230" s="44"/>
      <c r="AQ230" s="44"/>
      <c r="AR230" s="44"/>
      <c r="AS230" s="44"/>
      <c r="AT230" s="44"/>
      <c r="AU230" s="44"/>
    </row>
    <row r="231" customFormat="false" ht="13.5" hidden="false" customHeight="true" outlineLevel="0" collapsed="false">
      <c r="A231" s="44" t="n">
        <v>277</v>
      </c>
      <c r="B231" s="163" t="s">
        <v>235</v>
      </c>
      <c r="C231" s="96" t="str">
        <f aca="false">CONCATENATE(D231,"_",E231)</f>
        <v>TD_FG</v>
      </c>
      <c r="D231" s="195" t="s">
        <v>25</v>
      </c>
      <c r="E231" s="337" t="s">
        <v>237</v>
      </c>
      <c r="F231" s="195" t="s">
        <v>32</v>
      </c>
      <c r="G231" s="277"/>
      <c r="H231" s="166" t="n">
        <v>4</v>
      </c>
      <c r="I231" s="166" t="n">
        <v>2</v>
      </c>
      <c r="J231" s="166" t="n">
        <v>2</v>
      </c>
      <c r="K231" s="166" t="n">
        <v>3</v>
      </c>
      <c r="L231" s="166" t="n">
        <v>2</v>
      </c>
      <c r="M231" s="283" t="n">
        <v>2</v>
      </c>
      <c r="N231" s="283" t="n">
        <v>2</v>
      </c>
      <c r="O231" s="167"/>
      <c r="P231" s="166"/>
      <c r="Q231" s="166"/>
      <c r="R231" s="166"/>
      <c r="S231" s="166"/>
      <c r="T231" s="166"/>
      <c r="U231" s="166"/>
      <c r="V231" s="167"/>
      <c r="W231" s="167"/>
      <c r="X231" s="283"/>
      <c r="Y231" s="283"/>
      <c r="Z231" s="283"/>
      <c r="AA231" s="279"/>
      <c r="AB231" s="112"/>
      <c r="AC231" s="113" t="str">
        <f aca="false">IF(AC228=AC229,"ok","/!\")</f>
        <v>ok</v>
      </c>
      <c r="AD231" s="113" t="str">
        <f aca="false">IF(AC228=AD228,"ok","/!\")</f>
        <v>ok</v>
      </c>
      <c r="AE231" s="114"/>
      <c r="AF231" s="338" t="s">
        <v>238</v>
      </c>
      <c r="AG231" s="114"/>
      <c r="AH231" s="105" t="str">
        <f aca="false">E231</f>
        <v>FG</v>
      </c>
      <c r="AI231" s="106" t="str">
        <f aca="false">D231</f>
        <v>TD</v>
      </c>
      <c r="AJ231" s="105" t="n">
        <f aca="false">SUM(G231:AA231)</f>
        <v>17</v>
      </c>
      <c r="AK231" s="105" t="n">
        <f aca="false">AJ231*1.5</f>
        <v>25.5</v>
      </c>
      <c r="AL231" s="44" t="n">
        <f aca="false">AK231</f>
        <v>25.5</v>
      </c>
      <c r="AM231" s="44"/>
      <c r="AN231" s="44"/>
      <c r="AO231" s="44"/>
      <c r="AP231" s="44"/>
      <c r="AQ231" s="44"/>
      <c r="AR231" s="44"/>
      <c r="AS231" s="44"/>
      <c r="AT231" s="44"/>
      <c r="AU231" s="44"/>
    </row>
    <row r="232" customFormat="false" ht="24.75" hidden="false" customHeight="true" outlineLevel="0" collapsed="false">
      <c r="A232" s="44" t="n">
        <v>278</v>
      </c>
      <c r="B232" s="89" t="s">
        <v>234</v>
      </c>
      <c r="C232" s="88" t="str">
        <f aca="false">CONCATENATE(D232,"_",E232)</f>
        <v>TP_Intervenant</v>
      </c>
      <c r="D232" s="89" t="s">
        <v>27</v>
      </c>
      <c r="E232" s="89" t="s">
        <v>71</v>
      </c>
      <c r="F232" s="89" t="s">
        <v>72</v>
      </c>
      <c r="G232" s="250"/>
      <c r="H232" s="250" t="n">
        <v>2</v>
      </c>
      <c r="I232" s="250" t="n">
        <v>2</v>
      </c>
      <c r="J232" s="250" t="n">
        <v>2</v>
      </c>
      <c r="K232" s="250" t="n">
        <v>2</v>
      </c>
      <c r="L232" s="250" t="n">
        <v>2</v>
      </c>
      <c r="M232" s="284" t="n">
        <v>3</v>
      </c>
      <c r="N232" s="275" t="n">
        <v>3</v>
      </c>
      <c r="O232" s="251"/>
      <c r="P232" s="250"/>
      <c r="Q232" s="250"/>
      <c r="R232" s="250"/>
      <c r="S232" s="250"/>
      <c r="T232" s="250"/>
      <c r="U232" s="250"/>
      <c r="V232" s="238"/>
      <c r="W232" s="238"/>
      <c r="X232" s="284"/>
      <c r="Y232" s="284"/>
      <c r="Z232" s="275"/>
      <c r="AA232" s="92"/>
      <c r="AB232" s="122"/>
      <c r="AC232" s="88" t="n">
        <f aca="false">SUM(G232:AA232)*6</f>
        <v>96</v>
      </c>
      <c r="AD232" s="88" t="n">
        <f aca="false">24/1.5*6</f>
        <v>96</v>
      </c>
      <c r="AE232" s="114"/>
      <c r="AF232" s="114"/>
      <c r="AG232" s="114"/>
      <c r="AH232" s="88" t="str">
        <f aca="false">E232</f>
        <v>Intervenant</v>
      </c>
      <c r="AI232" s="88" t="str">
        <f aca="false">D232</f>
        <v>TP</v>
      </c>
      <c r="AJ232" s="88" t="n">
        <f aca="false">SUM(G232:AA232)</f>
        <v>16</v>
      </c>
      <c r="AK232" s="88" t="n">
        <f aca="false">AJ232*1.5</f>
        <v>24</v>
      </c>
      <c r="AL232" s="44"/>
      <c r="AM232" s="44"/>
      <c r="AN232" s="44"/>
      <c r="AO232" s="44"/>
      <c r="AP232" s="44"/>
      <c r="AQ232" s="44"/>
      <c r="AR232" s="44"/>
      <c r="AS232" s="44"/>
      <c r="AT232" s="44"/>
      <c r="AU232" s="44"/>
    </row>
    <row r="233" customFormat="false" ht="13.5" hidden="false" customHeight="true" outlineLevel="0" collapsed="false">
      <c r="A233" s="44" t="n">
        <v>279</v>
      </c>
      <c r="B233" s="163" t="s">
        <v>235</v>
      </c>
      <c r="C233" s="96" t="str">
        <f aca="false">CONCATENATE(D233,"_",E233)</f>
        <v>TP_JMB</v>
      </c>
      <c r="D233" s="295" t="s">
        <v>27</v>
      </c>
      <c r="E233" s="296" t="s">
        <v>158</v>
      </c>
      <c r="F233" s="297" t="s">
        <v>36</v>
      </c>
      <c r="G233" s="298"/>
      <c r="H233" s="302" t="n">
        <v>2</v>
      </c>
      <c r="I233" s="302" t="n">
        <v>2</v>
      </c>
      <c r="J233" s="302" t="n">
        <v>2</v>
      </c>
      <c r="K233" s="302" t="n">
        <v>0</v>
      </c>
      <c r="L233" s="302" t="n">
        <v>2</v>
      </c>
      <c r="M233" s="321" t="n">
        <v>3</v>
      </c>
      <c r="N233" s="321" t="n">
        <v>3</v>
      </c>
      <c r="O233" s="322"/>
      <c r="P233" s="166"/>
      <c r="Q233" s="166"/>
      <c r="R233" s="166"/>
      <c r="S233" s="166"/>
      <c r="T233" s="166"/>
      <c r="U233" s="166"/>
      <c r="V233" s="322"/>
      <c r="W233" s="322"/>
      <c r="X233" s="321"/>
      <c r="Y233" s="321"/>
      <c r="Z233" s="321"/>
      <c r="AA233" s="279"/>
      <c r="AB233" s="112"/>
      <c r="AC233" s="103" t="n">
        <f aca="false">SUM(G233:AA238)</f>
        <v>96</v>
      </c>
      <c r="AD233" s="104"/>
      <c r="AE233" s="114"/>
      <c r="AF233" s="114"/>
      <c r="AG233" s="114"/>
      <c r="AH233" s="339" t="str">
        <f aca="false">E233</f>
        <v>JMB</v>
      </c>
      <c r="AI233" s="340" t="str">
        <f aca="false">D233</f>
        <v>TP</v>
      </c>
      <c r="AJ233" s="339" t="n">
        <f aca="false">SUM(G233:AA233)</f>
        <v>14</v>
      </c>
      <c r="AK233" s="339" t="n">
        <f aca="false">AJ233*1.5</f>
        <v>21</v>
      </c>
      <c r="AL233" s="44" t="n">
        <f aca="false">AK233</f>
        <v>21</v>
      </c>
      <c r="AM233" s="44"/>
      <c r="AN233" s="44"/>
      <c r="AO233" s="44"/>
      <c r="AP233" s="44"/>
      <c r="AQ233" s="44"/>
      <c r="AR233" s="44"/>
      <c r="AS233" s="44"/>
      <c r="AT233" s="44"/>
      <c r="AU233" s="44"/>
    </row>
    <row r="234" customFormat="false" ht="13.5" hidden="false" customHeight="true" outlineLevel="0" collapsed="false">
      <c r="A234" s="44" t="n">
        <v>280</v>
      </c>
      <c r="B234" s="163" t="s">
        <v>235</v>
      </c>
      <c r="C234" s="96" t="str">
        <f aca="false">CONCATENATE(D234,"_",E234)</f>
        <v>TP_JMB</v>
      </c>
      <c r="D234" s="295" t="s">
        <v>27</v>
      </c>
      <c r="E234" s="296" t="s">
        <v>158</v>
      </c>
      <c r="F234" s="297" t="s">
        <v>36</v>
      </c>
      <c r="G234" s="277"/>
      <c r="H234" s="166" t="n">
        <v>2</v>
      </c>
      <c r="I234" s="166" t="n">
        <v>2</v>
      </c>
      <c r="J234" s="166" t="n">
        <v>2</v>
      </c>
      <c r="K234" s="166" t="n">
        <v>0</v>
      </c>
      <c r="L234" s="166" t="n">
        <v>2</v>
      </c>
      <c r="M234" s="283" t="n">
        <v>3</v>
      </c>
      <c r="N234" s="283" t="n">
        <v>3</v>
      </c>
      <c r="O234" s="167"/>
      <c r="P234" s="166"/>
      <c r="Q234" s="166"/>
      <c r="R234" s="166"/>
      <c r="S234" s="166"/>
      <c r="T234" s="166"/>
      <c r="U234" s="166"/>
      <c r="V234" s="167"/>
      <c r="W234" s="167"/>
      <c r="X234" s="283"/>
      <c r="Y234" s="283"/>
      <c r="Z234" s="283"/>
      <c r="AA234" s="279"/>
      <c r="AB234" s="112"/>
      <c r="AC234" s="126"/>
      <c r="AD234" s="114"/>
      <c r="AE234" s="114"/>
      <c r="AF234" s="114"/>
      <c r="AG234" s="114"/>
      <c r="AH234" s="339" t="str">
        <f aca="false">E234</f>
        <v>JMB</v>
      </c>
      <c r="AI234" s="340" t="str">
        <f aca="false">D234</f>
        <v>TP</v>
      </c>
      <c r="AJ234" s="339" t="n">
        <f aca="false">SUM(G234:AA234)</f>
        <v>14</v>
      </c>
      <c r="AK234" s="339" t="n">
        <f aca="false">AJ234*1.5</f>
        <v>21</v>
      </c>
      <c r="AL234" s="44" t="n">
        <f aca="false">AK234</f>
        <v>21</v>
      </c>
      <c r="AM234" s="44"/>
      <c r="AN234" s="44"/>
      <c r="AO234" s="44"/>
      <c r="AP234" s="44"/>
      <c r="AQ234" s="44"/>
      <c r="AR234" s="44"/>
      <c r="AS234" s="44"/>
      <c r="AT234" s="44"/>
      <c r="AU234" s="44"/>
    </row>
    <row r="235" customFormat="false" ht="13.5" hidden="false" customHeight="true" outlineLevel="0" collapsed="false">
      <c r="A235" s="44" t="n">
        <v>281</v>
      </c>
      <c r="B235" s="163" t="s">
        <v>235</v>
      </c>
      <c r="C235" s="96" t="str">
        <f aca="false">CONCATENATE(D235,"_",E235)</f>
        <v>TP_AP</v>
      </c>
      <c r="D235" s="195" t="s">
        <v>27</v>
      </c>
      <c r="E235" s="309" t="s">
        <v>87</v>
      </c>
      <c r="F235" s="310" t="s">
        <v>36</v>
      </c>
      <c r="G235" s="304"/>
      <c r="H235" s="311" t="n">
        <v>2</v>
      </c>
      <c r="I235" s="311" t="n">
        <v>2</v>
      </c>
      <c r="J235" s="311" t="n">
        <v>2</v>
      </c>
      <c r="K235" s="311"/>
      <c r="L235" s="311"/>
      <c r="M235" s="323"/>
      <c r="N235" s="323"/>
      <c r="O235" s="324"/>
      <c r="P235" s="166"/>
      <c r="Q235" s="166"/>
      <c r="R235" s="166"/>
      <c r="S235" s="166"/>
      <c r="T235" s="166"/>
      <c r="U235" s="166"/>
      <c r="V235" s="324"/>
      <c r="W235" s="324"/>
      <c r="X235" s="323"/>
      <c r="Y235" s="323"/>
      <c r="Z235" s="323"/>
      <c r="AA235" s="279"/>
      <c r="AB235" s="112"/>
      <c r="AC235" s="126"/>
      <c r="AD235" s="114"/>
      <c r="AE235" s="114"/>
      <c r="AF235" s="114"/>
      <c r="AG235" s="114"/>
      <c r="AH235" s="339" t="str">
        <f aca="false">E235</f>
        <v>AP</v>
      </c>
      <c r="AI235" s="340" t="str">
        <f aca="false">D235</f>
        <v>TP</v>
      </c>
      <c r="AJ235" s="339" t="n">
        <f aca="false">SUM(G235:AA235)</f>
        <v>6</v>
      </c>
      <c r="AK235" s="339" t="n">
        <f aca="false">AJ235*1.5</f>
        <v>9</v>
      </c>
      <c r="AL235" s="44" t="n">
        <f aca="false">AK235</f>
        <v>9</v>
      </c>
      <c r="AM235" s="44"/>
      <c r="AN235" s="44"/>
      <c r="AO235" s="44"/>
      <c r="AP235" s="44"/>
      <c r="AQ235" s="44"/>
      <c r="AR235" s="44"/>
      <c r="AS235" s="44"/>
      <c r="AT235" s="44"/>
      <c r="AU235" s="44"/>
    </row>
    <row r="236" customFormat="false" ht="14.25" hidden="false" customHeight="true" outlineLevel="0" collapsed="false">
      <c r="A236" s="44" t="n">
        <v>282</v>
      </c>
      <c r="B236" s="163" t="s">
        <v>235</v>
      </c>
      <c r="C236" s="96" t="str">
        <f aca="false">CONCATENATE(D236,"_",E236)</f>
        <v>TP_RBA</v>
      </c>
      <c r="D236" s="195" t="s">
        <v>27</v>
      </c>
      <c r="E236" s="309" t="s">
        <v>212</v>
      </c>
      <c r="F236" s="310" t="s">
        <v>36</v>
      </c>
      <c r="G236" s="304"/>
      <c r="H236" s="311" t="n">
        <v>2</v>
      </c>
      <c r="I236" s="311" t="n">
        <v>2</v>
      </c>
      <c r="J236" s="311" t="n">
        <v>2</v>
      </c>
      <c r="K236" s="311" t="n">
        <v>6</v>
      </c>
      <c r="L236" s="311" t="n">
        <v>4</v>
      </c>
      <c r="M236" s="323" t="n">
        <v>6</v>
      </c>
      <c r="N236" s="323" t="n">
        <v>6</v>
      </c>
      <c r="O236" s="324"/>
      <c r="P236" s="166"/>
      <c r="Q236" s="166"/>
      <c r="R236" s="166"/>
      <c r="S236" s="166"/>
      <c r="T236" s="166"/>
      <c r="U236" s="166"/>
      <c r="V236" s="324"/>
      <c r="W236" s="324"/>
      <c r="X236" s="323"/>
      <c r="Y236" s="323"/>
      <c r="Z236" s="323"/>
      <c r="AA236" s="279"/>
      <c r="AB236" s="112"/>
      <c r="AC236" s="126"/>
      <c r="AD236" s="114"/>
      <c r="AE236" s="114"/>
      <c r="AF236" s="114"/>
      <c r="AG236" s="114"/>
      <c r="AH236" s="339" t="str">
        <f aca="false">E236</f>
        <v>RBA</v>
      </c>
      <c r="AI236" s="340" t="str">
        <f aca="false">D236</f>
        <v>TP</v>
      </c>
      <c r="AJ236" s="339" t="n">
        <f aca="false">SUM(G236:AA236)</f>
        <v>28</v>
      </c>
      <c r="AK236" s="339" t="n">
        <f aca="false">AJ236*1.5</f>
        <v>42</v>
      </c>
      <c r="AL236" s="44" t="n">
        <f aca="false">AK236</f>
        <v>42</v>
      </c>
      <c r="AM236" s="44" t="n">
        <f aca="false">6*1.5</f>
        <v>9</v>
      </c>
      <c r="AN236" s="44"/>
      <c r="AO236" s="44"/>
      <c r="AP236" s="44"/>
      <c r="AQ236" s="44"/>
      <c r="AR236" s="44"/>
      <c r="AS236" s="44"/>
      <c r="AT236" s="44"/>
      <c r="AU236" s="44"/>
    </row>
    <row r="237" customFormat="false" ht="14.25" hidden="false" customHeight="true" outlineLevel="0" collapsed="false">
      <c r="A237" s="44" t="n">
        <v>285</v>
      </c>
      <c r="B237" s="163" t="s">
        <v>235</v>
      </c>
      <c r="C237" s="96" t="str">
        <f aca="false">CONCATENATE(D237,"_",E237)</f>
        <v>TP_MD</v>
      </c>
      <c r="D237" s="195" t="s">
        <v>27</v>
      </c>
      <c r="E237" s="195" t="s">
        <v>106</v>
      </c>
      <c r="F237" s="195" t="s">
        <v>36</v>
      </c>
      <c r="G237" s="277"/>
      <c r="H237" s="166" t="n">
        <v>2</v>
      </c>
      <c r="I237" s="166" t="n">
        <v>2</v>
      </c>
      <c r="J237" s="166" t="n">
        <v>2</v>
      </c>
      <c r="K237" s="166" t="n">
        <v>3</v>
      </c>
      <c r="L237" s="166" t="n">
        <v>2</v>
      </c>
      <c r="M237" s="283" t="n">
        <v>3</v>
      </c>
      <c r="N237" s="283" t="n">
        <v>3</v>
      </c>
      <c r="O237" s="167"/>
      <c r="P237" s="166"/>
      <c r="Q237" s="166"/>
      <c r="R237" s="166"/>
      <c r="S237" s="166"/>
      <c r="T237" s="166"/>
      <c r="U237" s="166"/>
      <c r="V237" s="167"/>
      <c r="W237" s="167"/>
      <c r="X237" s="283"/>
      <c r="Y237" s="283"/>
      <c r="Z237" s="283"/>
      <c r="AA237" s="279"/>
      <c r="AB237" s="112"/>
      <c r="AC237" s="126"/>
      <c r="AD237" s="114"/>
      <c r="AE237" s="114"/>
      <c r="AF237" s="114"/>
      <c r="AG237" s="114"/>
      <c r="AH237" s="105" t="str">
        <f aca="false">E237</f>
        <v>MD</v>
      </c>
      <c r="AI237" s="106" t="str">
        <f aca="false">D237</f>
        <v>TP</v>
      </c>
      <c r="AJ237" s="105" t="n">
        <f aca="false">SUM(G237:AA237)</f>
        <v>17</v>
      </c>
      <c r="AK237" s="105" t="n">
        <f aca="false">AJ237*1.5</f>
        <v>25.5</v>
      </c>
      <c r="AL237" s="44" t="n">
        <f aca="false">AK237</f>
        <v>25.5</v>
      </c>
      <c r="AM237" s="44"/>
      <c r="AN237" s="44"/>
      <c r="AO237" s="44"/>
      <c r="AP237" s="44"/>
      <c r="AQ237" s="44"/>
      <c r="AR237" s="44"/>
      <c r="AS237" s="44"/>
      <c r="AT237" s="44"/>
      <c r="AU237" s="44"/>
    </row>
    <row r="238" customFormat="false" ht="14.25" hidden="false" customHeight="true" outlineLevel="0" collapsed="false">
      <c r="A238" s="44" t="n">
        <v>286</v>
      </c>
      <c r="B238" s="163" t="s">
        <v>235</v>
      </c>
      <c r="C238" s="96" t="str">
        <f aca="false">CONCATENATE(D238,"_",E238)</f>
        <v>TP_FG</v>
      </c>
      <c r="D238" s="195" t="s">
        <v>27</v>
      </c>
      <c r="E238" s="337" t="s">
        <v>237</v>
      </c>
      <c r="F238" s="195" t="s">
        <v>36</v>
      </c>
      <c r="G238" s="277"/>
      <c r="H238" s="166" t="n">
        <v>2</v>
      </c>
      <c r="I238" s="166" t="n">
        <v>2</v>
      </c>
      <c r="J238" s="166" t="n">
        <v>2</v>
      </c>
      <c r="K238" s="166" t="n">
        <v>3</v>
      </c>
      <c r="L238" s="166" t="n">
        <v>2</v>
      </c>
      <c r="M238" s="283" t="n">
        <v>3</v>
      </c>
      <c r="N238" s="283" t="n">
        <v>3</v>
      </c>
      <c r="O238" s="167"/>
      <c r="P238" s="166"/>
      <c r="Q238" s="166"/>
      <c r="R238" s="166"/>
      <c r="S238" s="166"/>
      <c r="T238" s="166"/>
      <c r="U238" s="166"/>
      <c r="V238" s="167"/>
      <c r="W238" s="167"/>
      <c r="X238" s="283"/>
      <c r="Y238" s="283"/>
      <c r="Z238" s="283"/>
      <c r="AA238" s="279"/>
      <c r="AB238" s="112"/>
      <c r="AC238" s="113" t="str">
        <f aca="false">IF(AC232=AC233,"ok","/!\")</f>
        <v>ok</v>
      </c>
      <c r="AD238" s="113" t="str">
        <f aca="false">IF(AC232=AD232,"ok","/!\")</f>
        <v>ok</v>
      </c>
      <c r="AE238" s="114"/>
      <c r="AF238" s="338" t="s">
        <v>238</v>
      </c>
      <c r="AG238" s="114"/>
      <c r="AH238" s="105" t="str">
        <f aca="false">E238</f>
        <v>FG</v>
      </c>
      <c r="AI238" s="106" t="str">
        <f aca="false">D238</f>
        <v>TP</v>
      </c>
      <c r="AJ238" s="105" t="n">
        <f aca="false">SUM(G238:AA238)</f>
        <v>17</v>
      </c>
      <c r="AK238" s="105" t="n">
        <f aca="false">AJ238*1.5</f>
        <v>25.5</v>
      </c>
      <c r="AL238" s="44" t="n">
        <f aca="false">AK238</f>
        <v>25.5</v>
      </c>
      <c r="AM238" s="44"/>
      <c r="AN238" s="44"/>
      <c r="AO238" s="44"/>
      <c r="AP238" s="44"/>
      <c r="AQ238" s="44"/>
      <c r="AR238" s="44"/>
      <c r="AS238" s="44"/>
      <c r="AT238" s="44"/>
      <c r="AU238" s="44"/>
    </row>
    <row r="239" customFormat="false" ht="24.75" hidden="false" customHeight="true" outlineLevel="0" collapsed="false">
      <c r="A239" s="44" t="n">
        <v>287</v>
      </c>
      <c r="B239" s="89" t="s">
        <v>234</v>
      </c>
      <c r="C239" s="88" t="str">
        <f aca="false">CONCATENATE(D239,"_",E239)</f>
        <v>CTRL_Intervenant</v>
      </c>
      <c r="D239" s="89" t="s">
        <v>28</v>
      </c>
      <c r="E239" s="89" t="s">
        <v>71</v>
      </c>
      <c r="F239" s="89" t="s">
        <v>72</v>
      </c>
      <c r="G239" s="250"/>
      <c r="H239" s="250"/>
      <c r="I239" s="250"/>
      <c r="J239" s="250"/>
      <c r="K239" s="250"/>
      <c r="L239" s="250"/>
      <c r="M239" s="284"/>
      <c r="N239" s="275"/>
      <c r="O239" s="251"/>
      <c r="P239" s="250"/>
      <c r="Q239" s="341"/>
      <c r="R239" s="250" t="n">
        <v>1</v>
      </c>
      <c r="S239" s="250"/>
      <c r="T239" s="250"/>
      <c r="U239" s="250"/>
      <c r="V239" s="238"/>
      <c r="W239" s="238"/>
      <c r="X239" s="284"/>
      <c r="Y239" s="284"/>
      <c r="Z239" s="275"/>
      <c r="AA239" s="92"/>
      <c r="AB239" s="122"/>
      <c r="AC239" s="88" t="n">
        <f aca="false">SUM(G239:AA239)</f>
        <v>1</v>
      </c>
      <c r="AD239" s="88" t="n">
        <f aca="false">2/1.5</f>
        <v>1.333333333</v>
      </c>
      <c r="AE239" s="114"/>
      <c r="AF239" s="114"/>
      <c r="AG239" s="114"/>
      <c r="AH239" s="88" t="str">
        <f aca="false">E239</f>
        <v>Intervenant</v>
      </c>
      <c r="AI239" s="88" t="str">
        <f aca="false">D239</f>
        <v>CTRL</v>
      </c>
      <c r="AJ239" s="88" t="n">
        <f aca="false">SUM(G239:AA239)</f>
        <v>1</v>
      </c>
      <c r="AK239" s="88" t="n">
        <f aca="false">AJ239*1.5</f>
        <v>1.5</v>
      </c>
      <c r="AL239" s="44"/>
      <c r="AM239" s="44"/>
      <c r="AN239" s="44"/>
      <c r="AO239" s="44"/>
      <c r="AP239" s="44"/>
      <c r="AQ239" s="44"/>
      <c r="AR239" s="44"/>
      <c r="AS239" s="44"/>
      <c r="AT239" s="44"/>
      <c r="AU239" s="44"/>
    </row>
    <row r="240" customFormat="false" ht="14.25" hidden="false" customHeight="true" outlineLevel="0" collapsed="false">
      <c r="A240" s="44" t="n">
        <v>288</v>
      </c>
      <c r="B240" s="163" t="s">
        <v>235</v>
      </c>
      <c r="C240" s="96" t="str">
        <f aca="false">CONCATENATE(D240,"_",E240)</f>
        <v>CTRL_JMB</v>
      </c>
      <c r="D240" s="195" t="s">
        <v>28</v>
      </c>
      <c r="E240" s="319" t="s">
        <v>158</v>
      </c>
      <c r="F240" s="320" t="s">
        <v>28</v>
      </c>
      <c r="G240" s="277"/>
      <c r="H240" s="166"/>
      <c r="I240" s="166"/>
      <c r="J240" s="166"/>
      <c r="K240" s="166"/>
      <c r="L240" s="166"/>
      <c r="M240" s="283"/>
      <c r="N240" s="283"/>
      <c r="O240" s="167"/>
      <c r="P240" s="166"/>
      <c r="Q240" s="342"/>
      <c r="R240" s="166" t="n">
        <v>1</v>
      </c>
      <c r="S240" s="166"/>
      <c r="T240" s="166"/>
      <c r="U240" s="166"/>
      <c r="V240" s="167"/>
      <c r="W240" s="167"/>
      <c r="X240" s="283"/>
      <c r="Y240" s="283"/>
      <c r="Z240" s="283"/>
      <c r="AA240" s="279"/>
      <c r="AB240" s="112"/>
      <c r="AC240" s="103" t="n">
        <f aca="false">SUM(G240:AA241)</f>
        <v>1</v>
      </c>
      <c r="AD240" s="104"/>
      <c r="AE240" s="114"/>
      <c r="AF240" s="114"/>
      <c r="AG240" s="114"/>
      <c r="AH240" s="106" t="str">
        <f aca="false">E240</f>
        <v>JMB</v>
      </c>
      <c r="AI240" s="106" t="str">
        <f aca="false">D240</f>
        <v>CTRL</v>
      </c>
      <c r="AJ240" s="106" t="n">
        <f aca="false">SUM(G240:AA240)</f>
        <v>1</v>
      </c>
      <c r="AK240" s="106" t="n">
        <f aca="false">AJ240*1.5</f>
        <v>1.5</v>
      </c>
      <c r="AL240" s="44" t="n">
        <f aca="false">AK240</f>
        <v>1.5</v>
      </c>
      <c r="AM240" s="44"/>
      <c r="AN240" s="44"/>
      <c r="AO240" s="44"/>
      <c r="AP240" s="44"/>
      <c r="AQ240" s="44"/>
      <c r="AR240" s="44"/>
      <c r="AS240" s="44"/>
      <c r="AT240" s="44"/>
      <c r="AU240" s="44"/>
    </row>
    <row r="241" customFormat="false" ht="14.25" hidden="false" customHeight="true" outlineLevel="0" collapsed="false">
      <c r="A241" s="44" t="n">
        <v>289</v>
      </c>
      <c r="B241" s="163" t="s">
        <v>235</v>
      </c>
      <c r="C241" s="96" t="str">
        <f aca="false">CONCATENATE(D241,"_",E241)</f>
        <v>_</v>
      </c>
      <c r="D241" s="195"/>
      <c r="E241" s="309"/>
      <c r="F241" s="310"/>
      <c r="G241" s="277"/>
      <c r="H241" s="166"/>
      <c r="I241" s="166"/>
      <c r="J241" s="166"/>
      <c r="K241" s="166"/>
      <c r="L241" s="166"/>
      <c r="M241" s="283"/>
      <c r="N241" s="283"/>
      <c r="O241" s="167"/>
      <c r="P241" s="166"/>
      <c r="Q241" s="166"/>
      <c r="R241" s="166"/>
      <c r="S241" s="166"/>
      <c r="T241" s="166"/>
      <c r="U241" s="166"/>
      <c r="V241" s="167"/>
      <c r="W241" s="167"/>
      <c r="X241" s="283"/>
      <c r="Y241" s="283"/>
      <c r="Z241" s="283"/>
      <c r="AA241" s="279"/>
      <c r="AB241" s="128"/>
      <c r="AC241" s="113" t="str">
        <f aca="false">IF(AC239=AC240,"ok","/!\")</f>
        <v>ok</v>
      </c>
      <c r="AD241" s="113" t="str">
        <f aca="false">IF(AC239=AD239,"ok","/!\")</f>
        <v>/!\</v>
      </c>
      <c r="AE241" s="129"/>
      <c r="AF241" s="129"/>
      <c r="AG241" s="129"/>
      <c r="AH241" s="28" t="n">
        <f aca="false">E241</f>
        <v>0</v>
      </c>
      <c r="AI241" s="106" t="n">
        <f aca="false">D241</f>
        <v>0</v>
      </c>
      <c r="AJ241" s="28" t="n">
        <f aca="false">SUM(G241:AA241)</f>
        <v>0</v>
      </c>
      <c r="AK241" s="28" t="n">
        <f aca="false">AJ241*1.5</f>
        <v>0</v>
      </c>
      <c r="AL241" s="44"/>
      <c r="AM241" s="44"/>
      <c r="AN241" s="44"/>
      <c r="AO241" s="44"/>
      <c r="AP241" s="44"/>
      <c r="AQ241" s="44"/>
      <c r="AR241" s="44"/>
      <c r="AS241" s="44"/>
      <c r="AT241" s="44"/>
      <c r="AU241" s="44"/>
    </row>
    <row r="242" customFormat="false" ht="13.5" hidden="false" customHeight="true" outlineLevel="0" collapsed="false">
      <c r="A242" s="44"/>
      <c r="B242" s="172"/>
      <c r="C242" s="131"/>
      <c r="D242" s="172"/>
      <c r="E242" s="131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86"/>
      <c r="AE242" s="72"/>
      <c r="AF242" s="72"/>
      <c r="AG242" s="72"/>
      <c r="AH242" s="86"/>
      <c r="AI242" s="86"/>
      <c r="AJ242" s="86"/>
      <c r="AK242" s="86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</row>
    <row r="243" customFormat="false" ht="13.5" hidden="false" customHeight="true" outlineLevel="0" collapsed="false">
      <c r="A243" s="44" t="n">
        <v>292</v>
      </c>
      <c r="B243" s="88" t="s">
        <v>239</v>
      </c>
      <c r="C243" s="88" t="str">
        <f aca="false">CONCATENATE(D243,"_",E243)</f>
        <v>CM_Intervenant</v>
      </c>
      <c r="D243" s="88" t="s">
        <v>23</v>
      </c>
      <c r="E243" s="88" t="s">
        <v>71</v>
      </c>
      <c r="F243" s="88" t="s">
        <v>72</v>
      </c>
      <c r="G243" s="237"/>
      <c r="H243" s="237"/>
      <c r="I243" s="237"/>
      <c r="J243" s="237"/>
      <c r="K243" s="237"/>
      <c r="L243" s="237"/>
      <c r="M243" s="284"/>
      <c r="N243" s="275"/>
      <c r="O243" s="251"/>
      <c r="P243" s="237"/>
      <c r="Q243" s="237"/>
      <c r="R243" s="237"/>
      <c r="S243" s="237"/>
      <c r="T243" s="237"/>
      <c r="U243" s="237"/>
      <c r="V243" s="238"/>
      <c r="W243" s="238"/>
      <c r="X243" s="284"/>
      <c r="Y243" s="284"/>
      <c r="Z243" s="275"/>
      <c r="AA243" s="92"/>
      <c r="AB243" s="93" t="s">
        <v>87</v>
      </c>
      <c r="AC243" s="88" t="n">
        <f aca="false">SUM(G243:AA243)</f>
        <v>0</v>
      </c>
      <c r="AD243" s="88" t="n">
        <f aca="false">0/1.5</f>
        <v>0</v>
      </c>
      <c r="AE243" s="94" t="n">
        <f aca="false">(AC243+AC246+AC250+AC257)/(AD243+AD246+AD250+AD257)</f>
        <v>1</v>
      </c>
      <c r="AF243" s="276" t="n">
        <f aca="false">SUM(G243:L243,P243:U243,G246:L246,P246:U246,G250:L250,P250:U250,G257:L257,P257:U257)/SUM(G243:AA243,G246:AA246,G250:AA250,G257:AA257)</f>
        <v>0</v>
      </c>
      <c r="AG243" s="88" t="str">
        <f aca="false">B243</f>
        <v>M3302 – PTUT</v>
      </c>
      <c r="AH243" s="88" t="str">
        <f aca="false">E243</f>
        <v>Intervenant</v>
      </c>
      <c r="AI243" s="88" t="s">
        <v>73</v>
      </c>
      <c r="AJ243" s="88" t="s">
        <v>21</v>
      </c>
      <c r="AK243" s="88" t="s">
        <v>74</v>
      </c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</row>
    <row r="244" customFormat="false" ht="13.5" hidden="false" customHeight="true" outlineLevel="0" collapsed="false">
      <c r="A244" s="44" t="n">
        <v>293</v>
      </c>
      <c r="B244" s="96" t="s">
        <v>138</v>
      </c>
      <c r="C244" s="96" t="str">
        <f aca="false">CONCATENATE(D244,"_",E244)</f>
        <v>CM_AP</v>
      </c>
      <c r="D244" s="184" t="s">
        <v>23</v>
      </c>
      <c r="E244" s="195" t="s">
        <v>87</v>
      </c>
      <c r="F244" s="195" t="s">
        <v>30</v>
      </c>
      <c r="G244" s="277"/>
      <c r="H244" s="166"/>
      <c r="I244" s="166"/>
      <c r="J244" s="166"/>
      <c r="K244" s="166"/>
      <c r="L244" s="166"/>
      <c r="M244" s="283"/>
      <c r="N244" s="283"/>
      <c r="O244" s="167"/>
      <c r="P244" s="166"/>
      <c r="Q244" s="166"/>
      <c r="R244" s="166"/>
      <c r="S244" s="166"/>
      <c r="T244" s="166"/>
      <c r="U244" s="166"/>
      <c r="V244" s="167"/>
      <c r="W244" s="167"/>
      <c r="X244" s="283"/>
      <c r="Y244" s="283"/>
      <c r="Z244" s="283"/>
      <c r="AA244" s="279"/>
      <c r="AB244" s="102"/>
      <c r="AC244" s="103" t="n">
        <f aca="false">SUM(G244:AA245)</f>
        <v>0</v>
      </c>
      <c r="AD244" s="104"/>
      <c r="AE244" s="104"/>
      <c r="AF244" s="104"/>
      <c r="AG244" s="104"/>
      <c r="AH244" s="105" t="str">
        <f aca="false">E244</f>
        <v>AP</v>
      </c>
      <c r="AI244" s="106" t="str">
        <f aca="false">D244</f>
        <v>CM</v>
      </c>
      <c r="AJ244" s="105" t="n">
        <f aca="false">SUM(G244:AA244)</f>
        <v>0</v>
      </c>
      <c r="AK244" s="105" t="n">
        <f aca="false">AJ244*1.5</f>
        <v>0</v>
      </c>
      <c r="AL244" s="44"/>
      <c r="AM244" s="44"/>
      <c r="AN244" s="44"/>
      <c r="AO244" s="44"/>
      <c r="AP244" s="44"/>
      <c r="AQ244" s="44"/>
      <c r="AR244" s="44"/>
      <c r="AS244" s="44"/>
      <c r="AT244" s="44"/>
      <c r="AU244" s="44"/>
    </row>
    <row r="245" customFormat="false" ht="13.5" hidden="false" customHeight="true" outlineLevel="0" collapsed="false">
      <c r="A245" s="44" t="n">
        <v>294</v>
      </c>
      <c r="B245" s="96" t="s">
        <v>138</v>
      </c>
      <c r="C245" s="96" t="str">
        <f aca="false">CONCATENATE(D245,"_",E245)</f>
        <v>CM_</v>
      </c>
      <c r="D245" s="184" t="s">
        <v>23</v>
      </c>
      <c r="E245" s="291"/>
      <c r="F245" s="195" t="s">
        <v>30</v>
      </c>
      <c r="G245" s="277"/>
      <c r="H245" s="166"/>
      <c r="I245" s="166"/>
      <c r="J245" s="166"/>
      <c r="K245" s="166"/>
      <c r="L245" s="166"/>
      <c r="M245" s="283"/>
      <c r="N245" s="283"/>
      <c r="O245" s="167"/>
      <c r="P245" s="166"/>
      <c r="Q245" s="166"/>
      <c r="R245" s="166"/>
      <c r="S245" s="166"/>
      <c r="T245" s="166"/>
      <c r="U245" s="166"/>
      <c r="V245" s="167"/>
      <c r="W245" s="167"/>
      <c r="X245" s="283"/>
      <c r="Y245" s="283"/>
      <c r="Z245" s="283"/>
      <c r="AA245" s="279"/>
      <c r="AB245" s="112"/>
      <c r="AC245" s="113" t="str">
        <f aca="false">IF(AC243=AC244,"ok","/!\")</f>
        <v>ok</v>
      </c>
      <c r="AD245" s="113" t="str">
        <f aca="false">IF(AC243=AD243,"ok","/!\")</f>
        <v>ok</v>
      </c>
      <c r="AE245" s="114"/>
      <c r="AF245" s="114"/>
      <c r="AG245" s="114"/>
      <c r="AH245" s="105" t="n">
        <f aca="false">E245</f>
        <v>0</v>
      </c>
      <c r="AI245" s="106" t="str">
        <f aca="false">D245</f>
        <v>CM</v>
      </c>
      <c r="AJ245" s="105" t="n">
        <f aca="false">SUM(G245:AA245)</f>
        <v>0</v>
      </c>
      <c r="AK245" s="105" t="n">
        <f aca="false">AJ245*1.5</f>
        <v>0</v>
      </c>
      <c r="AL245" s="44"/>
      <c r="AM245" s="44"/>
      <c r="AN245" s="44"/>
      <c r="AO245" s="44"/>
      <c r="AP245" s="44"/>
      <c r="AQ245" s="44"/>
      <c r="AR245" s="44"/>
      <c r="AS245" s="44"/>
      <c r="AT245" s="44"/>
      <c r="AU245" s="44"/>
    </row>
    <row r="246" customFormat="false" ht="13.5" hidden="false" customHeight="true" outlineLevel="0" collapsed="false">
      <c r="A246" s="44" t="n">
        <v>295</v>
      </c>
      <c r="B246" s="88" t="s">
        <v>239</v>
      </c>
      <c r="C246" s="88" t="str">
        <f aca="false">CONCATENATE(D246,"_",E246)</f>
        <v>TD_Intervenant</v>
      </c>
      <c r="D246" s="88" t="s">
        <v>25</v>
      </c>
      <c r="E246" s="88" t="s">
        <v>71</v>
      </c>
      <c r="F246" s="89" t="s">
        <v>72</v>
      </c>
      <c r="G246" s="250"/>
      <c r="H246" s="237"/>
      <c r="I246" s="237"/>
      <c r="J246" s="237"/>
      <c r="K246" s="237"/>
      <c r="L246" s="237"/>
      <c r="M246" s="284"/>
      <c r="N246" s="275"/>
      <c r="O246" s="251"/>
      <c r="P246" s="237"/>
      <c r="Q246" s="237"/>
      <c r="R246" s="237"/>
      <c r="S246" s="237"/>
      <c r="T246" s="237"/>
      <c r="U246" s="237"/>
      <c r="V246" s="238"/>
      <c r="W246" s="238"/>
      <c r="X246" s="284"/>
      <c r="Y246" s="284"/>
      <c r="Z246" s="275"/>
      <c r="AA246" s="92"/>
      <c r="AB246" s="280"/>
      <c r="AC246" s="88" t="n">
        <f aca="false">SUM(G246:AA246)*3</f>
        <v>0</v>
      </c>
      <c r="AD246" s="88" t="n">
        <f aca="false">0/1.5*3</f>
        <v>0</v>
      </c>
      <c r="AE246" s="114"/>
      <c r="AF246" s="114"/>
      <c r="AG246" s="114"/>
      <c r="AH246" s="88" t="str">
        <f aca="false">E246</f>
        <v>Intervenant</v>
      </c>
      <c r="AI246" s="88" t="str">
        <f aca="false">D246</f>
        <v>TD</v>
      </c>
      <c r="AJ246" s="88" t="n">
        <f aca="false">SUM(G246:AA246)</f>
        <v>0</v>
      </c>
      <c r="AK246" s="88" t="n">
        <f aca="false">AJ246*1.5</f>
        <v>0</v>
      </c>
      <c r="AL246" s="44"/>
      <c r="AM246" s="44"/>
      <c r="AN246" s="44"/>
      <c r="AO246" s="44"/>
      <c r="AP246" s="44"/>
      <c r="AQ246" s="44"/>
      <c r="AR246" s="44"/>
      <c r="AS246" s="44"/>
      <c r="AT246" s="44"/>
      <c r="AU246" s="44"/>
    </row>
    <row r="247" customFormat="false" ht="13.5" hidden="false" customHeight="true" outlineLevel="0" collapsed="false">
      <c r="A247" s="44" t="n">
        <v>296</v>
      </c>
      <c r="B247" s="96" t="s">
        <v>138</v>
      </c>
      <c r="C247" s="96" t="str">
        <f aca="false">CONCATENATE(D247,"_",E247)</f>
        <v>TD_</v>
      </c>
      <c r="D247" s="184" t="s">
        <v>25</v>
      </c>
      <c r="E247" s="195"/>
      <c r="F247" s="195" t="s">
        <v>32</v>
      </c>
      <c r="G247" s="277"/>
      <c r="H247" s="166"/>
      <c r="I247" s="166"/>
      <c r="J247" s="166"/>
      <c r="K247" s="166"/>
      <c r="L247" s="166"/>
      <c r="M247" s="283"/>
      <c r="N247" s="283"/>
      <c r="O247" s="167"/>
      <c r="P247" s="166"/>
      <c r="Q247" s="166"/>
      <c r="R247" s="166"/>
      <c r="S247" s="166"/>
      <c r="T247" s="166"/>
      <c r="U247" s="166"/>
      <c r="V247" s="167"/>
      <c r="W247" s="167"/>
      <c r="X247" s="283"/>
      <c r="Y247" s="283"/>
      <c r="Z247" s="283"/>
      <c r="AA247" s="279"/>
      <c r="AB247" s="112"/>
      <c r="AC247" s="103" t="n">
        <f aca="false">SUM(G247:AA249)</f>
        <v>0</v>
      </c>
      <c r="AD247" s="104"/>
      <c r="AE247" s="114"/>
      <c r="AF247" s="114"/>
      <c r="AG247" s="114"/>
      <c r="AH247" s="105" t="n">
        <f aca="false">E247</f>
        <v>0</v>
      </c>
      <c r="AI247" s="106" t="str">
        <f aca="false">D247</f>
        <v>TD</v>
      </c>
      <c r="AJ247" s="105" t="n">
        <f aca="false">SUM(G247:AA247)</f>
        <v>0</v>
      </c>
      <c r="AK247" s="105" t="n">
        <f aca="false">AJ247*1.5</f>
        <v>0</v>
      </c>
      <c r="AL247" s="44"/>
      <c r="AM247" s="44"/>
      <c r="AN247" s="44"/>
      <c r="AO247" s="44"/>
      <c r="AP247" s="44"/>
      <c r="AQ247" s="44"/>
      <c r="AR247" s="44"/>
      <c r="AS247" s="44"/>
      <c r="AT247" s="44"/>
      <c r="AU247" s="44"/>
    </row>
    <row r="248" customFormat="false" ht="13.5" hidden="false" customHeight="true" outlineLevel="0" collapsed="false">
      <c r="A248" s="44" t="n">
        <v>298</v>
      </c>
      <c r="B248" s="96" t="s">
        <v>138</v>
      </c>
      <c r="C248" s="96" t="str">
        <f aca="false">CONCATENATE(D248,"_",E248)</f>
        <v>TD_</v>
      </c>
      <c r="D248" s="184" t="s">
        <v>25</v>
      </c>
      <c r="E248" s="195"/>
      <c r="F248" s="195" t="s">
        <v>32</v>
      </c>
      <c r="G248" s="277"/>
      <c r="H248" s="166"/>
      <c r="I248" s="166"/>
      <c r="J248" s="166"/>
      <c r="K248" s="166"/>
      <c r="L248" s="166"/>
      <c r="M248" s="283"/>
      <c r="N248" s="283"/>
      <c r="O248" s="167"/>
      <c r="P248" s="166"/>
      <c r="Q248" s="166"/>
      <c r="R248" s="166"/>
      <c r="S248" s="166"/>
      <c r="T248" s="166"/>
      <c r="U248" s="166"/>
      <c r="V248" s="167"/>
      <c r="W248" s="167"/>
      <c r="X248" s="283"/>
      <c r="Y248" s="283"/>
      <c r="Z248" s="283"/>
      <c r="AA248" s="279"/>
      <c r="AB248" s="112"/>
      <c r="AC248" s="126"/>
      <c r="AD248" s="114"/>
      <c r="AE248" s="114"/>
      <c r="AF248" s="114"/>
      <c r="AG248" s="114"/>
      <c r="AH248" s="105" t="n">
        <f aca="false">E248</f>
        <v>0</v>
      </c>
      <c r="AI248" s="106" t="str">
        <f aca="false">D248</f>
        <v>TD</v>
      </c>
      <c r="AJ248" s="105" t="n">
        <f aca="false">SUM(G248:AA248)</f>
        <v>0</v>
      </c>
      <c r="AK248" s="105" t="n">
        <f aca="false">AJ248*1.5</f>
        <v>0</v>
      </c>
      <c r="AL248" s="44"/>
      <c r="AM248" s="44"/>
      <c r="AN248" s="44"/>
      <c r="AO248" s="44"/>
      <c r="AP248" s="44"/>
      <c r="AQ248" s="44"/>
      <c r="AR248" s="44"/>
      <c r="AS248" s="44"/>
      <c r="AT248" s="44"/>
      <c r="AU248" s="44"/>
    </row>
    <row r="249" customFormat="false" ht="13.5" hidden="false" customHeight="true" outlineLevel="0" collapsed="false">
      <c r="A249" s="44" t="n">
        <v>299</v>
      </c>
      <c r="B249" s="96" t="s">
        <v>138</v>
      </c>
      <c r="C249" s="96" t="str">
        <f aca="false">CONCATENATE(D249,"_",E249)</f>
        <v>TD_</v>
      </c>
      <c r="D249" s="184" t="s">
        <v>25</v>
      </c>
      <c r="E249" s="291"/>
      <c r="F249" s="195" t="s">
        <v>32</v>
      </c>
      <c r="G249" s="277"/>
      <c r="H249" s="166"/>
      <c r="I249" s="166"/>
      <c r="J249" s="166"/>
      <c r="K249" s="166"/>
      <c r="L249" s="166"/>
      <c r="M249" s="283"/>
      <c r="N249" s="283"/>
      <c r="O249" s="167"/>
      <c r="P249" s="166"/>
      <c r="Q249" s="166"/>
      <c r="R249" s="166"/>
      <c r="S249" s="166"/>
      <c r="T249" s="166"/>
      <c r="U249" s="166"/>
      <c r="V249" s="167"/>
      <c r="W249" s="167"/>
      <c r="X249" s="283"/>
      <c r="Y249" s="283"/>
      <c r="Z249" s="283"/>
      <c r="AA249" s="279"/>
      <c r="AB249" s="112"/>
      <c r="AC249" s="113" t="str">
        <f aca="false">IF(AC246=AC247,"ok","/!\")</f>
        <v>ok</v>
      </c>
      <c r="AD249" s="113" t="str">
        <f aca="false">IF(AC246=AD246,"ok","/!\")</f>
        <v>ok</v>
      </c>
      <c r="AE249" s="114"/>
      <c r="AF249" s="114"/>
      <c r="AG249" s="114"/>
      <c r="AH249" s="105" t="n">
        <f aca="false">E249</f>
        <v>0</v>
      </c>
      <c r="AI249" s="106" t="str">
        <f aca="false">D249</f>
        <v>TD</v>
      </c>
      <c r="AJ249" s="105" t="n">
        <f aca="false">SUM(G249:AA249)</f>
        <v>0</v>
      </c>
      <c r="AK249" s="105" t="n">
        <f aca="false">AJ249*1.5</f>
        <v>0</v>
      </c>
      <c r="AL249" s="44"/>
      <c r="AM249" s="44"/>
      <c r="AN249" s="44"/>
      <c r="AO249" s="44"/>
      <c r="AP249" s="44"/>
      <c r="AQ249" s="44"/>
      <c r="AR249" s="44"/>
      <c r="AS249" s="44"/>
      <c r="AT249" s="44"/>
      <c r="AU249" s="44"/>
    </row>
    <row r="250" customFormat="false" ht="13.5" hidden="false" customHeight="true" outlineLevel="0" collapsed="false">
      <c r="A250" s="44" t="n">
        <v>300</v>
      </c>
      <c r="B250" s="88" t="s">
        <v>239</v>
      </c>
      <c r="C250" s="88" t="str">
        <f aca="false">CONCATENATE(D250,"_",E250)</f>
        <v>TD_Intervenant</v>
      </c>
      <c r="D250" s="88" t="s">
        <v>25</v>
      </c>
      <c r="E250" s="88" t="s">
        <v>71</v>
      </c>
      <c r="F250" s="89" t="s">
        <v>72</v>
      </c>
      <c r="G250" s="250"/>
      <c r="H250" s="237"/>
      <c r="I250" s="237"/>
      <c r="J250" s="237"/>
      <c r="K250" s="237"/>
      <c r="L250" s="237"/>
      <c r="M250" s="284"/>
      <c r="N250" s="275"/>
      <c r="O250" s="251"/>
      <c r="P250" s="237"/>
      <c r="Q250" s="237"/>
      <c r="R250" s="237"/>
      <c r="S250" s="237"/>
      <c r="T250" s="237"/>
      <c r="U250" s="237"/>
      <c r="V250" s="238"/>
      <c r="W250" s="238"/>
      <c r="X250" s="284"/>
      <c r="Y250" s="284"/>
      <c r="Z250" s="275"/>
      <c r="AA250" s="92"/>
      <c r="AB250" s="280"/>
      <c r="AC250" s="88" t="n">
        <f aca="false">SUM(G250:AA250)*6</f>
        <v>0</v>
      </c>
      <c r="AD250" s="88" t="n">
        <f aca="false">0/1.5*6</f>
        <v>0</v>
      </c>
      <c r="AE250" s="114"/>
      <c r="AF250" s="114"/>
      <c r="AG250" s="114"/>
      <c r="AH250" s="88" t="str">
        <f aca="false">E250</f>
        <v>Intervenant</v>
      </c>
      <c r="AI250" s="88" t="str">
        <f aca="false">D250</f>
        <v>TD</v>
      </c>
      <c r="AJ250" s="88" t="n">
        <f aca="false">SUM(G250:AA250)</f>
        <v>0</v>
      </c>
      <c r="AK250" s="88" t="n">
        <f aca="false">AJ250*1.5</f>
        <v>0</v>
      </c>
      <c r="AL250" s="44"/>
      <c r="AM250" s="44"/>
      <c r="AN250" s="44"/>
      <c r="AO250" s="44"/>
      <c r="AP250" s="44"/>
      <c r="AQ250" s="44"/>
      <c r="AR250" s="44"/>
      <c r="AS250" s="44"/>
      <c r="AT250" s="44"/>
      <c r="AU250" s="44"/>
    </row>
    <row r="251" customFormat="false" ht="13.5" hidden="false" customHeight="true" outlineLevel="0" collapsed="false">
      <c r="A251" s="44" t="n">
        <v>301</v>
      </c>
      <c r="B251" s="196" t="s">
        <v>138</v>
      </c>
      <c r="C251" s="96" t="str">
        <f aca="false">CONCATENATE(D251,"_",E251)</f>
        <v>TP_</v>
      </c>
      <c r="D251" s="184" t="s">
        <v>27</v>
      </c>
      <c r="E251" s="195"/>
      <c r="F251" s="195" t="s">
        <v>36</v>
      </c>
      <c r="G251" s="277"/>
      <c r="H251" s="166"/>
      <c r="I251" s="166"/>
      <c r="J251" s="166"/>
      <c r="K251" s="166"/>
      <c r="L251" s="166"/>
      <c r="M251" s="283"/>
      <c r="N251" s="283"/>
      <c r="O251" s="167"/>
      <c r="P251" s="166"/>
      <c r="Q251" s="166"/>
      <c r="R251" s="166"/>
      <c r="S251" s="166"/>
      <c r="T251" s="166"/>
      <c r="U251" s="166"/>
      <c r="V251" s="167"/>
      <c r="W251" s="167"/>
      <c r="X251" s="283"/>
      <c r="Y251" s="283"/>
      <c r="Z251" s="283"/>
      <c r="AA251" s="279"/>
      <c r="AB251" s="112"/>
      <c r="AC251" s="103" t="n">
        <f aca="false">SUM(G251:AA256)</f>
        <v>0</v>
      </c>
      <c r="AD251" s="104"/>
      <c r="AE251" s="114"/>
      <c r="AF251" s="114"/>
      <c r="AG251" s="114"/>
      <c r="AH251" s="105" t="n">
        <f aca="false">E251</f>
        <v>0</v>
      </c>
      <c r="AI251" s="106" t="str">
        <f aca="false">D251</f>
        <v>TP</v>
      </c>
      <c r="AJ251" s="105" t="n">
        <f aca="false">SUM(G251:AA251)</f>
        <v>0</v>
      </c>
      <c r="AK251" s="105" t="n">
        <f aca="false">AJ251*1.5</f>
        <v>0</v>
      </c>
      <c r="AL251" s="44"/>
      <c r="AM251" s="44"/>
      <c r="AN251" s="44"/>
      <c r="AO251" s="44"/>
      <c r="AP251" s="44"/>
      <c r="AQ251" s="44"/>
      <c r="AR251" s="44"/>
      <c r="AS251" s="44"/>
      <c r="AT251" s="44"/>
      <c r="AU251" s="44"/>
    </row>
    <row r="252" customFormat="false" ht="13.5" hidden="false" customHeight="true" outlineLevel="0" collapsed="false">
      <c r="A252" s="44" t="n">
        <v>302</v>
      </c>
      <c r="B252" s="196" t="s">
        <v>138</v>
      </c>
      <c r="C252" s="96" t="str">
        <f aca="false">CONCATENATE(D252,"_",E252)</f>
        <v>TP_</v>
      </c>
      <c r="D252" s="184" t="s">
        <v>27</v>
      </c>
      <c r="E252" s="195"/>
      <c r="F252" s="195" t="s">
        <v>36</v>
      </c>
      <c r="G252" s="277"/>
      <c r="H252" s="166"/>
      <c r="I252" s="166"/>
      <c r="J252" s="166"/>
      <c r="K252" s="166"/>
      <c r="L252" s="166"/>
      <c r="M252" s="283"/>
      <c r="N252" s="283"/>
      <c r="O252" s="167"/>
      <c r="P252" s="166"/>
      <c r="Q252" s="166"/>
      <c r="R252" s="166"/>
      <c r="S252" s="166"/>
      <c r="T252" s="166"/>
      <c r="U252" s="166"/>
      <c r="V252" s="167"/>
      <c r="W252" s="167"/>
      <c r="X252" s="283"/>
      <c r="Y252" s="283"/>
      <c r="Z252" s="283"/>
      <c r="AA252" s="279"/>
      <c r="AB252" s="112"/>
      <c r="AC252" s="126"/>
      <c r="AD252" s="114"/>
      <c r="AE252" s="114"/>
      <c r="AF252" s="114"/>
      <c r="AG252" s="114"/>
      <c r="AH252" s="105" t="n">
        <f aca="false">E252</f>
        <v>0</v>
      </c>
      <c r="AI252" s="106" t="str">
        <f aca="false">D252</f>
        <v>TP</v>
      </c>
      <c r="AJ252" s="105" t="n">
        <f aca="false">SUM(G252:AA252)</f>
        <v>0</v>
      </c>
      <c r="AK252" s="105" t="n">
        <f aca="false">AJ252*1.5</f>
        <v>0</v>
      </c>
      <c r="AL252" s="44"/>
      <c r="AM252" s="44"/>
      <c r="AN252" s="44"/>
      <c r="AO252" s="44"/>
      <c r="AP252" s="44"/>
      <c r="AQ252" s="44"/>
      <c r="AR252" s="44"/>
      <c r="AS252" s="44"/>
      <c r="AT252" s="44"/>
      <c r="AU252" s="44"/>
    </row>
    <row r="253" customFormat="false" ht="13.5" hidden="false" customHeight="true" outlineLevel="0" collapsed="false">
      <c r="A253" s="44" t="n">
        <v>303</v>
      </c>
      <c r="B253" s="196" t="s">
        <v>138</v>
      </c>
      <c r="C253" s="96" t="str">
        <f aca="false">CONCATENATE(D253,"_",E253)</f>
        <v>TP_</v>
      </c>
      <c r="D253" s="184" t="s">
        <v>27</v>
      </c>
      <c r="E253" s="195"/>
      <c r="F253" s="195" t="s">
        <v>36</v>
      </c>
      <c r="G253" s="277"/>
      <c r="H253" s="166"/>
      <c r="I253" s="166"/>
      <c r="J253" s="166"/>
      <c r="K253" s="166"/>
      <c r="L253" s="166"/>
      <c r="M253" s="283"/>
      <c r="N253" s="283"/>
      <c r="O253" s="167"/>
      <c r="P253" s="166"/>
      <c r="Q253" s="166"/>
      <c r="R253" s="166"/>
      <c r="S253" s="166"/>
      <c r="T253" s="166"/>
      <c r="U253" s="166"/>
      <c r="V253" s="167"/>
      <c r="W253" s="167"/>
      <c r="X253" s="283"/>
      <c r="Y253" s="283"/>
      <c r="Z253" s="283"/>
      <c r="AA253" s="279"/>
      <c r="AB253" s="112"/>
      <c r="AC253" s="126"/>
      <c r="AD253" s="114"/>
      <c r="AE253" s="114"/>
      <c r="AF253" s="114"/>
      <c r="AG253" s="114"/>
      <c r="AH253" s="105" t="n">
        <f aca="false">E253</f>
        <v>0</v>
      </c>
      <c r="AI253" s="106" t="str">
        <f aca="false">D253</f>
        <v>TP</v>
      </c>
      <c r="AJ253" s="105" t="n">
        <f aca="false">SUM(G253:AA253)</f>
        <v>0</v>
      </c>
      <c r="AK253" s="105" t="n">
        <f aca="false">AJ253*1.5</f>
        <v>0</v>
      </c>
      <c r="AL253" s="44"/>
      <c r="AM253" s="44"/>
      <c r="AN253" s="44"/>
      <c r="AO253" s="44"/>
      <c r="AP253" s="44"/>
      <c r="AQ253" s="44"/>
      <c r="AR253" s="44"/>
      <c r="AS253" s="44"/>
      <c r="AT253" s="44"/>
      <c r="AU253" s="44"/>
    </row>
    <row r="254" customFormat="false" ht="13.5" hidden="false" customHeight="true" outlineLevel="0" collapsed="false">
      <c r="A254" s="44" t="n">
        <v>306</v>
      </c>
      <c r="B254" s="196" t="s">
        <v>138</v>
      </c>
      <c r="C254" s="96" t="str">
        <f aca="false">CONCATENATE(D254,"_",E254)</f>
        <v>TP_</v>
      </c>
      <c r="D254" s="184" t="s">
        <v>27</v>
      </c>
      <c r="E254" s="291"/>
      <c r="F254" s="195" t="s">
        <v>36</v>
      </c>
      <c r="G254" s="277"/>
      <c r="H254" s="166"/>
      <c r="I254" s="166"/>
      <c r="J254" s="166"/>
      <c r="K254" s="166"/>
      <c r="L254" s="166"/>
      <c r="M254" s="283"/>
      <c r="N254" s="283"/>
      <c r="O254" s="167"/>
      <c r="P254" s="166"/>
      <c r="Q254" s="166"/>
      <c r="R254" s="166"/>
      <c r="S254" s="166"/>
      <c r="T254" s="166"/>
      <c r="U254" s="166"/>
      <c r="V254" s="167"/>
      <c r="W254" s="167"/>
      <c r="X254" s="283"/>
      <c r="Y254" s="283"/>
      <c r="Z254" s="283"/>
      <c r="AA254" s="279"/>
      <c r="AB254" s="112"/>
      <c r="AC254" s="126"/>
      <c r="AD254" s="114"/>
      <c r="AE254" s="114"/>
      <c r="AF254" s="114"/>
      <c r="AG254" s="114"/>
      <c r="AH254" s="105" t="n">
        <f aca="false">E254</f>
        <v>0</v>
      </c>
      <c r="AI254" s="106" t="str">
        <f aca="false">D254</f>
        <v>TP</v>
      </c>
      <c r="AJ254" s="105" t="n">
        <f aca="false">SUM(G254:AA254)</f>
        <v>0</v>
      </c>
      <c r="AK254" s="105" t="n">
        <f aca="false">AJ254*1.5</f>
        <v>0</v>
      </c>
      <c r="AL254" s="44"/>
      <c r="AM254" s="44"/>
      <c r="AN254" s="44"/>
      <c r="AO254" s="44"/>
      <c r="AP254" s="44"/>
      <c r="AQ254" s="44"/>
      <c r="AR254" s="44"/>
      <c r="AS254" s="44"/>
      <c r="AT254" s="44"/>
      <c r="AU254" s="44"/>
    </row>
    <row r="255" customFormat="false" ht="13.5" hidden="false" customHeight="true" outlineLevel="0" collapsed="false">
      <c r="A255" s="44" t="n">
        <v>307</v>
      </c>
      <c r="B255" s="196" t="s">
        <v>138</v>
      </c>
      <c r="C255" s="96" t="str">
        <f aca="false">CONCATENATE(D255,"_",E255)</f>
        <v>TP_</v>
      </c>
      <c r="D255" s="184" t="s">
        <v>27</v>
      </c>
      <c r="E255" s="184"/>
      <c r="F255" s="195" t="s">
        <v>36</v>
      </c>
      <c r="G255" s="277"/>
      <c r="H255" s="166"/>
      <c r="I255" s="166"/>
      <c r="J255" s="166"/>
      <c r="K255" s="166"/>
      <c r="L255" s="166"/>
      <c r="M255" s="283"/>
      <c r="N255" s="283"/>
      <c r="O255" s="167"/>
      <c r="P255" s="166"/>
      <c r="Q255" s="166"/>
      <c r="R255" s="166"/>
      <c r="S255" s="166"/>
      <c r="T255" s="166"/>
      <c r="U255" s="166"/>
      <c r="V255" s="167"/>
      <c r="W255" s="167"/>
      <c r="X255" s="283"/>
      <c r="Y255" s="283"/>
      <c r="Z255" s="283"/>
      <c r="AA255" s="279"/>
      <c r="AB255" s="112"/>
      <c r="AC255" s="126"/>
      <c r="AD255" s="114"/>
      <c r="AE255" s="114"/>
      <c r="AF255" s="114"/>
      <c r="AG255" s="114"/>
      <c r="AH255" s="105" t="n">
        <f aca="false">E255</f>
        <v>0</v>
      </c>
      <c r="AI255" s="106" t="str">
        <f aca="false">D255</f>
        <v>TP</v>
      </c>
      <c r="AJ255" s="105" t="n">
        <f aca="false">SUM(G255:AA255)</f>
        <v>0</v>
      </c>
      <c r="AK255" s="105" t="n">
        <f aca="false">AJ255*1.5</f>
        <v>0</v>
      </c>
      <c r="AL255" s="44"/>
      <c r="AM255" s="44"/>
      <c r="AN255" s="44"/>
      <c r="AO255" s="44"/>
      <c r="AP255" s="44"/>
      <c r="AQ255" s="44"/>
      <c r="AR255" s="44"/>
      <c r="AS255" s="44"/>
      <c r="AT255" s="44"/>
      <c r="AU255" s="44"/>
    </row>
    <row r="256" customFormat="false" ht="13.5" hidden="false" customHeight="true" outlineLevel="0" collapsed="false">
      <c r="A256" s="44" t="n">
        <v>308</v>
      </c>
      <c r="B256" s="196" t="s">
        <v>138</v>
      </c>
      <c r="C256" s="96" t="str">
        <f aca="false">CONCATENATE(D256,"_",E256)</f>
        <v>TP_</v>
      </c>
      <c r="D256" s="184" t="s">
        <v>27</v>
      </c>
      <c r="E256" s="291"/>
      <c r="F256" s="195" t="s">
        <v>36</v>
      </c>
      <c r="G256" s="277"/>
      <c r="H256" s="166"/>
      <c r="I256" s="166"/>
      <c r="J256" s="166"/>
      <c r="K256" s="166"/>
      <c r="L256" s="166"/>
      <c r="M256" s="283"/>
      <c r="N256" s="283"/>
      <c r="O256" s="167"/>
      <c r="P256" s="166"/>
      <c r="Q256" s="166"/>
      <c r="R256" s="166"/>
      <c r="S256" s="166"/>
      <c r="T256" s="166"/>
      <c r="U256" s="166"/>
      <c r="V256" s="167"/>
      <c r="W256" s="167"/>
      <c r="X256" s="283"/>
      <c r="Y256" s="283"/>
      <c r="Z256" s="283"/>
      <c r="AA256" s="279"/>
      <c r="AB256" s="112"/>
      <c r="AC256" s="113" t="str">
        <f aca="false">IF(AC250=AC251,"ok","/!\")</f>
        <v>ok</v>
      </c>
      <c r="AD256" s="113" t="str">
        <f aca="false">IF(AC250=AD250,"ok","/!\")</f>
        <v>ok</v>
      </c>
      <c r="AE256" s="114"/>
      <c r="AF256" s="114"/>
      <c r="AG256" s="114"/>
      <c r="AH256" s="105" t="n">
        <f aca="false">E256</f>
        <v>0</v>
      </c>
      <c r="AI256" s="106" t="str">
        <f aca="false">D256</f>
        <v>TP</v>
      </c>
      <c r="AJ256" s="105" t="n">
        <f aca="false">SUM(G256:AA256)</f>
        <v>0</v>
      </c>
      <c r="AK256" s="105" t="n">
        <f aca="false">AJ256*1.5</f>
        <v>0</v>
      </c>
      <c r="AL256" s="44"/>
      <c r="AM256" s="44"/>
      <c r="AN256" s="44"/>
      <c r="AO256" s="44"/>
      <c r="AP256" s="44"/>
      <c r="AQ256" s="44"/>
      <c r="AR256" s="44"/>
      <c r="AS256" s="44"/>
      <c r="AT256" s="44"/>
      <c r="AU256" s="44"/>
    </row>
    <row r="257" customFormat="false" ht="24.75" hidden="false" customHeight="true" outlineLevel="0" collapsed="false">
      <c r="A257" s="44" t="n">
        <v>309</v>
      </c>
      <c r="B257" s="88" t="s">
        <v>239</v>
      </c>
      <c r="C257" s="88" t="str">
        <f aca="false">CONCATENATE(D257,"_",E257)</f>
        <v>CTRL_Intervenant</v>
      </c>
      <c r="D257" s="88" t="s">
        <v>28</v>
      </c>
      <c r="E257" s="88" t="s">
        <v>71</v>
      </c>
      <c r="F257" s="89" t="s">
        <v>72</v>
      </c>
      <c r="G257" s="250"/>
      <c r="H257" s="237"/>
      <c r="I257" s="237"/>
      <c r="J257" s="237"/>
      <c r="K257" s="237"/>
      <c r="L257" s="237"/>
      <c r="M257" s="284"/>
      <c r="N257" s="275"/>
      <c r="O257" s="251"/>
      <c r="P257" s="237"/>
      <c r="Q257" s="237"/>
      <c r="R257" s="237"/>
      <c r="S257" s="237"/>
      <c r="T257" s="237"/>
      <c r="U257" s="237"/>
      <c r="V257" s="343" t="n">
        <v>40</v>
      </c>
      <c r="W257" s="238"/>
      <c r="X257" s="284"/>
      <c r="Y257" s="284"/>
      <c r="Z257" s="275"/>
      <c r="AA257" s="92"/>
      <c r="AB257" s="122"/>
      <c r="AC257" s="88" t="n">
        <f aca="false">SUM(G257:AA257)</f>
        <v>40</v>
      </c>
      <c r="AD257" s="88" t="n">
        <f aca="false">60/1.5</f>
        <v>40</v>
      </c>
      <c r="AE257" s="114"/>
      <c r="AF257" s="114"/>
      <c r="AG257" s="114"/>
      <c r="AH257" s="88" t="str">
        <f aca="false">E257</f>
        <v>Intervenant</v>
      </c>
      <c r="AI257" s="88" t="str">
        <f aca="false">D257</f>
        <v>CTRL</v>
      </c>
      <c r="AJ257" s="88" t="n">
        <f aca="false">SUM(G257:AA257)</f>
        <v>40</v>
      </c>
      <c r="AK257" s="88" t="n">
        <f aca="false">AJ257*1.5</f>
        <v>60</v>
      </c>
      <c r="AL257" s="44"/>
      <c r="AM257" s="44"/>
      <c r="AN257" s="44"/>
      <c r="AO257" s="44"/>
      <c r="AP257" s="44"/>
      <c r="AQ257" s="44"/>
      <c r="AR257" s="44"/>
      <c r="AS257" s="44"/>
      <c r="AT257" s="44"/>
      <c r="AU257" s="44"/>
    </row>
    <row r="258" customFormat="false" ht="13.5" hidden="false" customHeight="true" outlineLevel="0" collapsed="false">
      <c r="A258" s="44" t="n">
        <v>310</v>
      </c>
      <c r="B258" s="96" t="s">
        <v>138</v>
      </c>
      <c r="C258" s="96" t="str">
        <f aca="false">CONCATENATE(D258,"_",E258)</f>
        <v>CTRL_AP</v>
      </c>
      <c r="D258" s="184" t="s">
        <v>28</v>
      </c>
      <c r="E258" s="184" t="s">
        <v>87</v>
      </c>
      <c r="F258" s="195" t="s">
        <v>28</v>
      </c>
      <c r="G258" s="277"/>
      <c r="H258" s="166"/>
      <c r="I258" s="166"/>
      <c r="J258" s="166"/>
      <c r="K258" s="166"/>
      <c r="L258" s="166"/>
      <c r="M258" s="283"/>
      <c r="N258" s="283"/>
      <c r="O258" s="167"/>
      <c r="P258" s="166"/>
      <c r="Q258" s="166"/>
      <c r="R258" s="166"/>
      <c r="S258" s="166"/>
      <c r="T258" s="166"/>
      <c r="U258" s="166"/>
      <c r="V258" s="167"/>
      <c r="W258" s="167"/>
      <c r="X258" s="283"/>
      <c r="Y258" s="283"/>
      <c r="Z258" s="283"/>
      <c r="AA258" s="279"/>
      <c r="AB258" s="112"/>
      <c r="AC258" s="103" t="n">
        <f aca="false">SUM(G258:AA259)</f>
        <v>0</v>
      </c>
      <c r="AD258" s="104"/>
      <c r="AE258" s="114"/>
      <c r="AF258" s="114"/>
      <c r="AG258" s="114"/>
      <c r="AH258" s="106" t="str">
        <f aca="false">E258</f>
        <v>AP</v>
      </c>
      <c r="AI258" s="106" t="str">
        <f aca="false">D258</f>
        <v>CTRL</v>
      </c>
      <c r="AJ258" s="106" t="n">
        <f aca="false">SUM(G258:AA258)</f>
        <v>0</v>
      </c>
      <c r="AK258" s="106" t="n">
        <f aca="false">AJ258*1.5</f>
        <v>0</v>
      </c>
      <c r="AL258" s="44"/>
      <c r="AM258" s="44"/>
      <c r="AN258" s="44"/>
      <c r="AO258" s="44"/>
      <c r="AP258" s="44"/>
      <c r="AQ258" s="44"/>
      <c r="AR258" s="44"/>
      <c r="AS258" s="44"/>
      <c r="AT258" s="44"/>
      <c r="AU258" s="44"/>
    </row>
    <row r="259" customFormat="false" ht="13.5" hidden="false" customHeight="true" outlineLevel="0" collapsed="false">
      <c r="A259" s="44" t="n">
        <v>311</v>
      </c>
      <c r="B259" s="96" t="s">
        <v>138</v>
      </c>
      <c r="C259" s="96" t="str">
        <f aca="false">CONCATENATE(D259,"_",E259)</f>
        <v>CTRL_</v>
      </c>
      <c r="D259" s="184" t="s">
        <v>28</v>
      </c>
      <c r="E259" s="291"/>
      <c r="F259" s="195" t="s">
        <v>28</v>
      </c>
      <c r="G259" s="277"/>
      <c r="H259" s="166"/>
      <c r="I259" s="166"/>
      <c r="J259" s="166"/>
      <c r="K259" s="166"/>
      <c r="L259" s="166"/>
      <c r="M259" s="283"/>
      <c r="N259" s="283"/>
      <c r="O259" s="167"/>
      <c r="P259" s="166"/>
      <c r="Q259" s="166"/>
      <c r="R259" s="166"/>
      <c r="S259" s="166"/>
      <c r="T259" s="166"/>
      <c r="U259" s="166"/>
      <c r="V259" s="167"/>
      <c r="W259" s="167"/>
      <c r="X259" s="283"/>
      <c r="Y259" s="283"/>
      <c r="Z259" s="283"/>
      <c r="AA259" s="279"/>
      <c r="AB259" s="128"/>
      <c r="AC259" s="113" t="str">
        <f aca="false">IF(AC257=AC258,"ok","/!\")</f>
        <v>/!\</v>
      </c>
      <c r="AD259" s="113" t="str">
        <f aca="false">IF(AC257=AD257,"ok","/!\")</f>
        <v>ok</v>
      </c>
      <c r="AE259" s="129"/>
      <c r="AF259" s="129"/>
      <c r="AG259" s="129"/>
      <c r="AH259" s="28" t="n">
        <f aca="false">E259</f>
        <v>0</v>
      </c>
      <c r="AI259" s="106" t="str">
        <f aca="false">D259</f>
        <v>CTRL</v>
      </c>
      <c r="AJ259" s="28" t="n">
        <f aca="false">SUM(G259:AA259)</f>
        <v>0</v>
      </c>
      <c r="AK259" s="28" t="n">
        <f aca="false">AJ259*1.5</f>
        <v>0</v>
      </c>
      <c r="AL259" s="44"/>
      <c r="AM259" s="44"/>
      <c r="AN259" s="44"/>
      <c r="AO259" s="44"/>
      <c r="AP259" s="44"/>
      <c r="AQ259" s="44"/>
      <c r="AR259" s="44"/>
      <c r="AS259" s="44"/>
      <c r="AT259" s="44"/>
      <c r="AU259" s="44"/>
    </row>
    <row r="260" customFormat="false" ht="13.5" hidden="false" customHeight="true" outlineLevel="0" collapsed="false">
      <c r="A260" s="44"/>
      <c r="B260" s="172"/>
      <c r="C260" s="131"/>
      <c r="D260" s="336"/>
      <c r="E260" s="259"/>
      <c r="F260" s="259"/>
      <c r="G260" s="259"/>
      <c r="H260" s="259"/>
      <c r="I260" s="259"/>
      <c r="J260" s="259"/>
      <c r="K260" s="259"/>
      <c r="L260" s="259"/>
      <c r="M260" s="259"/>
      <c r="N260" s="259"/>
      <c r="O260" s="259"/>
      <c r="P260" s="259"/>
      <c r="Q260" s="259"/>
      <c r="R260" s="259"/>
      <c r="S260" s="259"/>
      <c r="T260" s="259"/>
      <c r="U260" s="259"/>
      <c r="V260" s="259"/>
      <c r="W260" s="259"/>
      <c r="X260" s="259"/>
      <c r="Y260" s="259"/>
      <c r="Z260" s="259"/>
      <c r="AA260" s="259"/>
      <c r="AB260" s="259"/>
      <c r="AC260" s="72"/>
      <c r="AD260" s="86"/>
      <c r="AE260" s="72"/>
      <c r="AF260" s="72"/>
      <c r="AG260" s="72"/>
      <c r="AH260" s="86"/>
      <c r="AI260" s="86"/>
      <c r="AJ260" s="86"/>
      <c r="AK260" s="86"/>
      <c r="AL260" s="44"/>
      <c r="AM260" s="44"/>
      <c r="AN260" s="44"/>
      <c r="AO260" s="44"/>
      <c r="AP260" s="44"/>
      <c r="AQ260" s="44"/>
      <c r="AR260" s="44"/>
      <c r="AS260" s="44"/>
      <c r="AT260" s="44"/>
      <c r="AU260" s="44"/>
    </row>
    <row r="261" customFormat="false" ht="14.25" hidden="false" customHeight="true" outlineLevel="0" collapsed="false">
      <c r="A261" s="44" t="n">
        <v>314</v>
      </c>
      <c r="B261" s="88" t="s">
        <v>240</v>
      </c>
      <c r="C261" s="88" t="str">
        <f aca="false">CONCATENATE(D261,"_",E261)</f>
        <v>CM_Intervenant</v>
      </c>
      <c r="D261" s="89" t="s">
        <v>23</v>
      </c>
      <c r="E261" s="89" t="s">
        <v>71</v>
      </c>
      <c r="F261" s="89" t="s">
        <v>72</v>
      </c>
      <c r="G261" s="250"/>
      <c r="H261" s="250"/>
      <c r="I261" s="250"/>
      <c r="J261" s="250"/>
      <c r="K261" s="250"/>
      <c r="L261" s="250"/>
      <c r="M261" s="284"/>
      <c r="N261" s="275"/>
      <c r="O261" s="251"/>
      <c r="P261" s="250"/>
      <c r="Q261" s="250"/>
      <c r="R261" s="250" t="n">
        <v>1</v>
      </c>
      <c r="S261" s="250"/>
      <c r="T261" s="250"/>
      <c r="U261" s="250"/>
      <c r="V261" s="238"/>
      <c r="W261" s="238"/>
      <c r="X261" s="284"/>
      <c r="Y261" s="284"/>
      <c r="Z261" s="275"/>
      <c r="AA261" s="92"/>
      <c r="AB261" s="93" t="s">
        <v>122</v>
      </c>
      <c r="AC261" s="88" t="n">
        <f aca="false">SUM(G261:AA261)</f>
        <v>1</v>
      </c>
      <c r="AD261" s="88" t="n">
        <f aca="false">0/1.5</f>
        <v>0</v>
      </c>
      <c r="AE261" s="94" t="n">
        <f aca="false">(AC261+AC264+AC268+AC275)/(AD261+AD264+AD268+AD275)</f>
        <v>0.7666666667</v>
      </c>
      <c r="AF261" s="276" t="n">
        <f aca="false">SUM(G261:L261,P261:U261,G264:L264,P264:U264,G268:L268,P268:U268,G275:L275,P275:U275)/SUM(G261:AA261,G264:AA264,G268:Z268,G275:AA275)</f>
        <v>0.7777777778</v>
      </c>
      <c r="AG261" s="88" t="str">
        <f aca="false">B261</f>
        <v>M3303 – PPP</v>
      </c>
      <c r="AH261" s="88" t="str">
        <f aca="false">E261</f>
        <v>Intervenant</v>
      </c>
      <c r="AI261" s="88" t="s">
        <v>73</v>
      </c>
      <c r="AJ261" s="88" t="s">
        <v>21</v>
      </c>
      <c r="AK261" s="88" t="s">
        <v>74</v>
      </c>
      <c r="AL261" s="44"/>
      <c r="AM261" s="44"/>
      <c r="AN261" s="44"/>
      <c r="AO261" s="44"/>
      <c r="AP261" s="44"/>
      <c r="AQ261" s="44"/>
      <c r="AR261" s="44"/>
      <c r="AS261" s="44"/>
      <c r="AT261" s="44"/>
      <c r="AU261" s="44"/>
    </row>
    <row r="262" customFormat="false" ht="13.5" hidden="false" customHeight="true" outlineLevel="0" collapsed="false">
      <c r="A262" s="44" t="n">
        <v>315</v>
      </c>
      <c r="B262" s="196" t="s">
        <v>134</v>
      </c>
      <c r="C262" s="96" t="str">
        <f aca="false">CONCATENATE(D262,"_",E262)</f>
        <v>CM_MFC</v>
      </c>
      <c r="D262" s="195" t="s">
        <v>23</v>
      </c>
      <c r="E262" s="195" t="s">
        <v>83</v>
      </c>
      <c r="F262" s="195" t="s">
        <v>30</v>
      </c>
      <c r="G262" s="277"/>
      <c r="H262" s="166"/>
      <c r="I262" s="166"/>
      <c r="J262" s="166"/>
      <c r="K262" s="166"/>
      <c r="L262" s="166"/>
      <c r="M262" s="283"/>
      <c r="N262" s="283"/>
      <c r="O262" s="167"/>
      <c r="P262" s="166"/>
      <c r="Q262" s="166"/>
      <c r="R262" s="166" t="n">
        <v>1</v>
      </c>
      <c r="S262" s="166"/>
      <c r="T262" s="166"/>
      <c r="U262" s="166"/>
      <c r="V262" s="167"/>
      <c r="W262" s="167"/>
      <c r="X262" s="283"/>
      <c r="Y262" s="283"/>
      <c r="Z262" s="283"/>
      <c r="AA262" s="279"/>
      <c r="AB262" s="102"/>
      <c r="AC262" s="103" t="n">
        <f aca="false">SUM(G262:AA263)</f>
        <v>1</v>
      </c>
      <c r="AD262" s="104"/>
      <c r="AE262" s="104"/>
      <c r="AF262" s="104"/>
      <c r="AG262" s="104"/>
      <c r="AH262" s="105" t="str">
        <f aca="false">E262</f>
        <v>MFC</v>
      </c>
      <c r="AI262" s="106" t="str">
        <f aca="false">D262</f>
        <v>CM</v>
      </c>
      <c r="AJ262" s="105" t="n">
        <f aca="false">SUM(G262:AA262)</f>
        <v>1</v>
      </c>
      <c r="AK262" s="105" t="n">
        <f aca="false">AJ262*1.5</f>
        <v>1.5</v>
      </c>
      <c r="AL262" s="44" t="n">
        <f aca="false">AK262*1.5</f>
        <v>2.25</v>
      </c>
      <c r="AM262" s="44"/>
      <c r="AN262" s="44"/>
      <c r="AO262" s="44"/>
      <c r="AP262" s="44"/>
      <c r="AQ262" s="44"/>
      <c r="AR262" s="44"/>
      <c r="AS262" s="44"/>
      <c r="AT262" s="44"/>
      <c r="AU262" s="44"/>
    </row>
    <row r="263" customFormat="false" ht="13.5" hidden="false" customHeight="true" outlineLevel="0" collapsed="false">
      <c r="A263" s="44" t="n">
        <v>316</v>
      </c>
      <c r="B263" s="196" t="s">
        <v>134</v>
      </c>
      <c r="C263" s="96" t="str">
        <f aca="false">CONCATENATE(D263,"_",E263)</f>
        <v>CM_</v>
      </c>
      <c r="D263" s="195" t="s">
        <v>23</v>
      </c>
      <c r="E263" s="195"/>
      <c r="F263" s="195" t="s">
        <v>30</v>
      </c>
      <c r="G263" s="277"/>
      <c r="H263" s="166"/>
      <c r="I263" s="166"/>
      <c r="J263" s="166"/>
      <c r="K263" s="166"/>
      <c r="L263" s="166"/>
      <c r="M263" s="283"/>
      <c r="N263" s="283"/>
      <c r="O263" s="167"/>
      <c r="P263" s="166"/>
      <c r="Q263" s="166"/>
      <c r="R263" s="166"/>
      <c r="S263" s="166"/>
      <c r="T263" s="166"/>
      <c r="U263" s="166"/>
      <c r="V263" s="167"/>
      <c r="W263" s="167"/>
      <c r="X263" s="283"/>
      <c r="Y263" s="283"/>
      <c r="Z263" s="283"/>
      <c r="AA263" s="279"/>
      <c r="AB263" s="112"/>
      <c r="AC263" s="113" t="str">
        <f aca="false">IF(AC261=AC262,"ok","/!\")</f>
        <v>ok</v>
      </c>
      <c r="AD263" s="113" t="str">
        <f aca="false">IF(AC261=AD261,"ok","/!\")</f>
        <v>/!\</v>
      </c>
      <c r="AE263" s="114"/>
      <c r="AF263" s="114"/>
      <c r="AG263" s="114"/>
      <c r="AH263" s="105" t="n">
        <f aca="false">E263</f>
        <v>0</v>
      </c>
      <c r="AI263" s="106" t="str">
        <f aca="false">D263</f>
        <v>CM</v>
      </c>
      <c r="AJ263" s="105" t="n">
        <f aca="false">SUM(G263:AA263)</f>
        <v>0</v>
      </c>
      <c r="AK263" s="105" t="n">
        <f aca="false">AJ263*1.5</f>
        <v>0</v>
      </c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</row>
    <row r="264" customFormat="false" ht="14.25" hidden="false" customHeight="true" outlineLevel="0" collapsed="false">
      <c r="A264" s="44" t="n">
        <v>317</v>
      </c>
      <c r="B264" s="88" t="s">
        <v>240</v>
      </c>
      <c r="C264" s="88" t="str">
        <f aca="false">CONCATENATE(D264,"_",E264)</f>
        <v>TD_Intervenant</v>
      </c>
      <c r="D264" s="89" t="s">
        <v>25</v>
      </c>
      <c r="E264" s="89" t="s">
        <v>71</v>
      </c>
      <c r="F264" s="89" t="s">
        <v>72</v>
      </c>
      <c r="G264" s="250"/>
      <c r="H264" s="250"/>
      <c r="I264" s="250"/>
      <c r="J264" s="250"/>
      <c r="K264" s="250"/>
      <c r="L264" s="250"/>
      <c r="M264" s="284"/>
      <c r="N264" s="275"/>
      <c r="O264" s="251"/>
      <c r="P264" s="250"/>
      <c r="Q264" s="250"/>
      <c r="R264" s="250"/>
      <c r="S264" s="250"/>
      <c r="T264" s="250"/>
      <c r="U264" s="250"/>
      <c r="V264" s="238"/>
      <c r="W264" s="238"/>
      <c r="X264" s="284"/>
      <c r="Y264" s="284" t="n">
        <v>1</v>
      </c>
      <c r="Z264" s="275"/>
      <c r="AA264" s="92"/>
      <c r="AB264" s="122"/>
      <c r="AC264" s="88" t="n">
        <f aca="false">SUM(G264:AA264)*3</f>
        <v>3</v>
      </c>
      <c r="AD264" s="88" t="n">
        <f aca="false">9/1.5*3</f>
        <v>18</v>
      </c>
      <c r="AE264" s="114"/>
      <c r="AF264" s="114"/>
      <c r="AG264" s="114" t="n">
        <f aca="false">(AC264-AD264)*1.5/3</f>
        <v>-7.5</v>
      </c>
      <c r="AH264" s="88" t="str">
        <f aca="false">E264</f>
        <v>Intervenant</v>
      </c>
      <c r="AI264" s="88" t="str">
        <f aca="false">D264</f>
        <v>TD</v>
      </c>
      <c r="AJ264" s="88" t="n">
        <f aca="false">SUM(G264:AA264)</f>
        <v>1</v>
      </c>
      <c r="AK264" s="88" t="n">
        <f aca="false">AJ264*1.5</f>
        <v>1.5</v>
      </c>
      <c r="AL264" s="44"/>
      <c r="AM264" s="44"/>
      <c r="AN264" s="44"/>
      <c r="AO264" s="44"/>
      <c r="AP264" s="44"/>
      <c r="AQ264" s="44"/>
      <c r="AR264" s="44"/>
      <c r="AS264" s="44"/>
      <c r="AT264" s="44"/>
      <c r="AU264" s="44"/>
    </row>
    <row r="265" customFormat="false" ht="13.5" hidden="false" customHeight="true" outlineLevel="0" collapsed="false">
      <c r="A265" s="44" t="n">
        <v>318</v>
      </c>
      <c r="B265" s="196" t="s">
        <v>134</v>
      </c>
      <c r="C265" s="96" t="str">
        <f aca="false">CONCATENATE(D265,"_",E265)</f>
        <v>TD_MFC</v>
      </c>
      <c r="D265" s="195" t="s">
        <v>25</v>
      </c>
      <c r="E265" s="195" t="s">
        <v>83</v>
      </c>
      <c r="F265" s="195" t="s">
        <v>32</v>
      </c>
      <c r="G265" s="277"/>
      <c r="H265" s="166"/>
      <c r="I265" s="166"/>
      <c r="J265" s="166"/>
      <c r="K265" s="166"/>
      <c r="L265" s="166"/>
      <c r="M265" s="283"/>
      <c r="N265" s="283"/>
      <c r="O265" s="167"/>
      <c r="P265" s="166"/>
      <c r="Q265" s="166"/>
      <c r="R265" s="166"/>
      <c r="S265" s="166"/>
      <c r="T265" s="166"/>
      <c r="U265" s="166"/>
      <c r="V265" s="167"/>
      <c r="W265" s="167"/>
      <c r="X265" s="283"/>
      <c r="Y265" s="283" t="n">
        <v>3</v>
      </c>
      <c r="Z265" s="283"/>
      <c r="AA265" s="279"/>
      <c r="AB265" s="112"/>
      <c r="AC265" s="103" t="n">
        <f aca="false">SUM(G265:AA267)</f>
        <v>3</v>
      </c>
      <c r="AD265" s="104"/>
      <c r="AE265" s="114"/>
      <c r="AF265" s="114"/>
      <c r="AG265" s="114"/>
      <c r="AH265" s="105" t="str">
        <f aca="false">E265</f>
        <v>MFC</v>
      </c>
      <c r="AI265" s="106" t="str">
        <f aca="false">D265</f>
        <v>TD</v>
      </c>
      <c r="AJ265" s="105" t="n">
        <f aca="false">SUM(G265:AA265)</f>
        <v>3</v>
      </c>
      <c r="AK265" s="105" t="n">
        <f aca="false">AJ265*1.5</f>
        <v>4.5</v>
      </c>
      <c r="AL265" s="44" t="n">
        <f aca="false">AK265</f>
        <v>4.5</v>
      </c>
      <c r="AM265" s="44"/>
      <c r="AN265" s="44"/>
      <c r="AO265" s="44"/>
      <c r="AP265" s="44"/>
      <c r="AQ265" s="44"/>
      <c r="AR265" s="44"/>
      <c r="AS265" s="44"/>
      <c r="AT265" s="44"/>
      <c r="AU265" s="44"/>
    </row>
    <row r="266" customFormat="false" ht="13.5" hidden="false" customHeight="true" outlineLevel="0" collapsed="false">
      <c r="A266" s="44" t="n">
        <v>320</v>
      </c>
      <c r="B266" s="196" t="s">
        <v>134</v>
      </c>
      <c r="C266" s="96" t="str">
        <f aca="false">CONCATENATE(D266,"_",E266)</f>
        <v>TD_</v>
      </c>
      <c r="D266" s="195" t="s">
        <v>25</v>
      </c>
      <c r="E266" s="195"/>
      <c r="F266" s="195" t="s">
        <v>32</v>
      </c>
      <c r="G266" s="277"/>
      <c r="H266" s="166"/>
      <c r="I266" s="166"/>
      <c r="J266" s="166"/>
      <c r="K266" s="166"/>
      <c r="L266" s="166"/>
      <c r="M266" s="283"/>
      <c r="N266" s="283"/>
      <c r="O266" s="167"/>
      <c r="P266" s="166"/>
      <c r="Q266" s="166"/>
      <c r="R266" s="166"/>
      <c r="S266" s="166"/>
      <c r="T266" s="166"/>
      <c r="U266" s="166"/>
      <c r="V266" s="167"/>
      <c r="W266" s="167"/>
      <c r="X266" s="283"/>
      <c r="Y266" s="283"/>
      <c r="Z266" s="283"/>
      <c r="AA266" s="279"/>
      <c r="AB266" s="112"/>
      <c r="AC266" s="126"/>
      <c r="AD266" s="114"/>
      <c r="AE266" s="114"/>
      <c r="AF266" s="114"/>
      <c r="AG266" s="114"/>
      <c r="AH266" s="105" t="n">
        <f aca="false">E266</f>
        <v>0</v>
      </c>
      <c r="AI266" s="106" t="str">
        <f aca="false">D266</f>
        <v>TD</v>
      </c>
      <c r="AJ266" s="105" t="n">
        <f aca="false">SUM(G266:AA266)</f>
        <v>0</v>
      </c>
      <c r="AK266" s="105" t="n">
        <f aca="false">AJ266*1.5</f>
        <v>0</v>
      </c>
      <c r="AL266" s="44"/>
      <c r="AM266" s="44"/>
      <c r="AN266" s="44"/>
      <c r="AO266" s="44"/>
      <c r="AP266" s="44"/>
      <c r="AQ266" s="44"/>
      <c r="AR266" s="44"/>
      <c r="AS266" s="44"/>
      <c r="AT266" s="44"/>
      <c r="AU266" s="44"/>
    </row>
    <row r="267" customFormat="false" ht="13.5" hidden="false" customHeight="true" outlineLevel="0" collapsed="false">
      <c r="A267" s="44" t="n">
        <v>321</v>
      </c>
      <c r="B267" s="196" t="s">
        <v>134</v>
      </c>
      <c r="C267" s="96" t="str">
        <f aca="false">CONCATENATE(D267,"_",E267)</f>
        <v>TD_</v>
      </c>
      <c r="D267" s="195" t="s">
        <v>25</v>
      </c>
      <c r="E267" s="195"/>
      <c r="F267" s="195" t="s">
        <v>32</v>
      </c>
      <c r="G267" s="277"/>
      <c r="H267" s="166"/>
      <c r="I267" s="166"/>
      <c r="J267" s="166"/>
      <c r="K267" s="166"/>
      <c r="L267" s="166"/>
      <c r="M267" s="283"/>
      <c r="N267" s="283"/>
      <c r="O267" s="167"/>
      <c r="P267" s="166"/>
      <c r="Q267" s="166"/>
      <c r="R267" s="166"/>
      <c r="S267" s="166"/>
      <c r="T267" s="166"/>
      <c r="U267" s="166"/>
      <c r="V267" s="167"/>
      <c r="W267" s="167"/>
      <c r="X267" s="283"/>
      <c r="Y267" s="283"/>
      <c r="Z267" s="283"/>
      <c r="AA267" s="279"/>
      <c r="AB267" s="112"/>
      <c r="AC267" s="113" t="str">
        <f aca="false">IF(AC264=AC265,"ok","/!\")</f>
        <v>ok</v>
      </c>
      <c r="AD267" s="113" t="str">
        <f aca="false">IF(AC264=AD264,"ok","/!\")</f>
        <v>/!\</v>
      </c>
      <c r="AE267" s="114"/>
      <c r="AF267" s="114"/>
      <c r="AG267" s="114" t="str">
        <f aca="false">(AC267-AD267)*1.5</f>
        <v>#VALUE!</v>
      </c>
      <c r="AH267" s="105" t="n">
        <f aca="false">E267</f>
        <v>0</v>
      </c>
      <c r="AI267" s="106" t="str">
        <f aca="false">D267</f>
        <v>TD</v>
      </c>
      <c r="AJ267" s="105" t="n">
        <f aca="false">SUM(G267:AA267)</f>
        <v>0</v>
      </c>
      <c r="AK267" s="105" t="n">
        <f aca="false">AJ267*1.5</f>
        <v>0</v>
      </c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</row>
    <row r="268" customFormat="false" ht="14.25" hidden="false" customHeight="true" outlineLevel="0" collapsed="false">
      <c r="A268" s="44" t="n">
        <v>322</v>
      </c>
      <c r="B268" s="88" t="s">
        <v>240</v>
      </c>
      <c r="C268" s="88" t="str">
        <f aca="false">CONCATENATE(D268,"_",E268)</f>
        <v>TP_Intervenant</v>
      </c>
      <c r="D268" s="89" t="s">
        <v>27</v>
      </c>
      <c r="E268" s="89" t="s">
        <v>71</v>
      </c>
      <c r="F268" s="89" t="s">
        <v>72</v>
      </c>
      <c r="G268" s="250" t="n">
        <v>1</v>
      </c>
      <c r="H268" s="250" t="n">
        <v>1</v>
      </c>
      <c r="I268" s="250" t="n">
        <v>2</v>
      </c>
      <c r="J268" s="250" t="n">
        <v>1</v>
      </c>
      <c r="K268" s="250" t="n">
        <v>1</v>
      </c>
      <c r="L268" s="250" t="n">
        <v>0</v>
      </c>
      <c r="M268" s="284" t="n">
        <v>1</v>
      </c>
      <c r="N268" s="275"/>
      <c r="O268" s="251"/>
      <c r="P268" s="250"/>
      <c r="Q268" s="250"/>
      <c r="R268" s="250"/>
      <c r="S268" s="250"/>
      <c r="T268" s="250"/>
      <c r="U268" s="250"/>
      <c r="V268" s="238"/>
      <c r="W268" s="238"/>
      <c r="X268" s="284"/>
      <c r="Y268" s="284"/>
      <c r="Z268" s="275"/>
      <c r="AA268" s="92"/>
      <c r="AB268" s="122"/>
      <c r="AC268" s="88" t="n">
        <f aca="false">SUM(G268:AA268)*6</f>
        <v>42</v>
      </c>
      <c r="AD268" s="88" t="n">
        <f aca="false">10.5/1.5*6</f>
        <v>42</v>
      </c>
      <c r="AE268" s="114"/>
      <c r="AF268" s="114"/>
      <c r="AG268" s="114" t="n">
        <f aca="false">(AC268-AD268)*1.5/6</f>
        <v>0</v>
      </c>
      <c r="AH268" s="88" t="str">
        <f aca="false">E268</f>
        <v>Intervenant</v>
      </c>
      <c r="AI268" s="88" t="str">
        <f aca="false">D268</f>
        <v>TP</v>
      </c>
      <c r="AJ268" s="88" t="n">
        <f aca="false">SUM(G268:AA268)</f>
        <v>7</v>
      </c>
      <c r="AK268" s="88" t="n">
        <f aca="false">AJ268*1.5</f>
        <v>10.5</v>
      </c>
      <c r="AL268" s="44"/>
      <c r="AM268" s="44"/>
      <c r="AN268" s="44"/>
      <c r="AO268" s="44"/>
      <c r="AP268" s="44"/>
      <c r="AQ268" s="44"/>
      <c r="AR268" s="44"/>
      <c r="AS268" s="44"/>
      <c r="AT268" s="44"/>
      <c r="AU268" s="44"/>
    </row>
    <row r="269" customFormat="false" ht="13.5" hidden="false" customHeight="true" outlineLevel="0" collapsed="false">
      <c r="A269" s="44" t="n">
        <v>323</v>
      </c>
      <c r="B269" s="196" t="s">
        <v>134</v>
      </c>
      <c r="C269" s="96" t="str">
        <f aca="false">CONCATENATE(D269,"_",E269)</f>
        <v>TP_MN</v>
      </c>
      <c r="D269" s="195" t="s">
        <v>27</v>
      </c>
      <c r="E269" s="195" t="s">
        <v>127</v>
      </c>
      <c r="F269" s="195" t="s">
        <v>32</v>
      </c>
      <c r="G269" s="166" t="n">
        <v>2</v>
      </c>
      <c r="H269" s="166" t="n">
        <v>2</v>
      </c>
      <c r="I269" s="166" t="n">
        <v>4</v>
      </c>
      <c r="J269" s="166" t="n">
        <v>2</v>
      </c>
      <c r="K269" s="166"/>
      <c r="L269" s="166"/>
      <c r="M269" s="283" t="n">
        <v>2</v>
      </c>
      <c r="N269" s="283"/>
      <c r="O269" s="167"/>
      <c r="P269" s="166"/>
      <c r="Q269" s="166"/>
      <c r="R269" s="166"/>
      <c r="S269" s="166"/>
      <c r="T269" s="166"/>
      <c r="U269" s="166"/>
      <c r="V269" s="167"/>
      <c r="W269" s="167"/>
      <c r="X269" s="283"/>
      <c r="Y269" s="283"/>
      <c r="Z269" s="283"/>
      <c r="AA269" s="279"/>
      <c r="AB269" s="112"/>
      <c r="AC269" s="103" t="n">
        <f aca="false">SUM(G269:AA274)</f>
        <v>42</v>
      </c>
      <c r="AD269" s="104"/>
      <c r="AE269" s="114"/>
      <c r="AF269" s="114"/>
      <c r="AG269" s="114"/>
      <c r="AH269" s="105" t="str">
        <f aca="false">E269</f>
        <v>MN</v>
      </c>
      <c r="AI269" s="106" t="str">
        <f aca="false">D269</f>
        <v>TP</v>
      </c>
      <c r="AJ269" s="105" t="n">
        <f aca="false">SUM(G269:AA269)</f>
        <v>12</v>
      </c>
      <c r="AK269" s="105" t="n">
        <f aca="false">AJ269*1.5</f>
        <v>18</v>
      </c>
      <c r="AL269" s="44" t="n">
        <f aca="false">AK269</f>
        <v>18</v>
      </c>
      <c r="AM269" s="44"/>
      <c r="AN269" s="44"/>
      <c r="AO269" s="44"/>
      <c r="AP269" s="44"/>
      <c r="AQ269" s="44"/>
      <c r="AR269" s="44"/>
      <c r="AS269" s="44"/>
      <c r="AT269" s="44"/>
      <c r="AU269" s="44"/>
    </row>
    <row r="270" customFormat="false" ht="13.5" hidden="false" customHeight="true" outlineLevel="0" collapsed="false">
      <c r="A270" s="44" t="n">
        <v>324</v>
      </c>
      <c r="B270" s="196" t="s">
        <v>134</v>
      </c>
      <c r="C270" s="96" t="str">
        <f aca="false">CONCATENATE(D270,"_",E270)</f>
        <v>TP_ALE</v>
      </c>
      <c r="D270" s="195" t="s">
        <v>27</v>
      </c>
      <c r="E270" s="195" t="s">
        <v>122</v>
      </c>
      <c r="F270" s="195" t="s">
        <v>32</v>
      </c>
      <c r="G270" s="166" t="n">
        <v>4</v>
      </c>
      <c r="H270" s="166" t="n">
        <v>4</v>
      </c>
      <c r="I270" s="166" t="n">
        <v>8</v>
      </c>
      <c r="J270" s="166" t="n">
        <v>4</v>
      </c>
      <c r="K270" s="166"/>
      <c r="L270" s="166"/>
      <c r="M270" s="283" t="n">
        <v>2</v>
      </c>
      <c r="N270" s="283"/>
      <c r="O270" s="167"/>
      <c r="P270" s="166"/>
      <c r="Q270" s="166"/>
      <c r="R270" s="166"/>
      <c r="S270" s="166"/>
      <c r="T270" s="166"/>
      <c r="U270" s="166"/>
      <c r="V270" s="167"/>
      <c r="W270" s="167"/>
      <c r="X270" s="283"/>
      <c r="Y270" s="283"/>
      <c r="Z270" s="283"/>
      <c r="AA270" s="279"/>
      <c r="AB270" s="112"/>
      <c r="AC270" s="126"/>
      <c r="AD270" s="114"/>
      <c r="AE270" s="114"/>
      <c r="AF270" s="114"/>
      <c r="AG270" s="114"/>
      <c r="AH270" s="105" t="str">
        <f aca="false">E270</f>
        <v>ALE</v>
      </c>
      <c r="AI270" s="106" t="str">
        <f aca="false">D270</f>
        <v>TP</v>
      </c>
      <c r="AJ270" s="105" t="n">
        <f aca="false">SUM(G270:AA270)</f>
        <v>22</v>
      </c>
      <c r="AK270" s="105" t="n">
        <f aca="false">AJ270*1.5</f>
        <v>33</v>
      </c>
      <c r="AL270" s="44" t="n">
        <f aca="false">AK270</f>
        <v>33</v>
      </c>
      <c r="AM270" s="44"/>
      <c r="AN270" s="44"/>
      <c r="AO270" s="44"/>
      <c r="AP270" s="44"/>
      <c r="AQ270" s="44"/>
      <c r="AR270" s="44"/>
      <c r="AS270" s="44"/>
      <c r="AT270" s="44"/>
      <c r="AU270" s="44"/>
    </row>
    <row r="271" customFormat="false" ht="13.5" hidden="false" customHeight="true" outlineLevel="0" collapsed="false">
      <c r="A271" s="44" t="n">
        <v>325</v>
      </c>
      <c r="B271" s="196" t="s">
        <v>134</v>
      </c>
      <c r="C271" s="96" t="str">
        <f aca="false">CONCATENATE(D271,"_",E271)</f>
        <v>TP_CDU</v>
      </c>
      <c r="D271" s="195" t="s">
        <v>27</v>
      </c>
      <c r="E271" s="195" t="s">
        <v>228</v>
      </c>
      <c r="F271" s="195" t="s">
        <v>32</v>
      </c>
      <c r="G271" s="277"/>
      <c r="H271" s="166"/>
      <c r="I271" s="166"/>
      <c r="J271" s="166"/>
      <c r="K271" s="166" t="n">
        <v>6</v>
      </c>
      <c r="L271" s="166"/>
      <c r="M271" s="283" t="n">
        <v>2</v>
      </c>
      <c r="N271" s="283"/>
      <c r="O271" s="167"/>
      <c r="P271" s="166"/>
      <c r="Q271" s="166"/>
      <c r="R271" s="166"/>
      <c r="S271" s="166"/>
      <c r="T271" s="166"/>
      <c r="U271" s="166"/>
      <c r="V271" s="167"/>
      <c r="W271" s="167"/>
      <c r="X271" s="283"/>
      <c r="Y271" s="283"/>
      <c r="Z271" s="283"/>
      <c r="AA271" s="279"/>
      <c r="AB271" s="112"/>
      <c r="AC271" s="126"/>
      <c r="AD271" s="114"/>
      <c r="AE271" s="114"/>
      <c r="AF271" s="114"/>
      <c r="AG271" s="114" t="n">
        <f aca="false">4.5*1.5-22.5-9</f>
        <v>-24.75</v>
      </c>
      <c r="AH271" s="105" t="str">
        <f aca="false">E271</f>
        <v>CDU</v>
      </c>
      <c r="AI271" s="106" t="str">
        <f aca="false">D271</f>
        <v>TP</v>
      </c>
      <c r="AJ271" s="105" t="n">
        <f aca="false">SUM(G271:AA271)</f>
        <v>8</v>
      </c>
      <c r="AK271" s="105" t="n">
        <f aca="false">AJ271*1.5</f>
        <v>12</v>
      </c>
      <c r="AL271" s="44" t="n">
        <f aca="false">AK271</f>
        <v>12</v>
      </c>
      <c r="AM271" s="44" t="n">
        <f aca="false">1*1.5</f>
        <v>1.5</v>
      </c>
      <c r="AN271" s="44"/>
      <c r="AO271" s="44"/>
      <c r="AP271" s="44"/>
      <c r="AQ271" s="44"/>
      <c r="AR271" s="44"/>
      <c r="AS271" s="44"/>
      <c r="AT271" s="44"/>
      <c r="AU271" s="44"/>
    </row>
    <row r="272" customFormat="false" ht="13.5" hidden="false" customHeight="true" outlineLevel="0" collapsed="false">
      <c r="A272" s="44" t="n">
        <v>328</v>
      </c>
      <c r="B272" s="196" t="s">
        <v>134</v>
      </c>
      <c r="C272" s="96" t="str">
        <f aca="false">CONCATENATE(D272,"_",E272)</f>
        <v>TP_CDU</v>
      </c>
      <c r="D272" s="344" t="s">
        <v>27</v>
      </c>
      <c r="E272" s="344" t="s">
        <v>228</v>
      </c>
      <c r="F272" s="344" t="s">
        <v>36</v>
      </c>
      <c r="G272" s="277"/>
      <c r="H272" s="166"/>
      <c r="I272" s="166"/>
      <c r="J272" s="166"/>
      <c r="K272" s="166"/>
      <c r="L272" s="166"/>
      <c r="M272" s="283"/>
      <c r="N272" s="283"/>
      <c r="O272" s="167"/>
      <c r="P272" s="166"/>
      <c r="Q272" s="166"/>
      <c r="R272" s="166"/>
      <c r="S272" s="166"/>
      <c r="T272" s="166"/>
      <c r="U272" s="166"/>
      <c r="V272" s="167"/>
      <c r="W272" s="167"/>
      <c r="X272" s="283"/>
      <c r="Y272" s="283"/>
      <c r="Z272" s="283"/>
      <c r="AA272" s="279"/>
      <c r="AB272" s="112"/>
      <c r="AC272" s="126"/>
      <c r="AD272" s="114"/>
      <c r="AE272" s="114"/>
      <c r="AF272" s="114"/>
      <c r="AG272" s="114"/>
      <c r="AH272" s="105" t="str">
        <f aca="false">E272</f>
        <v>CDU</v>
      </c>
      <c r="AI272" s="106" t="str">
        <f aca="false">D272</f>
        <v>TP</v>
      </c>
      <c r="AJ272" s="105" t="n">
        <f aca="false">SUM(G272:AA272)</f>
        <v>0</v>
      </c>
      <c r="AK272" s="105" t="n">
        <f aca="false">AJ272*1.5</f>
        <v>0</v>
      </c>
      <c r="AL272" s="44"/>
      <c r="AM272" s="44"/>
      <c r="AN272" s="44"/>
      <c r="AO272" s="44"/>
      <c r="AP272" s="44"/>
      <c r="AQ272" s="44"/>
      <c r="AR272" s="44"/>
      <c r="AS272" s="44"/>
      <c r="AT272" s="44"/>
      <c r="AU272" s="44"/>
    </row>
    <row r="273" customFormat="false" ht="13.5" hidden="false" customHeight="true" outlineLevel="0" collapsed="false">
      <c r="A273" s="44" t="n">
        <v>329</v>
      </c>
      <c r="B273" s="196" t="s">
        <v>134</v>
      </c>
      <c r="C273" s="96" t="str">
        <f aca="false">CONCATENATE(D273,"_",E273)</f>
        <v>TP_JBS</v>
      </c>
      <c r="D273" s="344" t="s">
        <v>27</v>
      </c>
      <c r="E273" s="344" t="s">
        <v>241</v>
      </c>
      <c r="F273" s="344" t="s">
        <v>36</v>
      </c>
      <c r="G273" s="277"/>
      <c r="H273" s="166"/>
      <c r="I273" s="166"/>
      <c r="J273" s="166"/>
      <c r="K273" s="166"/>
      <c r="L273" s="166"/>
      <c r="M273" s="283"/>
      <c r="N273" s="283"/>
      <c r="O273" s="167"/>
      <c r="P273" s="166"/>
      <c r="Q273" s="166"/>
      <c r="R273" s="166"/>
      <c r="S273" s="166"/>
      <c r="T273" s="166"/>
      <c r="U273" s="166"/>
      <c r="V273" s="167"/>
      <c r="W273" s="167"/>
      <c r="X273" s="283"/>
      <c r="Y273" s="283"/>
      <c r="Z273" s="283"/>
      <c r="AA273" s="279"/>
      <c r="AB273" s="112"/>
      <c r="AC273" s="126"/>
      <c r="AD273" s="114"/>
      <c r="AE273" s="114"/>
      <c r="AF273" s="114"/>
      <c r="AG273" s="114"/>
      <c r="AH273" s="105" t="str">
        <f aca="false">E273</f>
        <v>JBS</v>
      </c>
      <c r="AI273" s="106" t="str">
        <f aca="false">D273</f>
        <v>TP</v>
      </c>
      <c r="AJ273" s="105" t="n">
        <f aca="false">SUM(G273:AA273)</f>
        <v>0</v>
      </c>
      <c r="AK273" s="105" t="n">
        <f aca="false">AJ273*1.5</f>
        <v>0</v>
      </c>
      <c r="AL273" s="44"/>
      <c r="AM273" s="44"/>
      <c r="AN273" s="44"/>
      <c r="AO273" s="44"/>
      <c r="AP273" s="44"/>
      <c r="AQ273" s="44"/>
      <c r="AR273" s="44"/>
      <c r="AS273" s="44"/>
      <c r="AT273" s="44"/>
      <c r="AU273" s="44"/>
    </row>
    <row r="274" customFormat="false" ht="13.5" hidden="false" customHeight="true" outlineLevel="0" collapsed="false">
      <c r="A274" s="44" t="n">
        <v>330</v>
      </c>
      <c r="B274" s="196" t="s">
        <v>134</v>
      </c>
      <c r="C274" s="96" t="str">
        <f aca="false">CONCATENATE(D274,"_",E274)</f>
        <v>TP_</v>
      </c>
      <c r="D274" s="195" t="s">
        <v>27</v>
      </c>
      <c r="E274" s="195"/>
      <c r="F274" s="195" t="s">
        <v>36</v>
      </c>
      <c r="G274" s="277"/>
      <c r="H274" s="166"/>
      <c r="I274" s="166"/>
      <c r="J274" s="166"/>
      <c r="K274" s="166"/>
      <c r="L274" s="166"/>
      <c r="M274" s="283"/>
      <c r="N274" s="283"/>
      <c r="O274" s="167"/>
      <c r="P274" s="166"/>
      <c r="Q274" s="166"/>
      <c r="R274" s="166"/>
      <c r="S274" s="166"/>
      <c r="T274" s="166"/>
      <c r="U274" s="166"/>
      <c r="V274" s="167"/>
      <c r="W274" s="167"/>
      <c r="X274" s="283"/>
      <c r="Y274" s="283"/>
      <c r="Z274" s="283"/>
      <c r="AA274" s="279"/>
      <c r="AB274" s="112"/>
      <c r="AC274" s="113" t="str">
        <f aca="false">IF(AC268=AC269,"ok","/!\")</f>
        <v>ok</v>
      </c>
      <c r="AD274" s="113" t="str">
        <f aca="false">IF(AC268=AD268,"ok","/!\")</f>
        <v>ok</v>
      </c>
      <c r="AE274" s="114"/>
      <c r="AF274" s="114"/>
      <c r="AG274" s="114"/>
      <c r="AH274" s="105" t="n">
        <f aca="false">E274</f>
        <v>0</v>
      </c>
      <c r="AI274" s="106" t="str">
        <f aca="false">D274</f>
        <v>TP</v>
      </c>
      <c r="AJ274" s="105" t="n">
        <f aca="false">SUM(G274:AA274)</f>
        <v>0</v>
      </c>
      <c r="AK274" s="105" t="n">
        <f aca="false">AJ274*1.5</f>
        <v>0</v>
      </c>
      <c r="AL274" s="44"/>
      <c r="AM274" s="44"/>
      <c r="AN274" s="44"/>
      <c r="AO274" s="44"/>
      <c r="AP274" s="44"/>
      <c r="AQ274" s="44"/>
      <c r="AR274" s="44"/>
      <c r="AS274" s="44"/>
      <c r="AT274" s="44"/>
      <c r="AU274" s="44"/>
    </row>
    <row r="275" customFormat="false" ht="24.75" hidden="false" customHeight="true" outlineLevel="0" collapsed="false">
      <c r="A275" s="44" t="n">
        <v>331</v>
      </c>
      <c r="B275" s="88" t="s">
        <v>240</v>
      </c>
      <c r="C275" s="88" t="str">
        <f aca="false">CONCATENATE(D275,"_",E275)</f>
        <v>CTRL_Intervenant</v>
      </c>
      <c r="D275" s="89" t="s">
        <v>28</v>
      </c>
      <c r="E275" s="89" t="s">
        <v>71</v>
      </c>
      <c r="F275" s="89" t="s">
        <v>72</v>
      </c>
      <c r="G275" s="250"/>
      <c r="H275" s="250"/>
      <c r="I275" s="250"/>
      <c r="J275" s="250"/>
      <c r="K275" s="250"/>
      <c r="L275" s="250"/>
      <c r="M275" s="284"/>
      <c r="N275" s="275"/>
      <c r="O275" s="251"/>
      <c r="P275" s="250"/>
      <c r="Q275" s="250"/>
      <c r="R275" s="250"/>
      <c r="S275" s="250"/>
      <c r="T275" s="250"/>
      <c r="U275" s="250"/>
      <c r="V275" s="238"/>
      <c r="W275" s="238"/>
      <c r="X275" s="284"/>
      <c r="Y275" s="284"/>
      <c r="Z275" s="275"/>
      <c r="AA275" s="92"/>
      <c r="AB275" s="122"/>
      <c r="AC275" s="88" t="n">
        <f aca="false">SUM(G275:AA275)</f>
        <v>0</v>
      </c>
      <c r="AD275" s="88" t="n">
        <f aca="false">0/1.5</f>
        <v>0</v>
      </c>
      <c r="AE275" s="114"/>
      <c r="AF275" s="114"/>
      <c r="AG275" s="114"/>
      <c r="AH275" s="88" t="str">
        <f aca="false">E275</f>
        <v>Intervenant</v>
      </c>
      <c r="AI275" s="88" t="str">
        <f aca="false">D275</f>
        <v>CTRL</v>
      </c>
      <c r="AJ275" s="88" t="n">
        <f aca="false">SUM(G275:AA275)</f>
        <v>0</v>
      </c>
      <c r="AK275" s="88" t="n">
        <f aca="false">AJ275*1.5</f>
        <v>0</v>
      </c>
      <c r="AL275" s="44"/>
      <c r="AM275" s="44"/>
      <c r="AN275" s="44"/>
      <c r="AO275" s="44"/>
      <c r="AP275" s="44"/>
      <c r="AQ275" s="44"/>
      <c r="AR275" s="44"/>
      <c r="AS275" s="44"/>
      <c r="AT275" s="44"/>
      <c r="AU275" s="44"/>
    </row>
    <row r="276" customFormat="false" ht="13.5" hidden="false" customHeight="true" outlineLevel="0" collapsed="false">
      <c r="A276" s="44" t="n">
        <v>332</v>
      </c>
      <c r="B276" s="196" t="s">
        <v>134</v>
      </c>
      <c r="C276" s="96" t="str">
        <f aca="false">CONCATENATE(D276,"_",E276)</f>
        <v>CTRL_</v>
      </c>
      <c r="D276" s="184" t="s">
        <v>28</v>
      </c>
      <c r="E276" s="184"/>
      <c r="F276" s="195" t="s">
        <v>28</v>
      </c>
      <c r="G276" s="292"/>
      <c r="H276" s="162"/>
      <c r="I276" s="162"/>
      <c r="J276" s="162"/>
      <c r="K276" s="162"/>
      <c r="L276" s="162"/>
      <c r="M276" s="318"/>
      <c r="N276" s="318"/>
      <c r="O276" s="178"/>
      <c r="P276" s="162"/>
      <c r="Q276" s="162"/>
      <c r="R276" s="162"/>
      <c r="S276" s="162"/>
      <c r="T276" s="162"/>
      <c r="U276" s="162"/>
      <c r="V276" s="178"/>
      <c r="W276" s="178"/>
      <c r="X276" s="318"/>
      <c r="Y276" s="318"/>
      <c r="Z276" s="318"/>
      <c r="AA276" s="279"/>
      <c r="AB276" s="112"/>
      <c r="AC276" s="103" t="n">
        <f aca="false">SUM(G276:AA277)</f>
        <v>0</v>
      </c>
      <c r="AD276" s="104"/>
      <c r="AE276" s="114"/>
      <c r="AF276" s="114"/>
      <c r="AG276" s="114"/>
      <c r="AH276" s="106" t="n">
        <f aca="false">E276</f>
        <v>0</v>
      </c>
      <c r="AI276" s="106" t="str">
        <f aca="false">D276</f>
        <v>CTRL</v>
      </c>
      <c r="AJ276" s="106" t="n">
        <f aca="false">SUM(G276:AA276)</f>
        <v>0</v>
      </c>
      <c r="AK276" s="106" t="n">
        <f aca="false">AJ276*1.5</f>
        <v>0</v>
      </c>
      <c r="AL276" s="44"/>
      <c r="AM276" s="44"/>
      <c r="AN276" s="44"/>
      <c r="AO276" s="44"/>
      <c r="AP276" s="44"/>
      <c r="AQ276" s="44"/>
      <c r="AR276" s="44"/>
      <c r="AS276" s="44"/>
      <c r="AT276" s="44"/>
      <c r="AU276" s="44"/>
    </row>
    <row r="277" customFormat="false" ht="13.5" hidden="false" customHeight="true" outlineLevel="0" collapsed="false">
      <c r="A277" s="44" t="n">
        <v>333</v>
      </c>
      <c r="B277" s="196" t="s">
        <v>134</v>
      </c>
      <c r="C277" s="96" t="str">
        <f aca="false">CONCATENATE(D277,"_",E277)</f>
        <v>CTRL_</v>
      </c>
      <c r="D277" s="184" t="s">
        <v>28</v>
      </c>
      <c r="E277" s="184"/>
      <c r="F277" s="195" t="s">
        <v>28</v>
      </c>
      <c r="G277" s="292"/>
      <c r="H277" s="166"/>
      <c r="I277" s="166"/>
      <c r="J277" s="166"/>
      <c r="K277" s="166"/>
      <c r="L277" s="166"/>
      <c r="M277" s="283"/>
      <c r="N277" s="283"/>
      <c r="O277" s="167"/>
      <c r="P277" s="166"/>
      <c r="Q277" s="166"/>
      <c r="R277" s="166"/>
      <c r="S277" s="166"/>
      <c r="T277" s="166"/>
      <c r="U277" s="166"/>
      <c r="V277" s="167"/>
      <c r="W277" s="167"/>
      <c r="X277" s="283"/>
      <c r="Y277" s="283"/>
      <c r="Z277" s="283"/>
      <c r="AA277" s="279"/>
      <c r="AB277" s="128"/>
      <c r="AC277" s="113" t="str">
        <f aca="false">IF(AC275=AC276,"ok","/!\")</f>
        <v>ok</v>
      </c>
      <c r="AD277" s="113" t="str">
        <f aca="false">IF(AC275=AD275,"ok","/!\")</f>
        <v>ok</v>
      </c>
      <c r="AE277" s="129"/>
      <c r="AF277" s="129"/>
      <c r="AG277" s="129"/>
      <c r="AH277" s="28" t="n">
        <f aca="false">E277</f>
        <v>0</v>
      </c>
      <c r="AI277" s="106" t="str">
        <f aca="false">D277</f>
        <v>CTRL</v>
      </c>
      <c r="AJ277" s="28" t="n">
        <f aca="false">SUM(G277:AA277)</f>
        <v>0</v>
      </c>
      <c r="AK277" s="28" t="n">
        <f aca="false">AJ277*1.5</f>
        <v>0</v>
      </c>
      <c r="AL277" s="44"/>
      <c r="AM277" s="44"/>
      <c r="AN277" s="44"/>
      <c r="AO277" s="44"/>
      <c r="AP277" s="44"/>
      <c r="AQ277" s="44"/>
      <c r="AR277" s="44"/>
      <c r="AS277" s="44"/>
      <c r="AT277" s="44"/>
      <c r="AU277" s="44"/>
    </row>
    <row r="278" customFormat="false" ht="13.5" hidden="false" customHeight="true" outlineLevel="0" collapsed="false">
      <c r="A278" s="44" t="n">
        <v>336</v>
      </c>
      <c r="B278" s="200" t="s">
        <v>142</v>
      </c>
      <c r="C278" s="201"/>
      <c r="D278" s="201"/>
      <c r="E278" s="201"/>
      <c r="F278" s="202"/>
      <c r="G278" s="203" t="n">
        <f aca="false">CEILING(SUMIF($F7:$F$277,"Salle",G7:G277),1)</f>
        <v>16</v>
      </c>
      <c r="H278" s="203" t="n">
        <f aca="false">CEILING(SUMIF($F7:$F$277,"Salle",H7:H277),1)</f>
        <v>20</v>
      </c>
      <c r="I278" s="203" t="n">
        <f aca="false">CEILING(SUMIF($F7:$F$277,"Salle",I7:I277),1)</f>
        <v>24</v>
      </c>
      <c r="J278" s="203" t="n">
        <f aca="false">CEILING(SUMIF($F7:$F$277,"Salle",J7:J277),1)</f>
        <v>20</v>
      </c>
      <c r="K278" s="203" t="n">
        <f aca="false">CEILING(SUMIF($F7:$F$277,"Salle",K7:K277),1)</f>
        <v>21</v>
      </c>
      <c r="L278" s="203" t="n">
        <f aca="false">CEILING(SUMIF($F7:$F$277,"Salle",L7:L277),1)</f>
        <v>20</v>
      </c>
      <c r="M278" s="203" t="n">
        <f aca="false">CEILING(SUMIF($F7:$F$277,"Salle",M7:M277),1)</f>
        <v>22</v>
      </c>
      <c r="N278" s="203" t="n">
        <f aca="false">CEILING(SUMIF($F7:$F$277,"Salle",N7:N277),1)</f>
        <v>16</v>
      </c>
      <c r="O278" s="203" t="n">
        <f aca="false">CEILING(SUMIF($F7:$F$277,"Salle",O7:O277),1)</f>
        <v>0</v>
      </c>
      <c r="P278" s="203" t="n">
        <f aca="false">CEILING(SUMIF($F7:$F$277,"Salle",P7:P277),1)</f>
        <v>18</v>
      </c>
      <c r="Q278" s="203" t="n">
        <f aca="false">CEILING(SUMIF($F7:$F$277,"Salle",Q7:Q277),1)</f>
        <v>23</v>
      </c>
      <c r="R278" s="203" t="n">
        <f aca="false">CEILING(SUMIF($F7:$F$277,"Salle",R7:R277),1)</f>
        <v>23</v>
      </c>
      <c r="S278" s="203" t="n">
        <f aca="false">CEILING(SUMIF($F7:$F$277,"Salle",S7:S277),1)</f>
        <v>22</v>
      </c>
      <c r="T278" s="203" t="n">
        <f aca="false">CEILING(SUMIF($F7:$F$277,"Salle",T7:T277),1)</f>
        <v>22</v>
      </c>
      <c r="U278" s="203" t="n">
        <f aca="false">CEILING(SUMIF($F7:$F$277,"Salle",U7:U277),1)</f>
        <v>19</v>
      </c>
      <c r="V278" s="203" t="n">
        <f aca="false">CEILING(SUMIF($F7:$F$277,"Salle",V7:V277),1)</f>
        <v>40</v>
      </c>
      <c r="W278" s="203" t="n">
        <f aca="false">CEILING(SUMIF($F7:$F$277,"Salle",W7:W277),1)</f>
        <v>0</v>
      </c>
      <c r="X278" s="203" t="n">
        <f aca="false">CEILING(SUMIF($F7:$F$277,"Salle",X7:X277),1)</f>
        <v>17</v>
      </c>
      <c r="Y278" s="203" t="n">
        <f aca="false">CEILING(SUMIF($F7:$F$277,"Salle",Y7:Y277),1)</f>
        <v>17</v>
      </c>
      <c r="Z278" s="203" t="n">
        <f aca="false">CEILING(SUMIF($F7:$F$277,"Salle",Z7:Z277),1)</f>
        <v>11</v>
      </c>
      <c r="AA278" s="203" t="n">
        <f aca="false">CEILING(SUMIF($F7:$F$277,"Salle",AA7:AA277),1)</f>
        <v>0</v>
      </c>
      <c r="AB278" s="203" t="s">
        <v>197</v>
      </c>
      <c r="AC278" s="345" t="n">
        <f aca="false">SUM(G278:AA278)</f>
        <v>371</v>
      </c>
      <c r="AD278" s="203" t="n">
        <f aca="false">AC278*1.5</f>
        <v>556.5</v>
      </c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  <c r="AR278" s="44"/>
      <c r="AS278" s="44"/>
      <c r="AT278" s="44"/>
      <c r="AU278" s="44"/>
    </row>
    <row r="279" customFormat="false" ht="14.25" hidden="false" customHeight="true" outlineLevel="0" collapsed="false">
      <c r="A279" s="44" t="n">
        <v>337</v>
      </c>
      <c r="B279" s="44"/>
      <c r="C279" s="44"/>
      <c r="D279" s="58"/>
      <c r="E279" s="44"/>
      <c r="F279" s="58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  <c r="AR279" s="44"/>
      <c r="AS279" s="44"/>
      <c r="AT279" s="44"/>
      <c r="AU279" s="44"/>
    </row>
    <row r="280" customFormat="false" ht="15.75" hidden="false" customHeight="true" outlineLevel="0" collapsed="false">
      <c r="A280" s="44" t="n">
        <v>338</v>
      </c>
      <c r="B280" s="44"/>
      <c r="C280" s="205" t="str">
        <f aca="false">Recap!B11</f>
        <v>JD</v>
      </c>
      <c r="D280" s="3"/>
      <c r="E280" s="18"/>
      <c r="F280" s="5" t="s">
        <v>198</v>
      </c>
      <c r="G280" s="8" t="n">
        <f aca="false">G$5</f>
        <v>36</v>
      </c>
      <c r="H280" s="8" t="str">
        <f aca="false">H$5</f>
        <v>37</v>
      </c>
      <c r="I280" s="8" t="n">
        <f aca="false">I$5</f>
        <v>38</v>
      </c>
      <c r="J280" s="8" t="n">
        <f aca="false">J$5</f>
        <v>39</v>
      </c>
      <c r="K280" s="8" t="n">
        <f aca="false">K$5</f>
        <v>40</v>
      </c>
      <c r="L280" s="8" t="n">
        <f aca="false">L$5</f>
        <v>41</v>
      </c>
      <c r="M280" s="8" t="n">
        <f aca="false">M$5</f>
        <v>42</v>
      </c>
      <c r="N280" s="8" t="n">
        <f aca="false">N$5</f>
        <v>43</v>
      </c>
      <c r="O280" s="8" t="n">
        <v>44</v>
      </c>
      <c r="P280" s="8" t="n">
        <f aca="false">P$5</f>
        <v>45</v>
      </c>
      <c r="Q280" s="8" t="n">
        <f aca="false">Q$5</f>
        <v>46</v>
      </c>
      <c r="R280" s="8" t="n">
        <f aca="false">R$5</f>
        <v>47</v>
      </c>
      <c r="S280" s="8" t="n">
        <f aca="false">S$5</f>
        <v>48</v>
      </c>
      <c r="T280" s="8" t="n">
        <f aca="false">T$5</f>
        <v>49</v>
      </c>
      <c r="U280" s="8" t="n">
        <f aca="false">U$5</f>
        <v>50</v>
      </c>
      <c r="V280" s="8" t="n">
        <v>51</v>
      </c>
      <c r="W280" s="8" t="n">
        <v>52</v>
      </c>
      <c r="X280" s="8" t="n">
        <f aca="false">X$5</f>
        <v>1</v>
      </c>
      <c r="Y280" s="8" t="n">
        <f aca="false">Y$5</f>
        <v>2</v>
      </c>
      <c r="Z280" s="8" t="n">
        <f aca="false">Z$5</f>
        <v>3</v>
      </c>
      <c r="AA280" s="8" t="n">
        <f aca="false">AA$5</f>
        <v>4</v>
      </c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 t="n">
        <f aca="false">SUM(AL8:AL277)</f>
        <v>2018.25</v>
      </c>
      <c r="AM280" s="44" t="n">
        <f aca="false">SUM(AM8:AM277)</f>
        <v>57.5</v>
      </c>
      <c r="AN280" s="44"/>
      <c r="AO280" s="44"/>
      <c r="AP280" s="44"/>
      <c r="AQ280" s="44"/>
      <c r="AR280" s="44"/>
      <c r="AS280" s="44"/>
      <c r="AT280" s="44"/>
      <c r="AU280" s="44"/>
    </row>
    <row r="281" customFormat="false" ht="14.25" hidden="false" customHeight="true" outlineLevel="0" collapsed="false">
      <c r="A281" s="44" t="n">
        <v>339</v>
      </c>
      <c r="B281" s="44"/>
      <c r="C281" s="44"/>
      <c r="D281" s="206" t="s">
        <v>142</v>
      </c>
      <c r="E281" s="207" t="s">
        <v>18</v>
      </c>
      <c r="F281" s="153" t="n">
        <f aca="false">SUM(G281:AA281)</f>
        <v>0</v>
      </c>
      <c r="G281" s="154" t="n">
        <f aca="false">SUMIF($E$7:$E$277,$C$280,G7:G277)</f>
        <v>0</v>
      </c>
      <c r="H281" s="154" t="n">
        <f aca="false">SUMIF($E$7:$E$277,$C$280,H7:H277)</f>
        <v>0</v>
      </c>
      <c r="I281" s="154" t="n">
        <f aca="false">SUMIF($E$7:$E$277,$C$280,I7:I277)</f>
        <v>0</v>
      </c>
      <c r="J281" s="154" t="n">
        <f aca="false">SUMIF($E$7:$E$277,$C$280,J7:J277)</f>
        <v>0</v>
      </c>
      <c r="K281" s="154" t="n">
        <f aca="false">SUMIF($E$7:$E$277,$C$280,K7:K277)</f>
        <v>0</v>
      </c>
      <c r="L281" s="154" t="n">
        <f aca="false">SUMIF($E$7:$E$277,$C$280,L7:L277)</f>
        <v>0</v>
      </c>
      <c r="M281" s="154" t="n">
        <f aca="false">SUMIF($E$7:$E$277,$C$280,M7:M277)</f>
        <v>0</v>
      </c>
      <c r="N281" s="154" t="n">
        <f aca="false">SUMIF($E$7:$E$277,$C$280,N7:N277)</f>
        <v>0</v>
      </c>
      <c r="O281" s="154" t="n">
        <f aca="false">SUMIF($E$7:$E$277,$C$280,O7:O277)</f>
        <v>0</v>
      </c>
      <c r="P281" s="154" t="n">
        <f aca="false">SUMIF($E$7:$E$277,$C$280,P7:P277)</f>
        <v>0</v>
      </c>
      <c r="Q281" s="154" t="n">
        <f aca="false">SUMIF($E$7:$E$277,$C$280,Q7:Q277)</f>
        <v>0</v>
      </c>
      <c r="R281" s="154" t="n">
        <f aca="false">SUMIF($E$7:$E$277,$C$280,R7:R277)</f>
        <v>0</v>
      </c>
      <c r="S281" s="154" t="n">
        <f aca="false">SUMIF($E$7:$E$277,$C$280,S7:S277)</f>
        <v>0</v>
      </c>
      <c r="T281" s="154" t="n">
        <f aca="false">SUMIF($E$7:$E$277,$C$280,T7:T277)</f>
        <v>0</v>
      </c>
      <c r="U281" s="154" t="n">
        <f aca="false">SUMIF($E$7:$E$277,$C$280,U7:U277)</f>
        <v>0</v>
      </c>
      <c r="V281" s="154" t="n">
        <f aca="false">SUMIF($E$7:$E$277,$C$280,V7:V277)</f>
        <v>0</v>
      </c>
      <c r="W281" s="154" t="n">
        <f aca="false">SUMIF($E$7:$E$277,$C$280,W7:W277)</f>
        <v>0</v>
      </c>
      <c r="X281" s="154" t="n">
        <f aca="false">SUMIF($E$7:$E$277,$C$280,X7:X277)</f>
        <v>0</v>
      </c>
      <c r="Y281" s="154" t="n">
        <f aca="false">SUMIF($E$7:$E$277,$C$280,Y7:Y277)</f>
        <v>0</v>
      </c>
      <c r="Z281" s="154" t="n">
        <f aca="false">SUMIF($E$7:$E$277,$C$280,Z7:Z277)</f>
        <v>0</v>
      </c>
      <c r="AA281" s="154" t="n">
        <f aca="false">SUMIF($E$7:$E$277,$C$280,AA7:AA277)</f>
        <v>0</v>
      </c>
      <c r="AB281" s="44"/>
      <c r="AC281" s="265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 t="n">
        <f aca="false">AL280-AM280</f>
        <v>1960.75</v>
      </c>
      <c r="AN281" s="44"/>
      <c r="AO281" s="44"/>
      <c r="AP281" s="44"/>
      <c r="AQ281" s="44"/>
      <c r="AR281" s="44"/>
      <c r="AS281" s="44"/>
      <c r="AT281" s="44"/>
      <c r="AU281" s="44"/>
    </row>
    <row r="282" customFormat="false" ht="14.25" hidden="false" customHeight="true" outlineLevel="0" collapsed="false">
      <c r="A282" s="44" t="n">
        <v>340</v>
      </c>
      <c r="B282" s="44"/>
      <c r="C282" s="44"/>
      <c r="D282" s="208" t="s">
        <v>142</v>
      </c>
      <c r="E282" s="209" t="s">
        <v>23</v>
      </c>
      <c r="F282" s="210" t="n">
        <f aca="false">SUM(G282:AA282)</f>
        <v>0</v>
      </c>
      <c r="G282" s="211" t="n">
        <f aca="false">SUMIF($C$7:$C$277,$E282&amp;"_"&amp;$C$280,G$7:G$277)</f>
        <v>0</v>
      </c>
      <c r="H282" s="211" t="n">
        <f aca="false">SUMIF($C$7:$C$277,$E282&amp;"_"&amp;$C$280,H$7:H$277)</f>
        <v>0</v>
      </c>
      <c r="I282" s="211" t="n">
        <f aca="false">SUMIF($C$7:$C$277,$E282&amp;"_"&amp;$C$280,I$7:I$277)</f>
        <v>0</v>
      </c>
      <c r="J282" s="211" t="n">
        <f aca="false">SUMIF($C$7:$C$277,$E282&amp;"_"&amp;$C$280,J$7:J$277)</f>
        <v>0</v>
      </c>
      <c r="K282" s="211" t="n">
        <f aca="false">SUMIF($C$7:$C$277,$E282&amp;"_"&amp;$C$280,K$7:K$277)</f>
        <v>0</v>
      </c>
      <c r="L282" s="211" t="n">
        <f aca="false">SUMIF($C$7:$C$277,$E282&amp;"_"&amp;$C$280,L$7:L$277)</f>
        <v>0</v>
      </c>
      <c r="M282" s="211" t="n">
        <f aca="false">SUMIF($C$7:$C$277,$E282&amp;"_"&amp;$C$280,M$7:M$277)</f>
        <v>0</v>
      </c>
      <c r="N282" s="211" t="n">
        <f aca="false">SUMIF($C$7:$C$277,$E282&amp;"_"&amp;$C$280,N$7:N$277)</f>
        <v>0</v>
      </c>
      <c r="O282" s="211" t="n">
        <f aca="false">SUMIF($C$7:$C$277,$E282&amp;"_"&amp;$C$280,O$7:O$277)</f>
        <v>0</v>
      </c>
      <c r="P282" s="211" t="n">
        <f aca="false">SUMIF($C$7:$C$277,$E282&amp;"_"&amp;$C$280,P$7:P$277)</f>
        <v>0</v>
      </c>
      <c r="Q282" s="211" t="n">
        <f aca="false">SUMIF($C$7:$C$277,$E282&amp;"_"&amp;$C$280,Q$7:Q$277)</f>
        <v>0</v>
      </c>
      <c r="R282" s="211" t="n">
        <f aca="false">SUMIF($C$7:$C$277,$E282&amp;"_"&amp;$C$280,R$7:R$277)</f>
        <v>0</v>
      </c>
      <c r="S282" s="211" t="n">
        <f aca="false">SUMIF($C$7:$C$277,$E282&amp;"_"&amp;$C$280,S$7:S$277)</f>
        <v>0</v>
      </c>
      <c r="T282" s="211" t="n">
        <f aca="false">SUMIF($C$7:$C$277,$E282&amp;"_"&amp;$C$280,T$7:T$277)</f>
        <v>0</v>
      </c>
      <c r="U282" s="211" t="n">
        <f aca="false">SUMIF($C$7:$C$277,$E282&amp;"_"&amp;$C$280,U$7:U$277)</f>
        <v>0</v>
      </c>
      <c r="V282" s="211" t="n">
        <f aca="false">SUMIF($C$7:$C$277,$E282&amp;"_"&amp;$C$280,V$7:V$277)</f>
        <v>0</v>
      </c>
      <c r="W282" s="211" t="n">
        <f aca="false">SUMIF($C$7:$C$277,$E282&amp;"_"&amp;$C$280,W$7:W$277)</f>
        <v>0</v>
      </c>
      <c r="X282" s="211" t="n">
        <f aca="false">SUMIF($C$7:$C$277,$E282&amp;"_"&amp;$C$280,X$7:X$277)</f>
        <v>0</v>
      </c>
      <c r="Y282" s="211" t="n">
        <f aca="false">SUMIF($C$7:$C$277,$E282&amp;"_"&amp;$C$280,Y$7:Y$277)</f>
        <v>0</v>
      </c>
      <c r="Z282" s="211" t="n">
        <f aca="false">SUMIF($C$7:$C$277,$E282&amp;"_"&amp;$C$280,Z$7:Z$277)</f>
        <v>0</v>
      </c>
      <c r="AA282" s="211" t="n">
        <f aca="false">SUMIF($C$7:$C$277,$E282&amp;"_"&amp;$C$280,AA$7:AA$277)</f>
        <v>0</v>
      </c>
      <c r="AB282" s="44"/>
      <c r="AC282" s="44"/>
      <c r="AD282" s="44"/>
      <c r="AE282" s="44"/>
      <c r="AF282" s="44"/>
      <c r="AG282" s="44"/>
      <c r="AH282" s="44"/>
      <c r="AI282" s="44"/>
      <c r="AJ282" s="44"/>
      <c r="AK282" s="44" t="n">
        <f aca="false">123*1.5+199*3+208*6</f>
        <v>2029.5</v>
      </c>
      <c r="AL282" s="44"/>
      <c r="AM282" s="44"/>
      <c r="AN282" s="44"/>
      <c r="AO282" s="44"/>
      <c r="AP282" s="44"/>
      <c r="AQ282" s="44"/>
      <c r="AR282" s="44"/>
      <c r="AS282" s="44"/>
      <c r="AT282" s="44"/>
      <c r="AU282" s="44"/>
    </row>
    <row r="283" customFormat="false" ht="16.5" hidden="false" customHeight="true" outlineLevel="0" collapsed="false">
      <c r="A283" s="44" t="n">
        <v>341</v>
      </c>
      <c r="B283" s="44"/>
      <c r="C283" s="44"/>
      <c r="D283" s="208" t="s">
        <v>142</v>
      </c>
      <c r="E283" s="209" t="s">
        <v>25</v>
      </c>
      <c r="F283" s="210" t="n">
        <f aca="false">SUM(G283:AA283)</f>
        <v>0</v>
      </c>
      <c r="G283" s="211" t="n">
        <f aca="false">SUMIF($C$7:$C$277,$E283&amp;"_"&amp;$C$280,G$7:G$277)</f>
        <v>0</v>
      </c>
      <c r="H283" s="211" t="n">
        <f aca="false">SUMIF($C$7:$C$277,$E283&amp;"_"&amp;$C$280,H$7:H$277)</f>
        <v>0</v>
      </c>
      <c r="I283" s="211" t="n">
        <f aca="false">SUMIF($C$7:$C$277,$E283&amp;"_"&amp;$C$280,I$7:I$277)</f>
        <v>0</v>
      </c>
      <c r="J283" s="211" t="n">
        <f aca="false">SUMIF($C$7:$C$277,$E283&amp;"_"&amp;$C$280,J$7:J$277)</f>
        <v>0</v>
      </c>
      <c r="K283" s="211" t="n">
        <f aca="false">SUMIF($C$7:$C$277,$E283&amp;"_"&amp;$C$280,K$7:K$277)</f>
        <v>0</v>
      </c>
      <c r="L283" s="211" t="n">
        <f aca="false">SUMIF($C$7:$C$277,$E283&amp;"_"&amp;$C$280,L$7:L$277)</f>
        <v>0</v>
      </c>
      <c r="M283" s="211" t="n">
        <f aca="false">SUMIF($C$7:$C$277,$E283&amp;"_"&amp;$C$280,M$7:M$277)</f>
        <v>0</v>
      </c>
      <c r="N283" s="211" t="n">
        <f aca="false">SUMIF($C$7:$C$277,$E283&amp;"_"&amp;$C$280,N$7:N$277)</f>
        <v>0</v>
      </c>
      <c r="O283" s="211" t="n">
        <f aca="false">SUMIF($C$7:$C$277,$E283&amp;"_"&amp;$C$280,O$7:O$277)</f>
        <v>0</v>
      </c>
      <c r="P283" s="211" t="n">
        <f aca="false">SUMIF($C$7:$C$277,$E283&amp;"_"&amp;$C$280,P$7:P$277)</f>
        <v>0</v>
      </c>
      <c r="Q283" s="211" t="n">
        <f aca="false">SUMIF($C$7:$C$277,$E283&amp;"_"&amp;$C$280,Q$7:Q$277)</f>
        <v>0</v>
      </c>
      <c r="R283" s="211" t="n">
        <f aca="false">SUMIF($C$7:$C$277,$E283&amp;"_"&amp;$C$280,R$7:R$277)</f>
        <v>0</v>
      </c>
      <c r="S283" s="211" t="n">
        <f aca="false">SUMIF($C$7:$C$277,$E283&amp;"_"&amp;$C$280,S$7:S$277)</f>
        <v>0</v>
      </c>
      <c r="T283" s="211" t="n">
        <f aca="false">SUMIF($C$7:$C$277,$E283&amp;"_"&amp;$C$280,T$7:T$277)</f>
        <v>0</v>
      </c>
      <c r="U283" s="211" t="n">
        <f aca="false">SUMIF($C$7:$C$277,$E283&amp;"_"&amp;$C$280,U$7:U$277)</f>
        <v>0</v>
      </c>
      <c r="V283" s="211" t="n">
        <f aca="false">SUMIF($C$7:$C$277,$E283&amp;"_"&amp;$C$280,V$7:V$277)</f>
        <v>0</v>
      </c>
      <c r="W283" s="211" t="n">
        <f aca="false">SUMIF($C$7:$C$277,$E283&amp;"_"&amp;$C$280,W$7:W$277)</f>
        <v>0</v>
      </c>
      <c r="X283" s="211" t="n">
        <f aca="false">SUMIF($C$7:$C$277,$E283&amp;"_"&amp;$C$280,X$7:X$277)</f>
        <v>0</v>
      </c>
      <c r="Y283" s="211" t="n">
        <f aca="false">SUMIF($C$7:$C$277,$E283&amp;"_"&amp;$C$280,Y$7:Y$277)</f>
        <v>0</v>
      </c>
      <c r="Z283" s="211" t="n">
        <f aca="false">SUMIF($C$7:$C$277,$E283&amp;"_"&amp;$C$280,Z$7:Z$277)</f>
        <v>0</v>
      </c>
      <c r="AA283" s="211" t="n">
        <f aca="false">SUMIF($C$7:$C$277,$E283&amp;"_"&amp;$C$280,AA$7:AA$277)</f>
        <v>0</v>
      </c>
      <c r="AB283" s="44"/>
      <c r="AC283" s="44"/>
      <c r="AD283" s="44"/>
      <c r="AE283" s="44"/>
      <c r="AF283" s="44"/>
      <c r="AG283" s="44"/>
      <c r="AH283" s="44"/>
      <c r="AI283" s="44"/>
      <c r="AJ283" s="44"/>
      <c r="AK283" s="44" t="n">
        <f aca="false">AK282-AM281</f>
        <v>68.75</v>
      </c>
      <c r="AL283" s="44"/>
      <c r="AM283" s="44"/>
      <c r="AN283" s="44"/>
      <c r="AO283" s="44"/>
      <c r="AP283" s="44"/>
      <c r="AQ283" s="44"/>
      <c r="AR283" s="44"/>
      <c r="AS283" s="44"/>
      <c r="AT283" s="44"/>
      <c r="AU283" s="44"/>
    </row>
    <row r="284" customFormat="false" ht="16.5" hidden="false" customHeight="true" outlineLevel="0" collapsed="false">
      <c r="A284" s="44" t="n">
        <v>342</v>
      </c>
      <c r="B284" s="44"/>
      <c r="C284" s="44"/>
      <c r="D284" s="208" t="s">
        <v>142</v>
      </c>
      <c r="E284" s="209" t="s">
        <v>27</v>
      </c>
      <c r="F284" s="210" t="n">
        <f aca="false">SUM(G284:AA284)</f>
        <v>0</v>
      </c>
      <c r="G284" s="211" t="n">
        <f aca="false">SUMIF($C$7:$C$277,$E284&amp;"_"&amp;$C$280,G$7:G$277)</f>
        <v>0</v>
      </c>
      <c r="H284" s="211" t="n">
        <f aca="false">SUMIF($C$7:$C$277,$E284&amp;"_"&amp;$C$280,H$7:H$277)</f>
        <v>0</v>
      </c>
      <c r="I284" s="211" t="n">
        <f aca="false">SUMIF($C$7:$C$277,$E284&amp;"_"&amp;$C$280,I$7:I$277)</f>
        <v>0</v>
      </c>
      <c r="J284" s="211" t="n">
        <f aca="false">SUMIF($C$7:$C$277,$E284&amp;"_"&amp;$C$280,J$7:J$277)</f>
        <v>0</v>
      </c>
      <c r="K284" s="211" t="n">
        <f aca="false">SUMIF($C$7:$C$277,$E284&amp;"_"&amp;$C$280,K$7:K$277)</f>
        <v>0</v>
      </c>
      <c r="L284" s="211" t="n">
        <f aca="false">SUMIF($C$7:$C$277,$E284&amp;"_"&amp;$C$280,L$7:L$277)</f>
        <v>0</v>
      </c>
      <c r="M284" s="211" t="n">
        <f aca="false">SUMIF($C$7:$C$277,$E284&amp;"_"&amp;$C$280,M$7:M$277)</f>
        <v>0</v>
      </c>
      <c r="N284" s="211" t="n">
        <f aca="false">SUMIF($C$7:$C$277,$E284&amp;"_"&amp;$C$280,N$7:N$277)</f>
        <v>0</v>
      </c>
      <c r="O284" s="211" t="n">
        <f aca="false">SUMIF($C$7:$C$277,$E284&amp;"_"&amp;$C$280,O$7:O$277)</f>
        <v>0</v>
      </c>
      <c r="P284" s="211" t="n">
        <f aca="false">SUMIF($C$7:$C$277,$E284&amp;"_"&amp;$C$280,P$7:P$277)</f>
        <v>0</v>
      </c>
      <c r="Q284" s="211" t="n">
        <f aca="false">SUMIF($C$7:$C$277,$E284&amp;"_"&amp;$C$280,Q$7:Q$277)</f>
        <v>0</v>
      </c>
      <c r="R284" s="211" t="n">
        <f aca="false">SUMIF($C$7:$C$277,$E284&amp;"_"&amp;$C$280,R$7:R$277)</f>
        <v>0</v>
      </c>
      <c r="S284" s="211" t="n">
        <f aca="false">SUMIF($C$7:$C$277,$E284&amp;"_"&amp;$C$280,S$7:S$277)</f>
        <v>0</v>
      </c>
      <c r="T284" s="211" t="n">
        <f aca="false">SUMIF($C$7:$C$277,$E284&amp;"_"&amp;$C$280,T$7:T$277)</f>
        <v>0</v>
      </c>
      <c r="U284" s="211" t="n">
        <f aca="false">SUMIF($C$7:$C$277,$E284&amp;"_"&amp;$C$280,U$7:U$277)</f>
        <v>0</v>
      </c>
      <c r="V284" s="211" t="n">
        <f aca="false">SUMIF($C$7:$C$277,$E284&amp;"_"&amp;$C$280,V$7:V$277)</f>
        <v>0</v>
      </c>
      <c r="W284" s="211" t="n">
        <f aca="false">SUMIF($C$7:$C$277,$E284&amp;"_"&amp;$C$280,W$7:W$277)</f>
        <v>0</v>
      </c>
      <c r="X284" s="211" t="n">
        <f aca="false">SUMIF($C$7:$C$277,$E284&amp;"_"&amp;$C$280,X$7:X$277)</f>
        <v>0</v>
      </c>
      <c r="Y284" s="211" t="n">
        <f aca="false">SUMIF($C$7:$C$277,$E284&amp;"_"&amp;$C$280,Y$7:Y$277)</f>
        <v>0</v>
      </c>
      <c r="Z284" s="211" t="n">
        <f aca="false">SUMIF($C$7:$C$277,$E284&amp;"_"&amp;$C$280,Z$7:Z$277)</f>
        <v>0</v>
      </c>
      <c r="AA284" s="211" t="n">
        <f aca="false">SUMIF($C$7:$C$277,$E284&amp;"_"&amp;$C$280,AA$7:AA$277)</f>
        <v>0</v>
      </c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  <c r="AR284" s="44"/>
      <c r="AS284" s="44"/>
      <c r="AT284" s="44"/>
      <c r="AU284" s="44"/>
    </row>
    <row r="285" customFormat="false" ht="16.5" hidden="false" customHeight="true" outlineLevel="0" collapsed="false">
      <c r="A285" s="44" t="n">
        <v>343</v>
      </c>
      <c r="B285" s="44"/>
      <c r="C285" s="44"/>
      <c r="D285" s="208" t="s">
        <v>142</v>
      </c>
      <c r="E285" s="209" t="s">
        <v>28</v>
      </c>
      <c r="F285" s="210" t="n">
        <f aca="false">SUM(G285:AA285)</f>
        <v>0</v>
      </c>
      <c r="G285" s="211" t="n">
        <f aca="false">SUMIF($C$7:$C$277,$E285&amp;"_"&amp;$C$280,G$7:G$277)</f>
        <v>0</v>
      </c>
      <c r="H285" s="211" t="n">
        <f aca="false">SUMIF($C$7:$C$277,$E285&amp;"_"&amp;$C$280,H$7:H$277)</f>
        <v>0</v>
      </c>
      <c r="I285" s="211" t="n">
        <f aca="false">SUMIF($C$7:$C$277,$E285&amp;"_"&amp;$C$280,I$7:I$277)</f>
        <v>0</v>
      </c>
      <c r="J285" s="211" t="n">
        <f aca="false">SUMIF($C$7:$C$277,$E285&amp;"_"&amp;$C$280,J$7:J$277)</f>
        <v>0</v>
      </c>
      <c r="K285" s="211" t="n">
        <f aca="false">SUMIF($C$7:$C$277,$E285&amp;"_"&amp;$C$280,K$7:K$277)</f>
        <v>0</v>
      </c>
      <c r="L285" s="211" t="n">
        <f aca="false">SUMIF($C$7:$C$277,$E285&amp;"_"&amp;$C$280,L$7:L$277)</f>
        <v>0</v>
      </c>
      <c r="M285" s="211" t="n">
        <f aca="false">SUMIF($C$7:$C$277,$E285&amp;"_"&amp;$C$280,M$7:M$277)</f>
        <v>0</v>
      </c>
      <c r="N285" s="211" t="n">
        <f aca="false">SUMIF($C$7:$C$277,$E285&amp;"_"&amp;$C$280,N$7:N$277)</f>
        <v>0</v>
      </c>
      <c r="O285" s="211" t="n">
        <f aca="false">SUMIF($C$7:$C$277,$E285&amp;"_"&amp;$C$280,O$7:O$277)</f>
        <v>0</v>
      </c>
      <c r="P285" s="211" t="n">
        <f aca="false">SUMIF($C$7:$C$277,$E285&amp;"_"&amp;$C$280,P$7:P$277)</f>
        <v>0</v>
      </c>
      <c r="Q285" s="211" t="n">
        <f aca="false">SUMIF($C$7:$C$277,$E285&amp;"_"&amp;$C$280,Q$7:Q$277)</f>
        <v>0</v>
      </c>
      <c r="R285" s="211" t="n">
        <f aca="false">SUMIF($C$7:$C$277,$E285&amp;"_"&amp;$C$280,R$7:R$277)</f>
        <v>0</v>
      </c>
      <c r="S285" s="211" t="n">
        <f aca="false">SUMIF($C$7:$C$277,$E285&amp;"_"&amp;$C$280,S$7:S$277)</f>
        <v>0</v>
      </c>
      <c r="T285" s="211" t="n">
        <f aca="false">SUMIF($C$7:$C$277,$E285&amp;"_"&amp;$C$280,T$7:T$277)</f>
        <v>0</v>
      </c>
      <c r="U285" s="211" t="n">
        <f aca="false">SUMIF($C$7:$C$277,$E285&amp;"_"&amp;$C$280,U$7:U$277)</f>
        <v>0</v>
      </c>
      <c r="V285" s="211" t="n">
        <f aca="false">SUMIF($C$7:$C$277,$E285&amp;"_"&amp;$C$280,V$7:V$277)</f>
        <v>0</v>
      </c>
      <c r="W285" s="211" t="n">
        <f aca="false">SUMIF($C$7:$C$277,$E285&amp;"_"&amp;$C$280,W$7:W$277)</f>
        <v>0</v>
      </c>
      <c r="X285" s="211" t="n">
        <f aca="false">SUMIF($C$7:$C$277,$E285&amp;"_"&amp;$C$280,X$7:X$277)</f>
        <v>0</v>
      </c>
      <c r="Y285" s="211" t="n">
        <f aca="false">SUMIF($C$7:$C$277,$E285&amp;"_"&amp;$C$280,Y$7:Y$277)</f>
        <v>0</v>
      </c>
      <c r="Z285" s="211" t="n">
        <f aca="false">SUMIF($C$7:$C$277,$E285&amp;"_"&amp;$C$280,Z$7:Z$277)</f>
        <v>0</v>
      </c>
      <c r="AA285" s="211" t="n">
        <f aca="false">SUMIF($C$7:$C$277,$E285&amp;"_"&amp;$C$280,AA$7:AA$277)</f>
        <v>0</v>
      </c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  <c r="AR285" s="44"/>
      <c r="AS285" s="44"/>
      <c r="AT285" s="44"/>
      <c r="AU285" s="44"/>
    </row>
    <row r="564" customFormat="false" ht="189.75" hidden="false" customHeight="true" outlineLevel="0" collapsed="false"/>
    <row r="565" customFormat="false" ht="16.5" hidden="false" customHeight="true" outlineLevel="0" collapsed="false"/>
    <row r="566" customFormat="false" ht="16.5" hidden="false" customHeight="true" outlineLevel="0" collapsed="false"/>
    <row r="567" customFormat="false" ht="16.5" hidden="false" customHeight="true" outlineLevel="0" collapsed="false"/>
    <row r="568" customFormat="false" ht="16.5" hidden="false" customHeight="true" outlineLevel="0" collapsed="false"/>
    <row r="569" customFormat="false" ht="16.5" hidden="false" customHeight="true" outlineLevel="0" collapsed="false"/>
    <row r="570" customFormat="false" ht="16.5" hidden="false" customHeight="true" outlineLevel="0" collapsed="false"/>
    <row r="571" customFormat="false" ht="16.5" hidden="false" customHeight="true" outlineLevel="0" collapsed="false"/>
    <row r="572" customFormat="false" ht="16.5" hidden="false" customHeight="true" outlineLevel="0" collapsed="false"/>
    <row r="573" customFormat="false" ht="16.5" hidden="false" customHeight="true" outlineLevel="0" collapsed="false"/>
    <row r="574" customFormat="false" ht="16.5" hidden="false" customHeight="true" outlineLevel="0" collapsed="false"/>
    <row r="575" customFormat="false" ht="16.5" hidden="false" customHeight="true" outlineLevel="0" collapsed="false"/>
    <row r="576" customFormat="false" ht="16.5" hidden="false" customHeight="true" outlineLevel="0" collapsed="false"/>
    <row r="577" customFormat="false" ht="16.5" hidden="false" customHeight="true" outlineLevel="0" collapsed="false"/>
    <row r="578" customFormat="false" ht="16.5" hidden="false" customHeight="true" outlineLevel="0" collapsed="false"/>
    <row r="579" customFormat="false" ht="16.5" hidden="false" customHeight="true" outlineLevel="0" collapsed="false"/>
    <row r="580" customFormat="false" ht="16.5" hidden="false" customHeight="true" outlineLevel="0" collapsed="false"/>
    <row r="581" customFormat="false" ht="16.5" hidden="false" customHeight="true" outlineLevel="0" collapsed="false"/>
    <row r="582" customFormat="false" ht="16.5" hidden="false" customHeight="true" outlineLevel="0" collapsed="false"/>
    <row r="583" customFormat="false" ht="16.5" hidden="false" customHeight="true" outlineLevel="0" collapsed="false"/>
    <row r="584" customFormat="false" ht="16.5" hidden="false" customHeight="true" outlineLevel="0" collapsed="false"/>
    <row r="585" customFormat="false" ht="16.5" hidden="false" customHeight="true" outlineLevel="0" collapsed="false"/>
    <row r="586" customFormat="false" ht="16.5" hidden="false" customHeight="true" outlineLevel="0" collapsed="false"/>
    <row r="587" customFormat="false" ht="16.5" hidden="false" customHeight="true" outlineLevel="0" collapsed="false"/>
    <row r="588" customFormat="false" ht="16.5" hidden="false" customHeight="true" outlineLevel="0" collapsed="false"/>
    <row r="589" customFormat="false" ht="16.5" hidden="false" customHeight="true" outlineLevel="0" collapsed="false"/>
    <row r="590" customFormat="false" ht="16.5" hidden="false" customHeight="true" outlineLevel="0" collapsed="false"/>
    <row r="591" customFormat="false" ht="16.5" hidden="false" customHeight="true" outlineLevel="0" collapsed="false"/>
    <row r="592" customFormat="false" ht="16.5" hidden="false" customHeight="true" outlineLevel="0" collapsed="false"/>
    <row r="593" customFormat="false" ht="16.5" hidden="false" customHeight="true" outlineLevel="0" collapsed="false"/>
    <row r="594" customFormat="false" ht="16.5" hidden="false" customHeight="true" outlineLevel="0" collapsed="false"/>
    <row r="595" customFormat="false" ht="16.5" hidden="false" customHeight="true" outlineLevel="0" collapsed="false"/>
    <row r="596" customFormat="false" ht="16.5" hidden="false" customHeight="true" outlineLevel="0" collapsed="false"/>
    <row r="597" customFormat="false" ht="16.5" hidden="false" customHeight="true" outlineLevel="0" collapsed="false"/>
    <row r="598" customFormat="false" ht="16.5" hidden="false" customHeight="true" outlineLevel="0" collapsed="false"/>
    <row r="599" customFormat="false" ht="16.5" hidden="false" customHeight="true" outlineLevel="0" collapsed="false"/>
    <row r="600" customFormat="false" ht="16.5" hidden="false" customHeight="true" outlineLevel="0" collapsed="false"/>
    <row r="601" customFormat="false" ht="16.5" hidden="false" customHeight="true" outlineLevel="0" collapsed="false"/>
    <row r="602" customFormat="false" ht="16.5" hidden="false" customHeight="true" outlineLevel="0" collapsed="false"/>
    <row r="603" customFormat="false" ht="16.5" hidden="false" customHeight="true" outlineLevel="0" collapsed="false"/>
    <row r="604" customFormat="false" ht="16.5" hidden="false" customHeight="true" outlineLevel="0" collapsed="false"/>
    <row r="605" customFormat="false" ht="16.5" hidden="false" customHeight="true" outlineLevel="0" collapsed="false"/>
    <row r="606" customFormat="false" ht="16.5" hidden="false" customHeight="true" outlineLevel="0" collapsed="false"/>
    <row r="607" customFormat="false" ht="16.5" hidden="false" customHeight="true" outlineLevel="0" collapsed="false"/>
    <row r="608" customFormat="false" ht="16.5" hidden="false" customHeight="true" outlineLevel="0" collapsed="false"/>
    <row r="609" customFormat="false" ht="16.5" hidden="false" customHeight="true" outlineLevel="0" collapsed="false"/>
    <row r="610" customFormat="false" ht="16.5" hidden="false" customHeight="true" outlineLevel="0" collapsed="false"/>
    <row r="611" customFormat="false" ht="16.5" hidden="false" customHeight="true" outlineLevel="0" collapsed="false"/>
    <row r="612" customFormat="false" ht="16.5" hidden="false" customHeight="true" outlineLevel="0" collapsed="false"/>
    <row r="613" customFormat="false" ht="16.5" hidden="false" customHeight="true" outlineLevel="0" collapsed="false"/>
    <row r="614" customFormat="false" ht="16.5" hidden="false" customHeight="true" outlineLevel="0" collapsed="false"/>
    <row r="615" customFormat="false" ht="16.5" hidden="false" customHeight="true" outlineLevel="0" collapsed="false"/>
    <row r="616" customFormat="false" ht="16.5" hidden="false" customHeight="true" outlineLevel="0" collapsed="false"/>
    <row r="617" customFormat="false" ht="16.5" hidden="false" customHeight="true" outlineLevel="0" collapsed="false"/>
    <row r="618" customFormat="false" ht="16.5" hidden="false" customHeight="true" outlineLevel="0" collapsed="false"/>
    <row r="619" customFormat="false" ht="16.5" hidden="false" customHeight="true" outlineLevel="0" collapsed="false"/>
    <row r="620" customFormat="false" ht="16.5" hidden="false" customHeight="true" outlineLevel="0" collapsed="false"/>
    <row r="621" customFormat="false" ht="16.5" hidden="false" customHeight="true" outlineLevel="0" collapsed="false"/>
    <row r="622" customFormat="false" ht="16.5" hidden="false" customHeight="true" outlineLevel="0" collapsed="false"/>
    <row r="623" customFormat="false" ht="16.5" hidden="false" customHeight="true" outlineLevel="0" collapsed="false"/>
    <row r="624" customFormat="false" ht="16.5" hidden="false" customHeight="true" outlineLevel="0" collapsed="false"/>
    <row r="625" customFormat="false" ht="16.5" hidden="false" customHeight="true" outlineLevel="0" collapsed="false"/>
    <row r="626" customFormat="false" ht="16.5" hidden="false" customHeight="true" outlineLevel="0" collapsed="false"/>
    <row r="627" customFormat="false" ht="16.5" hidden="false" customHeight="true" outlineLevel="0" collapsed="false"/>
    <row r="628" customFormat="false" ht="16.5" hidden="false" customHeight="true" outlineLevel="0" collapsed="false"/>
    <row r="629" customFormat="false" ht="16.5" hidden="false" customHeight="true" outlineLevel="0" collapsed="false"/>
    <row r="630" customFormat="false" ht="16.5" hidden="false" customHeight="true" outlineLevel="0" collapsed="false"/>
    <row r="631" customFormat="false" ht="16.5" hidden="false" customHeight="true" outlineLevel="0" collapsed="false"/>
    <row r="632" customFormat="false" ht="16.5" hidden="false" customHeight="true" outlineLevel="0" collapsed="false"/>
    <row r="633" customFormat="false" ht="16.5" hidden="false" customHeight="true" outlineLevel="0" collapsed="false"/>
    <row r="634" customFormat="false" ht="16.5" hidden="false" customHeight="true" outlineLevel="0" collapsed="false"/>
    <row r="635" customFormat="false" ht="16.5" hidden="false" customHeight="true" outlineLevel="0" collapsed="false"/>
    <row r="636" customFormat="false" ht="16.5" hidden="false" customHeight="true" outlineLevel="0" collapsed="false"/>
    <row r="637" customFormat="false" ht="16.5" hidden="false" customHeight="true" outlineLevel="0" collapsed="false"/>
    <row r="638" customFormat="false" ht="16.5" hidden="false" customHeight="true" outlineLevel="0" collapsed="false"/>
    <row r="639" customFormat="false" ht="16.5" hidden="false" customHeight="true" outlineLevel="0" collapsed="false"/>
    <row r="640" customFormat="false" ht="16.5" hidden="false" customHeight="true" outlineLevel="0" collapsed="false"/>
    <row r="641" customFormat="false" ht="16.5" hidden="false" customHeight="true" outlineLevel="0" collapsed="false"/>
    <row r="642" customFormat="false" ht="16.5" hidden="false" customHeight="true" outlineLevel="0" collapsed="false"/>
    <row r="643" customFormat="false" ht="16.5" hidden="false" customHeight="true" outlineLevel="0" collapsed="false"/>
    <row r="644" customFormat="false" ht="16.5" hidden="false" customHeight="true" outlineLevel="0" collapsed="false"/>
    <row r="645" customFormat="false" ht="16.5" hidden="false" customHeight="true" outlineLevel="0" collapsed="false"/>
    <row r="646" customFormat="false" ht="16.5" hidden="false" customHeight="true" outlineLevel="0" collapsed="false"/>
    <row r="647" customFormat="false" ht="16.5" hidden="false" customHeight="true" outlineLevel="0" collapsed="false"/>
    <row r="648" customFormat="false" ht="16.5" hidden="false" customHeight="true" outlineLevel="0" collapsed="false"/>
    <row r="649" customFormat="false" ht="16.5" hidden="false" customHeight="true" outlineLevel="0" collapsed="false"/>
    <row r="650" customFormat="false" ht="16.5" hidden="false" customHeight="true" outlineLevel="0" collapsed="false"/>
    <row r="651" customFormat="false" ht="16.5" hidden="false" customHeight="true" outlineLevel="0" collapsed="false"/>
    <row r="652" customFormat="false" ht="16.5" hidden="false" customHeight="true" outlineLevel="0" collapsed="false"/>
    <row r="653" customFormat="false" ht="16.5" hidden="false" customHeight="true" outlineLevel="0" collapsed="false"/>
    <row r="654" customFormat="false" ht="16.5" hidden="false" customHeight="true" outlineLevel="0" collapsed="false"/>
    <row r="655" customFormat="false" ht="16.5" hidden="false" customHeight="true" outlineLevel="0" collapsed="false"/>
    <row r="656" customFormat="false" ht="16.5" hidden="false" customHeight="true" outlineLevel="0" collapsed="false"/>
    <row r="657" customFormat="false" ht="16.5" hidden="false" customHeight="true" outlineLevel="0" collapsed="false"/>
    <row r="658" customFormat="false" ht="16.5" hidden="false" customHeight="true" outlineLevel="0" collapsed="false"/>
    <row r="659" customFormat="false" ht="16.5" hidden="false" customHeight="true" outlineLevel="0" collapsed="false"/>
    <row r="660" customFormat="false" ht="16.5" hidden="false" customHeight="true" outlineLevel="0" collapsed="false"/>
    <row r="661" customFormat="false" ht="16.5" hidden="false" customHeight="true" outlineLevel="0" collapsed="false"/>
    <row r="662" customFormat="false" ht="16.5" hidden="false" customHeight="true" outlineLevel="0" collapsed="false"/>
    <row r="663" customFormat="false" ht="16.5" hidden="false" customHeight="true" outlineLevel="0" collapsed="false"/>
    <row r="664" customFormat="false" ht="16.5" hidden="false" customHeight="true" outlineLevel="0" collapsed="false"/>
    <row r="665" customFormat="false" ht="16.5" hidden="false" customHeight="true" outlineLevel="0" collapsed="false"/>
    <row r="666" customFormat="false" ht="16.5" hidden="false" customHeight="true" outlineLevel="0" collapsed="false"/>
    <row r="667" customFormat="false" ht="16.5" hidden="false" customHeight="true" outlineLevel="0" collapsed="false"/>
    <row r="668" customFormat="false" ht="16.5" hidden="false" customHeight="true" outlineLevel="0" collapsed="false"/>
    <row r="669" customFormat="false" ht="16.5" hidden="false" customHeight="true" outlineLevel="0" collapsed="false"/>
    <row r="670" customFormat="false" ht="16.5" hidden="false" customHeight="true" outlineLevel="0" collapsed="false"/>
    <row r="671" customFormat="false" ht="16.5" hidden="false" customHeight="true" outlineLevel="0" collapsed="false"/>
    <row r="672" customFormat="false" ht="16.5" hidden="false" customHeight="true" outlineLevel="0" collapsed="false"/>
    <row r="673" customFormat="false" ht="16.5" hidden="false" customHeight="true" outlineLevel="0" collapsed="false"/>
    <row r="674" customFormat="false" ht="16.5" hidden="false" customHeight="true" outlineLevel="0" collapsed="false"/>
    <row r="675" customFormat="false" ht="16.5" hidden="false" customHeight="true" outlineLevel="0" collapsed="false"/>
    <row r="676" customFormat="false" ht="16.5" hidden="false" customHeight="true" outlineLevel="0" collapsed="false"/>
    <row r="677" customFormat="false" ht="16.5" hidden="false" customHeight="true" outlineLevel="0" collapsed="false"/>
    <row r="678" customFormat="false" ht="16.5" hidden="false" customHeight="true" outlineLevel="0" collapsed="false"/>
    <row r="679" customFormat="false" ht="16.5" hidden="false" customHeight="true" outlineLevel="0" collapsed="false"/>
    <row r="680" customFormat="false" ht="16.5" hidden="false" customHeight="true" outlineLevel="0" collapsed="false"/>
    <row r="681" customFormat="false" ht="16.5" hidden="false" customHeight="true" outlineLevel="0" collapsed="false"/>
    <row r="682" customFormat="false" ht="16.5" hidden="false" customHeight="true" outlineLevel="0" collapsed="false"/>
    <row r="683" customFormat="false" ht="16.5" hidden="false" customHeight="true" outlineLevel="0" collapsed="false"/>
    <row r="684" customFormat="false" ht="16.5" hidden="false" customHeight="true" outlineLevel="0" collapsed="false"/>
    <row r="685" customFormat="false" ht="16.5" hidden="false" customHeight="true" outlineLevel="0" collapsed="false"/>
    <row r="686" customFormat="false" ht="16.5" hidden="false" customHeight="true" outlineLevel="0" collapsed="false"/>
    <row r="687" customFormat="false" ht="16.5" hidden="false" customHeight="true" outlineLevel="0" collapsed="false"/>
    <row r="688" customFormat="false" ht="16.5" hidden="false" customHeight="true" outlineLevel="0" collapsed="false"/>
    <row r="689" customFormat="false" ht="16.5" hidden="false" customHeight="true" outlineLevel="0" collapsed="false"/>
    <row r="690" customFormat="false" ht="16.5" hidden="false" customHeight="true" outlineLevel="0" collapsed="false"/>
    <row r="691" customFormat="false" ht="16.5" hidden="false" customHeight="true" outlineLevel="0" collapsed="false"/>
    <row r="692" customFormat="false" ht="16.5" hidden="false" customHeight="true" outlineLevel="0" collapsed="false"/>
    <row r="693" customFormat="false" ht="16.5" hidden="false" customHeight="true" outlineLevel="0" collapsed="false"/>
    <row r="694" customFormat="false" ht="16.5" hidden="false" customHeight="true" outlineLevel="0" collapsed="false"/>
    <row r="695" customFormat="false" ht="16.5" hidden="false" customHeight="true" outlineLevel="0" collapsed="false"/>
    <row r="696" customFormat="false" ht="16.5" hidden="false" customHeight="true" outlineLevel="0" collapsed="false"/>
    <row r="697" customFormat="false" ht="16.5" hidden="false" customHeight="true" outlineLevel="0" collapsed="false"/>
    <row r="698" customFormat="false" ht="16.5" hidden="false" customHeight="true" outlineLevel="0" collapsed="false"/>
    <row r="699" customFormat="false" ht="16.5" hidden="false" customHeight="true" outlineLevel="0" collapsed="false"/>
    <row r="700" customFormat="false" ht="16.5" hidden="false" customHeight="true" outlineLevel="0" collapsed="false"/>
    <row r="701" customFormat="false" ht="16.5" hidden="false" customHeight="true" outlineLevel="0" collapsed="false"/>
    <row r="702" customFormat="false" ht="16.5" hidden="false" customHeight="true" outlineLevel="0" collapsed="false"/>
    <row r="703" customFormat="false" ht="16.5" hidden="false" customHeight="true" outlineLevel="0" collapsed="false"/>
    <row r="704" customFormat="false" ht="16.5" hidden="false" customHeight="true" outlineLevel="0" collapsed="false"/>
    <row r="705" customFormat="false" ht="16.5" hidden="false" customHeight="true" outlineLevel="0" collapsed="false"/>
    <row r="706" customFormat="false" ht="16.5" hidden="false" customHeight="true" outlineLevel="0" collapsed="false"/>
    <row r="707" customFormat="false" ht="16.5" hidden="false" customHeight="true" outlineLevel="0" collapsed="false"/>
    <row r="708" customFormat="false" ht="16.5" hidden="false" customHeight="true" outlineLevel="0" collapsed="false"/>
    <row r="709" customFormat="false" ht="16.5" hidden="false" customHeight="true" outlineLevel="0" collapsed="false"/>
    <row r="710" customFormat="false" ht="16.5" hidden="false" customHeight="true" outlineLevel="0" collapsed="false"/>
    <row r="711" customFormat="false" ht="16.5" hidden="false" customHeight="true" outlineLevel="0" collapsed="false"/>
    <row r="712" customFormat="false" ht="16.5" hidden="false" customHeight="true" outlineLevel="0" collapsed="false"/>
    <row r="713" customFormat="false" ht="16.5" hidden="false" customHeight="true" outlineLevel="0" collapsed="false"/>
    <row r="714" customFormat="false" ht="16.5" hidden="false" customHeight="true" outlineLevel="0" collapsed="false"/>
    <row r="715" customFormat="false" ht="16.5" hidden="false" customHeight="true" outlineLevel="0" collapsed="false"/>
    <row r="716" customFormat="false" ht="16.5" hidden="false" customHeight="true" outlineLevel="0" collapsed="false"/>
    <row r="717" customFormat="false" ht="16.5" hidden="false" customHeight="true" outlineLevel="0" collapsed="false"/>
    <row r="718" customFormat="false" ht="16.5" hidden="false" customHeight="true" outlineLevel="0" collapsed="false"/>
    <row r="719" customFormat="false" ht="16.5" hidden="false" customHeight="true" outlineLevel="0" collapsed="false"/>
    <row r="720" customFormat="false" ht="16.5" hidden="false" customHeight="true" outlineLevel="0" collapsed="false"/>
    <row r="721" customFormat="false" ht="16.5" hidden="false" customHeight="true" outlineLevel="0" collapsed="false"/>
    <row r="722" customFormat="false" ht="16.5" hidden="false" customHeight="true" outlineLevel="0" collapsed="false"/>
    <row r="723" customFormat="false" ht="16.5" hidden="false" customHeight="true" outlineLevel="0" collapsed="false"/>
    <row r="724" customFormat="false" ht="16.5" hidden="false" customHeight="true" outlineLevel="0" collapsed="false"/>
    <row r="725" customFormat="false" ht="16.5" hidden="false" customHeight="true" outlineLevel="0" collapsed="false"/>
    <row r="726" customFormat="false" ht="16.5" hidden="false" customHeight="true" outlineLevel="0" collapsed="false"/>
    <row r="727" customFormat="false" ht="16.5" hidden="false" customHeight="true" outlineLevel="0" collapsed="false"/>
    <row r="728" customFormat="false" ht="16.5" hidden="false" customHeight="true" outlineLevel="0" collapsed="false"/>
    <row r="729" customFormat="false" ht="16.5" hidden="false" customHeight="true" outlineLevel="0" collapsed="false"/>
    <row r="730" customFormat="false" ht="16.5" hidden="false" customHeight="true" outlineLevel="0" collapsed="false"/>
    <row r="731" customFormat="false" ht="16.5" hidden="false" customHeight="true" outlineLevel="0" collapsed="false"/>
    <row r="732" customFormat="false" ht="16.5" hidden="false" customHeight="true" outlineLevel="0" collapsed="false"/>
    <row r="733" customFormat="false" ht="16.5" hidden="false" customHeight="true" outlineLevel="0" collapsed="false"/>
    <row r="734" customFormat="false" ht="16.5" hidden="false" customHeight="true" outlineLevel="0" collapsed="false"/>
    <row r="735" customFormat="false" ht="16.5" hidden="false" customHeight="true" outlineLevel="0" collapsed="false"/>
    <row r="736" customFormat="false" ht="16.5" hidden="false" customHeight="true" outlineLevel="0" collapsed="false"/>
    <row r="737" customFormat="false" ht="16.5" hidden="false" customHeight="true" outlineLevel="0" collapsed="false"/>
    <row r="738" customFormat="false" ht="16.5" hidden="false" customHeight="true" outlineLevel="0" collapsed="false"/>
    <row r="739" customFormat="false" ht="16.5" hidden="false" customHeight="true" outlineLevel="0" collapsed="false"/>
    <row r="740" customFormat="false" ht="16.5" hidden="false" customHeight="true" outlineLevel="0" collapsed="false"/>
    <row r="741" customFormat="false" ht="16.5" hidden="false" customHeight="true" outlineLevel="0" collapsed="false"/>
    <row r="742" customFormat="false" ht="16.5" hidden="false" customHeight="true" outlineLevel="0" collapsed="false"/>
    <row r="743" customFormat="false" ht="16.5" hidden="false" customHeight="true" outlineLevel="0" collapsed="false"/>
    <row r="744" customFormat="false" ht="16.5" hidden="false" customHeight="true" outlineLevel="0" collapsed="false"/>
    <row r="745" customFormat="false" ht="16.5" hidden="false" customHeight="true" outlineLevel="0" collapsed="false"/>
    <row r="746" customFormat="false" ht="16.5" hidden="false" customHeight="true" outlineLevel="0" collapsed="false"/>
    <row r="747" customFormat="false" ht="16.5" hidden="false" customHeight="true" outlineLevel="0" collapsed="false"/>
    <row r="748" customFormat="false" ht="16.5" hidden="false" customHeight="true" outlineLevel="0" collapsed="false"/>
    <row r="749" customFormat="false" ht="16.5" hidden="false" customHeight="true" outlineLevel="0" collapsed="false"/>
    <row r="750" customFormat="false" ht="16.5" hidden="false" customHeight="true" outlineLevel="0" collapsed="false"/>
    <row r="751" customFormat="false" ht="16.5" hidden="false" customHeight="true" outlineLevel="0" collapsed="false"/>
    <row r="752" customFormat="false" ht="16.5" hidden="false" customHeight="true" outlineLevel="0" collapsed="false"/>
    <row r="753" customFormat="false" ht="16.5" hidden="false" customHeight="true" outlineLevel="0" collapsed="false"/>
    <row r="754" customFormat="false" ht="16.5" hidden="false" customHeight="true" outlineLevel="0" collapsed="false"/>
    <row r="755" customFormat="false" ht="16.5" hidden="false" customHeight="true" outlineLevel="0" collapsed="false"/>
    <row r="756" customFormat="false" ht="16.5" hidden="false" customHeight="true" outlineLevel="0" collapsed="false"/>
    <row r="757" customFormat="false" ht="16.5" hidden="false" customHeight="true" outlineLevel="0" collapsed="false"/>
    <row r="758" customFormat="false" ht="16.5" hidden="false" customHeight="true" outlineLevel="0" collapsed="false"/>
    <row r="759" customFormat="false" ht="16.5" hidden="false" customHeight="true" outlineLevel="0" collapsed="false"/>
    <row r="760" customFormat="false" ht="16.5" hidden="false" customHeight="true" outlineLevel="0" collapsed="false"/>
    <row r="761" customFormat="false" ht="16.5" hidden="false" customHeight="true" outlineLevel="0" collapsed="false"/>
    <row r="762" customFormat="false" ht="16.5" hidden="false" customHeight="true" outlineLevel="0" collapsed="false"/>
    <row r="763" customFormat="false" ht="16.5" hidden="false" customHeight="true" outlineLevel="0" collapsed="false"/>
    <row r="764" customFormat="false" ht="16.5" hidden="false" customHeight="true" outlineLevel="0" collapsed="false"/>
    <row r="765" customFormat="false" ht="16.5" hidden="false" customHeight="true" outlineLevel="0" collapsed="false"/>
    <row r="766" customFormat="false" ht="16.5" hidden="false" customHeight="true" outlineLevel="0" collapsed="false"/>
    <row r="767" customFormat="false" ht="16.5" hidden="false" customHeight="true" outlineLevel="0" collapsed="false"/>
    <row r="768" customFormat="false" ht="16.5" hidden="false" customHeight="true" outlineLevel="0" collapsed="false"/>
    <row r="769" customFormat="false" ht="16.5" hidden="false" customHeight="true" outlineLevel="0" collapsed="false"/>
    <row r="770" customFormat="false" ht="16.5" hidden="false" customHeight="true" outlineLevel="0" collapsed="false"/>
    <row r="771" customFormat="false" ht="16.5" hidden="false" customHeight="true" outlineLevel="0" collapsed="false"/>
    <row r="772" customFormat="false" ht="16.5" hidden="false" customHeight="true" outlineLevel="0" collapsed="false"/>
    <row r="773" customFormat="false" ht="16.5" hidden="false" customHeight="true" outlineLevel="0" collapsed="false"/>
    <row r="774" customFormat="false" ht="16.5" hidden="false" customHeight="true" outlineLevel="0" collapsed="false"/>
    <row r="775" customFormat="false" ht="16.5" hidden="false" customHeight="true" outlineLevel="0" collapsed="false"/>
    <row r="776" customFormat="false" ht="16.5" hidden="false" customHeight="true" outlineLevel="0" collapsed="false"/>
    <row r="777" customFormat="false" ht="16.5" hidden="false" customHeight="true" outlineLevel="0" collapsed="false"/>
    <row r="778" customFormat="false" ht="16.5" hidden="false" customHeight="true" outlineLevel="0" collapsed="false"/>
    <row r="779" customFormat="false" ht="16.5" hidden="false" customHeight="true" outlineLevel="0" collapsed="false"/>
    <row r="780" customFormat="false" ht="16.5" hidden="false" customHeight="true" outlineLevel="0" collapsed="false"/>
    <row r="781" customFormat="false" ht="16.5" hidden="false" customHeight="true" outlineLevel="0" collapsed="false"/>
    <row r="782" customFormat="false" ht="16.5" hidden="false" customHeight="true" outlineLevel="0" collapsed="false"/>
    <row r="783" customFormat="false" ht="16.5" hidden="false" customHeight="true" outlineLevel="0" collapsed="false"/>
    <row r="784" customFormat="false" ht="16.5" hidden="false" customHeight="true" outlineLevel="0" collapsed="false"/>
    <row r="785" customFormat="false" ht="16.5" hidden="false" customHeight="true" outlineLevel="0" collapsed="false"/>
    <row r="786" customFormat="false" ht="16.5" hidden="false" customHeight="true" outlineLevel="0" collapsed="false"/>
    <row r="787" customFormat="false" ht="16.5" hidden="false" customHeight="true" outlineLevel="0" collapsed="false"/>
    <row r="788" customFormat="false" ht="16.5" hidden="false" customHeight="true" outlineLevel="0" collapsed="false"/>
    <row r="789" customFormat="false" ht="16.5" hidden="false" customHeight="true" outlineLevel="0" collapsed="false"/>
    <row r="790" customFormat="false" ht="16.5" hidden="false" customHeight="true" outlineLevel="0" collapsed="false"/>
    <row r="791" customFormat="false" ht="16.5" hidden="false" customHeight="true" outlineLevel="0" collapsed="false"/>
    <row r="792" customFormat="false" ht="16.5" hidden="false" customHeight="true" outlineLevel="0" collapsed="false"/>
    <row r="793" customFormat="false" ht="16.5" hidden="false" customHeight="true" outlineLevel="0" collapsed="false"/>
    <row r="794" customFormat="false" ht="16.5" hidden="false" customHeight="true" outlineLevel="0" collapsed="false"/>
    <row r="795" customFormat="false" ht="16.5" hidden="false" customHeight="true" outlineLevel="0" collapsed="false"/>
    <row r="796" customFormat="false" ht="16.5" hidden="false" customHeight="true" outlineLevel="0" collapsed="false"/>
    <row r="797" customFormat="false" ht="16.5" hidden="false" customHeight="true" outlineLevel="0" collapsed="false"/>
    <row r="798" customFormat="false" ht="16.5" hidden="false" customHeight="true" outlineLevel="0" collapsed="false"/>
    <row r="799" customFormat="false" ht="16.5" hidden="false" customHeight="true" outlineLevel="0" collapsed="false"/>
    <row r="800" customFormat="false" ht="16.5" hidden="false" customHeight="true" outlineLevel="0" collapsed="false"/>
    <row r="801" customFormat="false" ht="16.5" hidden="false" customHeight="true" outlineLevel="0" collapsed="false"/>
    <row r="802" customFormat="false" ht="16.5" hidden="false" customHeight="true" outlineLevel="0" collapsed="false"/>
    <row r="803" customFormat="false" ht="16.5" hidden="false" customHeight="true" outlineLevel="0" collapsed="false"/>
    <row r="804" customFormat="false" ht="16.5" hidden="false" customHeight="true" outlineLevel="0" collapsed="false"/>
    <row r="805" customFormat="false" ht="16.5" hidden="false" customHeight="true" outlineLevel="0" collapsed="false"/>
    <row r="806" customFormat="false" ht="16.5" hidden="false" customHeight="true" outlineLevel="0" collapsed="false"/>
    <row r="807" customFormat="false" ht="16.5" hidden="false" customHeight="true" outlineLevel="0" collapsed="false"/>
    <row r="808" customFormat="false" ht="16.5" hidden="false" customHeight="true" outlineLevel="0" collapsed="false"/>
    <row r="809" customFormat="false" ht="16.5" hidden="false" customHeight="true" outlineLevel="0" collapsed="false"/>
    <row r="810" customFormat="false" ht="16.5" hidden="false" customHeight="true" outlineLevel="0" collapsed="false"/>
    <row r="811" customFormat="false" ht="16.5" hidden="false" customHeight="true" outlineLevel="0" collapsed="false"/>
    <row r="812" customFormat="false" ht="16.5" hidden="false" customHeight="true" outlineLevel="0" collapsed="false"/>
    <row r="813" customFormat="false" ht="16.5" hidden="false" customHeight="true" outlineLevel="0" collapsed="false"/>
    <row r="814" customFormat="false" ht="16.5" hidden="false" customHeight="true" outlineLevel="0" collapsed="false"/>
    <row r="815" customFormat="false" ht="16.5" hidden="false" customHeight="true" outlineLevel="0" collapsed="false"/>
    <row r="816" customFormat="false" ht="16.5" hidden="false" customHeight="true" outlineLevel="0" collapsed="false"/>
    <row r="817" customFormat="false" ht="16.5" hidden="false" customHeight="true" outlineLevel="0" collapsed="false"/>
    <row r="818" customFormat="false" ht="16.5" hidden="false" customHeight="true" outlineLevel="0" collapsed="false"/>
    <row r="819" customFormat="false" ht="16.5" hidden="false" customHeight="true" outlineLevel="0" collapsed="false"/>
    <row r="820" customFormat="false" ht="16.5" hidden="false" customHeight="true" outlineLevel="0" collapsed="false"/>
    <row r="821" customFormat="false" ht="16.5" hidden="false" customHeight="true" outlineLevel="0" collapsed="false"/>
    <row r="822" customFormat="false" ht="16.5" hidden="false" customHeight="true" outlineLevel="0" collapsed="false"/>
    <row r="823" customFormat="false" ht="16.5" hidden="false" customHeight="true" outlineLevel="0" collapsed="false"/>
    <row r="824" customFormat="false" ht="16.5" hidden="false" customHeight="true" outlineLevel="0" collapsed="false"/>
    <row r="825" customFormat="false" ht="16.5" hidden="false" customHeight="true" outlineLevel="0" collapsed="false"/>
    <row r="826" customFormat="false" ht="16.5" hidden="false" customHeight="true" outlineLevel="0" collapsed="false"/>
    <row r="827" customFormat="false" ht="16.5" hidden="false" customHeight="true" outlineLevel="0" collapsed="false"/>
    <row r="828" customFormat="false" ht="16.5" hidden="false" customHeight="true" outlineLevel="0" collapsed="false"/>
    <row r="829" customFormat="false" ht="16.5" hidden="false" customHeight="true" outlineLevel="0" collapsed="false"/>
    <row r="830" customFormat="false" ht="16.5" hidden="false" customHeight="true" outlineLevel="0" collapsed="false"/>
    <row r="831" customFormat="false" ht="16.5" hidden="false" customHeight="true" outlineLevel="0" collapsed="false"/>
    <row r="832" customFormat="false" ht="16.5" hidden="false" customHeight="true" outlineLevel="0" collapsed="false"/>
    <row r="833" customFormat="false" ht="16.5" hidden="false" customHeight="true" outlineLevel="0" collapsed="false"/>
    <row r="834" customFormat="false" ht="16.5" hidden="false" customHeight="true" outlineLevel="0" collapsed="false"/>
    <row r="835" customFormat="false" ht="16.5" hidden="false" customHeight="true" outlineLevel="0" collapsed="false"/>
    <row r="836" customFormat="false" ht="16.5" hidden="false" customHeight="true" outlineLevel="0" collapsed="false"/>
    <row r="837" customFormat="false" ht="16.5" hidden="false" customHeight="true" outlineLevel="0" collapsed="false"/>
    <row r="838" customFormat="false" ht="16.5" hidden="false" customHeight="true" outlineLevel="0" collapsed="false"/>
    <row r="839" customFormat="false" ht="16.5" hidden="false" customHeight="true" outlineLevel="0" collapsed="false"/>
    <row r="840" customFormat="false" ht="16.5" hidden="false" customHeight="true" outlineLevel="0" collapsed="false"/>
    <row r="841" customFormat="false" ht="16.5" hidden="false" customHeight="true" outlineLevel="0" collapsed="false"/>
    <row r="842" customFormat="false" ht="16.5" hidden="false" customHeight="true" outlineLevel="0" collapsed="false"/>
    <row r="843" customFormat="false" ht="16.5" hidden="false" customHeight="true" outlineLevel="0" collapsed="false"/>
    <row r="844" customFormat="false" ht="16.5" hidden="false" customHeight="true" outlineLevel="0" collapsed="false"/>
    <row r="845" customFormat="false" ht="16.5" hidden="false" customHeight="true" outlineLevel="0" collapsed="false"/>
    <row r="846" customFormat="false" ht="16.5" hidden="false" customHeight="true" outlineLevel="0" collapsed="false"/>
    <row r="847" customFormat="false" ht="16.5" hidden="false" customHeight="true" outlineLevel="0" collapsed="false"/>
    <row r="848" customFormat="false" ht="16.5" hidden="false" customHeight="true" outlineLevel="0" collapsed="false"/>
    <row r="849" customFormat="false" ht="16.5" hidden="false" customHeight="true" outlineLevel="0" collapsed="false"/>
    <row r="850" customFormat="false" ht="16.5" hidden="false" customHeight="true" outlineLevel="0" collapsed="false"/>
    <row r="851" customFormat="false" ht="16.5" hidden="false" customHeight="true" outlineLevel="0" collapsed="false"/>
    <row r="852" customFormat="false" ht="16.5" hidden="false" customHeight="true" outlineLevel="0" collapsed="false"/>
    <row r="853" customFormat="false" ht="16.5" hidden="false" customHeight="true" outlineLevel="0" collapsed="false"/>
    <row r="854" customFormat="false" ht="16.5" hidden="false" customHeight="true" outlineLevel="0" collapsed="false"/>
    <row r="855" customFormat="false" ht="16.5" hidden="false" customHeight="true" outlineLevel="0" collapsed="false"/>
    <row r="856" customFormat="false" ht="16.5" hidden="false" customHeight="true" outlineLevel="0" collapsed="false"/>
    <row r="857" customFormat="false" ht="16.5" hidden="false" customHeight="true" outlineLevel="0" collapsed="false"/>
    <row r="858" customFormat="false" ht="16.5" hidden="false" customHeight="true" outlineLevel="0" collapsed="false"/>
    <row r="859" customFormat="false" ht="16.5" hidden="false" customHeight="true" outlineLevel="0" collapsed="false"/>
    <row r="860" customFormat="false" ht="16.5" hidden="false" customHeight="true" outlineLevel="0" collapsed="false"/>
    <row r="861" customFormat="false" ht="16.5" hidden="false" customHeight="true" outlineLevel="0" collapsed="false"/>
    <row r="862" customFormat="false" ht="16.5" hidden="false" customHeight="true" outlineLevel="0" collapsed="false"/>
    <row r="863" customFormat="false" ht="16.5" hidden="false" customHeight="true" outlineLevel="0" collapsed="false"/>
    <row r="864" customFormat="false" ht="16.5" hidden="false" customHeight="true" outlineLevel="0" collapsed="false"/>
    <row r="865" customFormat="false" ht="16.5" hidden="false" customHeight="true" outlineLevel="0" collapsed="false"/>
    <row r="866" customFormat="false" ht="16.5" hidden="false" customHeight="true" outlineLevel="0" collapsed="false"/>
    <row r="867" customFormat="false" ht="16.5" hidden="false" customHeight="true" outlineLevel="0" collapsed="false"/>
    <row r="868" customFormat="false" ht="16.5" hidden="false" customHeight="true" outlineLevel="0" collapsed="false"/>
    <row r="869" customFormat="false" ht="16.5" hidden="false" customHeight="true" outlineLevel="0" collapsed="false"/>
    <row r="870" customFormat="false" ht="16.5" hidden="false" customHeight="true" outlineLevel="0" collapsed="false"/>
    <row r="871" customFormat="false" ht="16.5" hidden="false" customHeight="true" outlineLevel="0" collapsed="false"/>
    <row r="872" customFormat="false" ht="16.5" hidden="false" customHeight="true" outlineLevel="0" collapsed="false"/>
    <row r="873" customFormat="false" ht="16.5" hidden="false" customHeight="true" outlineLevel="0" collapsed="false"/>
    <row r="874" customFormat="false" ht="16.5" hidden="false" customHeight="true" outlineLevel="0" collapsed="false"/>
    <row r="875" customFormat="false" ht="16.5" hidden="false" customHeight="true" outlineLevel="0" collapsed="false"/>
    <row r="876" customFormat="false" ht="16.5" hidden="false" customHeight="true" outlineLevel="0" collapsed="false"/>
    <row r="877" customFormat="false" ht="16.5" hidden="false" customHeight="true" outlineLevel="0" collapsed="false"/>
    <row r="878" customFormat="false" ht="16.5" hidden="false" customHeight="true" outlineLevel="0" collapsed="false"/>
    <row r="879" customFormat="false" ht="16.5" hidden="false" customHeight="true" outlineLevel="0" collapsed="false"/>
    <row r="880" customFormat="false" ht="16.5" hidden="false" customHeight="true" outlineLevel="0" collapsed="false"/>
    <row r="881" customFormat="false" ht="16.5" hidden="false" customHeight="true" outlineLevel="0" collapsed="false"/>
    <row r="882" customFormat="false" ht="16.5" hidden="false" customHeight="true" outlineLevel="0" collapsed="false"/>
    <row r="883" customFormat="false" ht="16.5" hidden="false" customHeight="true" outlineLevel="0" collapsed="false"/>
    <row r="884" customFormat="false" ht="16.5" hidden="false" customHeight="true" outlineLevel="0" collapsed="false"/>
    <row r="885" customFormat="false" ht="16.5" hidden="false" customHeight="true" outlineLevel="0" collapsed="false"/>
    <row r="886" customFormat="false" ht="16.5" hidden="false" customHeight="true" outlineLevel="0" collapsed="false"/>
    <row r="887" customFormat="false" ht="16.5" hidden="false" customHeight="true" outlineLevel="0" collapsed="false"/>
    <row r="888" customFormat="false" ht="16.5" hidden="false" customHeight="true" outlineLevel="0" collapsed="false"/>
    <row r="889" customFormat="false" ht="16.5" hidden="false" customHeight="true" outlineLevel="0" collapsed="false"/>
    <row r="890" customFormat="false" ht="16.5" hidden="false" customHeight="true" outlineLevel="0" collapsed="false"/>
    <row r="891" customFormat="false" ht="16.5" hidden="false" customHeight="true" outlineLevel="0" collapsed="false"/>
    <row r="892" customFormat="false" ht="16.5" hidden="false" customHeight="true" outlineLevel="0" collapsed="false"/>
    <row r="893" customFormat="false" ht="16.5" hidden="false" customHeight="true" outlineLevel="0" collapsed="false"/>
    <row r="894" customFormat="false" ht="16.5" hidden="false" customHeight="true" outlineLevel="0" collapsed="false"/>
    <row r="895" customFormat="false" ht="16.5" hidden="false" customHeight="true" outlineLevel="0" collapsed="false"/>
    <row r="896" customFormat="false" ht="16.5" hidden="false" customHeight="true" outlineLevel="0" collapsed="false"/>
    <row r="897" customFormat="false" ht="16.5" hidden="false" customHeight="true" outlineLevel="0" collapsed="false"/>
    <row r="898" customFormat="false" ht="16.5" hidden="false" customHeight="true" outlineLevel="0" collapsed="false"/>
    <row r="899" customFormat="false" ht="16.5" hidden="false" customHeight="true" outlineLevel="0" collapsed="false"/>
    <row r="900" customFormat="false" ht="16.5" hidden="false" customHeight="true" outlineLevel="0" collapsed="false"/>
    <row r="901" customFormat="false" ht="16.5" hidden="false" customHeight="true" outlineLevel="0" collapsed="false"/>
    <row r="902" customFormat="false" ht="16.5" hidden="false" customHeight="true" outlineLevel="0" collapsed="false"/>
    <row r="903" customFormat="false" ht="16.5" hidden="false" customHeight="true" outlineLevel="0" collapsed="false"/>
    <row r="904" customFormat="false" ht="16.5" hidden="false" customHeight="true" outlineLevel="0" collapsed="false"/>
    <row r="905" customFormat="false" ht="16.5" hidden="false" customHeight="true" outlineLevel="0" collapsed="false"/>
    <row r="906" customFormat="false" ht="16.5" hidden="false" customHeight="true" outlineLevel="0" collapsed="false"/>
    <row r="907" customFormat="false" ht="16.5" hidden="false" customHeight="true" outlineLevel="0" collapsed="false"/>
    <row r="908" customFormat="false" ht="16.5" hidden="false" customHeight="true" outlineLevel="0" collapsed="false"/>
    <row r="909" customFormat="false" ht="16.5" hidden="false" customHeight="true" outlineLevel="0" collapsed="false"/>
    <row r="910" customFormat="false" ht="16.5" hidden="false" customHeight="true" outlineLevel="0" collapsed="false"/>
    <row r="911" customFormat="false" ht="16.5" hidden="false" customHeight="true" outlineLevel="0" collapsed="false"/>
    <row r="912" customFormat="false" ht="16.5" hidden="false" customHeight="true" outlineLevel="0" collapsed="false"/>
    <row r="913" customFormat="false" ht="16.5" hidden="false" customHeight="true" outlineLevel="0" collapsed="false"/>
    <row r="914" customFormat="false" ht="16.5" hidden="false" customHeight="true" outlineLevel="0" collapsed="false"/>
    <row r="915" customFormat="false" ht="16.5" hidden="false" customHeight="true" outlineLevel="0" collapsed="false"/>
    <row r="916" customFormat="false" ht="16.5" hidden="false" customHeight="true" outlineLevel="0" collapsed="false"/>
    <row r="917" customFormat="false" ht="16.5" hidden="false" customHeight="true" outlineLevel="0" collapsed="false"/>
    <row r="918" customFormat="false" ht="16.5" hidden="false" customHeight="true" outlineLevel="0" collapsed="false"/>
    <row r="919" customFormat="false" ht="16.5" hidden="false" customHeight="true" outlineLevel="0" collapsed="false"/>
    <row r="920" customFormat="false" ht="16.5" hidden="false" customHeight="true" outlineLevel="0" collapsed="false"/>
    <row r="921" customFormat="false" ht="16.5" hidden="false" customHeight="true" outlineLevel="0" collapsed="false"/>
    <row r="922" customFormat="false" ht="16.5" hidden="false" customHeight="true" outlineLevel="0" collapsed="false"/>
    <row r="923" customFormat="false" ht="16.5" hidden="false" customHeight="true" outlineLevel="0" collapsed="false"/>
    <row r="924" customFormat="false" ht="16.5" hidden="false" customHeight="true" outlineLevel="0" collapsed="false"/>
    <row r="925" customFormat="false" ht="16.5" hidden="false" customHeight="true" outlineLevel="0" collapsed="false"/>
    <row r="926" customFormat="false" ht="16.5" hidden="false" customHeight="true" outlineLevel="0" collapsed="false"/>
    <row r="927" customFormat="false" ht="16.5" hidden="false" customHeight="true" outlineLevel="0" collapsed="false"/>
    <row r="928" customFormat="false" ht="16.5" hidden="false" customHeight="true" outlineLevel="0" collapsed="false"/>
    <row r="929" customFormat="false" ht="16.5" hidden="false" customHeight="true" outlineLevel="0" collapsed="false"/>
    <row r="930" customFormat="false" ht="16.5" hidden="false" customHeight="true" outlineLevel="0" collapsed="false"/>
    <row r="931" customFormat="false" ht="16.5" hidden="false" customHeight="true" outlineLevel="0" collapsed="false"/>
    <row r="932" customFormat="false" ht="16.5" hidden="false" customHeight="true" outlineLevel="0" collapsed="false"/>
    <row r="933" customFormat="false" ht="16.5" hidden="false" customHeight="true" outlineLevel="0" collapsed="false"/>
    <row r="934" customFormat="false" ht="16.5" hidden="false" customHeight="true" outlineLevel="0" collapsed="false"/>
    <row r="935" customFormat="false" ht="16.5" hidden="false" customHeight="true" outlineLevel="0" collapsed="false"/>
    <row r="936" customFormat="false" ht="16.5" hidden="false" customHeight="true" outlineLevel="0" collapsed="false"/>
    <row r="937" customFormat="false" ht="16.5" hidden="false" customHeight="true" outlineLevel="0" collapsed="false"/>
    <row r="938" customFormat="false" ht="16.5" hidden="false" customHeight="true" outlineLevel="0" collapsed="false"/>
    <row r="939" customFormat="false" ht="16.5" hidden="false" customHeight="true" outlineLevel="0" collapsed="false"/>
    <row r="940" customFormat="false" ht="16.5" hidden="false" customHeight="true" outlineLevel="0" collapsed="false"/>
    <row r="941" customFormat="false" ht="16.5" hidden="false" customHeight="true" outlineLevel="0" collapsed="false"/>
    <row r="942" customFormat="false" ht="16.5" hidden="false" customHeight="true" outlineLevel="0" collapsed="false"/>
    <row r="943" customFormat="false" ht="16.5" hidden="false" customHeight="true" outlineLevel="0" collapsed="false"/>
    <row r="944" customFormat="false" ht="16.5" hidden="false" customHeight="true" outlineLevel="0" collapsed="false"/>
    <row r="945" customFormat="false" ht="16.5" hidden="false" customHeight="true" outlineLevel="0" collapsed="false"/>
    <row r="946" customFormat="false" ht="16.5" hidden="false" customHeight="true" outlineLevel="0" collapsed="false"/>
    <row r="947" customFormat="false" ht="16.5" hidden="false" customHeight="true" outlineLevel="0" collapsed="false"/>
    <row r="948" customFormat="false" ht="16.5" hidden="false" customHeight="true" outlineLevel="0" collapsed="false"/>
    <row r="949" customFormat="false" ht="16.5" hidden="false" customHeight="true" outlineLevel="0" collapsed="false"/>
    <row r="950" customFormat="false" ht="16.5" hidden="false" customHeight="true" outlineLevel="0" collapsed="false"/>
    <row r="951" customFormat="false" ht="16.5" hidden="false" customHeight="true" outlineLevel="0" collapsed="false"/>
    <row r="952" customFormat="false" ht="16.5" hidden="false" customHeight="true" outlineLevel="0" collapsed="false"/>
    <row r="953" customFormat="false" ht="16.5" hidden="false" customHeight="true" outlineLevel="0" collapsed="false"/>
    <row r="954" customFormat="false" ht="16.5" hidden="false" customHeight="true" outlineLevel="0" collapsed="false"/>
    <row r="955" customFormat="false" ht="16.5" hidden="false" customHeight="true" outlineLevel="0" collapsed="false"/>
    <row r="956" customFormat="false" ht="16.5" hidden="false" customHeight="true" outlineLevel="0" collapsed="false"/>
    <row r="957" customFormat="false" ht="16.5" hidden="false" customHeight="true" outlineLevel="0" collapsed="false"/>
  </sheetData>
  <mergeCells count="4">
    <mergeCell ref="G2:L2"/>
    <mergeCell ref="M2:O2"/>
    <mergeCell ref="P2:U2"/>
    <mergeCell ref="X2:AA2"/>
  </mergeCells>
  <conditionalFormatting sqref="G4:AA4">
    <cfRule type="cellIs" priority="2" operator="greaterThan" aboveAverage="0" equalAverage="0" bottom="0" percent="0" rank="0" text="" dxfId="0">
      <formula>23</formula>
    </cfRule>
  </conditionalFormatting>
  <conditionalFormatting sqref="P4">
    <cfRule type="cellIs" priority="3" operator="greaterThan" aboveAverage="0" equalAverage="0" bottom="0" percent="0" rank="0" text="" dxfId="0">
      <formula>18</formula>
    </cfRule>
  </conditionalFormatting>
  <conditionalFormatting sqref="O4">
    <cfRule type="cellIs" priority="4" operator="greaterThan" aboveAverage="0" equalAverage="0" bottom="0" percent="0" rank="0" text="" dxfId="0">
      <formula>7</formula>
    </cfRule>
  </conditionalFormatting>
  <conditionalFormatting sqref="G4">
    <cfRule type="cellIs" priority="5" operator="greaterThan" aboveAverage="0" equalAverage="0" bottom="0" percent="0" rank="0" text="" dxfId="0">
      <formula>18</formula>
    </cfRule>
  </conditionalFormatting>
  <conditionalFormatting sqref="X4">
    <cfRule type="cellIs" priority="6" operator="greaterThan" aboveAverage="0" equalAverage="0" bottom="0" percent="0" rank="0" text="" dxfId="0">
      <formula>18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17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6" ySplit="6" topLeftCell="G7" activePane="bottomRight" state="frozen"/>
      <selection pane="topLeft" activeCell="A1" activeCellId="0" sqref="A1"/>
      <selection pane="topRight" activeCell="G1" activeCellId="0" sqref="G1"/>
      <selection pane="bottomLeft" activeCell="A7" activeCellId="0" sqref="A7"/>
      <selection pane="bottomRight" activeCell="G7" activeCellId="0" sqref="G7"/>
    </sheetView>
  </sheetViews>
  <sheetFormatPr defaultRowHeight="15"/>
  <cols>
    <col collapsed="false" hidden="true" max="1" min="1" style="0" width="0"/>
    <col collapsed="false" hidden="false" max="2" min="2" style="0" width="22.6785714285714"/>
    <col collapsed="false" hidden="true" max="3" min="3" style="0" width="0"/>
    <col collapsed="false" hidden="false" max="4" min="4" style="0" width="7.56122448979592"/>
    <col collapsed="false" hidden="false" max="5" min="5" style="0" width="11.3418367346939"/>
    <col collapsed="false" hidden="false" max="6" min="6" style="0" width="8.50510204081633"/>
    <col collapsed="false" hidden="false" max="28" min="7" style="0" width="4.18367346938776"/>
    <col collapsed="false" hidden="false" max="29" min="29" style="0" width="11.3418367346939"/>
    <col collapsed="false" hidden="false" max="30" min="30" style="0" width="8.50510204081633"/>
    <col collapsed="false" hidden="true" max="33" min="31" style="0" width="0"/>
    <col collapsed="false" hidden="false" max="34" min="34" style="0" width="8.50510204081633"/>
    <col collapsed="false" hidden="false" max="36" min="36" style="0" width="16.8724489795918"/>
    <col collapsed="false" hidden="false" max="37" min="37" style="0" width="6.88265306122449"/>
    <col collapsed="false" hidden="false" max="38" min="38" style="0" width="7.29081632653061"/>
    <col collapsed="false" hidden="false" max="39" min="39" style="0" width="15.3877551020408"/>
    <col collapsed="false" hidden="false" max="40" min="40" style="0" width="98.0051020408163"/>
    <col collapsed="false" hidden="false" max="41" min="41" style="0" width="16.8724489795918"/>
    <col collapsed="false" hidden="false" max="42" min="42" style="0" width="3.78061224489796"/>
    <col collapsed="false" hidden="false" max="43" min="43" style="0" width="11.8775510204082"/>
    <col collapsed="false" hidden="false" max="44" min="44" style="0" width="11.4744897959184"/>
    <col collapsed="false" hidden="false" max="45" min="45" style="0" width="26.1887755102041"/>
    <col collapsed="false" hidden="false" max="46" min="46" style="0" width="11.8775510204082"/>
    <col collapsed="false" hidden="false" max="49" min="47" style="0" width="4.18367346938776"/>
  </cols>
  <sheetData>
    <row r="1" customFormat="false" ht="13.5" hidden="false" customHeight="true" outlineLevel="0" collapsed="false">
      <c r="A1" s="44" t="n">
        <v>1</v>
      </c>
      <c r="B1" s="45"/>
      <c r="C1" s="44" t="str">
        <f aca="false">CONCATENATE(D1,E1)</f>
        <v/>
      </c>
      <c r="D1" s="212"/>
      <c r="E1" s="212"/>
      <c r="F1" s="213"/>
      <c r="G1" s="214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</row>
    <row r="2" customFormat="false" ht="13.5" hidden="false" customHeight="true" outlineLevel="0" collapsed="false">
      <c r="A2" s="44" t="n">
        <v>2</v>
      </c>
      <c r="B2" s="49" t="s">
        <v>242</v>
      </c>
      <c r="C2" s="346" t="str">
        <f aca="false">CONCATENATE(D2,E2)</f>
        <v/>
      </c>
      <c r="D2" s="51"/>
      <c r="E2" s="51"/>
      <c r="F2" s="52"/>
      <c r="G2" s="56"/>
      <c r="H2" s="56"/>
      <c r="I2" s="56"/>
      <c r="J2" s="56"/>
      <c r="K2" s="56"/>
      <c r="L2" s="347" t="s">
        <v>243</v>
      </c>
      <c r="M2" s="347"/>
      <c r="N2" s="347"/>
      <c r="O2" s="56"/>
      <c r="P2" s="56"/>
      <c r="Q2" s="55"/>
      <c r="R2" s="55"/>
      <c r="S2" s="55"/>
      <c r="T2" s="55"/>
      <c r="U2" s="55"/>
      <c r="V2" s="347" t="s">
        <v>243</v>
      </c>
      <c r="W2" s="347"/>
      <c r="X2" s="347"/>
      <c r="Y2" s="347"/>
      <c r="Z2" s="55"/>
      <c r="AA2" s="55"/>
      <c r="AB2" s="55"/>
      <c r="AC2" s="348" t="s">
        <v>244</v>
      </c>
      <c r="AD2" s="55"/>
      <c r="AE2" s="55"/>
      <c r="AF2" s="55"/>
      <c r="AG2" s="56"/>
      <c r="AH2" s="56"/>
      <c r="AI2" s="56"/>
      <c r="AJ2" s="56"/>
      <c r="AK2" s="56"/>
      <c r="AL2" s="56"/>
      <c r="AM2" s="57"/>
      <c r="AN2" s="44"/>
      <c r="AO2" s="44"/>
      <c r="AP2" s="44"/>
      <c r="AQ2" s="44"/>
      <c r="AR2" s="44"/>
      <c r="AS2" s="44"/>
      <c r="AT2" s="44"/>
      <c r="AU2" s="44"/>
      <c r="AV2" s="44"/>
      <c r="AW2" s="44"/>
    </row>
    <row r="3" customFormat="false" ht="13.5" hidden="false" customHeight="true" outlineLevel="0" collapsed="false">
      <c r="A3" s="44" t="n">
        <v>3</v>
      </c>
      <c r="B3" s="349" t="s">
        <v>245</v>
      </c>
      <c r="C3" s="217" t="str">
        <f aca="false">CONCATENATE(D3,E3)</f>
        <v/>
      </c>
      <c r="D3" s="218"/>
      <c r="E3" s="218"/>
      <c r="F3" s="65" t="s">
        <v>60</v>
      </c>
      <c r="G3" s="65"/>
      <c r="H3" s="65"/>
      <c r="I3" s="65"/>
      <c r="J3" s="65"/>
      <c r="K3" s="65"/>
      <c r="L3" s="65" t="n">
        <v>23</v>
      </c>
      <c r="M3" s="65" t="n">
        <v>23</v>
      </c>
      <c r="N3" s="65" t="n">
        <v>23</v>
      </c>
      <c r="O3" s="65"/>
      <c r="P3" s="65"/>
      <c r="Q3" s="65"/>
      <c r="R3" s="65"/>
      <c r="S3" s="65"/>
      <c r="T3" s="65"/>
      <c r="U3" s="70"/>
      <c r="V3" s="63" t="n">
        <v>18</v>
      </c>
      <c r="W3" s="70" t="n">
        <v>23</v>
      </c>
      <c r="X3" s="70" t="n">
        <v>23</v>
      </c>
      <c r="Y3" s="70" t="n">
        <v>23</v>
      </c>
      <c r="Z3" s="70"/>
      <c r="AA3" s="70"/>
      <c r="AB3" s="70"/>
      <c r="AC3" s="64"/>
      <c r="AD3" s="64"/>
      <c r="AE3" s="64"/>
      <c r="AF3" s="64"/>
      <c r="AG3" s="67"/>
      <c r="AH3" s="67"/>
      <c r="AI3" s="67"/>
      <c r="AJ3" s="67"/>
      <c r="AK3" s="67"/>
      <c r="AL3" s="67"/>
      <c r="AM3" s="68"/>
      <c r="AN3" s="44"/>
      <c r="AO3" s="44"/>
      <c r="AP3" s="44"/>
      <c r="AQ3" s="44"/>
      <c r="AR3" s="44"/>
      <c r="AS3" s="44"/>
      <c r="AT3" s="44"/>
      <c r="AU3" s="44"/>
      <c r="AV3" s="44"/>
      <c r="AW3" s="44"/>
    </row>
    <row r="4" customFormat="false" ht="13.5" hidden="false" customHeight="true" outlineLevel="0" collapsed="false">
      <c r="A4" s="44"/>
      <c r="B4" s="349"/>
      <c r="C4" s="217"/>
      <c r="D4" s="218"/>
      <c r="E4" s="218"/>
      <c r="F4" s="65" t="s">
        <v>21</v>
      </c>
      <c r="G4" s="65"/>
      <c r="H4" s="65"/>
      <c r="I4" s="65"/>
      <c r="J4" s="65"/>
      <c r="K4" s="65"/>
      <c r="L4" s="65" t="n">
        <f aca="false">L171</f>
        <v>18</v>
      </c>
      <c r="M4" s="65" t="n">
        <f aca="false">M171</f>
        <v>18</v>
      </c>
      <c r="N4" s="65" t="n">
        <f aca="false">N171</f>
        <v>18</v>
      </c>
      <c r="O4" s="65"/>
      <c r="P4" s="65"/>
      <c r="Q4" s="65"/>
      <c r="R4" s="65"/>
      <c r="S4" s="65"/>
      <c r="T4" s="65"/>
      <c r="U4" s="65"/>
      <c r="V4" s="65" t="n">
        <f aca="false">V171</f>
        <v>13</v>
      </c>
      <c r="W4" s="65" t="n">
        <f aca="false">W171</f>
        <v>19</v>
      </c>
      <c r="X4" s="65" t="n">
        <f aca="false">X171</f>
        <v>15</v>
      </c>
      <c r="Y4" s="65" t="n">
        <f aca="false">Y171</f>
        <v>10</v>
      </c>
      <c r="Z4" s="65"/>
      <c r="AA4" s="65"/>
      <c r="AB4" s="65"/>
      <c r="AC4" s="65" t="str">
        <f aca="false">AC171</f>
        <v>Somme</v>
      </c>
      <c r="AD4" s="65" t="n">
        <f aca="false">AD171</f>
        <v>111</v>
      </c>
      <c r="AE4" s="65"/>
      <c r="AF4" s="65" t="n">
        <f aca="false">AF171</f>
        <v>166.5</v>
      </c>
      <c r="AG4" s="67"/>
      <c r="AH4" s="67"/>
      <c r="AI4" s="67"/>
      <c r="AJ4" s="67"/>
      <c r="AK4" s="67"/>
      <c r="AL4" s="67"/>
      <c r="AM4" s="68"/>
      <c r="AN4" s="44"/>
      <c r="AO4" s="44"/>
      <c r="AP4" s="44"/>
      <c r="AQ4" s="44"/>
      <c r="AR4" s="44"/>
      <c r="AS4" s="44"/>
      <c r="AT4" s="44"/>
      <c r="AU4" s="44"/>
      <c r="AV4" s="44"/>
      <c r="AW4" s="44"/>
    </row>
    <row r="5" customFormat="false" ht="13.5" hidden="false" customHeight="true" outlineLevel="0" collapsed="false">
      <c r="A5" s="44" t="n">
        <v>4</v>
      </c>
      <c r="B5" s="130"/>
      <c r="C5" s="132"/>
      <c r="D5" s="130"/>
      <c r="E5" s="132"/>
      <c r="F5" s="74" t="s">
        <v>246</v>
      </c>
      <c r="G5" s="73" t="n">
        <v>4</v>
      </c>
      <c r="H5" s="73" t="n">
        <v>5</v>
      </c>
      <c r="I5" s="73" t="n">
        <v>6</v>
      </c>
      <c r="J5" s="73" t="n">
        <v>7</v>
      </c>
      <c r="K5" s="73" t="n">
        <v>8</v>
      </c>
      <c r="L5" s="350" t="n">
        <v>9</v>
      </c>
      <c r="M5" s="350" t="n">
        <v>10</v>
      </c>
      <c r="N5" s="350" t="n">
        <v>11</v>
      </c>
      <c r="O5" s="73" t="n">
        <v>12</v>
      </c>
      <c r="P5" s="73" t="n">
        <v>13</v>
      </c>
      <c r="Q5" s="73" t="n">
        <v>14</v>
      </c>
      <c r="R5" s="73" t="n">
        <v>15</v>
      </c>
      <c r="S5" s="73" t="n">
        <v>16</v>
      </c>
      <c r="T5" s="73" t="n">
        <v>17</v>
      </c>
      <c r="U5" s="73" t="n">
        <v>18</v>
      </c>
      <c r="V5" s="350" t="n">
        <v>19</v>
      </c>
      <c r="W5" s="350" t="n">
        <v>20</v>
      </c>
      <c r="X5" s="350" t="n">
        <v>21</v>
      </c>
      <c r="Y5" s="350" t="n">
        <v>22</v>
      </c>
      <c r="Z5" s="73" t="n">
        <v>23</v>
      </c>
      <c r="AA5" s="73" t="n">
        <v>24</v>
      </c>
      <c r="AB5" s="73" t="n">
        <v>25</v>
      </c>
      <c r="AC5" s="73"/>
      <c r="AD5" s="73"/>
      <c r="AE5" s="73" t="s">
        <v>247</v>
      </c>
      <c r="AF5" s="79" t="s">
        <v>62</v>
      </c>
      <c r="AG5" s="79" t="s">
        <v>63</v>
      </c>
      <c r="AH5" s="79" t="s">
        <v>63</v>
      </c>
      <c r="AI5" s="79"/>
      <c r="AJ5" s="79"/>
      <c r="AK5" s="79"/>
      <c r="AL5" s="79"/>
      <c r="AM5" s="79"/>
      <c r="AN5" s="44"/>
      <c r="AO5" s="44"/>
      <c r="AP5" s="44"/>
      <c r="AQ5" s="44"/>
      <c r="AR5" s="44"/>
      <c r="AS5" s="44"/>
      <c r="AT5" s="44"/>
      <c r="AU5" s="44"/>
      <c r="AV5" s="44"/>
      <c r="AW5" s="44"/>
    </row>
    <row r="6" customFormat="false" ht="13.5" hidden="false" customHeight="true" outlineLevel="0" collapsed="false">
      <c r="A6" s="44" t="n">
        <v>5</v>
      </c>
      <c r="B6" s="172"/>
      <c r="C6" s="131"/>
      <c r="D6" s="172"/>
      <c r="E6" s="131"/>
      <c r="F6" s="81" t="s">
        <v>64</v>
      </c>
      <c r="G6" s="72"/>
      <c r="H6" s="72"/>
      <c r="I6" s="72"/>
      <c r="J6" s="72"/>
      <c r="K6" s="72"/>
      <c r="L6" s="351" t="n">
        <v>1</v>
      </c>
      <c r="M6" s="351" t="n">
        <v>2</v>
      </c>
      <c r="N6" s="351" t="n">
        <v>3</v>
      </c>
      <c r="O6" s="72"/>
      <c r="P6" s="72"/>
      <c r="Q6" s="72"/>
      <c r="R6" s="72"/>
      <c r="S6" s="72"/>
      <c r="T6" s="72"/>
      <c r="U6" s="72"/>
      <c r="V6" s="351" t="n">
        <v>4</v>
      </c>
      <c r="W6" s="351" t="n">
        <v>5</v>
      </c>
      <c r="X6" s="351" t="n">
        <v>6</v>
      </c>
      <c r="Y6" s="351" t="n">
        <v>7</v>
      </c>
      <c r="Z6" s="72"/>
      <c r="AA6" s="72"/>
      <c r="AB6" s="72"/>
      <c r="AC6" s="72" t="s">
        <v>65</v>
      </c>
      <c r="AD6" s="72" t="s">
        <v>66</v>
      </c>
      <c r="AE6" s="72" t="s">
        <v>248</v>
      </c>
      <c r="AF6" s="86" t="s">
        <v>67</v>
      </c>
      <c r="AG6" s="72" t="s">
        <v>68</v>
      </c>
      <c r="AH6" s="72" t="s">
        <v>200</v>
      </c>
      <c r="AI6" s="72" t="s">
        <v>69</v>
      </c>
      <c r="AJ6" s="86"/>
      <c r="AK6" s="86"/>
      <c r="AL6" s="86"/>
      <c r="AM6" s="86"/>
      <c r="AN6" s="44"/>
      <c r="AO6" s="44"/>
      <c r="AP6" s="44"/>
      <c r="AQ6" s="44"/>
      <c r="AR6" s="44"/>
      <c r="AS6" s="44"/>
      <c r="AT6" s="44"/>
      <c r="AU6" s="44"/>
      <c r="AV6" s="44"/>
      <c r="AW6" s="44"/>
    </row>
    <row r="7" customFormat="false" ht="13.5" hidden="false" customHeight="true" outlineLevel="0" collapsed="false">
      <c r="A7" s="44" t="n">
        <v>6</v>
      </c>
      <c r="B7" s="88" t="s">
        <v>249</v>
      </c>
      <c r="C7" s="88" t="str">
        <f aca="false">CONCATENATE(D7,"_",E7)</f>
        <v>CM_Intervenant</v>
      </c>
      <c r="D7" s="89" t="s">
        <v>23</v>
      </c>
      <c r="E7" s="89" t="s">
        <v>71</v>
      </c>
      <c r="F7" s="89" t="s">
        <v>72</v>
      </c>
      <c r="G7" s="343"/>
      <c r="H7" s="343"/>
      <c r="I7" s="343"/>
      <c r="J7" s="343"/>
      <c r="K7" s="343"/>
      <c r="L7" s="352"/>
      <c r="M7" s="352"/>
      <c r="N7" s="352"/>
      <c r="O7" s="343"/>
      <c r="P7" s="343"/>
      <c r="Q7" s="343"/>
      <c r="R7" s="343"/>
      <c r="S7" s="343"/>
      <c r="T7" s="251"/>
      <c r="U7" s="251"/>
      <c r="V7" s="352"/>
      <c r="W7" s="352"/>
      <c r="X7" s="352"/>
      <c r="Y7" s="352"/>
      <c r="Z7" s="238"/>
      <c r="AA7" s="238"/>
      <c r="AB7" s="238"/>
      <c r="AC7" s="353" t="s">
        <v>78</v>
      </c>
      <c r="AD7" s="88" t="n">
        <f aca="false">SUM(G7:AB7)</f>
        <v>0</v>
      </c>
      <c r="AE7" s="88" t="n">
        <f aca="false">SUM(G7:AB7)</f>
        <v>0</v>
      </c>
      <c r="AF7" s="88" t="n">
        <v>0</v>
      </c>
      <c r="AG7" s="94" t="n">
        <f aca="false">(AD7+AD10+AD13+AD18)/(AF7+AF10+AF13+AF18)</f>
        <v>0.8</v>
      </c>
      <c r="AH7" s="276" t="n">
        <f aca="false">(AE7+AE10+AE13+AE18)/('2A S4-Pac1'!AE7+'2A S4-Pac1'!AE10+'2A S4-Pac1'!AE13+'2A S4-Pac1'!AE18)</f>
        <v>0.7887323944</v>
      </c>
      <c r="AI7" s="88" t="str">
        <f aca="false">B7</f>
        <v>M4101C - ASR</v>
      </c>
      <c r="AJ7" s="88" t="str">
        <f aca="false">E7</f>
        <v>Intervenant</v>
      </c>
      <c r="AK7" s="88" t="s">
        <v>73</v>
      </c>
      <c r="AL7" s="88" t="s">
        <v>21</v>
      </c>
      <c r="AM7" s="88" t="s">
        <v>74</v>
      </c>
      <c r="AN7" s="44"/>
      <c r="AO7" s="44"/>
      <c r="AP7" s="44"/>
      <c r="AQ7" s="44"/>
      <c r="AR7" s="44"/>
      <c r="AS7" s="44"/>
      <c r="AT7" s="44"/>
      <c r="AU7" s="44"/>
      <c r="AV7" s="44"/>
      <c r="AW7" s="44"/>
    </row>
    <row r="8" customFormat="false" ht="13.5" hidden="false" customHeight="true" outlineLevel="0" collapsed="false">
      <c r="A8" s="44" t="n">
        <v>7</v>
      </c>
      <c r="B8" s="143" t="s">
        <v>250</v>
      </c>
      <c r="C8" s="96" t="str">
        <f aca="false">CONCATENATE(D8,"_",E8)</f>
        <v>CM_</v>
      </c>
      <c r="D8" s="195" t="s">
        <v>23</v>
      </c>
      <c r="E8" s="195"/>
      <c r="F8" s="195" t="s">
        <v>30</v>
      </c>
      <c r="G8" s="354"/>
      <c r="H8" s="355"/>
      <c r="I8" s="355"/>
      <c r="J8" s="355"/>
      <c r="K8" s="355"/>
      <c r="L8" s="356"/>
      <c r="M8" s="356"/>
      <c r="N8" s="356"/>
      <c r="O8" s="354"/>
      <c r="P8" s="355"/>
      <c r="Q8" s="355"/>
      <c r="R8" s="355"/>
      <c r="S8" s="355"/>
      <c r="T8" s="167"/>
      <c r="U8" s="167"/>
      <c r="V8" s="356"/>
      <c r="W8" s="356"/>
      <c r="X8" s="356"/>
      <c r="Y8" s="356"/>
      <c r="Z8" s="167"/>
      <c r="AA8" s="167"/>
      <c r="AB8" s="167"/>
      <c r="AC8" s="102"/>
      <c r="AD8" s="103" t="n">
        <f aca="false">SUM(G8:AB9)</f>
        <v>0</v>
      </c>
      <c r="AE8" s="104"/>
      <c r="AF8" s="104"/>
      <c r="AG8" s="104"/>
      <c r="AH8" s="104"/>
      <c r="AI8" s="104"/>
      <c r="AJ8" s="105" t="n">
        <f aca="false">E8</f>
        <v>0</v>
      </c>
      <c r="AK8" s="106" t="str">
        <f aca="false">D8</f>
        <v>CM</v>
      </c>
      <c r="AL8" s="105" t="n">
        <f aca="false">SUM(G8:AB8)</f>
        <v>0</v>
      </c>
      <c r="AM8" s="105" t="n">
        <f aca="false">AL8*1.5</f>
        <v>0</v>
      </c>
      <c r="AN8" s="44"/>
      <c r="AO8" s="44"/>
      <c r="AP8" s="44"/>
      <c r="AQ8" s="44"/>
      <c r="AR8" s="44"/>
      <c r="AS8" s="44"/>
      <c r="AT8" s="44"/>
      <c r="AU8" s="44"/>
      <c r="AV8" s="44"/>
      <c r="AW8" s="44"/>
    </row>
    <row r="9" customFormat="false" ht="13.5" hidden="false" customHeight="true" outlineLevel="0" collapsed="false">
      <c r="A9" s="44" t="n">
        <v>8</v>
      </c>
      <c r="B9" s="143" t="s">
        <v>250</v>
      </c>
      <c r="C9" s="96" t="str">
        <f aca="false">CONCATENATE(D9,"_",E9)</f>
        <v>CM_</v>
      </c>
      <c r="D9" s="195" t="s">
        <v>23</v>
      </c>
      <c r="E9" s="337"/>
      <c r="F9" s="195" t="s">
        <v>30</v>
      </c>
      <c r="G9" s="354"/>
      <c r="H9" s="355"/>
      <c r="I9" s="355"/>
      <c r="J9" s="355"/>
      <c r="K9" s="355"/>
      <c r="L9" s="356"/>
      <c r="M9" s="356"/>
      <c r="N9" s="356"/>
      <c r="O9" s="354"/>
      <c r="P9" s="355"/>
      <c r="Q9" s="355"/>
      <c r="R9" s="355"/>
      <c r="S9" s="355"/>
      <c r="T9" s="167"/>
      <c r="U9" s="167"/>
      <c r="V9" s="356"/>
      <c r="W9" s="356"/>
      <c r="X9" s="356"/>
      <c r="Y9" s="356"/>
      <c r="Z9" s="167"/>
      <c r="AA9" s="167"/>
      <c r="AB9" s="167"/>
      <c r="AC9" s="112"/>
      <c r="AD9" s="113" t="str">
        <f aca="false">IF(AD7=AD8,"ok","/!\")</f>
        <v>ok</v>
      </c>
      <c r="AE9" s="113"/>
      <c r="AF9" s="113" t="str">
        <f aca="false">IF(AD7=AF7,"ok","/!\")</f>
        <v>ok</v>
      </c>
      <c r="AG9" s="114"/>
      <c r="AH9" s="114"/>
      <c r="AI9" s="114"/>
      <c r="AJ9" s="105" t="n">
        <f aca="false">E9</f>
        <v>0</v>
      </c>
      <c r="AK9" s="106" t="str">
        <f aca="false">D9</f>
        <v>CM</v>
      </c>
      <c r="AL9" s="105" t="n">
        <f aca="false">SUM(G9:AB9)</f>
        <v>0</v>
      </c>
      <c r="AM9" s="105" t="n">
        <f aca="false">AL9*1.5</f>
        <v>0</v>
      </c>
      <c r="AN9" s="44"/>
      <c r="AO9" s="44"/>
      <c r="AP9" s="44"/>
      <c r="AQ9" s="44"/>
      <c r="AR9" s="44"/>
      <c r="AS9" s="44"/>
      <c r="AT9" s="44"/>
      <c r="AU9" s="44"/>
      <c r="AV9" s="44"/>
      <c r="AW9" s="44"/>
    </row>
    <row r="10" customFormat="false" ht="13.5" hidden="false" customHeight="true" outlineLevel="0" collapsed="false">
      <c r="A10" s="44" t="n">
        <v>9</v>
      </c>
      <c r="B10" s="88" t="s">
        <v>249</v>
      </c>
      <c r="C10" s="88" t="str">
        <f aca="false">CONCATENATE(D10,"_",E10)</f>
        <v>TD_Intervenant</v>
      </c>
      <c r="D10" s="89" t="s">
        <v>25</v>
      </c>
      <c r="E10" s="89" t="s">
        <v>71</v>
      </c>
      <c r="F10" s="89" t="s">
        <v>72</v>
      </c>
      <c r="G10" s="343"/>
      <c r="H10" s="343"/>
      <c r="I10" s="343"/>
      <c r="J10" s="343"/>
      <c r="K10" s="343"/>
      <c r="L10" s="352"/>
      <c r="M10" s="352" t="n">
        <v>1</v>
      </c>
      <c r="N10" s="352" t="n">
        <v>1</v>
      </c>
      <c r="O10" s="343"/>
      <c r="P10" s="343"/>
      <c r="Q10" s="343"/>
      <c r="R10" s="343"/>
      <c r="S10" s="343"/>
      <c r="T10" s="251"/>
      <c r="U10" s="251"/>
      <c r="V10" s="352"/>
      <c r="W10" s="352" t="n">
        <v>1</v>
      </c>
      <c r="X10" s="352" t="n">
        <v>1</v>
      </c>
      <c r="Y10" s="352"/>
      <c r="Z10" s="238"/>
      <c r="AA10" s="238"/>
      <c r="AB10" s="238"/>
      <c r="AC10" s="280"/>
      <c r="AD10" s="88" t="n">
        <f aca="false">SUM(G10:AB10)</f>
        <v>4</v>
      </c>
      <c r="AE10" s="88" t="n">
        <f aca="false">SUM(G10:AB10)</f>
        <v>4</v>
      </c>
      <c r="AF10" s="88" t="n">
        <f aca="false">7.5/1.5</f>
        <v>5</v>
      </c>
      <c r="AG10" s="114"/>
      <c r="AH10" s="114"/>
      <c r="AI10" s="114"/>
      <c r="AJ10" s="88" t="str">
        <f aca="false">E10</f>
        <v>Intervenant</v>
      </c>
      <c r="AK10" s="88" t="str">
        <f aca="false">D10</f>
        <v>TD</v>
      </c>
      <c r="AL10" s="88" t="n">
        <f aca="false">SUM(G10:AB10)</f>
        <v>4</v>
      </c>
      <c r="AM10" s="88" t="n">
        <f aca="false">AL10*1.5</f>
        <v>6</v>
      </c>
      <c r="AN10" s="44"/>
      <c r="AO10" s="44"/>
      <c r="AP10" s="44"/>
      <c r="AQ10" s="44"/>
      <c r="AR10" s="44"/>
      <c r="AS10" s="44"/>
      <c r="AT10" s="44"/>
      <c r="AU10" s="44"/>
      <c r="AV10" s="44"/>
      <c r="AW10" s="44"/>
    </row>
    <row r="11" customFormat="false" ht="13.5" hidden="false" customHeight="true" outlineLevel="0" collapsed="false">
      <c r="A11" s="44" t="n">
        <v>10</v>
      </c>
      <c r="B11" s="163" t="s">
        <v>250</v>
      </c>
      <c r="C11" s="96" t="str">
        <f aca="false">CONCATENATE(D11,"_",E11)</f>
        <v>TD_PSO</v>
      </c>
      <c r="D11" s="195" t="s">
        <v>25</v>
      </c>
      <c r="E11" s="195" t="s">
        <v>78</v>
      </c>
      <c r="F11" s="195" t="s">
        <v>32</v>
      </c>
      <c r="G11" s="354"/>
      <c r="H11" s="355"/>
      <c r="I11" s="355"/>
      <c r="J11" s="355"/>
      <c r="K11" s="355"/>
      <c r="L11" s="356"/>
      <c r="M11" s="356"/>
      <c r="N11" s="356"/>
      <c r="O11" s="354"/>
      <c r="P11" s="355"/>
      <c r="Q11" s="355"/>
      <c r="R11" s="355"/>
      <c r="S11" s="355"/>
      <c r="T11" s="167"/>
      <c r="U11" s="167"/>
      <c r="V11" s="356"/>
      <c r="W11" s="356"/>
      <c r="X11" s="356"/>
      <c r="Y11" s="356"/>
      <c r="Z11" s="167"/>
      <c r="AA11" s="167"/>
      <c r="AB11" s="167"/>
      <c r="AC11" s="112"/>
      <c r="AD11" s="103" t="n">
        <f aca="false">SUM(G11:AB12)</f>
        <v>0</v>
      </c>
      <c r="AE11" s="104"/>
      <c r="AF11" s="104"/>
      <c r="AG11" s="114"/>
      <c r="AH11" s="114"/>
      <c r="AI11" s="114"/>
      <c r="AJ11" s="105" t="str">
        <f aca="false">E11</f>
        <v>PSO</v>
      </c>
      <c r="AK11" s="106" t="str">
        <f aca="false">D11</f>
        <v>TD</v>
      </c>
      <c r="AL11" s="105" t="n">
        <f aca="false">SUM(G11:AB11)</f>
        <v>0</v>
      </c>
      <c r="AM11" s="105" t="n">
        <f aca="false">AL11*1.5</f>
        <v>0</v>
      </c>
      <c r="AN11" s="44"/>
      <c r="AO11" s="44"/>
      <c r="AP11" s="44"/>
      <c r="AQ11" s="44"/>
      <c r="AR11" s="44"/>
      <c r="AS11" s="44"/>
      <c r="AT11" s="44"/>
      <c r="AU11" s="44"/>
      <c r="AV11" s="44"/>
      <c r="AW11" s="44"/>
    </row>
    <row r="12" customFormat="false" ht="13.5" hidden="false" customHeight="true" outlineLevel="0" collapsed="false">
      <c r="A12" s="44" t="n">
        <v>11</v>
      </c>
      <c r="B12" s="163" t="s">
        <v>250</v>
      </c>
      <c r="C12" s="96" t="str">
        <f aca="false">CONCATENATE(D12,"_",E12)</f>
        <v>TD_OB</v>
      </c>
      <c r="D12" s="195" t="s">
        <v>25</v>
      </c>
      <c r="E12" s="337" t="s">
        <v>251</v>
      </c>
      <c r="F12" s="195" t="s">
        <v>32</v>
      </c>
      <c r="G12" s="354"/>
      <c r="H12" s="355"/>
      <c r="I12" s="355"/>
      <c r="J12" s="355"/>
      <c r="K12" s="355"/>
      <c r="L12" s="356"/>
      <c r="M12" s="356"/>
      <c r="N12" s="356"/>
      <c r="O12" s="354"/>
      <c r="P12" s="355"/>
      <c r="Q12" s="355"/>
      <c r="R12" s="355"/>
      <c r="S12" s="355"/>
      <c r="T12" s="167"/>
      <c r="U12" s="167"/>
      <c r="V12" s="356"/>
      <c r="W12" s="356"/>
      <c r="X12" s="356"/>
      <c r="Y12" s="356"/>
      <c r="Z12" s="167"/>
      <c r="AA12" s="167"/>
      <c r="AB12" s="167"/>
      <c r="AC12" s="112"/>
      <c r="AD12" s="113" t="str">
        <f aca="false">IF(AD10=AD11,"ok","/!\")</f>
        <v>/!\</v>
      </c>
      <c r="AE12" s="113"/>
      <c r="AF12" s="113" t="str">
        <f aca="false">IF(AD10=AF10,"ok","/!\")</f>
        <v>/!\</v>
      </c>
      <c r="AG12" s="114"/>
      <c r="AH12" s="114"/>
      <c r="AI12" s="114"/>
      <c r="AJ12" s="105" t="str">
        <f aca="false">E12</f>
        <v>OB</v>
      </c>
      <c r="AK12" s="106" t="str">
        <f aca="false">D12</f>
        <v>TD</v>
      </c>
      <c r="AL12" s="105" t="n">
        <f aca="false">SUM(G12:AB12)</f>
        <v>0</v>
      </c>
      <c r="AM12" s="105" t="n">
        <f aca="false">AL12*1.5</f>
        <v>0</v>
      </c>
      <c r="AN12" s="44"/>
      <c r="AO12" s="44"/>
      <c r="AP12" s="44"/>
      <c r="AQ12" s="44"/>
      <c r="AR12" s="44"/>
      <c r="AS12" s="44"/>
      <c r="AT12" s="44"/>
      <c r="AU12" s="44"/>
      <c r="AV12" s="44"/>
      <c r="AW12" s="44"/>
    </row>
    <row r="13" customFormat="false" ht="13.5" hidden="false" customHeight="true" outlineLevel="0" collapsed="false">
      <c r="A13" s="44" t="n">
        <v>12</v>
      </c>
      <c r="B13" s="88" t="s">
        <v>249</v>
      </c>
      <c r="C13" s="88" t="str">
        <f aca="false">CONCATENATE(D13,"_",E13)</f>
        <v>TP_Intervenant</v>
      </c>
      <c r="D13" s="89" t="s">
        <v>27</v>
      </c>
      <c r="E13" s="89" t="s">
        <v>71</v>
      </c>
      <c r="F13" s="89" t="s">
        <v>72</v>
      </c>
      <c r="G13" s="343"/>
      <c r="H13" s="343"/>
      <c r="I13" s="343"/>
      <c r="J13" s="343"/>
      <c r="K13" s="343"/>
      <c r="L13" s="352"/>
      <c r="M13" s="352" t="n">
        <v>2</v>
      </c>
      <c r="N13" s="352" t="n">
        <v>2</v>
      </c>
      <c r="O13" s="343"/>
      <c r="P13" s="343"/>
      <c r="Q13" s="343"/>
      <c r="R13" s="343"/>
      <c r="S13" s="343"/>
      <c r="T13" s="251"/>
      <c r="U13" s="251"/>
      <c r="V13" s="352"/>
      <c r="W13" s="352" t="n">
        <v>2</v>
      </c>
      <c r="X13" s="352" t="n">
        <v>2</v>
      </c>
      <c r="Y13" s="352" t="n">
        <v>2</v>
      </c>
      <c r="Z13" s="238"/>
      <c r="AA13" s="238"/>
      <c r="AB13" s="238"/>
      <c r="AC13" s="280"/>
      <c r="AD13" s="88" t="n">
        <f aca="false">SUM(G13:AB13)*2</f>
        <v>20</v>
      </c>
      <c r="AE13" s="88" t="n">
        <f aca="false">SUM(G13:AB13)</f>
        <v>10</v>
      </c>
      <c r="AF13" s="88" t="n">
        <f aca="false">18/1.5*2</f>
        <v>24</v>
      </c>
      <c r="AG13" s="114"/>
      <c r="AH13" s="114"/>
      <c r="AI13" s="114"/>
      <c r="AJ13" s="88" t="str">
        <f aca="false">E13</f>
        <v>Intervenant</v>
      </c>
      <c r="AK13" s="88" t="str">
        <f aca="false">D13</f>
        <v>TP</v>
      </c>
      <c r="AL13" s="88" t="n">
        <f aca="false">SUM(G13:AB13)</f>
        <v>10</v>
      </c>
      <c r="AM13" s="88" t="n">
        <f aca="false">AL13*1.5</f>
        <v>15</v>
      </c>
      <c r="AN13" s="44"/>
      <c r="AO13" s="44"/>
      <c r="AP13" s="44"/>
      <c r="AQ13" s="44"/>
      <c r="AR13" s="44"/>
      <c r="AS13" s="44"/>
      <c r="AT13" s="44"/>
      <c r="AU13" s="44"/>
      <c r="AV13" s="44"/>
      <c r="AW13" s="44"/>
    </row>
    <row r="14" customFormat="false" ht="13.5" hidden="false" customHeight="true" outlineLevel="0" collapsed="false">
      <c r="A14" s="44" t="n">
        <v>13</v>
      </c>
      <c r="B14" s="163" t="s">
        <v>250</v>
      </c>
      <c r="C14" s="96" t="str">
        <f aca="false">CONCATENATE(D14,"_",E14)</f>
        <v>TP_PSO</v>
      </c>
      <c r="D14" s="195" t="s">
        <v>27</v>
      </c>
      <c r="E14" s="195" t="s">
        <v>78</v>
      </c>
      <c r="F14" s="195" t="s">
        <v>36</v>
      </c>
      <c r="G14" s="354"/>
      <c r="H14" s="355"/>
      <c r="I14" s="355"/>
      <c r="J14" s="355"/>
      <c r="K14" s="355"/>
      <c r="L14" s="356"/>
      <c r="M14" s="356"/>
      <c r="N14" s="356"/>
      <c r="O14" s="354"/>
      <c r="P14" s="355"/>
      <c r="Q14" s="355"/>
      <c r="R14" s="355"/>
      <c r="S14" s="355"/>
      <c r="T14" s="167"/>
      <c r="U14" s="167"/>
      <c r="V14" s="356"/>
      <c r="W14" s="356"/>
      <c r="X14" s="356"/>
      <c r="Y14" s="356"/>
      <c r="Z14" s="167"/>
      <c r="AA14" s="167"/>
      <c r="AB14" s="167"/>
      <c r="AC14" s="112"/>
      <c r="AD14" s="103" t="n">
        <f aca="false">SUM(G14:AB17)</f>
        <v>0</v>
      </c>
      <c r="AE14" s="104"/>
      <c r="AF14" s="104"/>
      <c r="AG14" s="114"/>
      <c r="AH14" s="114"/>
      <c r="AI14" s="114"/>
      <c r="AJ14" s="105" t="str">
        <f aca="false">E14</f>
        <v>PSO</v>
      </c>
      <c r="AK14" s="106" t="str">
        <f aca="false">D14</f>
        <v>TP</v>
      </c>
      <c r="AL14" s="105" t="n">
        <f aca="false">SUM(G14:AB14)</f>
        <v>0</v>
      </c>
      <c r="AM14" s="105" t="n">
        <f aca="false">AL14*1.5</f>
        <v>0</v>
      </c>
      <c r="AN14" s="44"/>
      <c r="AO14" s="44"/>
      <c r="AP14" s="44"/>
      <c r="AQ14" s="44"/>
      <c r="AR14" s="44"/>
      <c r="AS14" s="44"/>
      <c r="AT14" s="44"/>
      <c r="AU14" s="44"/>
      <c r="AV14" s="44"/>
      <c r="AW14" s="44"/>
    </row>
    <row r="15" customFormat="false" ht="13.5" hidden="false" customHeight="true" outlineLevel="0" collapsed="false">
      <c r="A15" s="44" t="n">
        <v>14</v>
      </c>
      <c r="B15" s="163" t="s">
        <v>250</v>
      </c>
      <c r="C15" s="96" t="str">
        <f aca="false">CONCATENATE(D15,"_",E15)</f>
        <v>TP_OB</v>
      </c>
      <c r="D15" s="195" t="s">
        <v>27</v>
      </c>
      <c r="E15" s="337" t="s">
        <v>251</v>
      </c>
      <c r="F15" s="195" t="s">
        <v>36</v>
      </c>
      <c r="G15" s="354"/>
      <c r="H15" s="355"/>
      <c r="I15" s="355"/>
      <c r="J15" s="355"/>
      <c r="K15" s="355"/>
      <c r="L15" s="356"/>
      <c r="M15" s="356"/>
      <c r="N15" s="356"/>
      <c r="O15" s="354"/>
      <c r="P15" s="355"/>
      <c r="Q15" s="355"/>
      <c r="R15" s="355"/>
      <c r="S15" s="355"/>
      <c r="T15" s="167"/>
      <c r="U15" s="167"/>
      <c r="V15" s="356"/>
      <c r="W15" s="356"/>
      <c r="X15" s="356"/>
      <c r="Y15" s="356"/>
      <c r="Z15" s="167"/>
      <c r="AA15" s="167"/>
      <c r="AB15" s="167"/>
      <c r="AC15" s="112"/>
      <c r="AD15" s="126"/>
      <c r="AE15" s="114"/>
      <c r="AF15" s="114"/>
      <c r="AG15" s="114"/>
      <c r="AH15" s="114"/>
      <c r="AI15" s="114"/>
      <c r="AJ15" s="105" t="str">
        <f aca="false">E15</f>
        <v>OB</v>
      </c>
      <c r="AK15" s="106" t="str">
        <f aca="false">D15</f>
        <v>TP</v>
      </c>
      <c r="AL15" s="105" t="n">
        <f aca="false">SUM(G15:AB15)</f>
        <v>0</v>
      </c>
      <c r="AM15" s="105" t="n">
        <f aca="false">AL15*1.5</f>
        <v>0</v>
      </c>
      <c r="AN15" s="44"/>
      <c r="AO15" s="44"/>
      <c r="AP15" s="44"/>
      <c r="AQ15" s="44"/>
      <c r="AR15" s="44"/>
      <c r="AS15" s="44"/>
      <c r="AT15" s="44"/>
      <c r="AU15" s="44"/>
      <c r="AV15" s="44"/>
      <c r="AW15" s="44"/>
    </row>
    <row r="16" customFormat="false" ht="13.5" hidden="false" customHeight="true" outlineLevel="0" collapsed="false">
      <c r="A16" s="44" t="n">
        <v>15</v>
      </c>
      <c r="B16" s="163" t="s">
        <v>250</v>
      </c>
      <c r="C16" s="96" t="str">
        <f aca="false">CONCATENATE(D16,"_",E16)</f>
        <v>TP_</v>
      </c>
      <c r="D16" s="195" t="s">
        <v>27</v>
      </c>
      <c r="E16" s="195"/>
      <c r="F16" s="195" t="s">
        <v>36</v>
      </c>
      <c r="G16" s="354"/>
      <c r="H16" s="355"/>
      <c r="I16" s="355"/>
      <c r="J16" s="355"/>
      <c r="K16" s="355"/>
      <c r="L16" s="356"/>
      <c r="M16" s="356"/>
      <c r="N16" s="356"/>
      <c r="O16" s="354"/>
      <c r="P16" s="355"/>
      <c r="Q16" s="355"/>
      <c r="R16" s="355"/>
      <c r="S16" s="355"/>
      <c r="T16" s="167"/>
      <c r="U16" s="167"/>
      <c r="V16" s="356"/>
      <c r="W16" s="356"/>
      <c r="X16" s="356"/>
      <c r="Y16" s="356"/>
      <c r="Z16" s="167"/>
      <c r="AA16" s="167"/>
      <c r="AB16" s="167"/>
      <c r="AC16" s="112"/>
      <c r="AD16" s="126"/>
      <c r="AE16" s="114"/>
      <c r="AF16" s="114"/>
      <c r="AG16" s="114"/>
      <c r="AH16" s="114"/>
      <c r="AI16" s="114"/>
      <c r="AJ16" s="105" t="n">
        <f aca="false">E16</f>
        <v>0</v>
      </c>
      <c r="AK16" s="106" t="str">
        <f aca="false">D16</f>
        <v>TP</v>
      </c>
      <c r="AL16" s="105" t="n">
        <f aca="false">SUM(G16:AB16)</f>
        <v>0</v>
      </c>
      <c r="AM16" s="105" t="n">
        <f aca="false">AL16*1.5</f>
        <v>0</v>
      </c>
      <c r="AN16" s="44"/>
      <c r="AO16" s="44"/>
      <c r="AP16" s="44"/>
      <c r="AQ16" s="44"/>
      <c r="AR16" s="44"/>
      <c r="AS16" s="44"/>
      <c r="AT16" s="44"/>
      <c r="AU16" s="44"/>
      <c r="AV16" s="44"/>
      <c r="AW16" s="44"/>
    </row>
    <row r="17" customFormat="false" ht="13.5" hidden="false" customHeight="true" outlineLevel="0" collapsed="false">
      <c r="A17" s="44" t="n">
        <v>16</v>
      </c>
      <c r="B17" s="163" t="s">
        <v>250</v>
      </c>
      <c r="C17" s="96" t="str">
        <f aca="false">CONCATENATE(D17,"_",E17)</f>
        <v>TP_</v>
      </c>
      <c r="D17" s="195" t="s">
        <v>27</v>
      </c>
      <c r="E17" s="337"/>
      <c r="F17" s="195" t="s">
        <v>36</v>
      </c>
      <c r="G17" s="354"/>
      <c r="H17" s="355"/>
      <c r="I17" s="355"/>
      <c r="J17" s="355"/>
      <c r="K17" s="355"/>
      <c r="L17" s="356"/>
      <c r="M17" s="356"/>
      <c r="N17" s="356"/>
      <c r="O17" s="354"/>
      <c r="P17" s="355"/>
      <c r="Q17" s="355"/>
      <c r="R17" s="355"/>
      <c r="S17" s="355"/>
      <c r="T17" s="167"/>
      <c r="U17" s="167"/>
      <c r="V17" s="356"/>
      <c r="W17" s="356"/>
      <c r="X17" s="356"/>
      <c r="Y17" s="356"/>
      <c r="Z17" s="167"/>
      <c r="AA17" s="167"/>
      <c r="AB17" s="167"/>
      <c r="AC17" s="112"/>
      <c r="AD17" s="113" t="str">
        <f aca="false">IF(AD13=AD14,"ok","/!\")</f>
        <v>/!\</v>
      </c>
      <c r="AE17" s="113"/>
      <c r="AF17" s="113" t="str">
        <f aca="false">IF(AD13=AF13,"ok","/!\")</f>
        <v>/!\</v>
      </c>
      <c r="AG17" s="114"/>
      <c r="AH17" s="114"/>
      <c r="AI17" s="114"/>
      <c r="AJ17" s="105" t="n">
        <f aca="false">E17</f>
        <v>0</v>
      </c>
      <c r="AK17" s="106" t="str">
        <f aca="false">D17</f>
        <v>TP</v>
      </c>
      <c r="AL17" s="105" t="n">
        <f aca="false">SUM(G17:AB17)</f>
        <v>0</v>
      </c>
      <c r="AM17" s="105" t="n">
        <f aca="false">AL17*1.5</f>
        <v>0</v>
      </c>
      <c r="AN17" s="44"/>
      <c r="AO17" s="44"/>
      <c r="AP17" s="44"/>
      <c r="AQ17" s="44"/>
      <c r="AR17" s="44"/>
      <c r="AS17" s="44"/>
      <c r="AT17" s="44"/>
      <c r="AU17" s="44"/>
      <c r="AV17" s="44"/>
      <c r="AW17" s="44"/>
    </row>
    <row r="18" customFormat="false" ht="24.75" hidden="false" customHeight="true" outlineLevel="0" collapsed="false">
      <c r="A18" s="44" t="n">
        <v>17</v>
      </c>
      <c r="B18" s="88" t="s">
        <v>249</v>
      </c>
      <c r="C18" s="88" t="str">
        <f aca="false">CONCATENATE(D18,"_",E18)</f>
        <v>CTRL_Intervenant</v>
      </c>
      <c r="D18" s="89" t="s">
        <v>28</v>
      </c>
      <c r="E18" s="89" t="s">
        <v>71</v>
      </c>
      <c r="F18" s="89" t="s">
        <v>72</v>
      </c>
      <c r="G18" s="343"/>
      <c r="H18" s="343"/>
      <c r="I18" s="343"/>
      <c r="J18" s="343"/>
      <c r="K18" s="343"/>
      <c r="L18" s="352"/>
      <c r="M18" s="352"/>
      <c r="N18" s="352"/>
      <c r="O18" s="343"/>
      <c r="P18" s="343"/>
      <c r="Q18" s="357"/>
      <c r="R18" s="357"/>
      <c r="S18" s="357"/>
      <c r="T18" s="251"/>
      <c r="U18" s="251"/>
      <c r="V18" s="352"/>
      <c r="W18" s="352"/>
      <c r="X18" s="352"/>
      <c r="Y18" s="352"/>
      <c r="Z18" s="238"/>
      <c r="AA18" s="238"/>
      <c r="AB18" s="238"/>
      <c r="AC18" s="122"/>
      <c r="AD18" s="88" t="n">
        <f aca="false">SUM(G18:AB18)</f>
        <v>0</v>
      </c>
      <c r="AE18" s="88" t="n">
        <f aca="false">SUM(G18:AB18)</f>
        <v>0</v>
      </c>
      <c r="AF18" s="88" t="n">
        <f aca="false">1.5/1.5</f>
        <v>1</v>
      </c>
      <c r="AG18" s="114"/>
      <c r="AH18" s="114"/>
      <c r="AI18" s="114"/>
      <c r="AJ18" s="88" t="str">
        <f aca="false">E18</f>
        <v>Intervenant</v>
      </c>
      <c r="AK18" s="88" t="str">
        <f aca="false">D18</f>
        <v>CTRL</v>
      </c>
      <c r="AL18" s="88" t="n">
        <f aca="false">SUM(G18:AB18)</f>
        <v>0</v>
      </c>
      <c r="AM18" s="88" t="n">
        <f aca="false">AL18*1.5</f>
        <v>0</v>
      </c>
      <c r="AN18" s="44"/>
      <c r="AO18" s="44"/>
      <c r="AP18" s="44"/>
      <c r="AQ18" s="44"/>
      <c r="AR18" s="44"/>
      <c r="AS18" s="44"/>
      <c r="AT18" s="44"/>
      <c r="AU18" s="44"/>
      <c r="AV18" s="44"/>
      <c r="AW18" s="44"/>
    </row>
    <row r="19" customFormat="false" ht="13.5" hidden="false" customHeight="true" outlineLevel="0" collapsed="false">
      <c r="A19" s="44" t="n">
        <v>18</v>
      </c>
      <c r="B19" s="143" t="s">
        <v>250</v>
      </c>
      <c r="C19" s="96" t="str">
        <f aca="false">CONCATENATE(D19,"_",E19)</f>
        <v>CTRL_PSO</v>
      </c>
      <c r="D19" s="195" t="s">
        <v>28</v>
      </c>
      <c r="E19" s="195" t="s">
        <v>78</v>
      </c>
      <c r="F19" s="195" t="s">
        <v>28</v>
      </c>
      <c r="G19" s="354"/>
      <c r="H19" s="355"/>
      <c r="I19" s="355"/>
      <c r="J19" s="355"/>
      <c r="K19" s="355"/>
      <c r="L19" s="356"/>
      <c r="M19" s="356"/>
      <c r="N19" s="356"/>
      <c r="O19" s="354"/>
      <c r="P19" s="355"/>
      <c r="Q19" s="358"/>
      <c r="R19" s="358"/>
      <c r="S19" s="358"/>
      <c r="T19" s="167"/>
      <c r="U19" s="167"/>
      <c r="V19" s="356"/>
      <c r="W19" s="356"/>
      <c r="X19" s="356"/>
      <c r="Y19" s="356"/>
      <c r="Z19" s="167"/>
      <c r="AA19" s="167"/>
      <c r="AB19" s="167"/>
      <c r="AC19" s="112"/>
      <c r="AD19" s="103" t="n">
        <f aca="false">SUM(G19:AB20)</f>
        <v>0</v>
      </c>
      <c r="AE19" s="104"/>
      <c r="AF19" s="104"/>
      <c r="AG19" s="114"/>
      <c r="AH19" s="114"/>
      <c r="AI19" s="114"/>
      <c r="AJ19" s="106" t="str">
        <f aca="false">E19</f>
        <v>PSO</v>
      </c>
      <c r="AK19" s="106" t="str">
        <f aca="false">D19</f>
        <v>CTRL</v>
      </c>
      <c r="AL19" s="106" t="n">
        <f aca="false">SUM(G19:AB19)</f>
        <v>0</v>
      </c>
      <c r="AM19" s="106" t="n">
        <f aca="false">AL19*1.5</f>
        <v>0</v>
      </c>
      <c r="AN19" s="44"/>
      <c r="AO19" s="44"/>
      <c r="AP19" s="44"/>
      <c r="AQ19" s="44"/>
      <c r="AR19" s="44"/>
      <c r="AS19" s="44"/>
      <c r="AT19" s="44"/>
      <c r="AU19" s="44"/>
      <c r="AV19" s="44"/>
      <c r="AW19" s="44"/>
    </row>
    <row r="20" customFormat="false" ht="13.5" hidden="false" customHeight="true" outlineLevel="0" collapsed="false">
      <c r="A20" s="44" t="n">
        <v>19</v>
      </c>
      <c r="B20" s="143" t="s">
        <v>250</v>
      </c>
      <c r="C20" s="96" t="str">
        <f aca="false">CONCATENATE(D20,"_",E20)</f>
        <v>CTRL_</v>
      </c>
      <c r="D20" s="195" t="s">
        <v>28</v>
      </c>
      <c r="E20" s="337"/>
      <c r="F20" s="195" t="s">
        <v>28</v>
      </c>
      <c r="G20" s="354"/>
      <c r="H20" s="355"/>
      <c r="I20" s="355"/>
      <c r="J20" s="355"/>
      <c r="K20" s="355"/>
      <c r="L20" s="356"/>
      <c r="M20" s="356"/>
      <c r="N20" s="356"/>
      <c r="O20" s="354"/>
      <c r="P20" s="355"/>
      <c r="Q20" s="355"/>
      <c r="R20" s="355"/>
      <c r="S20" s="355"/>
      <c r="T20" s="167"/>
      <c r="U20" s="167"/>
      <c r="V20" s="356"/>
      <c r="W20" s="356"/>
      <c r="X20" s="356"/>
      <c r="Y20" s="356"/>
      <c r="Z20" s="167"/>
      <c r="AA20" s="167"/>
      <c r="AB20" s="167"/>
      <c r="AC20" s="128"/>
      <c r="AD20" s="113" t="str">
        <f aca="false">IF(AD18=AD19,"ok","/!\")</f>
        <v>ok</v>
      </c>
      <c r="AE20" s="113"/>
      <c r="AF20" s="113" t="str">
        <f aca="false">IF(AD18=AF18,"ok","/!\")</f>
        <v>/!\</v>
      </c>
      <c r="AG20" s="129"/>
      <c r="AH20" s="129"/>
      <c r="AI20" s="129"/>
      <c r="AJ20" s="28" t="n">
        <f aca="false">E20</f>
        <v>0</v>
      </c>
      <c r="AK20" s="106" t="str">
        <f aca="false">D20</f>
        <v>CTRL</v>
      </c>
      <c r="AL20" s="28" t="n">
        <f aca="false">SUM(G20:AB20)</f>
        <v>0</v>
      </c>
      <c r="AM20" s="28" t="n">
        <f aca="false">AL20*1.5</f>
        <v>0</v>
      </c>
      <c r="AN20" s="44"/>
      <c r="AO20" s="44"/>
      <c r="AP20" s="44"/>
      <c r="AQ20" s="44"/>
      <c r="AR20" s="44"/>
      <c r="AS20" s="44"/>
      <c r="AT20" s="44"/>
      <c r="AU20" s="44"/>
      <c r="AV20" s="44"/>
      <c r="AW20" s="44"/>
    </row>
    <row r="21" customFormat="false" ht="13.5" hidden="false" customHeight="true" outlineLevel="0" collapsed="false">
      <c r="A21" s="44"/>
      <c r="B21" s="172"/>
      <c r="C21" s="131"/>
      <c r="D21" s="336"/>
      <c r="E21" s="259"/>
      <c r="F21" s="259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259"/>
      <c r="U21" s="259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86"/>
      <c r="AG21" s="72"/>
      <c r="AH21" s="72"/>
      <c r="AI21" s="72"/>
      <c r="AJ21" s="86"/>
      <c r="AK21" s="86"/>
      <c r="AL21" s="86"/>
      <c r="AM21" s="86"/>
      <c r="AN21" s="44"/>
      <c r="AO21" s="44"/>
      <c r="AP21" s="44"/>
      <c r="AQ21" s="44"/>
      <c r="AR21" s="44"/>
      <c r="AS21" s="44"/>
      <c r="AT21" s="44"/>
      <c r="AU21" s="44"/>
      <c r="AV21" s="44"/>
      <c r="AW21" s="44"/>
    </row>
    <row r="22" customFormat="false" ht="13.5" hidden="false" customHeight="true" outlineLevel="0" collapsed="false">
      <c r="A22" s="44" t="n">
        <v>22</v>
      </c>
      <c r="B22" s="89" t="s">
        <v>252</v>
      </c>
      <c r="C22" s="88" t="str">
        <f aca="false">CONCATENATE(D22,"_",E22)</f>
        <v>CM_Intervenant</v>
      </c>
      <c r="D22" s="89" t="s">
        <v>23</v>
      </c>
      <c r="E22" s="89" t="s">
        <v>71</v>
      </c>
      <c r="F22" s="89" t="s">
        <v>72</v>
      </c>
      <c r="G22" s="343"/>
      <c r="H22" s="343"/>
      <c r="I22" s="343"/>
      <c r="J22" s="343"/>
      <c r="K22" s="343"/>
      <c r="L22" s="352"/>
      <c r="M22" s="352"/>
      <c r="N22" s="352"/>
      <c r="O22" s="343"/>
      <c r="P22" s="343"/>
      <c r="Q22" s="343"/>
      <c r="R22" s="343"/>
      <c r="S22" s="343"/>
      <c r="T22" s="251"/>
      <c r="U22" s="251"/>
      <c r="V22" s="352"/>
      <c r="W22" s="352"/>
      <c r="X22" s="352"/>
      <c r="Y22" s="352"/>
      <c r="Z22" s="238"/>
      <c r="AA22" s="238"/>
      <c r="AB22" s="238"/>
      <c r="AC22" s="240" t="s">
        <v>163</v>
      </c>
      <c r="AD22" s="88" t="n">
        <f aca="false">SUM(G22:AB22)</f>
        <v>0</v>
      </c>
      <c r="AE22" s="88" t="n">
        <f aca="false">SUM(G22:AB22)</f>
        <v>0</v>
      </c>
      <c r="AF22" s="88" t="n">
        <v>0</v>
      </c>
      <c r="AG22" s="94" t="n">
        <f aca="false">(AD22+AD25+AD28+AD33)/(AF22+AF25+AF28+AF33)</f>
        <v>0.5714285714</v>
      </c>
      <c r="AH22" s="276" t="n">
        <f aca="false">(AE22+AE25+AE28+AE33)/('2A S4-Pac1'!AE22+'2A S4-Pac1'!AE25+'2A S4-Pac1'!AE28+'2A S4-Pac1'!AE33)</f>
        <v>0.8421052632</v>
      </c>
      <c r="AI22" s="88" t="str">
        <f aca="false">B22</f>
        <v>M4102C - PR</v>
      </c>
      <c r="AJ22" s="88" t="str">
        <f aca="false">E22</f>
        <v>Intervenant</v>
      </c>
      <c r="AK22" s="88" t="s">
        <v>73</v>
      </c>
      <c r="AL22" s="88" t="s">
        <v>21</v>
      </c>
      <c r="AM22" s="88" t="s">
        <v>74</v>
      </c>
      <c r="AN22" s="44"/>
      <c r="AO22" s="44"/>
      <c r="AP22" s="44"/>
      <c r="AQ22" s="44"/>
      <c r="AR22" s="44"/>
      <c r="AS22" s="44"/>
      <c r="AT22" s="44"/>
      <c r="AU22" s="44"/>
      <c r="AV22" s="44"/>
      <c r="AW22" s="44"/>
    </row>
    <row r="23" customFormat="false" ht="13.5" hidden="false" customHeight="true" outlineLevel="0" collapsed="false">
      <c r="A23" s="44" t="n">
        <v>23</v>
      </c>
      <c r="B23" s="163" t="s">
        <v>253</v>
      </c>
      <c r="C23" s="96" t="str">
        <f aca="false">CONCATENATE(D23,"_",E23)</f>
        <v>CM_</v>
      </c>
      <c r="D23" s="195" t="s">
        <v>23</v>
      </c>
      <c r="E23" s="195"/>
      <c r="F23" s="195" t="s">
        <v>30</v>
      </c>
      <c r="G23" s="354"/>
      <c r="H23" s="355"/>
      <c r="I23" s="355"/>
      <c r="J23" s="355"/>
      <c r="K23" s="355"/>
      <c r="L23" s="356"/>
      <c r="M23" s="356"/>
      <c r="N23" s="356"/>
      <c r="O23" s="354"/>
      <c r="P23" s="355"/>
      <c r="Q23" s="355"/>
      <c r="R23" s="355"/>
      <c r="S23" s="355"/>
      <c r="T23" s="167"/>
      <c r="U23" s="167"/>
      <c r="V23" s="356"/>
      <c r="W23" s="356"/>
      <c r="X23" s="356"/>
      <c r="Y23" s="356"/>
      <c r="Z23" s="167"/>
      <c r="AA23" s="167"/>
      <c r="AB23" s="167"/>
      <c r="AC23" s="102"/>
      <c r="AD23" s="103" t="n">
        <f aca="false">SUM(G23:AB24)</f>
        <v>0</v>
      </c>
      <c r="AE23" s="104"/>
      <c r="AF23" s="104"/>
      <c r="AG23" s="104"/>
      <c r="AH23" s="104"/>
      <c r="AI23" s="104"/>
      <c r="AJ23" s="105" t="n">
        <f aca="false">E23</f>
        <v>0</v>
      </c>
      <c r="AK23" s="106" t="str">
        <f aca="false">D23</f>
        <v>CM</v>
      </c>
      <c r="AL23" s="105" t="n">
        <f aca="false">SUM(G23:AB23)</f>
        <v>0</v>
      </c>
      <c r="AM23" s="105" t="n">
        <f aca="false">AL23*1.5</f>
        <v>0</v>
      </c>
      <c r="AN23" s="44"/>
      <c r="AO23" s="44"/>
      <c r="AP23" s="44"/>
      <c r="AQ23" s="44"/>
      <c r="AR23" s="44"/>
      <c r="AS23" s="44"/>
      <c r="AT23" s="44"/>
      <c r="AU23" s="44"/>
      <c r="AV23" s="44"/>
      <c r="AW23" s="44"/>
    </row>
    <row r="24" customFormat="false" ht="13.5" hidden="false" customHeight="true" outlineLevel="0" collapsed="false">
      <c r="A24" s="44" t="n">
        <v>24</v>
      </c>
      <c r="B24" s="163" t="s">
        <v>253</v>
      </c>
      <c r="C24" s="96" t="str">
        <f aca="false">CONCATENATE(D24,"_",E24)</f>
        <v>CM_</v>
      </c>
      <c r="D24" s="195" t="s">
        <v>23</v>
      </c>
      <c r="E24" s="337"/>
      <c r="F24" s="195" t="s">
        <v>30</v>
      </c>
      <c r="G24" s="359"/>
      <c r="H24" s="360"/>
      <c r="I24" s="360"/>
      <c r="J24" s="360"/>
      <c r="K24" s="360"/>
      <c r="L24" s="356"/>
      <c r="M24" s="356"/>
      <c r="N24" s="356"/>
      <c r="O24" s="359"/>
      <c r="P24" s="360"/>
      <c r="Q24" s="360"/>
      <c r="R24" s="360"/>
      <c r="S24" s="360"/>
      <c r="T24" s="360"/>
      <c r="U24" s="360"/>
      <c r="V24" s="356"/>
      <c r="W24" s="356"/>
      <c r="X24" s="356"/>
      <c r="Y24" s="356"/>
      <c r="Z24" s="167"/>
      <c r="AA24" s="167"/>
      <c r="AB24" s="167"/>
      <c r="AC24" s="112"/>
      <c r="AD24" s="113" t="str">
        <f aca="false">IF(AD22=AD23,"ok","/!\")</f>
        <v>ok</v>
      </c>
      <c r="AE24" s="113"/>
      <c r="AF24" s="113" t="str">
        <f aca="false">IF(AD22=AF22,"ok","/!\")</f>
        <v>ok</v>
      </c>
      <c r="AG24" s="114"/>
      <c r="AH24" s="114"/>
      <c r="AI24" s="114"/>
      <c r="AJ24" s="105" t="n">
        <f aca="false">E24</f>
        <v>0</v>
      </c>
      <c r="AK24" s="106" t="str">
        <f aca="false">D24</f>
        <v>CM</v>
      </c>
      <c r="AL24" s="105" t="n">
        <f aca="false">SUM(G24:AB24)</f>
        <v>0</v>
      </c>
      <c r="AM24" s="105" t="n">
        <f aca="false">AL24*1.5</f>
        <v>0</v>
      </c>
      <c r="AN24" s="44"/>
      <c r="AO24" s="44"/>
      <c r="AP24" s="44"/>
      <c r="AQ24" s="44"/>
      <c r="AR24" s="44"/>
      <c r="AS24" s="44"/>
      <c r="AT24" s="44"/>
      <c r="AU24" s="44"/>
      <c r="AV24" s="44"/>
      <c r="AW24" s="44"/>
    </row>
    <row r="25" customFormat="false" ht="13.5" hidden="false" customHeight="true" outlineLevel="0" collapsed="false">
      <c r="A25" s="44" t="n">
        <v>25</v>
      </c>
      <c r="B25" s="88" t="s">
        <v>252</v>
      </c>
      <c r="C25" s="88" t="str">
        <f aca="false">CONCATENATE(D25,"_",E25)</f>
        <v>TD_Intervenant</v>
      </c>
      <c r="D25" s="89" t="s">
        <v>25</v>
      </c>
      <c r="E25" s="89" t="s">
        <v>71</v>
      </c>
      <c r="F25" s="89" t="s">
        <v>72</v>
      </c>
      <c r="G25" s="361"/>
      <c r="H25" s="361"/>
      <c r="I25" s="361"/>
      <c r="J25" s="361"/>
      <c r="K25" s="361"/>
      <c r="L25" s="352" t="n">
        <v>3</v>
      </c>
      <c r="M25" s="352" t="n">
        <v>2</v>
      </c>
      <c r="N25" s="352" t="n">
        <v>3</v>
      </c>
      <c r="O25" s="361"/>
      <c r="P25" s="361"/>
      <c r="Q25" s="361"/>
      <c r="R25" s="361"/>
      <c r="S25" s="361"/>
      <c r="T25" s="361"/>
      <c r="U25" s="361"/>
      <c r="V25" s="352" t="n">
        <v>2</v>
      </c>
      <c r="W25" s="352" t="n">
        <v>2</v>
      </c>
      <c r="X25" s="352" t="n">
        <v>2</v>
      </c>
      <c r="Y25" s="352" t="n">
        <v>1</v>
      </c>
      <c r="Z25" s="238"/>
      <c r="AA25" s="238"/>
      <c r="AB25" s="238"/>
      <c r="AC25" s="280"/>
      <c r="AD25" s="88" t="n">
        <f aca="false">SUM(G25:AB25)</f>
        <v>15</v>
      </c>
      <c r="AE25" s="88" t="n">
        <f aca="false">SUM(G25:AB25)</f>
        <v>15</v>
      </c>
      <c r="AF25" s="88" t="n">
        <f aca="false">16.5/1.5</f>
        <v>11</v>
      </c>
      <c r="AG25" s="114"/>
      <c r="AH25" s="114"/>
      <c r="AI25" s="114"/>
      <c r="AJ25" s="88" t="str">
        <f aca="false">E25</f>
        <v>Intervenant</v>
      </c>
      <c r="AK25" s="88" t="str">
        <f aca="false">D25</f>
        <v>TD</v>
      </c>
      <c r="AL25" s="88" t="n">
        <f aca="false">SUM(G25:AB25)</f>
        <v>15</v>
      </c>
      <c r="AM25" s="88" t="n">
        <f aca="false">AL25*1.5</f>
        <v>22.5</v>
      </c>
      <c r="AN25" s="44"/>
      <c r="AO25" s="44"/>
      <c r="AP25" s="44"/>
      <c r="AQ25" s="44"/>
      <c r="AR25" s="44"/>
      <c r="AS25" s="44"/>
      <c r="AT25" s="44"/>
      <c r="AU25" s="44"/>
      <c r="AV25" s="44"/>
      <c r="AW25" s="44"/>
    </row>
    <row r="26" customFormat="false" ht="13.5" hidden="false" customHeight="true" outlineLevel="0" collapsed="false">
      <c r="A26" s="44" t="n">
        <v>26</v>
      </c>
      <c r="B26" s="163" t="s">
        <v>253</v>
      </c>
      <c r="C26" s="96" t="str">
        <f aca="false">CONCATENATE(D26,"_",E26)</f>
        <v>TD_IO</v>
      </c>
      <c r="D26" s="195" t="s">
        <v>25</v>
      </c>
      <c r="E26" s="195" t="s">
        <v>163</v>
      </c>
      <c r="F26" s="195" t="s">
        <v>32</v>
      </c>
      <c r="G26" s="359"/>
      <c r="H26" s="360"/>
      <c r="I26" s="360"/>
      <c r="J26" s="360"/>
      <c r="K26" s="360"/>
      <c r="L26" s="356"/>
      <c r="M26" s="356"/>
      <c r="N26" s="356"/>
      <c r="O26" s="359"/>
      <c r="P26" s="360"/>
      <c r="Q26" s="360"/>
      <c r="R26" s="360"/>
      <c r="S26" s="360"/>
      <c r="T26" s="360"/>
      <c r="U26" s="360"/>
      <c r="V26" s="356"/>
      <c r="W26" s="356"/>
      <c r="X26" s="356"/>
      <c r="Y26" s="356"/>
      <c r="Z26" s="167"/>
      <c r="AA26" s="167"/>
      <c r="AB26" s="167"/>
      <c r="AC26" s="112"/>
      <c r="AD26" s="103" t="n">
        <f aca="false">SUM(G26:AB27)</f>
        <v>0</v>
      </c>
      <c r="AE26" s="104"/>
      <c r="AF26" s="104"/>
      <c r="AG26" s="114"/>
      <c r="AH26" s="114"/>
      <c r="AI26" s="114"/>
      <c r="AJ26" s="105" t="str">
        <f aca="false">E26</f>
        <v>IO</v>
      </c>
      <c r="AK26" s="106" t="str">
        <f aca="false">D26</f>
        <v>TD</v>
      </c>
      <c r="AL26" s="105" t="n">
        <f aca="false">SUM(G26:AB26)</f>
        <v>0</v>
      </c>
      <c r="AM26" s="105" t="n">
        <f aca="false">AL26*1.5</f>
        <v>0</v>
      </c>
      <c r="AN26" s="44"/>
      <c r="AO26" s="44"/>
      <c r="AP26" s="44"/>
      <c r="AQ26" s="44"/>
      <c r="AR26" s="44"/>
      <c r="AS26" s="44"/>
      <c r="AT26" s="44"/>
      <c r="AU26" s="44"/>
      <c r="AV26" s="44"/>
      <c r="AW26" s="44"/>
    </row>
    <row r="27" customFormat="false" ht="13.5" hidden="false" customHeight="true" outlineLevel="0" collapsed="false">
      <c r="A27" s="44" t="n">
        <v>27</v>
      </c>
      <c r="B27" s="163" t="s">
        <v>253</v>
      </c>
      <c r="C27" s="96" t="str">
        <f aca="false">CONCATENATE(D27,"_",E27)</f>
        <v>TD_IO</v>
      </c>
      <c r="D27" s="195" t="s">
        <v>25</v>
      </c>
      <c r="E27" s="337" t="s">
        <v>163</v>
      </c>
      <c r="F27" s="195" t="s">
        <v>36</v>
      </c>
      <c r="G27" s="359"/>
      <c r="H27" s="360"/>
      <c r="I27" s="360"/>
      <c r="J27" s="360"/>
      <c r="K27" s="360"/>
      <c r="L27" s="356"/>
      <c r="M27" s="356"/>
      <c r="N27" s="356"/>
      <c r="O27" s="359"/>
      <c r="P27" s="360"/>
      <c r="Q27" s="360"/>
      <c r="R27" s="360"/>
      <c r="S27" s="360"/>
      <c r="T27" s="360"/>
      <c r="U27" s="360"/>
      <c r="V27" s="356"/>
      <c r="W27" s="356"/>
      <c r="X27" s="356"/>
      <c r="Y27" s="356"/>
      <c r="Z27" s="167"/>
      <c r="AA27" s="167"/>
      <c r="AB27" s="167"/>
      <c r="AC27" s="112"/>
      <c r="AD27" s="113" t="str">
        <f aca="false">IF(AD25=AD26,"ok","/!\")</f>
        <v>/!\</v>
      </c>
      <c r="AE27" s="113"/>
      <c r="AF27" s="113" t="str">
        <f aca="false">IF(AD25=AF25,"ok","/!\")</f>
        <v>/!\</v>
      </c>
      <c r="AG27" s="114"/>
      <c r="AH27" s="114"/>
      <c r="AI27" s="114"/>
      <c r="AJ27" s="105" t="str">
        <f aca="false">E27</f>
        <v>IO</v>
      </c>
      <c r="AK27" s="106" t="str">
        <f aca="false">D27</f>
        <v>TD</v>
      </c>
      <c r="AL27" s="105" t="n">
        <f aca="false">SUM(G27:AB27)</f>
        <v>0</v>
      </c>
      <c r="AM27" s="105" t="n">
        <f aca="false">AL27*1.5</f>
        <v>0</v>
      </c>
      <c r="AN27" s="44"/>
      <c r="AO27" s="44"/>
      <c r="AP27" s="44"/>
      <c r="AQ27" s="44"/>
      <c r="AR27" s="44"/>
      <c r="AS27" s="44"/>
      <c r="AT27" s="44"/>
      <c r="AU27" s="44"/>
      <c r="AV27" s="44"/>
      <c r="AW27" s="44"/>
    </row>
    <row r="28" customFormat="false" ht="13.5" hidden="false" customHeight="true" outlineLevel="0" collapsed="false">
      <c r="A28" s="44" t="n">
        <v>28</v>
      </c>
      <c r="B28" s="88" t="s">
        <v>252</v>
      </c>
      <c r="C28" s="88" t="str">
        <f aca="false">CONCATENATE(D28,"_",E28)</f>
        <v>TP_Intervenant</v>
      </c>
      <c r="D28" s="89" t="s">
        <v>27</v>
      </c>
      <c r="E28" s="89" t="s">
        <v>71</v>
      </c>
      <c r="F28" s="89" t="s">
        <v>72</v>
      </c>
      <c r="G28" s="361"/>
      <c r="H28" s="361"/>
      <c r="I28" s="361"/>
      <c r="J28" s="361"/>
      <c r="K28" s="361"/>
      <c r="L28" s="352"/>
      <c r="M28" s="352"/>
      <c r="N28" s="352"/>
      <c r="O28" s="361"/>
      <c r="P28" s="361"/>
      <c r="Q28" s="361"/>
      <c r="R28" s="361"/>
      <c r="S28" s="361"/>
      <c r="T28" s="361"/>
      <c r="U28" s="361"/>
      <c r="V28" s="352"/>
      <c r="W28" s="352"/>
      <c r="X28" s="352"/>
      <c r="Y28" s="352"/>
      <c r="Z28" s="238"/>
      <c r="AA28" s="238"/>
      <c r="AB28" s="238"/>
      <c r="AC28" s="280"/>
      <c r="AD28" s="88" t="n">
        <f aca="false">SUM(G28:AB28)*2</f>
        <v>0</v>
      </c>
      <c r="AE28" s="88" t="n">
        <f aca="false">SUM(G28:AB28)</f>
        <v>0</v>
      </c>
      <c r="AF28" s="88" t="n">
        <f aca="false">12/1.5*2</f>
        <v>16</v>
      </c>
      <c r="AG28" s="114"/>
      <c r="AH28" s="114"/>
      <c r="AI28" s="114"/>
      <c r="AJ28" s="88" t="str">
        <f aca="false">E28</f>
        <v>Intervenant</v>
      </c>
      <c r="AK28" s="88" t="str">
        <f aca="false">D28</f>
        <v>TP</v>
      </c>
      <c r="AL28" s="88" t="n">
        <f aca="false">SUM(G28:AB28)</f>
        <v>0</v>
      </c>
      <c r="AM28" s="88" t="n">
        <f aca="false">AL28*1.5</f>
        <v>0</v>
      </c>
      <c r="AN28" s="44"/>
      <c r="AO28" s="44"/>
      <c r="AP28" s="44"/>
      <c r="AQ28" s="44"/>
      <c r="AR28" s="44"/>
      <c r="AS28" s="44"/>
      <c r="AT28" s="44"/>
      <c r="AU28" s="44"/>
      <c r="AV28" s="44"/>
      <c r="AW28" s="44"/>
    </row>
    <row r="29" customFormat="false" ht="13.5" hidden="false" customHeight="true" outlineLevel="0" collapsed="false">
      <c r="A29" s="44" t="n">
        <v>29</v>
      </c>
      <c r="B29" s="163" t="s">
        <v>253</v>
      </c>
      <c r="C29" s="96" t="str">
        <f aca="false">CONCATENATE(D29,"_",E29)</f>
        <v>TP_</v>
      </c>
      <c r="D29" s="195" t="s">
        <v>27</v>
      </c>
      <c r="E29" s="195"/>
      <c r="F29" s="195" t="s">
        <v>36</v>
      </c>
      <c r="G29" s="354"/>
      <c r="H29" s="355"/>
      <c r="I29" s="355"/>
      <c r="J29" s="355"/>
      <c r="K29" s="355"/>
      <c r="L29" s="356"/>
      <c r="M29" s="356"/>
      <c r="N29" s="356"/>
      <c r="O29" s="359"/>
      <c r="P29" s="360"/>
      <c r="Q29" s="360"/>
      <c r="R29" s="360"/>
      <c r="S29" s="360"/>
      <c r="T29" s="360"/>
      <c r="U29" s="360"/>
      <c r="V29" s="356"/>
      <c r="W29" s="356"/>
      <c r="X29" s="356"/>
      <c r="Y29" s="356"/>
      <c r="Z29" s="167"/>
      <c r="AA29" s="167"/>
      <c r="AB29" s="167"/>
      <c r="AC29" s="112"/>
      <c r="AD29" s="103" t="n">
        <f aca="false">SUM(G29:AB32)</f>
        <v>0</v>
      </c>
      <c r="AE29" s="104"/>
      <c r="AF29" s="104"/>
      <c r="AG29" s="114"/>
      <c r="AH29" s="114"/>
      <c r="AI29" s="114"/>
      <c r="AJ29" s="105" t="n">
        <f aca="false">E29</f>
        <v>0</v>
      </c>
      <c r="AK29" s="106" t="str">
        <f aca="false">D29</f>
        <v>TP</v>
      </c>
      <c r="AL29" s="105" t="n">
        <f aca="false">SUM(G29:AB29)</f>
        <v>0</v>
      </c>
      <c r="AM29" s="105" t="n">
        <f aca="false">AL29*1.5</f>
        <v>0</v>
      </c>
      <c r="AN29" s="44"/>
      <c r="AO29" s="44"/>
      <c r="AP29" s="44"/>
      <c r="AQ29" s="44"/>
      <c r="AR29" s="44"/>
      <c r="AS29" s="44"/>
      <c r="AT29" s="44"/>
      <c r="AU29" s="44"/>
      <c r="AV29" s="44"/>
      <c r="AW29" s="44"/>
    </row>
    <row r="30" customFormat="false" ht="13.5" hidden="false" customHeight="true" outlineLevel="0" collapsed="false">
      <c r="A30" s="44" t="n">
        <v>30</v>
      </c>
      <c r="B30" s="163" t="s">
        <v>253</v>
      </c>
      <c r="C30" s="96" t="str">
        <f aca="false">CONCATENATE(D30,"_",E30)</f>
        <v>TP_</v>
      </c>
      <c r="D30" s="195" t="s">
        <v>27</v>
      </c>
      <c r="E30" s="337"/>
      <c r="F30" s="195" t="s">
        <v>36</v>
      </c>
      <c r="G30" s="354"/>
      <c r="H30" s="355"/>
      <c r="I30" s="355"/>
      <c r="J30" s="355"/>
      <c r="K30" s="355"/>
      <c r="L30" s="356"/>
      <c r="M30" s="356"/>
      <c r="N30" s="356"/>
      <c r="O30" s="354"/>
      <c r="P30" s="355"/>
      <c r="Q30" s="355"/>
      <c r="R30" s="355"/>
      <c r="S30" s="355"/>
      <c r="T30" s="167"/>
      <c r="U30" s="167"/>
      <c r="V30" s="356"/>
      <c r="W30" s="356"/>
      <c r="X30" s="356"/>
      <c r="Y30" s="356"/>
      <c r="Z30" s="167"/>
      <c r="AA30" s="167"/>
      <c r="AB30" s="167"/>
      <c r="AC30" s="112"/>
      <c r="AD30" s="126"/>
      <c r="AE30" s="114"/>
      <c r="AF30" s="114"/>
      <c r="AG30" s="114"/>
      <c r="AH30" s="114"/>
      <c r="AI30" s="114"/>
      <c r="AJ30" s="105" t="n">
        <f aca="false">E30</f>
        <v>0</v>
      </c>
      <c r="AK30" s="106" t="str">
        <f aca="false">D30</f>
        <v>TP</v>
      </c>
      <c r="AL30" s="105" t="n">
        <f aca="false">SUM(G30:AB30)</f>
        <v>0</v>
      </c>
      <c r="AM30" s="105" t="n">
        <f aca="false">AL30*1.5</f>
        <v>0</v>
      </c>
      <c r="AN30" s="44"/>
      <c r="AO30" s="44"/>
      <c r="AP30" s="44"/>
      <c r="AQ30" s="44"/>
      <c r="AR30" s="44"/>
      <c r="AS30" s="44"/>
      <c r="AT30" s="44"/>
      <c r="AU30" s="44"/>
      <c r="AV30" s="44"/>
      <c r="AW30" s="44"/>
    </row>
    <row r="31" customFormat="false" ht="13.5" hidden="false" customHeight="true" outlineLevel="0" collapsed="false">
      <c r="A31" s="44" t="n">
        <v>31</v>
      </c>
      <c r="B31" s="163" t="s">
        <v>253</v>
      </c>
      <c r="C31" s="96" t="str">
        <f aca="false">CONCATENATE(D31,"_",E31)</f>
        <v>TP_</v>
      </c>
      <c r="D31" s="195" t="s">
        <v>27</v>
      </c>
      <c r="E31" s="195"/>
      <c r="F31" s="195" t="s">
        <v>36</v>
      </c>
      <c r="G31" s="354"/>
      <c r="H31" s="355"/>
      <c r="I31" s="355"/>
      <c r="J31" s="355"/>
      <c r="K31" s="355"/>
      <c r="L31" s="356"/>
      <c r="M31" s="356"/>
      <c r="N31" s="356"/>
      <c r="O31" s="354"/>
      <c r="P31" s="355"/>
      <c r="Q31" s="355"/>
      <c r="R31" s="355"/>
      <c r="S31" s="355"/>
      <c r="T31" s="167"/>
      <c r="U31" s="167"/>
      <c r="V31" s="356"/>
      <c r="W31" s="356"/>
      <c r="X31" s="356"/>
      <c r="Y31" s="356"/>
      <c r="Z31" s="167"/>
      <c r="AA31" s="167"/>
      <c r="AB31" s="167"/>
      <c r="AC31" s="112"/>
      <c r="AD31" s="126"/>
      <c r="AE31" s="114"/>
      <c r="AF31" s="114"/>
      <c r="AG31" s="114"/>
      <c r="AH31" s="114"/>
      <c r="AI31" s="114"/>
      <c r="AJ31" s="105" t="n">
        <f aca="false">E31</f>
        <v>0</v>
      </c>
      <c r="AK31" s="106" t="str">
        <f aca="false">D31</f>
        <v>TP</v>
      </c>
      <c r="AL31" s="105" t="n">
        <f aca="false">SUM(G31:AB31)</f>
        <v>0</v>
      </c>
      <c r="AM31" s="105" t="n">
        <f aca="false">AL31*1.5</f>
        <v>0</v>
      </c>
      <c r="AN31" s="44"/>
      <c r="AO31" s="44"/>
      <c r="AP31" s="44"/>
      <c r="AQ31" s="44"/>
      <c r="AR31" s="44"/>
      <c r="AS31" s="44"/>
      <c r="AT31" s="44"/>
      <c r="AU31" s="44"/>
      <c r="AV31" s="44"/>
      <c r="AW31" s="44"/>
    </row>
    <row r="32" customFormat="false" ht="13.5" hidden="false" customHeight="true" outlineLevel="0" collapsed="false">
      <c r="A32" s="44" t="n">
        <v>32</v>
      </c>
      <c r="B32" s="163" t="s">
        <v>253</v>
      </c>
      <c r="C32" s="96" t="str">
        <f aca="false">CONCATENATE(D32,"_",E32)</f>
        <v>TP_</v>
      </c>
      <c r="D32" s="195" t="s">
        <v>27</v>
      </c>
      <c r="E32" s="337"/>
      <c r="F32" s="195" t="s">
        <v>36</v>
      </c>
      <c r="G32" s="354"/>
      <c r="H32" s="355"/>
      <c r="I32" s="355"/>
      <c r="J32" s="355"/>
      <c r="K32" s="355"/>
      <c r="L32" s="356"/>
      <c r="M32" s="356"/>
      <c r="N32" s="356"/>
      <c r="O32" s="354"/>
      <c r="P32" s="355"/>
      <c r="Q32" s="355"/>
      <c r="R32" s="355"/>
      <c r="S32" s="355"/>
      <c r="T32" s="167"/>
      <c r="U32" s="167"/>
      <c r="V32" s="356"/>
      <c r="W32" s="356"/>
      <c r="X32" s="356"/>
      <c r="Y32" s="356"/>
      <c r="Z32" s="167"/>
      <c r="AA32" s="167"/>
      <c r="AB32" s="167"/>
      <c r="AC32" s="112"/>
      <c r="AD32" s="113" t="str">
        <f aca="false">IF(AD28=AD29,"ok","/!\")</f>
        <v>ok</v>
      </c>
      <c r="AE32" s="113"/>
      <c r="AF32" s="113" t="str">
        <f aca="false">IF(AD28=AF28,"ok","/!\")</f>
        <v>/!\</v>
      </c>
      <c r="AG32" s="114"/>
      <c r="AH32" s="114"/>
      <c r="AI32" s="114"/>
      <c r="AJ32" s="105" t="n">
        <f aca="false">E32</f>
        <v>0</v>
      </c>
      <c r="AK32" s="106" t="str">
        <f aca="false">D32</f>
        <v>TP</v>
      </c>
      <c r="AL32" s="105" t="n">
        <f aca="false">SUM(G32:AB32)</f>
        <v>0</v>
      </c>
      <c r="AM32" s="105" t="n">
        <f aca="false">AL32*1.5</f>
        <v>0</v>
      </c>
      <c r="AN32" s="44"/>
      <c r="AO32" s="44"/>
      <c r="AP32" s="44"/>
      <c r="AQ32" s="44"/>
      <c r="AR32" s="44"/>
      <c r="AS32" s="44"/>
      <c r="AT32" s="44"/>
      <c r="AU32" s="44"/>
      <c r="AV32" s="44"/>
      <c r="AW32" s="44"/>
    </row>
    <row r="33" customFormat="false" ht="24.75" hidden="false" customHeight="true" outlineLevel="0" collapsed="false">
      <c r="A33" s="44" t="n">
        <v>33</v>
      </c>
      <c r="B33" s="88" t="s">
        <v>252</v>
      </c>
      <c r="C33" s="88" t="str">
        <f aca="false">CONCATENATE(D33,"_",E33)</f>
        <v>CTRL_Intervenant</v>
      </c>
      <c r="D33" s="89" t="s">
        <v>28</v>
      </c>
      <c r="E33" s="89" t="s">
        <v>71</v>
      </c>
      <c r="F33" s="89" t="s">
        <v>72</v>
      </c>
      <c r="G33" s="343"/>
      <c r="H33" s="343"/>
      <c r="I33" s="343"/>
      <c r="J33" s="343"/>
      <c r="K33" s="343"/>
      <c r="L33" s="352"/>
      <c r="M33" s="352"/>
      <c r="N33" s="352"/>
      <c r="O33" s="343"/>
      <c r="P33" s="343"/>
      <c r="Q33" s="343"/>
      <c r="R33" s="343"/>
      <c r="S33" s="343"/>
      <c r="T33" s="251"/>
      <c r="U33" s="251"/>
      <c r="V33" s="352"/>
      <c r="W33" s="352"/>
      <c r="X33" s="352"/>
      <c r="Y33" s="352" t="n">
        <v>1</v>
      </c>
      <c r="Z33" s="238"/>
      <c r="AA33" s="238"/>
      <c r="AB33" s="238"/>
      <c r="AC33" s="122"/>
      <c r="AD33" s="88" t="n">
        <f aca="false">SUM(G33:AB33)</f>
        <v>1</v>
      </c>
      <c r="AE33" s="88" t="n">
        <f aca="false">SUM(G33:AB33)</f>
        <v>1</v>
      </c>
      <c r="AF33" s="88" t="n">
        <f aca="false">1.5/1.5</f>
        <v>1</v>
      </c>
      <c r="AG33" s="114"/>
      <c r="AH33" s="114"/>
      <c r="AI33" s="114"/>
      <c r="AJ33" s="88" t="str">
        <f aca="false">E33</f>
        <v>Intervenant</v>
      </c>
      <c r="AK33" s="88" t="str">
        <f aca="false">D33</f>
        <v>CTRL</v>
      </c>
      <c r="AL33" s="88" t="n">
        <f aca="false">SUM(G33:AB33)</f>
        <v>1</v>
      </c>
      <c r="AM33" s="88" t="n">
        <f aca="false">AL33*1.5</f>
        <v>1.5</v>
      </c>
      <c r="AN33" s="44"/>
      <c r="AO33" s="44"/>
      <c r="AP33" s="44"/>
      <c r="AQ33" s="44"/>
      <c r="AR33" s="44"/>
      <c r="AS33" s="44"/>
      <c r="AT33" s="44"/>
      <c r="AU33" s="44"/>
      <c r="AV33" s="44"/>
      <c r="AW33" s="44"/>
    </row>
    <row r="34" customFormat="false" ht="13.5" hidden="false" customHeight="true" outlineLevel="0" collapsed="false">
      <c r="A34" s="44" t="n">
        <v>34</v>
      </c>
      <c r="B34" s="163" t="s">
        <v>253</v>
      </c>
      <c r="C34" s="96" t="str">
        <f aca="false">CONCATENATE(D34,"_",E34)</f>
        <v>CTRL_IO</v>
      </c>
      <c r="D34" s="195" t="s">
        <v>28</v>
      </c>
      <c r="E34" s="195" t="s">
        <v>163</v>
      </c>
      <c r="F34" s="195" t="s">
        <v>28</v>
      </c>
      <c r="G34" s="354"/>
      <c r="H34" s="355"/>
      <c r="I34" s="355"/>
      <c r="J34" s="355"/>
      <c r="K34" s="355"/>
      <c r="L34" s="356"/>
      <c r="M34" s="356"/>
      <c r="N34" s="356"/>
      <c r="O34" s="354"/>
      <c r="P34" s="355"/>
      <c r="Q34" s="355"/>
      <c r="R34" s="355"/>
      <c r="S34" s="355"/>
      <c r="T34" s="167"/>
      <c r="U34" s="167"/>
      <c r="V34" s="356"/>
      <c r="W34" s="356"/>
      <c r="X34" s="356"/>
      <c r="Y34" s="356"/>
      <c r="Z34" s="167"/>
      <c r="AA34" s="167"/>
      <c r="AB34" s="167"/>
      <c r="AC34" s="112"/>
      <c r="AD34" s="103" t="n">
        <f aca="false">SUM(G34:AB35)</f>
        <v>0</v>
      </c>
      <c r="AE34" s="104"/>
      <c r="AF34" s="104"/>
      <c r="AG34" s="114"/>
      <c r="AH34" s="114"/>
      <c r="AI34" s="114"/>
      <c r="AJ34" s="106" t="str">
        <f aca="false">E34</f>
        <v>IO</v>
      </c>
      <c r="AK34" s="106" t="str">
        <f aca="false">D34</f>
        <v>CTRL</v>
      </c>
      <c r="AL34" s="106" t="n">
        <f aca="false">SUM(G34:AB34)</f>
        <v>0</v>
      </c>
      <c r="AM34" s="106" t="n">
        <f aca="false">AL34*1.5</f>
        <v>0</v>
      </c>
      <c r="AN34" s="44"/>
      <c r="AO34" s="44"/>
      <c r="AP34" s="44"/>
      <c r="AQ34" s="44"/>
      <c r="AR34" s="44"/>
      <c r="AS34" s="44"/>
      <c r="AT34" s="44"/>
      <c r="AU34" s="44"/>
      <c r="AV34" s="44"/>
      <c r="AW34" s="44"/>
    </row>
    <row r="35" customFormat="false" ht="13.5" hidden="false" customHeight="true" outlineLevel="0" collapsed="false">
      <c r="A35" s="44" t="n">
        <v>35</v>
      </c>
      <c r="B35" s="163" t="s">
        <v>253</v>
      </c>
      <c r="C35" s="96" t="str">
        <f aca="false">CONCATENATE(D35,"_",E35)</f>
        <v>CTRL_</v>
      </c>
      <c r="D35" s="195" t="s">
        <v>28</v>
      </c>
      <c r="E35" s="337"/>
      <c r="F35" s="195" t="s">
        <v>28</v>
      </c>
      <c r="G35" s="354"/>
      <c r="H35" s="355"/>
      <c r="I35" s="355"/>
      <c r="J35" s="355"/>
      <c r="K35" s="355"/>
      <c r="L35" s="356"/>
      <c r="M35" s="356"/>
      <c r="N35" s="356"/>
      <c r="O35" s="354"/>
      <c r="P35" s="355"/>
      <c r="Q35" s="355"/>
      <c r="R35" s="355"/>
      <c r="S35" s="355"/>
      <c r="T35" s="167"/>
      <c r="U35" s="167"/>
      <c r="V35" s="356"/>
      <c r="W35" s="356"/>
      <c r="X35" s="356"/>
      <c r="Y35" s="356"/>
      <c r="Z35" s="167"/>
      <c r="AA35" s="167"/>
      <c r="AB35" s="167"/>
      <c r="AC35" s="128"/>
      <c r="AD35" s="113" t="str">
        <f aca="false">IF(AD33=AD34,"ok","/!\")</f>
        <v>/!\</v>
      </c>
      <c r="AE35" s="113"/>
      <c r="AF35" s="113" t="str">
        <f aca="false">IF(AD33=AF33,"ok","/!\")</f>
        <v>ok</v>
      </c>
      <c r="AG35" s="129"/>
      <c r="AH35" s="129"/>
      <c r="AI35" s="129"/>
      <c r="AJ35" s="28" t="n">
        <f aca="false">E35</f>
        <v>0</v>
      </c>
      <c r="AK35" s="106" t="str">
        <f aca="false">D35</f>
        <v>CTRL</v>
      </c>
      <c r="AL35" s="28" t="n">
        <f aca="false">SUM(G35:AB35)</f>
        <v>0</v>
      </c>
      <c r="AM35" s="28" t="n">
        <f aca="false">AL35*1.5</f>
        <v>0</v>
      </c>
      <c r="AN35" s="44"/>
      <c r="AO35" s="44"/>
      <c r="AP35" s="44"/>
      <c r="AQ35" s="44"/>
      <c r="AR35" s="44"/>
      <c r="AS35" s="44"/>
      <c r="AT35" s="44"/>
      <c r="AU35" s="44"/>
      <c r="AV35" s="44"/>
      <c r="AW35" s="44"/>
    </row>
    <row r="36" customFormat="false" ht="13.5" hidden="false" customHeight="true" outlineLevel="0" collapsed="false">
      <c r="A36" s="44"/>
      <c r="B36" s="172"/>
      <c r="C36" s="131"/>
      <c r="D36" s="336"/>
      <c r="E36" s="259"/>
      <c r="F36" s="259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259"/>
      <c r="U36" s="259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86"/>
      <c r="AG36" s="72"/>
      <c r="AH36" s="72"/>
      <c r="AI36" s="72"/>
      <c r="AJ36" s="86"/>
      <c r="AK36" s="86"/>
      <c r="AL36" s="86"/>
      <c r="AM36" s="86"/>
      <c r="AN36" s="44"/>
      <c r="AO36" s="44"/>
      <c r="AP36" s="44"/>
      <c r="AQ36" s="44"/>
      <c r="AR36" s="44"/>
      <c r="AS36" s="44"/>
      <c r="AT36" s="44"/>
      <c r="AU36" s="44"/>
      <c r="AV36" s="44"/>
      <c r="AW36" s="44"/>
    </row>
    <row r="37" customFormat="false" ht="13.5" hidden="false" customHeight="true" outlineLevel="0" collapsed="false">
      <c r="A37" s="44" t="n">
        <v>38</v>
      </c>
      <c r="B37" s="88" t="s">
        <v>254</v>
      </c>
      <c r="C37" s="88" t="str">
        <f aca="false">CONCATENATE(D37,"_",E37)</f>
        <v>CM_Intervenant</v>
      </c>
      <c r="D37" s="89" t="s">
        <v>23</v>
      </c>
      <c r="E37" s="89" t="s">
        <v>71</v>
      </c>
      <c r="F37" s="89" t="s">
        <v>72</v>
      </c>
      <c r="G37" s="343"/>
      <c r="H37" s="343"/>
      <c r="I37" s="343"/>
      <c r="J37" s="343"/>
      <c r="K37" s="343"/>
      <c r="L37" s="352"/>
      <c r="M37" s="352"/>
      <c r="N37" s="352"/>
      <c r="O37" s="343"/>
      <c r="P37" s="343"/>
      <c r="Q37" s="343"/>
      <c r="R37" s="343"/>
      <c r="S37" s="343"/>
      <c r="T37" s="251"/>
      <c r="U37" s="251"/>
      <c r="V37" s="352"/>
      <c r="W37" s="352"/>
      <c r="X37" s="352"/>
      <c r="Y37" s="352"/>
      <c r="Z37" s="238"/>
      <c r="AA37" s="238"/>
      <c r="AB37" s="238"/>
      <c r="AC37" s="240" t="s">
        <v>135</v>
      </c>
      <c r="AD37" s="88" t="n">
        <f aca="false">SUM(G37:AB37)</f>
        <v>0</v>
      </c>
      <c r="AE37" s="88" t="n">
        <f aca="false">SUM(G37:AB37)</f>
        <v>0</v>
      </c>
      <c r="AF37" s="88" t="n">
        <v>0</v>
      </c>
      <c r="AG37" s="94" t="n">
        <f aca="false">(AD37+AD40+AD43+AD48)/(AF37+AF40+AF43+AF48)</f>
        <v>0.8928571429</v>
      </c>
      <c r="AH37" s="276" t="n">
        <f aca="false">(AE37+AE40+AE43+AE48)/('2A S4-Pac1'!AE37+'2A S4-Pac1'!AE40+'2A S4-Pac1'!AE43+'2A S4-Pac1'!AE48)</f>
        <v>0.85</v>
      </c>
      <c r="AI37" s="88" t="str">
        <f aca="false">B37</f>
        <v>M4103C - PWCR</v>
      </c>
      <c r="AJ37" s="88" t="str">
        <f aca="false">E37</f>
        <v>Intervenant</v>
      </c>
      <c r="AK37" s="88" t="s">
        <v>73</v>
      </c>
      <c r="AL37" s="88" t="s">
        <v>21</v>
      </c>
      <c r="AM37" s="88" t="s">
        <v>74</v>
      </c>
      <c r="AN37" s="44"/>
      <c r="AO37" s="44"/>
      <c r="AP37" s="44"/>
      <c r="AQ37" s="44"/>
      <c r="AR37" s="44"/>
      <c r="AS37" s="44"/>
      <c r="AT37" s="44"/>
      <c r="AU37" s="44"/>
      <c r="AV37" s="44"/>
      <c r="AW37" s="44"/>
    </row>
    <row r="38" customFormat="false" ht="13.5" hidden="false" customHeight="true" outlineLevel="0" collapsed="false">
      <c r="A38" s="44" t="n">
        <v>39</v>
      </c>
      <c r="B38" s="163" t="s">
        <v>255</v>
      </c>
      <c r="C38" s="96" t="str">
        <f aca="false">CONCATENATE(D38,"_",E38)</f>
        <v>CM_</v>
      </c>
      <c r="D38" s="195" t="s">
        <v>23</v>
      </c>
      <c r="E38" s="195"/>
      <c r="F38" s="195" t="s">
        <v>30</v>
      </c>
      <c r="G38" s="354"/>
      <c r="H38" s="355"/>
      <c r="I38" s="355"/>
      <c r="J38" s="355"/>
      <c r="K38" s="355"/>
      <c r="L38" s="356"/>
      <c r="M38" s="356"/>
      <c r="N38" s="356"/>
      <c r="O38" s="354"/>
      <c r="P38" s="355"/>
      <c r="Q38" s="355"/>
      <c r="R38" s="355"/>
      <c r="S38" s="355"/>
      <c r="T38" s="167"/>
      <c r="U38" s="167"/>
      <c r="V38" s="356"/>
      <c r="W38" s="356"/>
      <c r="X38" s="356"/>
      <c r="Y38" s="356"/>
      <c r="Z38" s="167"/>
      <c r="AA38" s="167"/>
      <c r="AB38" s="167"/>
      <c r="AC38" s="102"/>
      <c r="AD38" s="103" t="n">
        <f aca="false">SUM(G38:AB39)</f>
        <v>0</v>
      </c>
      <c r="AE38" s="104"/>
      <c r="AF38" s="104"/>
      <c r="AG38" s="104"/>
      <c r="AH38" s="104"/>
      <c r="AI38" s="104"/>
      <c r="AJ38" s="105" t="n">
        <f aca="false">E38</f>
        <v>0</v>
      </c>
      <c r="AK38" s="106" t="str">
        <f aca="false">D38</f>
        <v>CM</v>
      </c>
      <c r="AL38" s="105" t="n">
        <f aca="false">SUM(G38:AB38)</f>
        <v>0</v>
      </c>
      <c r="AM38" s="105" t="n">
        <f aca="false">AL38*1.5</f>
        <v>0</v>
      </c>
      <c r="AN38" s="44"/>
      <c r="AO38" s="44"/>
      <c r="AP38" s="44"/>
      <c r="AQ38" s="44"/>
      <c r="AR38" s="44"/>
      <c r="AS38" s="44"/>
      <c r="AT38" s="44"/>
      <c r="AU38" s="44"/>
      <c r="AV38" s="44"/>
      <c r="AW38" s="44"/>
    </row>
    <row r="39" customFormat="false" ht="13.5" hidden="false" customHeight="true" outlineLevel="0" collapsed="false">
      <c r="A39" s="44" t="n">
        <v>40</v>
      </c>
      <c r="B39" s="163" t="s">
        <v>255</v>
      </c>
      <c r="C39" s="96" t="str">
        <f aca="false">CONCATENATE(D39,"_",E39)</f>
        <v>CM_</v>
      </c>
      <c r="D39" s="195" t="s">
        <v>23</v>
      </c>
      <c r="E39" s="195"/>
      <c r="F39" s="195" t="s">
        <v>30</v>
      </c>
      <c r="G39" s="354"/>
      <c r="H39" s="355"/>
      <c r="I39" s="355"/>
      <c r="J39" s="355"/>
      <c r="K39" s="355"/>
      <c r="L39" s="356"/>
      <c r="M39" s="356"/>
      <c r="N39" s="356"/>
      <c r="O39" s="354"/>
      <c r="P39" s="355"/>
      <c r="Q39" s="355"/>
      <c r="R39" s="355"/>
      <c r="S39" s="355"/>
      <c r="T39" s="167"/>
      <c r="U39" s="167"/>
      <c r="V39" s="356"/>
      <c r="W39" s="356"/>
      <c r="X39" s="356"/>
      <c r="Y39" s="356"/>
      <c r="Z39" s="167"/>
      <c r="AA39" s="167"/>
      <c r="AB39" s="167"/>
      <c r="AC39" s="112"/>
      <c r="AD39" s="113" t="str">
        <f aca="false">IF(AD37=AD38,"ok","/!\")</f>
        <v>ok</v>
      </c>
      <c r="AE39" s="113"/>
      <c r="AF39" s="113" t="str">
        <f aca="false">IF(AD37=AF37,"ok","/!\")</f>
        <v>ok</v>
      </c>
      <c r="AG39" s="114"/>
      <c r="AH39" s="114"/>
      <c r="AI39" s="114"/>
      <c r="AJ39" s="105" t="n">
        <f aca="false">E39</f>
        <v>0</v>
      </c>
      <c r="AK39" s="106" t="str">
        <f aca="false">D39</f>
        <v>CM</v>
      </c>
      <c r="AL39" s="105" t="n">
        <f aca="false">SUM(G39:AB39)</f>
        <v>0</v>
      </c>
      <c r="AM39" s="105" t="n">
        <f aca="false">AL39*1.5</f>
        <v>0</v>
      </c>
      <c r="AN39" s="44"/>
      <c r="AO39" s="44"/>
      <c r="AP39" s="44"/>
      <c r="AQ39" s="44"/>
      <c r="AR39" s="44"/>
      <c r="AS39" s="44"/>
      <c r="AT39" s="44"/>
      <c r="AU39" s="44"/>
      <c r="AV39" s="44"/>
      <c r="AW39" s="44"/>
    </row>
    <row r="40" customFormat="false" ht="14.25" hidden="false" customHeight="true" outlineLevel="0" collapsed="false">
      <c r="A40" s="44" t="n">
        <v>41</v>
      </c>
      <c r="B40" s="88" t="s">
        <v>254</v>
      </c>
      <c r="C40" s="88" t="str">
        <f aca="false">CONCATENATE(D40,"_",E40)</f>
        <v>TD_Intervenant</v>
      </c>
      <c r="D40" s="89" t="s">
        <v>25</v>
      </c>
      <c r="E40" s="89" t="s">
        <v>71</v>
      </c>
      <c r="F40" s="89" t="s">
        <v>72</v>
      </c>
      <c r="G40" s="343"/>
      <c r="H40" s="343"/>
      <c r="I40" s="343"/>
      <c r="J40" s="343"/>
      <c r="K40" s="343"/>
      <c r="L40" s="352" t="n">
        <v>1</v>
      </c>
      <c r="M40" s="352" t="n">
        <v>1</v>
      </c>
      <c r="N40" s="352" t="n">
        <v>1</v>
      </c>
      <c r="O40" s="343"/>
      <c r="P40" s="343"/>
      <c r="Q40" s="343"/>
      <c r="R40" s="343"/>
      <c r="S40" s="343"/>
      <c r="T40" s="251"/>
      <c r="U40" s="251"/>
      <c r="V40" s="352" t="n">
        <v>2</v>
      </c>
      <c r="W40" s="352" t="n">
        <v>2</v>
      </c>
      <c r="X40" s="352" t="n">
        <v>2</v>
      </c>
      <c r="Y40" s="352"/>
      <c r="Z40" s="238"/>
      <c r="AA40" s="238"/>
      <c r="AB40" s="238"/>
      <c r="AC40" s="280"/>
      <c r="AD40" s="88" t="n">
        <f aca="false">SUM(G40:AB40)</f>
        <v>9</v>
      </c>
      <c r="AE40" s="88" t="n">
        <f aca="false">SUM(G40:AB40)</f>
        <v>9</v>
      </c>
      <c r="AF40" s="88" t="n">
        <f aca="false">16.5/1.5</f>
        <v>11</v>
      </c>
      <c r="AG40" s="114"/>
      <c r="AH40" s="114"/>
      <c r="AI40" s="114"/>
      <c r="AJ40" s="362" t="str">
        <f aca="false">E40</f>
        <v>Intervenant</v>
      </c>
      <c r="AK40" s="362" t="str">
        <f aca="false">D40</f>
        <v>TD</v>
      </c>
      <c r="AL40" s="362" t="n">
        <f aca="false">SUM(G40:AB40)</f>
        <v>9</v>
      </c>
      <c r="AM40" s="362" t="n">
        <f aca="false">AL40*1.5</f>
        <v>13.5</v>
      </c>
      <c r="AN40" s="44"/>
      <c r="AO40" s="44"/>
      <c r="AP40" s="44"/>
      <c r="AQ40" s="44"/>
      <c r="AR40" s="44"/>
      <c r="AS40" s="44"/>
      <c r="AT40" s="44"/>
      <c r="AU40" s="44"/>
      <c r="AV40" s="44"/>
      <c r="AW40" s="44"/>
    </row>
    <row r="41" customFormat="false" ht="13.5" hidden="false" customHeight="true" outlineLevel="0" collapsed="false">
      <c r="A41" s="44" t="n">
        <v>42</v>
      </c>
      <c r="B41" s="163" t="s">
        <v>255</v>
      </c>
      <c r="C41" s="96" t="str">
        <f aca="false">CONCATENATE(D41,"_",E41)</f>
        <v>TD_FP</v>
      </c>
      <c r="D41" s="195" t="s">
        <v>25</v>
      </c>
      <c r="E41" s="195" t="s">
        <v>135</v>
      </c>
      <c r="F41" s="195" t="s">
        <v>36</v>
      </c>
      <c r="G41" s="354"/>
      <c r="H41" s="355"/>
      <c r="I41" s="355"/>
      <c r="J41" s="355"/>
      <c r="K41" s="355"/>
      <c r="L41" s="356"/>
      <c r="M41" s="356"/>
      <c r="N41" s="356"/>
      <c r="O41" s="354"/>
      <c r="P41" s="355"/>
      <c r="Q41" s="355"/>
      <c r="R41" s="355"/>
      <c r="S41" s="355"/>
      <c r="T41" s="167"/>
      <c r="U41" s="167"/>
      <c r="V41" s="356"/>
      <c r="W41" s="356"/>
      <c r="X41" s="356"/>
      <c r="Y41" s="356"/>
      <c r="Z41" s="167"/>
      <c r="AA41" s="167"/>
      <c r="AB41" s="167"/>
      <c r="AC41" s="112"/>
      <c r="AD41" s="103" t="n">
        <f aca="false">SUM(G41:AB42)</f>
        <v>0</v>
      </c>
      <c r="AE41" s="104"/>
      <c r="AF41" s="104"/>
      <c r="AG41" s="114"/>
      <c r="AH41" s="114"/>
      <c r="AI41" s="114"/>
      <c r="AJ41" s="105" t="str">
        <f aca="false">E41</f>
        <v>FP</v>
      </c>
      <c r="AK41" s="106" t="str">
        <f aca="false">D41</f>
        <v>TD</v>
      </c>
      <c r="AL41" s="105" t="n">
        <f aca="false">SUM(G41:AB41)</f>
        <v>0</v>
      </c>
      <c r="AM41" s="105" t="n">
        <f aca="false">AL41*1.5</f>
        <v>0</v>
      </c>
      <c r="AN41" s="44"/>
      <c r="AO41" s="44"/>
      <c r="AP41" s="44"/>
      <c r="AQ41" s="44"/>
      <c r="AR41" s="44"/>
      <c r="AS41" s="44"/>
      <c r="AT41" s="44"/>
      <c r="AU41" s="44"/>
      <c r="AV41" s="44"/>
      <c r="AW41" s="44"/>
    </row>
    <row r="42" customFormat="false" ht="13.5" hidden="false" customHeight="true" outlineLevel="0" collapsed="false">
      <c r="A42" s="44" t="n">
        <v>43</v>
      </c>
      <c r="B42" s="163" t="s">
        <v>255</v>
      </c>
      <c r="C42" s="96" t="str">
        <f aca="false">CONCATENATE(D42,"_",E42)</f>
        <v>TD_</v>
      </c>
      <c r="D42" s="195" t="s">
        <v>25</v>
      </c>
      <c r="E42" s="195"/>
      <c r="F42" s="195" t="s">
        <v>32</v>
      </c>
      <c r="G42" s="354"/>
      <c r="H42" s="355"/>
      <c r="I42" s="355"/>
      <c r="J42" s="355"/>
      <c r="K42" s="355"/>
      <c r="L42" s="356"/>
      <c r="M42" s="356"/>
      <c r="N42" s="356"/>
      <c r="O42" s="354"/>
      <c r="P42" s="355"/>
      <c r="Q42" s="355"/>
      <c r="R42" s="355"/>
      <c r="S42" s="355"/>
      <c r="T42" s="167"/>
      <c r="U42" s="167"/>
      <c r="V42" s="356"/>
      <c r="W42" s="356"/>
      <c r="X42" s="356"/>
      <c r="Y42" s="356"/>
      <c r="Z42" s="167"/>
      <c r="AA42" s="167"/>
      <c r="AB42" s="167"/>
      <c r="AC42" s="112"/>
      <c r="AD42" s="113" t="str">
        <f aca="false">IF(AD40=AD41,"ok","/!\")</f>
        <v>/!\</v>
      </c>
      <c r="AE42" s="113"/>
      <c r="AF42" s="113" t="str">
        <f aca="false">IF(AD40=AF40,"ok","/!\")</f>
        <v>/!\</v>
      </c>
      <c r="AG42" s="114"/>
      <c r="AH42" s="114"/>
      <c r="AI42" s="114"/>
      <c r="AJ42" s="105" t="n">
        <f aca="false">E42</f>
        <v>0</v>
      </c>
      <c r="AK42" s="106" t="str">
        <f aca="false">D42</f>
        <v>TD</v>
      </c>
      <c r="AL42" s="105" t="n">
        <f aca="false">SUM(G42:AB42)</f>
        <v>0</v>
      </c>
      <c r="AM42" s="105" t="n">
        <f aca="false">AL42*1.5</f>
        <v>0</v>
      </c>
      <c r="AN42" s="44"/>
      <c r="AO42" s="44"/>
      <c r="AP42" s="44"/>
      <c r="AQ42" s="44"/>
      <c r="AR42" s="44"/>
      <c r="AS42" s="44"/>
      <c r="AT42" s="44"/>
      <c r="AU42" s="44"/>
      <c r="AV42" s="44"/>
      <c r="AW42" s="44"/>
    </row>
    <row r="43" customFormat="false" ht="13.5" hidden="false" customHeight="true" outlineLevel="0" collapsed="false">
      <c r="A43" s="44" t="n">
        <v>44</v>
      </c>
      <c r="B43" s="88" t="s">
        <v>254</v>
      </c>
      <c r="C43" s="88" t="str">
        <f aca="false">CONCATENATE(D43,"_",E43)</f>
        <v>TP_Intervenant</v>
      </c>
      <c r="D43" s="89" t="s">
        <v>27</v>
      </c>
      <c r="E43" s="89" t="s">
        <v>71</v>
      </c>
      <c r="F43" s="89" t="s">
        <v>72</v>
      </c>
      <c r="G43" s="343"/>
      <c r="H43" s="343"/>
      <c r="I43" s="343"/>
      <c r="J43" s="343"/>
      <c r="K43" s="343"/>
      <c r="L43" s="352" t="n">
        <v>1</v>
      </c>
      <c r="M43" s="352" t="n">
        <v>1</v>
      </c>
      <c r="N43" s="352" t="n">
        <v>1</v>
      </c>
      <c r="O43" s="343"/>
      <c r="P43" s="343"/>
      <c r="Q43" s="343"/>
      <c r="R43" s="343"/>
      <c r="S43" s="343"/>
      <c r="T43" s="251"/>
      <c r="U43" s="251"/>
      <c r="V43" s="352"/>
      <c r="W43" s="352" t="n">
        <v>1</v>
      </c>
      <c r="X43" s="352" t="n">
        <v>1</v>
      </c>
      <c r="Y43" s="352" t="n">
        <v>3</v>
      </c>
      <c r="Z43" s="238"/>
      <c r="AA43" s="238"/>
      <c r="AB43" s="238"/>
      <c r="AC43" s="280"/>
      <c r="AD43" s="88" t="n">
        <f aca="false">SUM(G43:AB43)*2</f>
        <v>16</v>
      </c>
      <c r="AE43" s="88" t="n">
        <f aca="false">SUM(G43:AB43)</f>
        <v>8</v>
      </c>
      <c r="AF43" s="88" t="n">
        <f aca="false">12/1.5*2</f>
        <v>16</v>
      </c>
      <c r="AG43" s="114"/>
      <c r="AH43" s="114"/>
      <c r="AI43" s="114"/>
      <c r="AJ43" s="362" t="str">
        <f aca="false">E43</f>
        <v>Intervenant</v>
      </c>
      <c r="AK43" s="362" t="str">
        <f aca="false">D43</f>
        <v>TP</v>
      </c>
      <c r="AL43" s="362" t="n">
        <f aca="false">SUM(G43:AB43)</f>
        <v>8</v>
      </c>
      <c r="AM43" s="362" t="n">
        <f aca="false">AL43*1.5</f>
        <v>12</v>
      </c>
      <c r="AN43" s="44"/>
      <c r="AO43" s="44"/>
      <c r="AP43" s="44"/>
      <c r="AQ43" s="44"/>
      <c r="AR43" s="44"/>
      <c r="AS43" s="44"/>
      <c r="AT43" s="44"/>
      <c r="AU43" s="44"/>
      <c r="AV43" s="44"/>
      <c r="AW43" s="44"/>
    </row>
    <row r="44" customFormat="false" ht="13.5" hidden="false" customHeight="true" outlineLevel="0" collapsed="false">
      <c r="A44" s="44" t="n">
        <v>45</v>
      </c>
      <c r="B44" s="163" t="s">
        <v>255</v>
      </c>
      <c r="C44" s="96" t="str">
        <f aca="false">CONCATENATE(D44,"_",E44)</f>
        <v>TP_FP</v>
      </c>
      <c r="D44" s="195" t="s">
        <v>27</v>
      </c>
      <c r="E44" s="195" t="s">
        <v>135</v>
      </c>
      <c r="F44" s="195" t="s">
        <v>36</v>
      </c>
      <c r="G44" s="354"/>
      <c r="H44" s="355"/>
      <c r="I44" s="355"/>
      <c r="J44" s="355"/>
      <c r="K44" s="355"/>
      <c r="L44" s="356"/>
      <c r="M44" s="356"/>
      <c r="N44" s="356"/>
      <c r="O44" s="354"/>
      <c r="P44" s="355"/>
      <c r="Q44" s="355"/>
      <c r="R44" s="355"/>
      <c r="S44" s="355"/>
      <c r="T44" s="167"/>
      <c r="U44" s="167"/>
      <c r="V44" s="356"/>
      <c r="W44" s="356"/>
      <c r="X44" s="356"/>
      <c r="Y44" s="356"/>
      <c r="Z44" s="167"/>
      <c r="AA44" s="167"/>
      <c r="AB44" s="167"/>
      <c r="AC44" s="112"/>
      <c r="AD44" s="103" t="n">
        <f aca="false">SUM(G44:AB47)</f>
        <v>0</v>
      </c>
      <c r="AE44" s="104"/>
      <c r="AF44" s="104"/>
      <c r="AG44" s="114"/>
      <c r="AH44" s="114"/>
      <c r="AI44" s="114"/>
      <c r="AJ44" s="105" t="str">
        <f aca="false">E44</f>
        <v>FP</v>
      </c>
      <c r="AK44" s="106" t="str">
        <f aca="false">D44</f>
        <v>TP</v>
      </c>
      <c r="AL44" s="105" t="n">
        <f aca="false">SUM(G44:AB44)</f>
        <v>0</v>
      </c>
      <c r="AM44" s="105" t="n">
        <f aca="false">AL44*1.5</f>
        <v>0</v>
      </c>
      <c r="AN44" s="44"/>
      <c r="AO44" s="44"/>
      <c r="AP44" s="44"/>
      <c r="AQ44" s="44"/>
      <c r="AR44" s="44"/>
      <c r="AS44" s="44"/>
      <c r="AT44" s="44"/>
      <c r="AU44" s="44"/>
      <c r="AV44" s="44"/>
      <c r="AW44" s="44"/>
    </row>
    <row r="45" customFormat="false" ht="13.5" hidden="false" customHeight="true" outlineLevel="0" collapsed="false">
      <c r="A45" s="44" t="n">
        <v>46</v>
      </c>
      <c r="B45" s="163" t="s">
        <v>255</v>
      </c>
      <c r="C45" s="96" t="str">
        <f aca="false">CONCATENATE(D45,"_",E45)</f>
        <v>TP_</v>
      </c>
      <c r="D45" s="195" t="s">
        <v>27</v>
      </c>
      <c r="E45" s="195"/>
      <c r="F45" s="195" t="s">
        <v>36</v>
      </c>
      <c r="G45" s="354"/>
      <c r="H45" s="355"/>
      <c r="I45" s="355"/>
      <c r="J45" s="355"/>
      <c r="K45" s="355"/>
      <c r="L45" s="356"/>
      <c r="M45" s="356"/>
      <c r="N45" s="356"/>
      <c r="O45" s="354"/>
      <c r="P45" s="355"/>
      <c r="Q45" s="355"/>
      <c r="R45" s="355"/>
      <c r="S45" s="355"/>
      <c r="T45" s="167"/>
      <c r="U45" s="167"/>
      <c r="V45" s="356"/>
      <c r="W45" s="356"/>
      <c r="X45" s="356"/>
      <c r="Y45" s="356"/>
      <c r="Z45" s="167"/>
      <c r="AA45" s="167"/>
      <c r="AB45" s="167"/>
      <c r="AC45" s="112"/>
      <c r="AD45" s="126"/>
      <c r="AE45" s="114"/>
      <c r="AF45" s="114"/>
      <c r="AG45" s="114"/>
      <c r="AH45" s="114"/>
      <c r="AI45" s="114"/>
      <c r="AJ45" s="105" t="n">
        <f aca="false">E45</f>
        <v>0</v>
      </c>
      <c r="AK45" s="106" t="str">
        <f aca="false">D45</f>
        <v>TP</v>
      </c>
      <c r="AL45" s="105" t="n">
        <f aca="false">SUM(G45:AB45)</f>
        <v>0</v>
      </c>
      <c r="AM45" s="105" t="n">
        <f aca="false">AL45*1.5</f>
        <v>0</v>
      </c>
      <c r="AN45" s="44"/>
      <c r="AO45" s="44"/>
      <c r="AP45" s="44"/>
      <c r="AQ45" s="44"/>
      <c r="AR45" s="44"/>
      <c r="AS45" s="44"/>
      <c r="AT45" s="44"/>
      <c r="AU45" s="44"/>
      <c r="AV45" s="44"/>
      <c r="AW45" s="44"/>
    </row>
    <row r="46" customFormat="false" ht="13.5" hidden="false" customHeight="true" outlineLevel="0" collapsed="false">
      <c r="A46" s="44" t="n">
        <v>47</v>
      </c>
      <c r="B46" s="163" t="s">
        <v>255</v>
      </c>
      <c r="C46" s="96" t="str">
        <f aca="false">CONCATENATE(D46,"_",E46)</f>
        <v>TP_</v>
      </c>
      <c r="D46" s="195" t="s">
        <v>27</v>
      </c>
      <c r="E46" s="195"/>
      <c r="F46" s="195" t="s">
        <v>36</v>
      </c>
      <c r="G46" s="354"/>
      <c r="H46" s="355"/>
      <c r="I46" s="355"/>
      <c r="J46" s="355"/>
      <c r="K46" s="355"/>
      <c r="L46" s="356"/>
      <c r="M46" s="356"/>
      <c r="N46" s="356"/>
      <c r="O46" s="354"/>
      <c r="P46" s="355"/>
      <c r="Q46" s="355"/>
      <c r="R46" s="355"/>
      <c r="S46" s="355"/>
      <c r="T46" s="167"/>
      <c r="U46" s="167"/>
      <c r="V46" s="356"/>
      <c r="W46" s="356"/>
      <c r="X46" s="356"/>
      <c r="Y46" s="356"/>
      <c r="Z46" s="167"/>
      <c r="AA46" s="167"/>
      <c r="AB46" s="167"/>
      <c r="AC46" s="112"/>
      <c r="AD46" s="126"/>
      <c r="AE46" s="114"/>
      <c r="AF46" s="114"/>
      <c r="AG46" s="114"/>
      <c r="AH46" s="114"/>
      <c r="AI46" s="114"/>
      <c r="AJ46" s="105" t="n">
        <f aca="false">E46</f>
        <v>0</v>
      </c>
      <c r="AK46" s="106" t="str">
        <f aca="false">D46</f>
        <v>TP</v>
      </c>
      <c r="AL46" s="105" t="n">
        <f aca="false">SUM(G46:AB46)</f>
        <v>0</v>
      </c>
      <c r="AM46" s="105" t="n">
        <f aca="false">AL46*1.5</f>
        <v>0</v>
      </c>
      <c r="AN46" s="44"/>
      <c r="AO46" s="44"/>
      <c r="AP46" s="44"/>
      <c r="AQ46" s="44"/>
      <c r="AR46" s="44"/>
      <c r="AS46" s="44"/>
      <c r="AT46" s="44"/>
      <c r="AU46" s="44"/>
      <c r="AV46" s="44"/>
      <c r="AW46" s="44"/>
    </row>
    <row r="47" customFormat="false" ht="13.5" hidden="false" customHeight="true" outlineLevel="0" collapsed="false">
      <c r="A47" s="44" t="n">
        <v>48</v>
      </c>
      <c r="B47" s="163" t="s">
        <v>255</v>
      </c>
      <c r="C47" s="96" t="str">
        <f aca="false">CONCATENATE(D47,"_",E47)</f>
        <v>TP_</v>
      </c>
      <c r="D47" s="195" t="s">
        <v>27</v>
      </c>
      <c r="E47" s="195"/>
      <c r="F47" s="195" t="s">
        <v>36</v>
      </c>
      <c r="G47" s="354"/>
      <c r="H47" s="355"/>
      <c r="I47" s="355"/>
      <c r="J47" s="355"/>
      <c r="K47" s="355"/>
      <c r="L47" s="356"/>
      <c r="M47" s="356"/>
      <c r="N47" s="356"/>
      <c r="O47" s="354"/>
      <c r="P47" s="355"/>
      <c r="Q47" s="355"/>
      <c r="R47" s="355"/>
      <c r="S47" s="355"/>
      <c r="T47" s="167"/>
      <c r="U47" s="167"/>
      <c r="V47" s="356"/>
      <c r="W47" s="356"/>
      <c r="X47" s="356"/>
      <c r="Y47" s="356"/>
      <c r="Z47" s="167"/>
      <c r="AA47" s="167"/>
      <c r="AB47" s="167"/>
      <c r="AC47" s="112"/>
      <c r="AD47" s="113" t="str">
        <f aca="false">IF(AD43=AD44,"ok","/!\")</f>
        <v>/!\</v>
      </c>
      <c r="AE47" s="113"/>
      <c r="AF47" s="113" t="str">
        <f aca="false">IF(AD43=AF43,"ok","/!\")</f>
        <v>ok</v>
      </c>
      <c r="AG47" s="114"/>
      <c r="AH47" s="114"/>
      <c r="AI47" s="114"/>
      <c r="AJ47" s="105" t="n">
        <f aca="false">E47</f>
        <v>0</v>
      </c>
      <c r="AK47" s="106" t="str">
        <f aca="false">D47</f>
        <v>TP</v>
      </c>
      <c r="AL47" s="105" t="n">
        <f aca="false">SUM(G47:AB47)</f>
        <v>0</v>
      </c>
      <c r="AM47" s="105" t="n">
        <f aca="false">AL47*1.5</f>
        <v>0</v>
      </c>
      <c r="AN47" s="44"/>
      <c r="AO47" s="44"/>
      <c r="AP47" s="44"/>
      <c r="AQ47" s="44"/>
      <c r="AR47" s="44"/>
      <c r="AS47" s="44"/>
      <c r="AT47" s="44"/>
      <c r="AU47" s="44"/>
      <c r="AV47" s="44"/>
      <c r="AW47" s="44"/>
    </row>
    <row r="48" customFormat="false" ht="24.75" hidden="false" customHeight="true" outlineLevel="0" collapsed="false">
      <c r="A48" s="44" t="n">
        <v>49</v>
      </c>
      <c r="B48" s="88" t="s">
        <v>254</v>
      </c>
      <c r="C48" s="88" t="str">
        <f aca="false">CONCATENATE(D48,"_",E48)</f>
        <v>CTRL_Intervenant</v>
      </c>
      <c r="D48" s="89" t="s">
        <v>28</v>
      </c>
      <c r="E48" s="89" t="s">
        <v>71</v>
      </c>
      <c r="F48" s="89" t="s">
        <v>72</v>
      </c>
      <c r="G48" s="343"/>
      <c r="H48" s="343"/>
      <c r="I48" s="343"/>
      <c r="J48" s="343"/>
      <c r="K48" s="343"/>
      <c r="L48" s="352"/>
      <c r="M48" s="352"/>
      <c r="N48" s="352"/>
      <c r="O48" s="343"/>
      <c r="P48" s="343"/>
      <c r="Q48" s="343"/>
      <c r="R48" s="343"/>
      <c r="S48" s="343"/>
      <c r="T48" s="251"/>
      <c r="U48" s="251"/>
      <c r="V48" s="352"/>
      <c r="W48" s="352"/>
      <c r="X48" s="352"/>
      <c r="Y48" s="352"/>
      <c r="Z48" s="238"/>
      <c r="AA48" s="238"/>
      <c r="AB48" s="238"/>
      <c r="AC48" s="122"/>
      <c r="AD48" s="88" t="n">
        <f aca="false">SUM(G48:AB48)</f>
        <v>0</v>
      </c>
      <c r="AE48" s="88" t="n">
        <f aca="false">SUM(G48:AB48)</f>
        <v>0</v>
      </c>
      <c r="AF48" s="88" t="n">
        <f aca="false">1.5/1.5</f>
        <v>1</v>
      </c>
      <c r="AG48" s="114"/>
      <c r="AH48" s="114"/>
      <c r="AI48" s="114"/>
      <c r="AJ48" s="88" t="str">
        <f aca="false">E48</f>
        <v>Intervenant</v>
      </c>
      <c r="AK48" s="88" t="str">
        <f aca="false">D48</f>
        <v>CTRL</v>
      </c>
      <c r="AL48" s="88" t="n">
        <f aca="false">SUM(G48:AB48)</f>
        <v>0</v>
      </c>
      <c r="AM48" s="88" t="n">
        <f aca="false">AL48*1.5</f>
        <v>0</v>
      </c>
      <c r="AN48" s="44"/>
      <c r="AO48" s="44"/>
      <c r="AP48" s="44"/>
      <c r="AQ48" s="44"/>
      <c r="AR48" s="44"/>
      <c r="AS48" s="44"/>
      <c r="AT48" s="44"/>
      <c r="AU48" s="44"/>
      <c r="AV48" s="44"/>
      <c r="AW48" s="44"/>
    </row>
    <row r="49" customFormat="false" ht="14.25" hidden="false" customHeight="true" outlineLevel="0" collapsed="false">
      <c r="A49" s="44" t="n">
        <v>50</v>
      </c>
      <c r="B49" s="163" t="s">
        <v>255</v>
      </c>
      <c r="C49" s="96" t="str">
        <f aca="false">CONCATENATE(D49,"_",E49)</f>
        <v>CTRL_</v>
      </c>
      <c r="D49" s="195" t="s">
        <v>28</v>
      </c>
      <c r="E49" s="195"/>
      <c r="F49" s="195" t="s">
        <v>28</v>
      </c>
      <c r="G49" s="354"/>
      <c r="H49" s="355"/>
      <c r="I49" s="355"/>
      <c r="J49" s="355"/>
      <c r="K49" s="355"/>
      <c r="L49" s="356"/>
      <c r="M49" s="356"/>
      <c r="N49" s="356"/>
      <c r="O49" s="354"/>
      <c r="P49" s="355"/>
      <c r="Q49" s="355"/>
      <c r="R49" s="355"/>
      <c r="S49" s="355"/>
      <c r="T49" s="167"/>
      <c r="U49" s="167"/>
      <c r="V49" s="356"/>
      <c r="W49" s="356"/>
      <c r="X49" s="356"/>
      <c r="Y49" s="356"/>
      <c r="Z49" s="167"/>
      <c r="AA49" s="167"/>
      <c r="AB49" s="167"/>
      <c r="AC49" s="112"/>
      <c r="AD49" s="103" t="n">
        <f aca="false">SUM(G49:AB50)</f>
        <v>0</v>
      </c>
      <c r="AE49" s="104"/>
      <c r="AF49" s="104"/>
      <c r="AG49" s="114"/>
      <c r="AH49" s="114"/>
      <c r="AI49" s="114"/>
      <c r="AJ49" s="106" t="n">
        <f aca="false">E49</f>
        <v>0</v>
      </c>
      <c r="AK49" s="106" t="str">
        <f aca="false">D49</f>
        <v>CTRL</v>
      </c>
      <c r="AL49" s="106" t="n">
        <f aca="false">SUM(G49:AB49)</f>
        <v>0</v>
      </c>
      <c r="AM49" s="106" t="n">
        <f aca="false">AL49*1.5</f>
        <v>0</v>
      </c>
      <c r="AN49" s="44"/>
      <c r="AO49" s="44"/>
      <c r="AP49" s="44"/>
      <c r="AQ49" s="44"/>
      <c r="AR49" s="44"/>
      <c r="AS49" s="44"/>
      <c r="AT49" s="44"/>
      <c r="AU49" s="44"/>
      <c r="AV49" s="44"/>
      <c r="AW49" s="44"/>
    </row>
    <row r="50" customFormat="false" ht="13.5" hidden="false" customHeight="true" outlineLevel="0" collapsed="false">
      <c r="A50" s="44" t="n">
        <v>51</v>
      </c>
      <c r="B50" s="163" t="s">
        <v>255</v>
      </c>
      <c r="C50" s="96" t="str">
        <f aca="false">CONCATENATE(D50,"_",E50)</f>
        <v>CTRL_</v>
      </c>
      <c r="D50" s="195" t="s">
        <v>28</v>
      </c>
      <c r="E50" s="195"/>
      <c r="F50" s="195" t="s">
        <v>28</v>
      </c>
      <c r="G50" s="354"/>
      <c r="H50" s="355"/>
      <c r="I50" s="355"/>
      <c r="J50" s="355"/>
      <c r="K50" s="355"/>
      <c r="L50" s="356"/>
      <c r="M50" s="356"/>
      <c r="N50" s="356"/>
      <c r="O50" s="354"/>
      <c r="P50" s="355"/>
      <c r="Q50" s="355"/>
      <c r="R50" s="355"/>
      <c r="S50" s="355"/>
      <c r="T50" s="167"/>
      <c r="U50" s="167"/>
      <c r="V50" s="356"/>
      <c r="W50" s="356"/>
      <c r="X50" s="356"/>
      <c r="Y50" s="356"/>
      <c r="Z50" s="167"/>
      <c r="AA50" s="167"/>
      <c r="AB50" s="167"/>
      <c r="AC50" s="128"/>
      <c r="AD50" s="113" t="str">
        <f aca="false">IF(AD48=AD49,"ok","/!\")</f>
        <v>ok</v>
      </c>
      <c r="AE50" s="113"/>
      <c r="AF50" s="113" t="str">
        <f aca="false">IF(AD48=AF48,"ok","/!\")</f>
        <v>/!\</v>
      </c>
      <c r="AG50" s="129"/>
      <c r="AH50" s="129"/>
      <c r="AI50" s="129"/>
      <c r="AJ50" s="28" t="n">
        <f aca="false">E50</f>
        <v>0</v>
      </c>
      <c r="AK50" s="106" t="str">
        <f aca="false">D50</f>
        <v>CTRL</v>
      </c>
      <c r="AL50" s="28" t="n">
        <f aca="false">SUM(G50:AB50)</f>
        <v>0</v>
      </c>
      <c r="AM50" s="28" t="n">
        <f aca="false">AL50*1.5</f>
        <v>0</v>
      </c>
      <c r="AN50" s="44"/>
      <c r="AO50" s="44"/>
      <c r="AP50" s="44"/>
      <c r="AQ50" s="44"/>
      <c r="AR50" s="44"/>
      <c r="AS50" s="44"/>
      <c r="AT50" s="44"/>
      <c r="AU50" s="44"/>
      <c r="AV50" s="44"/>
      <c r="AW50" s="44"/>
    </row>
    <row r="51" customFormat="false" ht="13.5" hidden="false" customHeight="true" outlineLevel="0" collapsed="false">
      <c r="A51" s="44"/>
      <c r="B51" s="172"/>
      <c r="C51" s="131"/>
      <c r="D51" s="336"/>
      <c r="E51" s="259"/>
      <c r="F51" s="259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259"/>
      <c r="U51" s="259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86"/>
      <c r="AG51" s="72"/>
      <c r="AH51" s="72"/>
      <c r="AI51" s="72"/>
      <c r="AJ51" s="86"/>
      <c r="AK51" s="86"/>
      <c r="AL51" s="86"/>
      <c r="AM51" s="86"/>
      <c r="AN51" s="44"/>
      <c r="AO51" s="44"/>
      <c r="AP51" s="44"/>
      <c r="AQ51" s="44"/>
      <c r="AR51" s="44"/>
      <c r="AS51" s="44"/>
      <c r="AT51" s="44"/>
      <c r="AU51" s="44"/>
      <c r="AV51" s="44"/>
      <c r="AW51" s="44"/>
    </row>
    <row r="52" customFormat="false" ht="24.75" hidden="false" customHeight="true" outlineLevel="0" collapsed="false">
      <c r="A52" s="44" t="n">
        <v>54</v>
      </c>
      <c r="B52" s="88" t="s">
        <v>256</v>
      </c>
      <c r="C52" s="88" t="str">
        <f aca="false">CONCATENATE(D52,"_",E52)</f>
        <v>CM_Intervenant</v>
      </c>
      <c r="D52" s="89" t="s">
        <v>23</v>
      </c>
      <c r="E52" s="89" t="s">
        <v>71</v>
      </c>
      <c r="F52" s="89" t="s">
        <v>72</v>
      </c>
      <c r="G52" s="343"/>
      <c r="H52" s="343"/>
      <c r="I52" s="343"/>
      <c r="J52" s="343"/>
      <c r="K52" s="343"/>
      <c r="L52" s="352"/>
      <c r="M52" s="352"/>
      <c r="N52" s="352"/>
      <c r="O52" s="343"/>
      <c r="P52" s="343"/>
      <c r="Q52" s="343"/>
      <c r="R52" s="343"/>
      <c r="S52" s="343"/>
      <c r="T52" s="251"/>
      <c r="U52" s="251"/>
      <c r="V52" s="352"/>
      <c r="W52" s="352"/>
      <c r="X52" s="352"/>
      <c r="Y52" s="352"/>
      <c r="Z52" s="238"/>
      <c r="AA52" s="238"/>
      <c r="AB52" s="238"/>
      <c r="AC52" s="240" t="s">
        <v>257</v>
      </c>
      <c r="AD52" s="88" t="n">
        <f aca="false">SUM(G52:AB52)</f>
        <v>0</v>
      </c>
      <c r="AE52" s="88" t="n">
        <f aca="false">SUM(G52:AB52)</f>
        <v>0</v>
      </c>
      <c r="AF52" s="88" t="n">
        <f aca="false">4.5/1.5</f>
        <v>3</v>
      </c>
      <c r="AG52" s="94" t="n">
        <f aca="false">(AD52+AD55+AD58+AD63)/(AF52+AF55+AF58+AF63)</f>
        <v>1</v>
      </c>
      <c r="AH52" s="276" t="n">
        <f aca="false">(AE52+AE55+AE58+AE63)/('2A S4-Pac1'!AE52+'2A S4-Pac1'!AE55+'2A S4-Pac1'!AE58+'2A S4-Pac1'!AE63)</f>
        <v>0.8648648649</v>
      </c>
      <c r="AI52" s="88" t="str">
        <f aca="false">B52</f>
        <v>M4104C - CDAM</v>
      </c>
      <c r="AJ52" s="88" t="str">
        <f aca="false">E52</f>
        <v>Intervenant</v>
      </c>
      <c r="AK52" s="88" t="s">
        <v>73</v>
      </c>
      <c r="AL52" s="88" t="s">
        <v>21</v>
      </c>
      <c r="AM52" s="88" t="s">
        <v>74</v>
      </c>
      <c r="AN52" s="44"/>
      <c r="AO52" s="44"/>
      <c r="AP52" s="44"/>
      <c r="AQ52" s="44"/>
      <c r="AR52" s="44"/>
      <c r="AS52" s="44"/>
      <c r="AT52" s="44"/>
      <c r="AU52" s="44"/>
      <c r="AV52" s="44"/>
      <c r="AW52" s="44"/>
    </row>
    <row r="53" customFormat="false" ht="14.25" hidden="false" customHeight="true" outlineLevel="0" collapsed="false">
      <c r="A53" s="44" t="n">
        <v>55</v>
      </c>
      <c r="B53" s="163" t="s">
        <v>258</v>
      </c>
      <c r="C53" s="96" t="str">
        <f aca="false">CONCATENATE(D53,"_",E53)</f>
        <v>CM_</v>
      </c>
      <c r="D53" s="195" t="s">
        <v>23</v>
      </c>
      <c r="E53" s="195"/>
      <c r="F53" s="195" t="s">
        <v>30</v>
      </c>
      <c r="G53" s="354"/>
      <c r="H53" s="355"/>
      <c r="I53" s="355"/>
      <c r="J53" s="355"/>
      <c r="K53" s="355"/>
      <c r="L53" s="356"/>
      <c r="M53" s="356"/>
      <c r="N53" s="356"/>
      <c r="O53" s="354"/>
      <c r="P53" s="355"/>
      <c r="Q53" s="355"/>
      <c r="R53" s="355"/>
      <c r="S53" s="355"/>
      <c r="T53" s="167"/>
      <c r="U53" s="167"/>
      <c r="V53" s="356"/>
      <c r="W53" s="356"/>
      <c r="X53" s="356"/>
      <c r="Y53" s="356"/>
      <c r="Z53" s="167"/>
      <c r="AA53" s="167"/>
      <c r="AB53" s="167"/>
      <c r="AC53" s="102"/>
      <c r="AD53" s="103" t="n">
        <f aca="false">SUM(G53:AB54)</f>
        <v>0</v>
      </c>
      <c r="AE53" s="104"/>
      <c r="AF53" s="104"/>
      <c r="AG53" s="104"/>
      <c r="AH53" s="104"/>
      <c r="AI53" s="104"/>
      <c r="AJ53" s="105" t="n">
        <f aca="false">E53</f>
        <v>0</v>
      </c>
      <c r="AK53" s="106" t="str">
        <f aca="false">D53</f>
        <v>CM</v>
      </c>
      <c r="AL53" s="105" t="n">
        <f aca="false">SUM(G53:AB53)</f>
        <v>0</v>
      </c>
      <c r="AM53" s="105" t="n">
        <f aca="false">AL53*1.5</f>
        <v>0</v>
      </c>
      <c r="AN53" s="44"/>
      <c r="AO53" s="44"/>
      <c r="AP53" s="44"/>
      <c r="AQ53" s="44"/>
      <c r="AR53" s="44"/>
      <c r="AS53" s="44"/>
      <c r="AT53" s="44"/>
      <c r="AU53" s="44"/>
      <c r="AV53" s="44"/>
      <c r="AW53" s="44"/>
    </row>
    <row r="54" customFormat="false" ht="13.5" hidden="false" customHeight="true" outlineLevel="0" collapsed="false">
      <c r="A54" s="44" t="n">
        <v>56</v>
      </c>
      <c r="B54" s="163" t="s">
        <v>258</v>
      </c>
      <c r="C54" s="96" t="str">
        <f aca="false">CONCATENATE(D54,"_",E54)</f>
        <v>CM_</v>
      </c>
      <c r="D54" s="195" t="s">
        <v>23</v>
      </c>
      <c r="E54" s="195"/>
      <c r="F54" s="195" t="s">
        <v>30</v>
      </c>
      <c r="G54" s="354"/>
      <c r="H54" s="355"/>
      <c r="I54" s="355"/>
      <c r="J54" s="355"/>
      <c r="K54" s="355"/>
      <c r="L54" s="356"/>
      <c r="M54" s="356"/>
      <c r="N54" s="356"/>
      <c r="O54" s="354"/>
      <c r="P54" s="355"/>
      <c r="Q54" s="355"/>
      <c r="R54" s="355"/>
      <c r="S54" s="355"/>
      <c r="T54" s="167"/>
      <c r="U54" s="167"/>
      <c r="V54" s="356"/>
      <c r="W54" s="356"/>
      <c r="X54" s="356"/>
      <c r="Y54" s="356"/>
      <c r="Z54" s="167"/>
      <c r="AA54" s="167"/>
      <c r="AB54" s="167"/>
      <c r="AC54" s="112"/>
      <c r="AD54" s="113" t="str">
        <f aca="false">IF(AD52=AD53,"ok","/!\")</f>
        <v>ok</v>
      </c>
      <c r="AE54" s="113"/>
      <c r="AF54" s="113" t="str">
        <f aca="false">IF(AD52=AF52,"ok","/!\")</f>
        <v>/!\</v>
      </c>
      <c r="AG54" s="114"/>
      <c r="AH54" s="114"/>
      <c r="AI54" s="114"/>
      <c r="AJ54" s="105" t="n">
        <f aca="false">E54</f>
        <v>0</v>
      </c>
      <c r="AK54" s="106" t="str">
        <f aca="false">D54</f>
        <v>CM</v>
      </c>
      <c r="AL54" s="105" t="n">
        <f aca="false">SUM(G54:AB54)</f>
        <v>0</v>
      </c>
      <c r="AM54" s="105" t="n">
        <f aca="false">AL54*1.5</f>
        <v>0</v>
      </c>
      <c r="AN54" s="44"/>
      <c r="AO54" s="44"/>
      <c r="AP54" s="44"/>
      <c r="AQ54" s="44"/>
      <c r="AR54" s="44"/>
      <c r="AS54" s="44"/>
      <c r="AT54" s="44"/>
      <c r="AU54" s="44"/>
      <c r="AV54" s="44"/>
      <c r="AW54" s="44"/>
    </row>
    <row r="55" customFormat="false" ht="24.75" hidden="false" customHeight="true" outlineLevel="0" collapsed="false">
      <c r="A55" s="44" t="n">
        <v>57</v>
      </c>
      <c r="B55" s="88" t="s">
        <v>256</v>
      </c>
      <c r="C55" s="88" t="str">
        <f aca="false">CONCATENATE(D55,"_",E55)</f>
        <v>TD_Intervenant</v>
      </c>
      <c r="D55" s="89" t="s">
        <v>25</v>
      </c>
      <c r="E55" s="89" t="s">
        <v>71</v>
      </c>
      <c r="F55" s="89" t="s">
        <v>72</v>
      </c>
      <c r="G55" s="343"/>
      <c r="H55" s="343"/>
      <c r="I55" s="343"/>
      <c r="J55" s="343"/>
      <c r="K55" s="343"/>
      <c r="L55" s="352" t="n">
        <v>1</v>
      </c>
      <c r="M55" s="352" t="n">
        <v>1</v>
      </c>
      <c r="N55" s="352" t="n">
        <v>1</v>
      </c>
      <c r="O55" s="343"/>
      <c r="P55" s="343"/>
      <c r="Q55" s="343"/>
      <c r="R55" s="343"/>
      <c r="S55" s="343"/>
      <c r="T55" s="251"/>
      <c r="U55" s="251"/>
      <c r="V55" s="352"/>
      <c r="W55" s="352"/>
      <c r="X55" s="352"/>
      <c r="Y55" s="352"/>
      <c r="Z55" s="238"/>
      <c r="AA55" s="238"/>
      <c r="AB55" s="238"/>
      <c r="AC55" s="280"/>
      <c r="AD55" s="88" t="n">
        <f aca="false">SUM(G55:AB55)</f>
        <v>3</v>
      </c>
      <c r="AE55" s="88" t="n">
        <f aca="false">SUM(G55:AB55)</f>
        <v>3</v>
      </c>
      <c r="AF55" s="88" t="n">
        <f aca="false">12/1.5</f>
        <v>8</v>
      </c>
      <c r="AG55" s="114"/>
      <c r="AH55" s="114"/>
      <c r="AI55" s="114"/>
      <c r="AJ55" s="88" t="str">
        <f aca="false">E55</f>
        <v>Intervenant</v>
      </c>
      <c r="AK55" s="88" t="str">
        <f aca="false">D55</f>
        <v>TD</v>
      </c>
      <c r="AL55" s="88" t="n">
        <f aca="false">SUM(G55:AB55)</f>
        <v>3</v>
      </c>
      <c r="AM55" s="88" t="n">
        <f aca="false">AL55*1.5</f>
        <v>4.5</v>
      </c>
      <c r="AN55" s="44"/>
      <c r="AO55" s="44"/>
      <c r="AP55" s="44"/>
      <c r="AQ55" s="44"/>
      <c r="AR55" s="44"/>
      <c r="AS55" s="44"/>
      <c r="AT55" s="44"/>
      <c r="AU55" s="44"/>
      <c r="AV55" s="44"/>
      <c r="AW55" s="44"/>
    </row>
    <row r="56" customFormat="false" ht="13.5" hidden="false" customHeight="true" outlineLevel="0" collapsed="false">
      <c r="A56" s="44" t="n">
        <v>58</v>
      </c>
      <c r="B56" s="163" t="s">
        <v>258</v>
      </c>
      <c r="C56" s="96" t="str">
        <f aca="false">CONCATENATE(D56,"_",E56)</f>
        <v>TD_LD</v>
      </c>
      <c r="D56" s="195" t="s">
        <v>25</v>
      </c>
      <c r="E56" s="195" t="s">
        <v>95</v>
      </c>
      <c r="F56" s="195" t="s">
        <v>32</v>
      </c>
      <c r="G56" s="354"/>
      <c r="H56" s="355"/>
      <c r="I56" s="355"/>
      <c r="J56" s="355"/>
      <c r="K56" s="355"/>
      <c r="L56" s="356"/>
      <c r="M56" s="356"/>
      <c r="N56" s="356"/>
      <c r="O56" s="354"/>
      <c r="P56" s="355"/>
      <c r="Q56" s="355"/>
      <c r="R56" s="355"/>
      <c r="S56" s="355"/>
      <c r="T56" s="167"/>
      <c r="U56" s="167"/>
      <c r="V56" s="356"/>
      <c r="W56" s="356"/>
      <c r="X56" s="356"/>
      <c r="Y56" s="356"/>
      <c r="Z56" s="167"/>
      <c r="AA56" s="167"/>
      <c r="AB56" s="167"/>
      <c r="AC56" s="112"/>
      <c r="AD56" s="103" t="n">
        <f aca="false">SUM(G56:AB57)</f>
        <v>0</v>
      </c>
      <c r="AE56" s="104"/>
      <c r="AF56" s="104"/>
      <c r="AG56" s="114"/>
      <c r="AH56" s="114"/>
      <c r="AI56" s="114"/>
      <c r="AJ56" s="105" t="str">
        <f aca="false">E56</f>
        <v>LD</v>
      </c>
      <c r="AK56" s="106" t="str">
        <f aca="false">D56</f>
        <v>TD</v>
      </c>
      <c r="AL56" s="105" t="n">
        <f aca="false">SUM(G56:AB56)</f>
        <v>0</v>
      </c>
      <c r="AM56" s="105" t="n">
        <f aca="false">AL56*1.5</f>
        <v>0</v>
      </c>
      <c r="AN56" s="44"/>
      <c r="AO56" s="44"/>
      <c r="AP56" s="44"/>
      <c r="AQ56" s="44"/>
      <c r="AR56" s="44"/>
      <c r="AS56" s="44"/>
      <c r="AT56" s="44"/>
      <c r="AU56" s="44"/>
      <c r="AV56" s="44"/>
      <c r="AW56" s="44"/>
    </row>
    <row r="57" customFormat="false" ht="13.5" hidden="false" customHeight="true" outlineLevel="0" collapsed="false">
      <c r="A57" s="44" t="n">
        <v>59</v>
      </c>
      <c r="B57" s="163" t="s">
        <v>258</v>
      </c>
      <c r="C57" s="96" t="str">
        <f aca="false">CONCATENATE(D57,"_",E57)</f>
        <v>TD_</v>
      </c>
      <c r="D57" s="195" t="s">
        <v>25</v>
      </c>
      <c r="E57" s="195"/>
      <c r="F57" s="195" t="s">
        <v>32</v>
      </c>
      <c r="G57" s="354"/>
      <c r="H57" s="355"/>
      <c r="I57" s="355"/>
      <c r="J57" s="355"/>
      <c r="K57" s="355"/>
      <c r="L57" s="356"/>
      <c r="M57" s="356"/>
      <c r="N57" s="356"/>
      <c r="O57" s="354"/>
      <c r="P57" s="355"/>
      <c r="Q57" s="355"/>
      <c r="R57" s="355"/>
      <c r="S57" s="355"/>
      <c r="T57" s="167"/>
      <c r="U57" s="167"/>
      <c r="V57" s="356"/>
      <c r="W57" s="356"/>
      <c r="X57" s="356"/>
      <c r="Y57" s="356"/>
      <c r="Z57" s="167"/>
      <c r="AA57" s="167"/>
      <c r="AB57" s="167"/>
      <c r="AC57" s="112"/>
      <c r="AD57" s="113" t="str">
        <f aca="false">IF(AD55=AD56,"ok","/!\")</f>
        <v>/!\</v>
      </c>
      <c r="AE57" s="113"/>
      <c r="AF57" s="113" t="str">
        <f aca="false">IF(AD55=AF55,"ok","/!\")</f>
        <v>/!\</v>
      </c>
      <c r="AG57" s="114"/>
      <c r="AH57" s="114"/>
      <c r="AI57" s="114"/>
      <c r="AJ57" s="105" t="n">
        <f aca="false">E57</f>
        <v>0</v>
      </c>
      <c r="AK57" s="106" t="str">
        <f aca="false">D57</f>
        <v>TD</v>
      </c>
      <c r="AL57" s="105" t="n">
        <f aca="false">SUM(G57:AB57)</f>
        <v>0</v>
      </c>
      <c r="AM57" s="105" t="n">
        <f aca="false">AL57*1.5</f>
        <v>0</v>
      </c>
      <c r="AN57" s="44"/>
      <c r="AO57" s="44"/>
      <c r="AP57" s="44"/>
      <c r="AQ57" s="44"/>
      <c r="AR57" s="44"/>
      <c r="AS57" s="44"/>
      <c r="AT57" s="44"/>
      <c r="AU57" s="44"/>
      <c r="AV57" s="44"/>
      <c r="AW57" s="44"/>
    </row>
    <row r="58" customFormat="false" ht="24.75" hidden="false" customHeight="true" outlineLevel="0" collapsed="false">
      <c r="A58" s="44" t="n">
        <v>60</v>
      </c>
      <c r="B58" s="88" t="s">
        <v>256</v>
      </c>
      <c r="C58" s="88" t="str">
        <f aca="false">CONCATENATE(D58,"_",E58)</f>
        <v>TP_Intervenant</v>
      </c>
      <c r="D58" s="89" t="s">
        <v>27</v>
      </c>
      <c r="E58" s="89" t="s">
        <v>71</v>
      </c>
      <c r="F58" s="89" t="s">
        <v>72</v>
      </c>
      <c r="G58" s="343"/>
      <c r="H58" s="343"/>
      <c r="I58" s="343"/>
      <c r="J58" s="343"/>
      <c r="K58" s="343"/>
      <c r="L58" s="352" t="n">
        <v>2</v>
      </c>
      <c r="M58" s="352" t="n">
        <v>2</v>
      </c>
      <c r="N58" s="352" t="n">
        <v>2</v>
      </c>
      <c r="O58" s="343"/>
      <c r="P58" s="343"/>
      <c r="Q58" s="343"/>
      <c r="R58" s="343"/>
      <c r="S58" s="343"/>
      <c r="T58" s="251"/>
      <c r="U58" s="251"/>
      <c r="V58" s="352" t="n">
        <v>2</v>
      </c>
      <c r="W58" s="352" t="n">
        <v>2</v>
      </c>
      <c r="X58" s="352" t="n">
        <v>2</v>
      </c>
      <c r="Y58" s="352"/>
      <c r="Z58" s="238"/>
      <c r="AA58" s="238"/>
      <c r="AB58" s="238"/>
      <c r="AC58" s="280"/>
      <c r="AD58" s="88" t="n">
        <f aca="false">SUM(G58:AB58)*2</f>
        <v>24</v>
      </c>
      <c r="AE58" s="88" t="n">
        <f aca="false">SUM(G58:AB58)</f>
        <v>12</v>
      </c>
      <c r="AF58" s="88" t="n">
        <f aca="false">12/1.5*2</f>
        <v>16</v>
      </c>
      <c r="AG58" s="114"/>
      <c r="AH58" s="114"/>
      <c r="AI58" s="114"/>
      <c r="AJ58" s="88" t="str">
        <f aca="false">E58</f>
        <v>Intervenant</v>
      </c>
      <c r="AK58" s="88" t="str">
        <f aca="false">D58</f>
        <v>TP</v>
      </c>
      <c r="AL58" s="88" t="n">
        <f aca="false">SUM(G58:AB58)</f>
        <v>12</v>
      </c>
      <c r="AM58" s="88" t="n">
        <f aca="false">AL58*1.5</f>
        <v>18</v>
      </c>
      <c r="AN58" s="44"/>
      <c r="AO58" s="44"/>
      <c r="AP58" s="44"/>
      <c r="AQ58" s="44"/>
      <c r="AR58" s="44"/>
      <c r="AS58" s="44"/>
      <c r="AT58" s="44"/>
      <c r="AU58" s="44"/>
      <c r="AV58" s="44"/>
      <c r="AW58" s="44"/>
    </row>
    <row r="59" customFormat="false" ht="13.5" hidden="false" customHeight="true" outlineLevel="0" collapsed="false">
      <c r="A59" s="44" t="n">
        <v>61</v>
      </c>
      <c r="B59" s="163" t="s">
        <v>258</v>
      </c>
      <c r="C59" s="96" t="str">
        <f aca="false">CONCATENATE(D59,"_",E59)</f>
        <v>TP_AP</v>
      </c>
      <c r="D59" s="195" t="s">
        <v>27</v>
      </c>
      <c r="E59" s="195" t="s">
        <v>87</v>
      </c>
      <c r="F59" s="195" t="s">
        <v>36</v>
      </c>
      <c r="G59" s="354"/>
      <c r="H59" s="355"/>
      <c r="I59" s="355"/>
      <c r="J59" s="355"/>
      <c r="K59" s="355"/>
      <c r="L59" s="356"/>
      <c r="M59" s="356"/>
      <c r="N59" s="356"/>
      <c r="O59" s="354"/>
      <c r="P59" s="355"/>
      <c r="Q59" s="355"/>
      <c r="R59" s="355"/>
      <c r="S59" s="355"/>
      <c r="T59" s="167"/>
      <c r="U59" s="167"/>
      <c r="V59" s="356"/>
      <c r="W59" s="356"/>
      <c r="X59" s="356"/>
      <c r="Y59" s="356"/>
      <c r="Z59" s="167"/>
      <c r="AA59" s="167"/>
      <c r="AB59" s="167"/>
      <c r="AC59" s="112"/>
      <c r="AD59" s="103" t="n">
        <f aca="false">SUM(G59:AB62)</f>
        <v>0</v>
      </c>
      <c r="AE59" s="104"/>
      <c r="AF59" s="104"/>
      <c r="AG59" s="114"/>
      <c r="AH59" s="114"/>
      <c r="AI59" s="114"/>
      <c r="AJ59" s="105" t="str">
        <f aca="false">E59</f>
        <v>AP</v>
      </c>
      <c r="AK59" s="106" t="str">
        <f aca="false">D59</f>
        <v>TP</v>
      </c>
      <c r="AL59" s="105" t="n">
        <f aca="false">SUM(G59:AB59)</f>
        <v>0</v>
      </c>
      <c r="AM59" s="105" t="n">
        <f aca="false">AL59*1.5</f>
        <v>0</v>
      </c>
      <c r="AN59" s="44"/>
      <c r="AO59" s="44"/>
      <c r="AP59" s="44"/>
      <c r="AQ59" s="44"/>
      <c r="AR59" s="44"/>
      <c r="AS59" s="44"/>
      <c r="AT59" s="44"/>
      <c r="AU59" s="44"/>
      <c r="AV59" s="44"/>
      <c r="AW59" s="44"/>
    </row>
    <row r="60" customFormat="false" ht="13.5" hidden="false" customHeight="true" outlineLevel="0" collapsed="false">
      <c r="A60" s="44" t="n">
        <v>62</v>
      </c>
      <c r="B60" s="163" t="s">
        <v>258</v>
      </c>
      <c r="C60" s="96" t="str">
        <f aca="false">CONCATENATE(D60,"_",E60)</f>
        <v>TP_</v>
      </c>
      <c r="D60" s="195" t="s">
        <v>27</v>
      </c>
      <c r="E60" s="195"/>
      <c r="F60" s="195" t="s">
        <v>36</v>
      </c>
      <c r="G60" s="354"/>
      <c r="H60" s="355"/>
      <c r="I60" s="355"/>
      <c r="J60" s="355"/>
      <c r="K60" s="355"/>
      <c r="L60" s="356"/>
      <c r="M60" s="356"/>
      <c r="N60" s="356"/>
      <c r="O60" s="354"/>
      <c r="P60" s="355"/>
      <c r="Q60" s="355"/>
      <c r="R60" s="355"/>
      <c r="S60" s="355"/>
      <c r="T60" s="167"/>
      <c r="U60" s="167"/>
      <c r="V60" s="356"/>
      <c r="W60" s="356"/>
      <c r="X60" s="356"/>
      <c r="Y60" s="356"/>
      <c r="Z60" s="167"/>
      <c r="AA60" s="167"/>
      <c r="AB60" s="167"/>
      <c r="AC60" s="112"/>
      <c r="AD60" s="126"/>
      <c r="AE60" s="114"/>
      <c r="AF60" s="114"/>
      <c r="AG60" s="114"/>
      <c r="AH60" s="114"/>
      <c r="AI60" s="114"/>
      <c r="AJ60" s="105" t="n">
        <f aca="false">E60</f>
        <v>0</v>
      </c>
      <c r="AK60" s="106" t="str">
        <f aca="false">D60</f>
        <v>TP</v>
      </c>
      <c r="AL60" s="105" t="n">
        <f aca="false">SUM(G60:AB60)</f>
        <v>0</v>
      </c>
      <c r="AM60" s="105" t="n">
        <f aca="false">AL60*1.5</f>
        <v>0</v>
      </c>
      <c r="AN60" s="44"/>
      <c r="AO60" s="44"/>
      <c r="AP60" s="44"/>
      <c r="AQ60" s="44"/>
      <c r="AR60" s="44"/>
      <c r="AS60" s="44"/>
      <c r="AT60" s="44"/>
      <c r="AU60" s="44"/>
      <c r="AV60" s="44"/>
      <c r="AW60" s="44"/>
    </row>
    <row r="61" customFormat="false" ht="13.5" hidden="false" customHeight="true" outlineLevel="0" collapsed="false">
      <c r="A61" s="44" t="n">
        <v>63</v>
      </c>
      <c r="B61" s="163" t="s">
        <v>258</v>
      </c>
      <c r="C61" s="96" t="str">
        <f aca="false">CONCATENATE(D61,"_",E61)</f>
        <v>TP_</v>
      </c>
      <c r="D61" s="195" t="s">
        <v>27</v>
      </c>
      <c r="E61" s="195"/>
      <c r="F61" s="195" t="s">
        <v>36</v>
      </c>
      <c r="G61" s="354"/>
      <c r="H61" s="355"/>
      <c r="I61" s="355"/>
      <c r="J61" s="355"/>
      <c r="K61" s="355"/>
      <c r="L61" s="356"/>
      <c r="M61" s="356"/>
      <c r="N61" s="356"/>
      <c r="O61" s="354"/>
      <c r="P61" s="355"/>
      <c r="Q61" s="355"/>
      <c r="R61" s="355"/>
      <c r="S61" s="355"/>
      <c r="T61" s="167"/>
      <c r="U61" s="167"/>
      <c r="V61" s="356"/>
      <c r="W61" s="356"/>
      <c r="X61" s="356"/>
      <c r="Y61" s="356"/>
      <c r="Z61" s="167"/>
      <c r="AA61" s="167"/>
      <c r="AB61" s="167"/>
      <c r="AC61" s="112"/>
      <c r="AD61" s="126"/>
      <c r="AE61" s="114"/>
      <c r="AF61" s="114"/>
      <c r="AG61" s="114"/>
      <c r="AH61" s="114"/>
      <c r="AI61" s="114"/>
      <c r="AJ61" s="105" t="n">
        <f aca="false">E61</f>
        <v>0</v>
      </c>
      <c r="AK61" s="106" t="str">
        <f aca="false">D61</f>
        <v>TP</v>
      </c>
      <c r="AL61" s="105" t="n">
        <f aca="false">SUM(G61:AB61)</f>
        <v>0</v>
      </c>
      <c r="AM61" s="105" t="n">
        <f aca="false">AL61*1.5</f>
        <v>0</v>
      </c>
      <c r="AN61" s="44"/>
      <c r="AO61" s="44"/>
      <c r="AP61" s="44"/>
      <c r="AQ61" s="44"/>
      <c r="AR61" s="44"/>
      <c r="AS61" s="44"/>
      <c r="AT61" s="44"/>
      <c r="AU61" s="44"/>
      <c r="AV61" s="44"/>
      <c r="AW61" s="44"/>
    </row>
    <row r="62" customFormat="false" ht="13.5" hidden="false" customHeight="true" outlineLevel="0" collapsed="false">
      <c r="A62" s="44" t="n">
        <v>64</v>
      </c>
      <c r="B62" s="163" t="s">
        <v>258</v>
      </c>
      <c r="C62" s="96" t="str">
        <f aca="false">CONCATENATE(D62,"_",E62)</f>
        <v>TP_</v>
      </c>
      <c r="D62" s="195" t="s">
        <v>27</v>
      </c>
      <c r="E62" s="195"/>
      <c r="F62" s="195" t="s">
        <v>36</v>
      </c>
      <c r="G62" s="354"/>
      <c r="H62" s="355"/>
      <c r="I62" s="355"/>
      <c r="J62" s="355"/>
      <c r="K62" s="355"/>
      <c r="L62" s="356"/>
      <c r="M62" s="356"/>
      <c r="N62" s="356"/>
      <c r="O62" s="354"/>
      <c r="P62" s="355"/>
      <c r="Q62" s="355"/>
      <c r="R62" s="355"/>
      <c r="S62" s="355"/>
      <c r="T62" s="167"/>
      <c r="U62" s="167"/>
      <c r="V62" s="356"/>
      <c r="W62" s="356"/>
      <c r="X62" s="356"/>
      <c r="Y62" s="356"/>
      <c r="Z62" s="167"/>
      <c r="AA62" s="167"/>
      <c r="AB62" s="167"/>
      <c r="AC62" s="112"/>
      <c r="AD62" s="113" t="str">
        <f aca="false">IF(AD58=AD59,"ok","/!\")</f>
        <v>/!\</v>
      </c>
      <c r="AE62" s="113"/>
      <c r="AF62" s="113" t="str">
        <f aca="false">IF(AD58=AF58,"ok","/!\")</f>
        <v>/!\</v>
      </c>
      <c r="AG62" s="114"/>
      <c r="AH62" s="114"/>
      <c r="AI62" s="114"/>
      <c r="AJ62" s="105" t="n">
        <f aca="false">E62</f>
        <v>0</v>
      </c>
      <c r="AK62" s="106" t="str">
        <f aca="false">D62</f>
        <v>TP</v>
      </c>
      <c r="AL62" s="105" t="n">
        <f aca="false">SUM(G62:AB62)</f>
        <v>0</v>
      </c>
      <c r="AM62" s="105" t="n">
        <f aca="false">AL62*1.5</f>
        <v>0</v>
      </c>
      <c r="AN62" s="44"/>
      <c r="AO62" s="44"/>
      <c r="AP62" s="44"/>
      <c r="AQ62" s="44"/>
      <c r="AR62" s="44"/>
      <c r="AS62" s="44"/>
      <c r="AT62" s="44"/>
      <c r="AU62" s="44"/>
      <c r="AV62" s="44"/>
      <c r="AW62" s="44"/>
    </row>
    <row r="63" customFormat="false" ht="24.75" hidden="false" customHeight="true" outlineLevel="0" collapsed="false">
      <c r="A63" s="44" t="n">
        <v>65</v>
      </c>
      <c r="B63" s="88" t="s">
        <v>256</v>
      </c>
      <c r="C63" s="88" t="str">
        <f aca="false">CONCATENATE(D63,"_",E63)</f>
        <v>CTRL_Intervenant</v>
      </c>
      <c r="D63" s="89" t="s">
        <v>28</v>
      </c>
      <c r="E63" s="89" t="s">
        <v>71</v>
      </c>
      <c r="F63" s="89" t="s">
        <v>72</v>
      </c>
      <c r="G63" s="343"/>
      <c r="H63" s="343"/>
      <c r="I63" s="343"/>
      <c r="J63" s="343"/>
      <c r="K63" s="343"/>
      <c r="L63" s="352"/>
      <c r="M63" s="352"/>
      <c r="N63" s="352"/>
      <c r="O63" s="343"/>
      <c r="P63" s="343"/>
      <c r="Q63" s="343"/>
      <c r="R63" s="343"/>
      <c r="S63" s="343"/>
      <c r="T63" s="251"/>
      <c r="U63" s="251"/>
      <c r="V63" s="352"/>
      <c r="W63" s="352"/>
      <c r="X63" s="352"/>
      <c r="Y63" s="352" t="n">
        <v>1</v>
      </c>
      <c r="Z63" s="238"/>
      <c r="AA63" s="238"/>
      <c r="AB63" s="238"/>
      <c r="AC63" s="122"/>
      <c r="AD63" s="88" t="n">
        <f aca="false">SUM(G63:AB63)</f>
        <v>1</v>
      </c>
      <c r="AE63" s="88" t="n">
        <f aca="false">SUM(G63:AB63)</f>
        <v>1</v>
      </c>
      <c r="AF63" s="88" t="n">
        <f aca="false">1.5/1.5</f>
        <v>1</v>
      </c>
      <c r="AG63" s="114"/>
      <c r="AH63" s="114"/>
      <c r="AI63" s="114"/>
      <c r="AJ63" s="88" t="str">
        <f aca="false">E63</f>
        <v>Intervenant</v>
      </c>
      <c r="AK63" s="88" t="str">
        <f aca="false">D63</f>
        <v>CTRL</v>
      </c>
      <c r="AL63" s="88" t="n">
        <f aca="false">SUM(G63:AB63)</f>
        <v>1</v>
      </c>
      <c r="AM63" s="88" t="n">
        <f aca="false">AL63*1.5</f>
        <v>1.5</v>
      </c>
      <c r="AN63" s="44"/>
      <c r="AO63" s="44"/>
      <c r="AP63" s="44"/>
      <c r="AQ63" s="44"/>
      <c r="AR63" s="44"/>
      <c r="AS63" s="44"/>
      <c r="AT63" s="44"/>
      <c r="AU63" s="44"/>
      <c r="AV63" s="44"/>
      <c r="AW63" s="44"/>
    </row>
    <row r="64" customFormat="false" ht="14.25" hidden="false" customHeight="true" outlineLevel="0" collapsed="false">
      <c r="A64" s="44" t="n">
        <v>66</v>
      </c>
      <c r="B64" s="163" t="s">
        <v>258</v>
      </c>
      <c r="C64" s="96" t="str">
        <f aca="false">CONCATENATE(D64,"_",E64)</f>
        <v>CTRL_LD</v>
      </c>
      <c r="D64" s="195" t="s">
        <v>28</v>
      </c>
      <c r="E64" s="195" t="s">
        <v>95</v>
      </c>
      <c r="F64" s="195" t="s">
        <v>28</v>
      </c>
      <c r="G64" s="354"/>
      <c r="H64" s="355"/>
      <c r="I64" s="355"/>
      <c r="J64" s="355"/>
      <c r="K64" s="355"/>
      <c r="L64" s="356"/>
      <c r="M64" s="356"/>
      <c r="N64" s="356"/>
      <c r="O64" s="354"/>
      <c r="P64" s="355"/>
      <c r="Q64" s="355"/>
      <c r="R64" s="355"/>
      <c r="S64" s="355"/>
      <c r="T64" s="167"/>
      <c r="U64" s="167"/>
      <c r="V64" s="356"/>
      <c r="W64" s="356"/>
      <c r="X64" s="356"/>
      <c r="Y64" s="356"/>
      <c r="Z64" s="167"/>
      <c r="AA64" s="167"/>
      <c r="AB64" s="167"/>
      <c r="AC64" s="112"/>
      <c r="AD64" s="103" t="n">
        <f aca="false">SUM(G64:AB65)</f>
        <v>0</v>
      </c>
      <c r="AE64" s="104"/>
      <c r="AF64" s="104"/>
      <c r="AG64" s="114"/>
      <c r="AH64" s="114"/>
      <c r="AI64" s="114"/>
      <c r="AJ64" s="106" t="str">
        <f aca="false">E64</f>
        <v>LD</v>
      </c>
      <c r="AK64" s="106" t="str">
        <f aca="false">D64</f>
        <v>CTRL</v>
      </c>
      <c r="AL64" s="106" t="n">
        <f aca="false">SUM(G64:AB64)</f>
        <v>0</v>
      </c>
      <c r="AM64" s="106" t="n">
        <f aca="false">AL64*1.5</f>
        <v>0</v>
      </c>
      <c r="AN64" s="44"/>
      <c r="AO64" s="44"/>
      <c r="AP64" s="44"/>
      <c r="AQ64" s="44"/>
      <c r="AR64" s="44"/>
      <c r="AS64" s="44"/>
      <c r="AT64" s="44"/>
      <c r="AU64" s="44"/>
      <c r="AV64" s="44"/>
      <c r="AW64" s="44"/>
    </row>
    <row r="65" customFormat="false" ht="13.5" hidden="false" customHeight="true" outlineLevel="0" collapsed="false">
      <c r="A65" s="44" t="n">
        <v>67</v>
      </c>
      <c r="B65" s="163" t="s">
        <v>258</v>
      </c>
      <c r="C65" s="96" t="str">
        <f aca="false">CONCATENATE(D65,"_",E65)</f>
        <v>CTRL_</v>
      </c>
      <c r="D65" s="195" t="s">
        <v>28</v>
      </c>
      <c r="E65" s="195"/>
      <c r="F65" s="195" t="s">
        <v>28</v>
      </c>
      <c r="G65" s="354"/>
      <c r="H65" s="355"/>
      <c r="I65" s="355"/>
      <c r="J65" s="355"/>
      <c r="K65" s="355"/>
      <c r="L65" s="356"/>
      <c r="M65" s="356"/>
      <c r="N65" s="356"/>
      <c r="O65" s="354"/>
      <c r="P65" s="355"/>
      <c r="Q65" s="355"/>
      <c r="R65" s="355"/>
      <c r="S65" s="355"/>
      <c r="T65" s="167"/>
      <c r="U65" s="167"/>
      <c r="V65" s="356"/>
      <c r="W65" s="356"/>
      <c r="X65" s="356"/>
      <c r="Y65" s="356"/>
      <c r="Z65" s="167"/>
      <c r="AA65" s="167"/>
      <c r="AB65" s="167"/>
      <c r="AC65" s="128"/>
      <c r="AD65" s="113" t="str">
        <f aca="false">IF(AD63=AD64,"ok","/!\")</f>
        <v>/!\</v>
      </c>
      <c r="AE65" s="113"/>
      <c r="AF65" s="113" t="str">
        <f aca="false">IF(AD63=AF63,"ok","/!\")</f>
        <v>ok</v>
      </c>
      <c r="AG65" s="129"/>
      <c r="AH65" s="129"/>
      <c r="AI65" s="129"/>
      <c r="AJ65" s="28" t="n">
        <f aca="false">E65</f>
        <v>0</v>
      </c>
      <c r="AK65" s="106" t="str">
        <f aca="false">D65</f>
        <v>CTRL</v>
      </c>
      <c r="AL65" s="28" t="n">
        <f aca="false">SUM(G65:AB65)</f>
        <v>0</v>
      </c>
      <c r="AM65" s="28" t="n">
        <f aca="false">AL65*1.5</f>
        <v>0</v>
      </c>
      <c r="AN65" s="44"/>
      <c r="AO65" s="44"/>
      <c r="AP65" s="44"/>
      <c r="AQ65" s="44"/>
      <c r="AR65" s="44"/>
      <c r="AS65" s="44"/>
      <c r="AT65" s="44"/>
      <c r="AU65" s="44"/>
      <c r="AV65" s="44"/>
      <c r="AW65" s="44"/>
    </row>
    <row r="66" customFormat="false" ht="13.5" hidden="false" customHeight="true" outlineLevel="0" collapsed="false">
      <c r="A66" s="44"/>
      <c r="B66" s="172"/>
      <c r="C66" s="131"/>
      <c r="D66" s="336"/>
      <c r="E66" s="259"/>
      <c r="F66" s="259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259"/>
      <c r="U66" s="259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86"/>
      <c r="AG66" s="72"/>
      <c r="AH66" s="72"/>
      <c r="AI66" s="72"/>
      <c r="AJ66" s="86"/>
      <c r="AK66" s="86"/>
      <c r="AL66" s="86"/>
      <c r="AM66" s="86"/>
      <c r="AN66" s="44"/>
      <c r="AO66" s="44"/>
      <c r="AP66" s="44"/>
      <c r="AQ66" s="44"/>
      <c r="AR66" s="44"/>
      <c r="AS66" s="44"/>
      <c r="AT66" s="44"/>
      <c r="AU66" s="44"/>
      <c r="AV66" s="44"/>
      <c r="AW66" s="44"/>
    </row>
    <row r="67" customFormat="false" ht="24.75" hidden="false" customHeight="true" outlineLevel="0" collapsed="false">
      <c r="A67" s="44" t="n">
        <v>70</v>
      </c>
      <c r="B67" s="89" t="s">
        <v>259</v>
      </c>
      <c r="C67" s="88" t="str">
        <f aca="false">CONCATENATE(D67,"_",E67)</f>
        <v>CM_Intervenant</v>
      </c>
      <c r="D67" s="89" t="s">
        <v>23</v>
      </c>
      <c r="E67" s="89" t="s">
        <v>71</v>
      </c>
      <c r="F67" s="89" t="s">
        <v>72</v>
      </c>
      <c r="G67" s="343"/>
      <c r="H67" s="343"/>
      <c r="I67" s="343"/>
      <c r="J67" s="343"/>
      <c r="K67" s="343"/>
      <c r="L67" s="352"/>
      <c r="M67" s="352"/>
      <c r="N67" s="352"/>
      <c r="O67" s="343"/>
      <c r="P67" s="343"/>
      <c r="Q67" s="343"/>
      <c r="R67" s="343"/>
      <c r="S67" s="343"/>
      <c r="T67" s="251"/>
      <c r="U67" s="251"/>
      <c r="V67" s="352"/>
      <c r="W67" s="352"/>
      <c r="X67" s="352"/>
      <c r="Y67" s="352"/>
      <c r="Z67" s="238"/>
      <c r="AA67" s="238"/>
      <c r="AB67" s="238"/>
      <c r="AC67" s="93" t="s">
        <v>76</v>
      </c>
      <c r="AD67" s="88" t="n">
        <f aca="false">SUM(G67:AB67)</f>
        <v>0</v>
      </c>
      <c r="AE67" s="88" t="n">
        <f aca="false">SUM(G67:AB67)</f>
        <v>0</v>
      </c>
      <c r="AF67" s="88" t="n">
        <v>0</v>
      </c>
      <c r="AG67" s="94" t="n">
        <f aca="false">(AD67+AD70+AD73+AD78)/(AF67+AF70+AF73+AF78)</f>
        <v>0.4642857143</v>
      </c>
      <c r="AH67" s="276" t="n">
        <f aca="false">(AE67+AE70+AE73+AE78)/('2A S4-Pac1'!AE67+'2A S4-Pac1'!AE70+'2A S4-Pac1'!AE73+'2A S4-Pac1'!AE78)</f>
        <v>0.7647058824</v>
      </c>
      <c r="AI67" s="88" t="str">
        <f aca="false">B67</f>
        <v>M4105C - CIII</v>
      </c>
      <c r="AJ67" s="88" t="str">
        <f aca="false">E67</f>
        <v>Intervenant</v>
      </c>
      <c r="AK67" s="88" t="s">
        <v>73</v>
      </c>
      <c r="AL67" s="88" t="s">
        <v>21</v>
      </c>
      <c r="AM67" s="88" t="s">
        <v>74</v>
      </c>
      <c r="AN67" s="44"/>
      <c r="AO67" s="44"/>
      <c r="AP67" s="44"/>
      <c r="AQ67" s="44"/>
      <c r="AR67" s="44"/>
      <c r="AS67" s="44"/>
      <c r="AT67" s="44"/>
      <c r="AU67" s="44"/>
      <c r="AV67" s="44"/>
      <c r="AW67" s="44"/>
    </row>
    <row r="68" customFormat="false" ht="13.5" hidden="false" customHeight="true" outlineLevel="0" collapsed="false">
      <c r="A68" s="44" t="n">
        <v>71</v>
      </c>
      <c r="B68" s="163" t="s">
        <v>260</v>
      </c>
      <c r="C68" s="96" t="str">
        <f aca="false">CONCATENATE(D68,"_",E68)</f>
        <v>CM_</v>
      </c>
      <c r="D68" s="195" t="s">
        <v>23</v>
      </c>
      <c r="E68" s="195"/>
      <c r="F68" s="195" t="s">
        <v>30</v>
      </c>
      <c r="G68" s="354"/>
      <c r="H68" s="355"/>
      <c r="I68" s="355"/>
      <c r="J68" s="355"/>
      <c r="K68" s="355"/>
      <c r="L68" s="356"/>
      <c r="M68" s="356"/>
      <c r="N68" s="356"/>
      <c r="O68" s="354"/>
      <c r="P68" s="355"/>
      <c r="Q68" s="355"/>
      <c r="R68" s="355"/>
      <c r="S68" s="355"/>
      <c r="T68" s="167"/>
      <c r="U68" s="167"/>
      <c r="V68" s="356"/>
      <c r="W68" s="356"/>
      <c r="X68" s="356"/>
      <c r="Y68" s="356"/>
      <c r="Z68" s="167"/>
      <c r="AA68" s="167"/>
      <c r="AB68" s="167"/>
      <c r="AC68" s="102"/>
      <c r="AD68" s="103" t="n">
        <f aca="false">SUM(G68:AB69)</f>
        <v>0</v>
      </c>
      <c r="AE68" s="104"/>
      <c r="AF68" s="104"/>
      <c r="AG68" s="104"/>
      <c r="AH68" s="104"/>
      <c r="AI68" s="104"/>
      <c r="AJ68" s="105" t="n">
        <f aca="false">E68</f>
        <v>0</v>
      </c>
      <c r="AK68" s="106" t="str">
        <f aca="false">D68</f>
        <v>CM</v>
      </c>
      <c r="AL68" s="105" t="n">
        <f aca="false">SUM(G68:AB68)</f>
        <v>0</v>
      </c>
      <c r="AM68" s="105" t="n">
        <f aca="false">AL68*1.5</f>
        <v>0</v>
      </c>
      <c r="AN68" s="44"/>
      <c r="AO68" s="44"/>
      <c r="AP68" s="44"/>
      <c r="AQ68" s="44"/>
      <c r="AR68" s="44"/>
      <c r="AS68" s="44"/>
      <c r="AT68" s="44"/>
      <c r="AU68" s="44"/>
      <c r="AV68" s="44"/>
      <c r="AW68" s="44"/>
    </row>
    <row r="69" customFormat="false" ht="13.5" hidden="false" customHeight="true" outlineLevel="0" collapsed="false">
      <c r="A69" s="44" t="n">
        <v>72</v>
      </c>
      <c r="B69" s="163" t="s">
        <v>260</v>
      </c>
      <c r="C69" s="96" t="str">
        <f aca="false">CONCATENATE(D69,"_",E69)</f>
        <v>CM_</v>
      </c>
      <c r="D69" s="195" t="s">
        <v>23</v>
      </c>
      <c r="E69" s="195"/>
      <c r="F69" s="195" t="s">
        <v>30</v>
      </c>
      <c r="G69" s="354"/>
      <c r="H69" s="355"/>
      <c r="I69" s="355"/>
      <c r="J69" s="355"/>
      <c r="K69" s="355"/>
      <c r="L69" s="356"/>
      <c r="M69" s="356"/>
      <c r="N69" s="356"/>
      <c r="O69" s="354"/>
      <c r="P69" s="355"/>
      <c r="Q69" s="355"/>
      <c r="R69" s="355"/>
      <c r="S69" s="355"/>
      <c r="T69" s="167"/>
      <c r="U69" s="167"/>
      <c r="V69" s="356"/>
      <c r="W69" s="356"/>
      <c r="X69" s="356"/>
      <c r="Y69" s="356"/>
      <c r="Z69" s="167"/>
      <c r="AA69" s="167"/>
      <c r="AB69" s="167"/>
      <c r="AC69" s="112"/>
      <c r="AD69" s="113" t="str">
        <f aca="false">IF(AD67=AD68,"ok","/!\")</f>
        <v>ok</v>
      </c>
      <c r="AE69" s="113"/>
      <c r="AF69" s="113" t="str">
        <f aca="false">IF(AD67=AF67,"ok","/!\")</f>
        <v>ok</v>
      </c>
      <c r="AG69" s="114"/>
      <c r="AH69" s="114"/>
      <c r="AI69" s="114"/>
      <c r="AJ69" s="105" t="n">
        <f aca="false">E69</f>
        <v>0</v>
      </c>
      <c r="AK69" s="106" t="str">
        <f aca="false">D69</f>
        <v>CM</v>
      </c>
      <c r="AL69" s="105" t="n">
        <f aca="false">SUM(G69:AB69)</f>
        <v>0</v>
      </c>
      <c r="AM69" s="105" t="n">
        <f aca="false">AL69*1.5</f>
        <v>0</v>
      </c>
      <c r="AN69" s="44"/>
      <c r="AO69" s="44"/>
      <c r="AP69" s="44"/>
      <c r="AQ69" s="44"/>
      <c r="AR69" s="44"/>
      <c r="AS69" s="44"/>
      <c r="AT69" s="44"/>
      <c r="AU69" s="44"/>
      <c r="AV69" s="44"/>
      <c r="AW69" s="44"/>
    </row>
    <row r="70" customFormat="false" ht="24.75" hidden="false" customHeight="true" outlineLevel="0" collapsed="false">
      <c r="A70" s="44" t="n">
        <v>73</v>
      </c>
      <c r="B70" s="88" t="s">
        <v>259</v>
      </c>
      <c r="C70" s="88" t="str">
        <f aca="false">CONCATENATE(D70,"_",E70)</f>
        <v>TD_Intervenant</v>
      </c>
      <c r="D70" s="89" t="s">
        <v>25</v>
      </c>
      <c r="E70" s="89" t="s">
        <v>71</v>
      </c>
      <c r="F70" s="89" t="s">
        <v>72</v>
      </c>
      <c r="G70" s="343"/>
      <c r="H70" s="343"/>
      <c r="I70" s="343"/>
      <c r="J70" s="343"/>
      <c r="K70" s="343"/>
      <c r="L70" s="352" t="n">
        <v>3</v>
      </c>
      <c r="M70" s="352" t="n">
        <v>3</v>
      </c>
      <c r="N70" s="352" t="n">
        <v>2</v>
      </c>
      <c r="O70" s="343"/>
      <c r="P70" s="343"/>
      <c r="Q70" s="343"/>
      <c r="R70" s="343"/>
      <c r="S70" s="343"/>
      <c r="T70" s="251"/>
      <c r="U70" s="251"/>
      <c r="V70" s="352" t="n">
        <v>2</v>
      </c>
      <c r="W70" s="352" t="n">
        <v>2</v>
      </c>
      <c r="X70" s="352"/>
      <c r="Y70" s="352"/>
      <c r="Z70" s="238"/>
      <c r="AA70" s="238"/>
      <c r="AB70" s="238"/>
      <c r="AC70" s="280"/>
      <c r="AD70" s="88" t="n">
        <f aca="false">SUM(G70:AB70)</f>
        <v>12</v>
      </c>
      <c r="AE70" s="88" t="n">
        <f aca="false">SUM(G70:AB70)</f>
        <v>12</v>
      </c>
      <c r="AF70" s="88" t="n">
        <f aca="false">18/1.5</f>
        <v>12</v>
      </c>
      <c r="AG70" s="114"/>
      <c r="AH70" s="114"/>
      <c r="AI70" s="114"/>
      <c r="AJ70" s="88" t="str">
        <f aca="false">E70</f>
        <v>Intervenant</v>
      </c>
      <c r="AK70" s="88" t="str">
        <f aca="false">D70</f>
        <v>TD</v>
      </c>
      <c r="AL70" s="88" t="n">
        <f aca="false">SUM(G70:AB70)</f>
        <v>12</v>
      </c>
      <c r="AM70" s="88" t="n">
        <f aca="false">AL70*1.5</f>
        <v>18</v>
      </c>
      <c r="AN70" s="44"/>
      <c r="AO70" s="44"/>
      <c r="AP70" s="44"/>
      <c r="AQ70" s="44"/>
      <c r="AR70" s="44"/>
      <c r="AS70" s="44"/>
      <c r="AT70" s="44"/>
      <c r="AU70" s="44"/>
      <c r="AV70" s="44"/>
      <c r="AW70" s="44"/>
    </row>
    <row r="71" customFormat="false" ht="13.5" hidden="false" customHeight="true" outlineLevel="0" collapsed="false">
      <c r="A71" s="44" t="n">
        <v>74</v>
      </c>
      <c r="B71" s="163" t="s">
        <v>260</v>
      </c>
      <c r="C71" s="96" t="str">
        <f aca="false">CONCATENATE(D71,"_",E71)</f>
        <v>TD_LR</v>
      </c>
      <c r="D71" s="195" t="s">
        <v>25</v>
      </c>
      <c r="E71" s="195" t="s">
        <v>76</v>
      </c>
      <c r="F71" s="195" t="s">
        <v>32</v>
      </c>
      <c r="G71" s="354"/>
      <c r="H71" s="355"/>
      <c r="I71" s="355"/>
      <c r="J71" s="355"/>
      <c r="K71" s="355"/>
      <c r="L71" s="356"/>
      <c r="M71" s="356"/>
      <c r="N71" s="356"/>
      <c r="O71" s="354"/>
      <c r="P71" s="355"/>
      <c r="Q71" s="355"/>
      <c r="R71" s="355"/>
      <c r="S71" s="355"/>
      <c r="T71" s="167"/>
      <c r="U71" s="167"/>
      <c r="V71" s="356"/>
      <c r="W71" s="356"/>
      <c r="X71" s="356"/>
      <c r="Y71" s="356"/>
      <c r="Z71" s="167"/>
      <c r="AA71" s="167"/>
      <c r="AB71" s="167"/>
      <c r="AC71" s="112"/>
      <c r="AD71" s="103" t="n">
        <f aca="false">SUM(G71:AB72)</f>
        <v>0</v>
      </c>
      <c r="AE71" s="104"/>
      <c r="AF71" s="104"/>
      <c r="AG71" s="114"/>
      <c r="AH71" s="114"/>
      <c r="AI71" s="114"/>
      <c r="AJ71" s="105" t="str">
        <f aca="false">E71</f>
        <v>LR</v>
      </c>
      <c r="AK71" s="106" t="str">
        <f aca="false">D71</f>
        <v>TD</v>
      </c>
      <c r="AL71" s="105" t="n">
        <f aca="false">SUM(G71:AB71)</f>
        <v>0</v>
      </c>
      <c r="AM71" s="105" t="n">
        <f aca="false">AL71*1.5</f>
        <v>0</v>
      </c>
      <c r="AN71" s="44"/>
      <c r="AO71" s="44"/>
      <c r="AP71" s="44"/>
      <c r="AQ71" s="44"/>
      <c r="AR71" s="44"/>
      <c r="AS71" s="44"/>
      <c r="AT71" s="44"/>
      <c r="AU71" s="44"/>
      <c r="AV71" s="44"/>
      <c r="AW71" s="44"/>
    </row>
    <row r="72" customFormat="false" ht="13.5" hidden="false" customHeight="true" outlineLevel="0" collapsed="false">
      <c r="A72" s="44" t="n">
        <v>75</v>
      </c>
      <c r="B72" s="163" t="s">
        <v>260</v>
      </c>
      <c r="C72" s="96" t="str">
        <f aca="false">CONCATENATE(D72,"_",E72)</f>
        <v>TD_LR</v>
      </c>
      <c r="D72" s="195" t="s">
        <v>25</v>
      </c>
      <c r="E72" s="195" t="s">
        <v>76</v>
      </c>
      <c r="F72" s="195" t="s">
        <v>36</v>
      </c>
      <c r="G72" s="354"/>
      <c r="H72" s="355"/>
      <c r="I72" s="355"/>
      <c r="J72" s="355"/>
      <c r="K72" s="355"/>
      <c r="L72" s="356"/>
      <c r="M72" s="356"/>
      <c r="N72" s="356"/>
      <c r="O72" s="354"/>
      <c r="P72" s="355"/>
      <c r="Q72" s="355"/>
      <c r="R72" s="355"/>
      <c r="S72" s="355"/>
      <c r="T72" s="167"/>
      <c r="U72" s="167"/>
      <c r="V72" s="356"/>
      <c r="W72" s="356"/>
      <c r="X72" s="356"/>
      <c r="Y72" s="356"/>
      <c r="Z72" s="167"/>
      <c r="AA72" s="167"/>
      <c r="AB72" s="167"/>
      <c r="AC72" s="112"/>
      <c r="AD72" s="113" t="str">
        <f aca="false">IF(AD70=AD71,"ok","/!\")</f>
        <v>/!\</v>
      </c>
      <c r="AE72" s="113"/>
      <c r="AF72" s="113" t="str">
        <f aca="false">IF(AD70=AF70,"ok","/!\")</f>
        <v>ok</v>
      </c>
      <c r="AG72" s="114"/>
      <c r="AH72" s="114"/>
      <c r="AI72" s="114"/>
      <c r="AJ72" s="105" t="str">
        <f aca="false">E72</f>
        <v>LR</v>
      </c>
      <c r="AK72" s="106" t="str">
        <f aca="false">D72</f>
        <v>TD</v>
      </c>
      <c r="AL72" s="105" t="n">
        <f aca="false">SUM(G72:AB72)</f>
        <v>0</v>
      </c>
      <c r="AM72" s="105" t="n">
        <f aca="false">AL72*1.5</f>
        <v>0</v>
      </c>
      <c r="AN72" s="44"/>
      <c r="AO72" s="44"/>
      <c r="AP72" s="44"/>
      <c r="AQ72" s="44"/>
      <c r="AR72" s="44"/>
      <c r="AS72" s="44"/>
      <c r="AT72" s="44"/>
      <c r="AU72" s="44"/>
      <c r="AV72" s="44"/>
      <c r="AW72" s="44"/>
    </row>
    <row r="73" customFormat="false" ht="24.75" hidden="false" customHeight="true" outlineLevel="0" collapsed="false">
      <c r="A73" s="44" t="n">
        <v>76</v>
      </c>
      <c r="B73" s="88" t="s">
        <v>259</v>
      </c>
      <c r="C73" s="88" t="str">
        <f aca="false">CONCATENATE(D73,"_",E73)</f>
        <v>TP_Intervenant</v>
      </c>
      <c r="D73" s="89" t="s">
        <v>27</v>
      </c>
      <c r="E73" s="89" t="s">
        <v>71</v>
      </c>
      <c r="F73" s="89" t="s">
        <v>72</v>
      </c>
      <c r="G73" s="343"/>
      <c r="H73" s="343"/>
      <c r="I73" s="343"/>
      <c r="J73" s="343"/>
      <c r="K73" s="343"/>
      <c r="L73" s="352"/>
      <c r="M73" s="352"/>
      <c r="N73" s="352"/>
      <c r="O73" s="343"/>
      <c r="P73" s="343"/>
      <c r="Q73" s="343"/>
      <c r="R73" s="343"/>
      <c r="S73" s="343"/>
      <c r="T73" s="251"/>
      <c r="U73" s="251"/>
      <c r="V73" s="352"/>
      <c r="W73" s="352"/>
      <c r="X73" s="352"/>
      <c r="Y73" s="352"/>
      <c r="Z73" s="238"/>
      <c r="AA73" s="238"/>
      <c r="AB73" s="238"/>
      <c r="AC73" s="280"/>
      <c r="AD73" s="88" t="n">
        <f aca="false">SUM(G73:AB73)*2</f>
        <v>0</v>
      </c>
      <c r="AE73" s="88" t="n">
        <f aca="false">SUM(G73:AB73)</f>
        <v>0</v>
      </c>
      <c r="AF73" s="88" t="n">
        <f aca="false">12/1.5*2</f>
        <v>16</v>
      </c>
      <c r="AG73" s="114"/>
      <c r="AH73" s="114"/>
      <c r="AI73" s="114"/>
      <c r="AJ73" s="88" t="str">
        <f aca="false">E73</f>
        <v>Intervenant</v>
      </c>
      <c r="AK73" s="88" t="str">
        <f aca="false">D73</f>
        <v>TP</v>
      </c>
      <c r="AL73" s="88" t="n">
        <f aca="false">SUM(G73:AB73)</f>
        <v>0</v>
      </c>
      <c r="AM73" s="88" t="n">
        <f aca="false">AL73*1.5</f>
        <v>0</v>
      </c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customFormat="false" ht="13.5" hidden="false" customHeight="true" outlineLevel="0" collapsed="false">
      <c r="A74" s="44" t="n">
        <v>77</v>
      </c>
      <c r="B74" s="163" t="s">
        <v>260</v>
      </c>
      <c r="C74" s="96" t="str">
        <f aca="false">CONCATENATE(D74,"_",E74)</f>
        <v>TP_</v>
      </c>
      <c r="D74" s="195" t="s">
        <v>27</v>
      </c>
      <c r="E74" s="195"/>
      <c r="F74" s="195" t="s">
        <v>36</v>
      </c>
      <c r="G74" s="354"/>
      <c r="H74" s="355"/>
      <c r="I74" s="355"/>
      <c r="J74" s="355"/>
      <c r="K74" s="355"/>
      <c r="L74" s="356"/>
      <c r="M74" s="356"/>
      <c r="N74" s="356"/>
      <c r="O74" s="354"/>
      <c r="P74" s="355"/>
      <c r="Q74" s="355"/>
      <c r="R74" s="355"/>
      <c r="S74" s="355"/>
      <c r="T74" s="167"/>
      <c r="U74" s="167"/>
      <c r="V74" s="356"/>
      <c r="W74" s="356"/>
      <c r="X74" s="356"/>
      <c r="Y74" s="356"/>
      <c r="Z74" s="167"/>
      <c r="AA74" s="167"/>
      <c r="AB74" s="167"/>
      <c r="AC74" s="112"/>
      <c r="AD74" s="103" t="n">
        <f aca="false">SUM(G74:AB77)</f>
        <v>0</v>
      </c>
      <c r="AE74" s="104"/>
      <c r="AF74" s="104"/>
      <c r="AG74" s="114"/>
      <c r="AH74" s="114"/>
      <c r="AI74" s="114"/>
      <c r="AJ74" s="105" t="n">
        <f aca="false">E74</f>
        <v>0</v>
      </c>
      <c r="AK74" s="106" t="str">
        <f aca="false">D74</f>
        <v>TP</v>
      </c>
      <c r="AL74" s="105" t="n">
        <f aca="false">SUM(G74:AB74)</f>
        <v>0</v>
      </c>
      <c r="AM74" s="105" t="n">
        <f aca="false">AL74*1.5</f>
        <v>0</v>
      </c>
      <c r="AN74" s="44"/>
      <c r="AO74" s="44"/>
      <c r="AP74" s="44"/>
      <c r="AQ74" s="44"/>
      <c r="AR74" s="44"/>
      <c r="AS74" s="44"/>
      <c r="AT74" s="44"/>
      <c r="AU74" s="44"/>
      <c r="AV74" s="44"/>
      <c r="AW74" s="44"/>
    </row>
    <row r="75" customFormat="false" ht="13.5" hidden="false" customHeight="true" outlineLevel="0" collapsed="false">
      <c r="A75" s="44" t="n">
        <v>78</v>
      </c>
      <c r="B75" s="163" t="s">
        <v>260</v>
      </c>
      <c r="C75" s="96" t="str">
        <f aca="false">CONCATENATE(D75,"_",E75)</f>
        <v>TP_</v>
      </c>
      <c r="D75" s="195" t="s">
        <v>27</v>
      </c>
      <c r="E75" s="195"/>
      <c r="F75" s="195" t="s">
        <v>36</v>
      </c>
      <c r="G75" s="354"/>
      <c r="H75" s="355"/>
      <c r="I75" s="355"/>
      <c r="J75" s="355"/>
      <c r="K75" s="355"/>
      <c r="L75" s="356"/>
      <c r="M75" s="356"/>
      <c r="N75" s="356"/>
      <c r="O75" s="354"/>
      <c r="P75" s="355"/>
      <c r="Q75" s="355"/>
      <c r="R75" s="355"/>
      <c r="S75" s="355"/>
      <c r="T75" s="167"/>
      <c r="U75" s="167"/>
      <c r="V75" s="356"/>
      <c r="W75" s="356"/>
      <c r="X75" s="356"/>
      <c r="Y75" s="356"/>
      <c r="Z75" s="167"/>
      <c r="AA75" s="167"/>
      <c r="AB75" s="167"/>
      <c r="AC75" s="112"/>
      <c r="AD75" s="126"/>
      <c r="AE75" s="114"/>
      <c r="AF75" s="114"/>
      <c r="AG75" s="114"/>
      <c r="AH75" s="114"/>
      <c r="AI75" s="114"/>
      <c r="AJ75" s="105" t="n">
        <f aca="false">E75</f>
        <v>0</v>
      </c>
      <c r="AK75" s="106" t="str">
        <f aca="false">D75</f>
        <v>TP</v>
      </c>
      <c r="AL75" s="105" t="n">
        <f aca="false">SUM(G75:AB75)</f>
        <v>0</v>
      </c>
      <c r="AM75" s="105" t="n">
        <f aca="false">AL75*1.5</f>
        <v>0</v>
      </c>
      <c r="AN75" s="44"/>
      <c r="AO75" s="44"/>
      <c r="AP75" s="44"/>
      <c r="AQ75" s="44"/>
      <c r="AR75" s="44"/>
      <c r="AS75" s="44"/>
      <c r="AT75" s="44"/>
      <c r="AU75" s="44"/>
      <c r="AV75" s="44"/>
      <c r="AW75" s="44"/>
    </row>
    <row r="76" customFormat="false" ht="13.5" hidden="false" customHeight="true" outlineLevel="0" collapsed="false">
      <c r="A76" s="44" t="n">
        <v>79</v>
      </c>
      <c r="B76" s="163" t="s">
        <v>260</v>
      </c>
      <c r="C76" s="96" t="str">
        <f aca="false">CONCATENATE(D76,"_",E76)</f>
        <v>TP_</v>
      </c>
      <c r="D76" s="195" t="s">
        <v>27</v>
      </c>
      <c r="E76" s="195"/>
      <c r="F76" s="195" t="s">
        <v>36</v>
      </c>
      <c r="G76" s="354"/>
      <c r="H76" s="355"/>
      <c r="I76" s="355"/>
      <c r="J76" s="355"/>
      <c r="K76" s="355"/>
      <c r="L76" s="356"/>
      <c r="M76" s="356"/>
      <c r="N76" s="356"/>
      <c r="O76" s="354"/>
      <c r="P76" s="355"/>
      <c r="Q76" s="355"/>
      <c r="R76" s="355"/>
      <c r="S76" s="355"/>
      <c r="T76" s="167"/>
      <c r="U76" s="167"/>
      <c r="V76" s="356"/>
      <c r="W76" s="356"/>
      <c r="X76" s="356"/>
      <c r="Y76" s="356"/>
      <c r="Z76" s="167"/>
      <c r="AA76" s="167"/>
      <c r="AB76" s="167"/>
      <c r="AC76" s="112"/>
      <c r="AD76" s="126"/>
      <c r="AE76" s="114"/>
      <c r="AF76" s="114"/>
      <c r="AG76" s="114"/>
      <c r="AH76" s="114"/>
      <c r="AI76" s="114"/>
      <c r="AJ76" s="105" t="n">
        <f aca="false">E76</f>
        <v>0</v>
      </c>
      <c r="AK76" s="106" t="str">
        <f aca="false">D76</f>
        <v>TP</v>
      </c>
      <c r="AL76" s="105" t="n">
        <f aca="false">SUM(G76:AB76)</f>
        <v>0</v>
      </c>
      <c r="AM76" s="105" t="n">
        <f aca="false">AL76*1.5</f>
        <v>0</v>
      </c>
      <c r="AN76" s="44"/>
      <c r="AO76" s="44"/>
      <c r="AP76" s="44"/>
      <c r="AQ76" s="44"/>
      <c r="AR76" s="44"/>
      <c r="AS76" s="44"/>
      <c r="AT76" s="44"/>
      <c r="AU76" s="44"/>
      <c r="AV76" s="44"/>
      <c r="AW76" s="44"/>
    </row>
    <row r="77" customFormat="false" ht="13.5" hidden="false" customHeight="true" outlineLevel="0" collapsed="false">
      <c r="A77" s="44" t="n">
        <v>80</v>
      </c>
      <c r="B77" s="163" t="s">
        <v>260</v>
      </c>
      <c r="C77" s="96" t="str">
        <f aca="false">CONCATENATE(D77,"_",E77)</f>
        <v>TP_</v>
      </c>
      <c r="D77" s="195" t="s">
        <v>27</v>
      </c>
      <c r="E77" s="195"/>
      <c r="F77" s="195" t="s">
        <v>36</v>
      </c>
      <c r="G77" s="354"/>
      <c r="H77" s="355"/>
      <c r="I77" s="355"/>
      <c r="J77" s="355"/>
      <c r="K77" s="355"/>
      <c r="L77" s="356"/>
      <c r="M77" s="356"/>
      <c r="N77" s="356"/>
      <c r="O77" s="354"/>
      <c r="P77" s="355"/>
      <c r="Q77" s="355"/>
      <c r="R77" s="355"/>
      <c r="S77" s="355"/>
      <c r="T77" s="167"/>
      <c r="U77" s="167"/>
      <c r="V77" s="356"/>
      <c r="W77" s="356"/>
      <c r="X77" s="356"/>
      <c r="Y77" s="356"/>
      <c r="Z77" s="167"/>
      <c r="AA77" s="167"/>
      <c r="AB77" s="167"/>
      <c r="AC77" s="112"/>
      <c r="AD77" s="113" t="str">
        <f aca="false">IF(AD73=AD74,"ok","/!\")</f>
        <v>ok</v>
      </c>
      <c r="AE77" s="113"/>
      <c r="AF77" s="113" t="str">
        <f aca="false">IF(AD73=AF73,"ok","/!\")</f>
        <v>/!\</v>
      </c>
      <c r="AG77" s="114"/>
      <c r="AH77" s="114"/>
      <c r="AI77" s="114"/>
      <c r="AJ77" s="105" t="n">
        <f aca="false">E77</f>
        <v>0</v>
      </c>
      <c r="AK77" s="106" t="str">
        <f aca="false">D77</f>
        <v>TP</v>
      </c>
      <c r="AL77" s="105" t="n">
        <f aca="false">SUM(G77:AB77)</f>
        <v>0</v>
      </c>
      <c r="AM77" s="105" t="n">
        <f aca="false">AL77*1.5</f>
        <v>0</v>
      </c>
      <c r="AN77" s="44"/>
      <c r="AO77" s="44"/>
      <c r="AP77" s="44"/>
      <c r="AQ77" s="44"/>
      <c r="AR77" s="44"/>
      <c r="AS77" s="44"/>
      <c r="AT77" s="44"/>
      <c r="AU77" s="44"/>
      <c r="AV77" s="44"/>
      <c r="AW77" s="44"/>
    </row>
    <row r="78" customFormat="false" ht="24.75" hidden="false" customHeight="true" outlineLevel="0" collapsed="false">
      <c r="A78" s="44" t="n">
        <v>81</v>
      </c>
      <c r="B78" s="88" t="s">
        <v>259</v>
      </c>
      <c r="C78" s="88" t="str">
        <f aca="false">CONCATENATE(D78,"_",E78)</f>
        <v>CTRL_Intervenant</v>
      </c>
      <c r="D78" s="89" t="s">
        <v>28</v>
      </c>
      <c r="E78" s="89" t="s">
        <v>71</v>
      </c>
      <c r="F78" s="89" t="s">
        <v>72</v>
      </c>
      <c r="G78" s="343"/>
      <c r="H78" s="343"/>
      <c r="I78" s="343"/>
      <c r="J78" s="343"/>
      <c r="K78" s="343"/>
      <c r="L78" s="352"/>
      <c r="M78" s="352"/>
      <c r="N78" s="352"/>
      <c r="O78" s="343"/>
      <c r="P78" s="343"/>
      <c r="Q78" s="343"/>
      <c r="R78" s="343"/>
      <c r="S78" s="343"/>
      <c r="T78" s="251"/>
      <c r="U78" s="251"/>
      <c r="V78" s="352"/>
      <c r="W78" s="352"/>
      <c r="X78" s="352" t="n">
        <v>1</v>
      </c>
      <c r="Y78" s="352"/>
      <c r="Z78" s="238"/>
      <c r="AA78" s="238"/>
      <c r="AB78" s="238"/>
      <c r="AC78" s="122"/>
      <c r="AD78" s="88" t="n">
        <f aca="false">SUM(G78:AB78)</f>
        <v>1</v>
      </c>
      <c r="AE78" s="88" t="n">
        <f aca="false">SUM(G78:AB78)</f>
        <v>1</v>
      </c>
      <c r="AF78" s="88" t="n">
        <f aca="false">0/1.5</f>
        <v>0</v>
      </c>
      <c r="AG78" s="114"/>
      <c r="AH78" s="114"/>
      <c r="AI78" s="114"/>
      <c r="AJ78" s="88" t="str">
        <f aca="false">E78</f>
        <v>Intervenant</v>
      </c>
      <c r="AK78" s="88" t="str">
        <f aca="false">D78</f>
        <v>CTRL</v>
      </c>
      <c r="AL78" s="88" t="n">
        <f aca="false">SUM(G78:AB78)</f>
        <v>1</v>
      </c>
      <c r="AM78" s="88" t="n">
        <f aca="false">AL78*1.5</f>
        <v>1.5</v>
      </c>
      <c r="AN78" s="44"/>
      <c r="AO78" s="44"/>
      <c r="AP78" s="44"/>
      <c r="AQ78" s="44"/>
      <c r="AR78" s="44"/>
      <c r="AS78" s="44"/>
      <c r="AT78" s="44"/>
      <c r="AU78" s="44"/>
      <c r="AV78" s="44"/>
      <c r="AW78" s="44"/>
    </row>
    <row r="79" customFormat="false" ht="13.5" hidden="false" customHeight="true" outlineLevel="0" collapsed="false">
      <c r="A79" s="44" t="n">
        <v>82</v>
      </c>
      <c r="B79" s="163" t="s">
        <v>260</v>
      </c>
      <c r="C79" s="96" t="str">
        <f aca="false">CONCATENATE(D79,"_",E79)</f>
        <v>CTRL_LR</v>
      </c>
      <c r="D79" s="195" t="s">
        <v>28</v>
      </c>
      <c r="E79" s="195" t="s">
        <v>76</v>
      </c>
      <c r="F79" s="195" t="s">
        <v>28</v>
      </c>
      <c r="G79" s="354"/>
      <c r="H79" s="355"/>
      <c r="I79" s="355"/>
      <c r="J79" s="355"/>
      <c r="K79" s="355"/>
      <c r="L79" s="356"/>
      <c r="M79" s="356"/>
      <c r="N79" s="356"/>
      <c r="O79" s="354"/>
      <c r="P79" s="355"/>
      <c r="Q79" s="355"/>
      <c r="R79" s="355"/>
      <c r="S79" s="355"/>
      <c r="T79" s="167"/>
      <c r="U79" s="167"/>
      <c r="V79" s="356"/>
      <c r="W79" s="356"/>
      <c r="X79" s="356"/>
      <c r="Y79" s="356"/>
      <c r="Z79" s="167"/>
      <c r="AA79" s="167"/>
      <c r="AB79" s="167"/>
      <c r="AC79" s="112"/>
      <c r="AD79" s="103" t="n">
        <f aca="false">SUM(G79:AB80)</f>
        <v>0</v>
      </c>
      <c r="AE79" s="104"/>
      <c r="AF79" s="104"/>
      <c r="AG79" s="114"/>
      <c r="AH79" s="114"/>
      <c r="AI79" s="114"/>
      <c r="AJ79" s="106" t="str">
        <f aca="false">E79</f>
        <v>LR</v>
      </c>
      <c r="AK79" s="106" t="str">
        <f aca="false">D79</f>
        <v>CTRL</v>
      </c>
      <c r="AL79" s="106" t="n">
        <f aca="false">SUM(G79:AB79)</f>
        <v>0</v>
      </c>
      <c r="AM79" s="106" t="n">
        <f aca="false">AL79*1.5</f>
        <v>0</v>
      </c>
      <c r="AN79" s="44"/>
      <c r="AO79" s="44"/>
      <c r="AP79" s="44"/>
      <c r="AQ79" s="44"/>
      <c r="AR79" s="44"/>
      <c r="AS79" s="44"/>
      <c r="AT79" s="44"/>
      <c r="AU79" s="44"/>
      <c r="AV79" s="44"/>
      <c r="AW79" s="44"/>
    </row>
    <row r="80" customFormat="false" ht="13.5" hidden="false" customHeight="true" outlineLevel="0" collapsed="false">
      <c r="A80" s="44" t="n">
        <v>83</v>
      </c>
      <c r="B80" s="163" t="s">
        <v>260</v>
      </c>
      <c r="C80" s="96" t="str">
        <f aca="false">CONCATENATE(D80,"_",E80)</f>
        <v>CTRL_</v>
      </c>
      <c r="D80" s="195" t="s">
        <v>28</v>
      </c>
      <c r="E80" s="195"/>
      <c r="F80" s="195" t="s">
        <v>28</v>
      </c>
      <c r="G80" s="354"/>
      <c r="H80" s="355"/>
      <c r="I80" s="355"/>
      <c r="J80" s="355"/>
      <c r="K80" s="355"/>
      <c r="L80" s="356"/>
      <c r="M80" s="356"/>
      <c r="N80" s="356"/>
      <c r="O80" s="354"/>
      <c r="P80" s="355"/>
      <c r="Q80" s="355"/>
      <c r="R80" s="355"/>
      <c r="S80" s="355"/>
      <c r="T80" s="167"/>
      <c r="U80" s="167"/>
      <c r="V80" s="356"/>
      <c r="W80" s="356"/>
      <c r="X80" s="356"/>
      <c r="Y80" s="356"/>
      <c r="Z80" s="167"/>
      <c r="AA80" s="167"/>
      <c r="AB80" s="167"/>
      <c r="AC80" s="128"/>
      <c r="AD80" s="113" t="str">
        <f aca="false">IF(AD78=AD79,"ok","/!\")</f>
        <v>/!\</v>
      </c>
      <c r="AE80" s="113"/>
      <c r="AF80" s="113" t="str">
        <f aca="false">IF(AD78=AF78,"ok","/!\")</f>
        <v>/!\</v>
      </c>
      <c r="AG80" s="129"/>
      <c r="AH80" s="129"/>
      <c r="AI80" s="129"/>
      <c r="AJ80" s="28" t="n">
        <f aca="false">E80</f>
        <v>0</v>
      </c>
      <c r="AK80" s="106" t="str">
        <f aca="false">D80</f>
        <v>CTRL</v>
      </c>
      <c r="AL80" s="28" t="n">
        <f aca="false">SUM(G80:AB80)</f>
        <v>0</v>
      </c>
      <c r="AM80" s="28" t="n">
        <f aca="false">AL80*1.5</f>
        <v>0</v>
      </c>
      <c r="AN80" s="44"/>
      <c r="AO80" s="44"/>
      <c r="AP80" s="44"/>
      <c r="AQ80" s="44"/>
      <c r="AR80" s="44"/>
      <c r="AS80" s="44"/>
      <c r="AT80" s="44"/>
      <c r="AU80" s="44"/>
      <c r="AV80" s="44"/>
      <c r="AW80" s="44"/>
    </row>
    <row r="81" customFormat="false" ht="13.5" hidden="false" customHeight="true" outlineLevel="0" collapsed="false">
      <c r="A81" s="44"/>
      <c r="B81" s="172"/>
      <c r="C81" s="131"/>
      <c r="D81" s="336"/>
      <c r="E81" s="259"/>
      <c r="F81" s="259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259"/>
      <c r="U81" s="259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86"/>
      <c r="AG81" s="72"/>
      <c r="AH81" s="72"/>
      <c r="AI81" s="72"/>
      <c r="AJ81" s="86"/>
      <c r="AK81" s="86"/>
      <c r="AL81" s="86"/>
      <c r="AM81" s="86"/>
      <c r="AN81" s="44"/>
      <c r="AO81" s="44"/>
      <c r="AP81" s="44"/>
      <c r="AQ81" s="44"/>
      <c r="AR81" s="44"/>
      <c r="AS81" s="44"/>
      <c r="AT81" s="44"/>
      <c r="AU81" s="44"/>
      <c r="AV81" s="44"/>
      <c r="AW81" s="44"/>
    </row>
    <row r="82" customFormat="false" ht="13.5" hidden="false" customHeight="true" outlineLevel="0" collapsed="false">
      <c r="A82" s="44" t="n">
        <v>86</v>
      </c>
      <c r="B82" s="88" t="s">
        <v>261</v>
      </c>
      <c r="C82" s="88" t="str">
        <f aca="false">CONCATENATE(D82,"_",E82)</f>
        <v>CM_Intervenant</v>
      </c>
      <c r="D82" s="89" t="s">
        <v>23</v>
      </c>
      <c r="E82" s="89" t="s">
        <v>71</v>
      </c>
      <c r="F82" s="89" t="s">
        <v>72</v>
      </c>
      <c r="G82" s="343"/>
      <c r="H82" s="343"/>
      <c r="I82" s="343"/>
      <c r="J82" s="343"/>
      <c r="K82" s="343"/>
      <c r="L82" s="352"/>
      <c r="M82" s="352"/>
      <c r="N82" s="352"/>
      <c r="O82" s="343"/>
      <c r="P82" s="343"/>
      <c r="Q82" s="343"/>
      <c r="R82" s="343"/>
      <c r="S82" s="343"/>
      <c r="T82" s="251"/>
      <c r="U82" s="251"/>
      <c r="V82" s="352"/>
      <c r="W82" s="352"/>
      <c r="X82" s="352"/>
      <c r="Y82" s="352"/>
      <c r="Z82" s="238"/>
      <c r="AA82" s="238"/>
      <c r="AB82" s="238"/>
      <c r="AC82" s="93" t="s">
        <v>87</v>
      </c>
      <c r="AD82" s="88" t="n">
        <f aca="false">SUM(G82:AB82)</f>
        <v>0</v>
      </c>
      <c r="AE82" s="88" t="n">
        <f aca="false">SUM(G82:AB82)</f>
        <v>0</v>
      </c>
      <c r="AF82" s="88" t="n">
        <f aca="false">0/1.5</f>
        <v>0</v>
      </c>
      <c r="AG82" s="94" t="n">
        <f aca="false">(AD82+AD85+AD88+AD93)/(AF82+AF85+AF88+AF93)</f>
        <v>0.03773584906</v>
      </c>
      <c r="AH82" s="276" t="n">
        <f aca="false">(AE82+AE85+AE88+AE93)/('2A S4-Pac1'!AE82+'2A S4-Pac1'!AE85+'2A S4-Pac1'!AE88+'2A S4-Pac1'!AE93)</f>
        <v>0.03846153846</v>
      </c>
      <c r="AI82" s="88" t="str">
        <f aca="false">B82</f>
        <v>M4106 – PTUT</v>
      </c>
      <c r="AJ82" s="88" t="str">
        <f aca="false">E82</f>
        <v>Intervenant</v>
      </c>
      <c r="AK82" s="88" t="s">
        <v>73</v>
      </c>
      <c r="AL82" s="88" t="s">
        <v>21</v>
      </c>
      <c r="AM82" s="88" t="s">
        <v>74</v>
      </c>
      <c r="AN82" s="44"/>
      <c r="AO82" s="44"/>
      <c r="AP82" s="44"/>
      <c r="AQ82" s="44"/>
      <c r="AR82" s="44"/>
      <c r="AS82" s="44"/>
      <c r="AT82" s="44"/>
      <c r="AU82" s="44"/>
      <c r="AV82" s="44"/>
      <c r="AW82" s="44"/>
    </row>
    <row r="83" customFormat="false" ht="13.5" hidden="false" customHeight="true" outlineLevel="0" collapsed="false">
      <c r="A83" s="44" t="n">
        <v>87</v>
      </c>
      <c r="B83" s="143" t="s">
        <v>138</v>
      </c>
      <c r="C83" s="96" t="str">
        <f aca="false">CONCATENATE(D83,"_",E83)</f>
        <v>CM_</v>
      </c>
      <c r="D83" s="195" t="s">
        <v>23</v>
      </c>
      <c r="E83" s="195"/>
      <c r="F83" s="195" t="s">
        <v>30</v>
      </c>
      <c r="G83" s="354"/>
      <c r="H83" s="355"/>
      <c r="I83" s="355"/>
      <c r="J83" s="355"/>
      <c r="K83" s="355"/>
      <c r="L83" s="356"/>
      <c r="M83" s="356"/>
      <c r="N83" s="356"/>
      <c r="O83" s="354"/>
      <c r="P83" s="355"/>
      <c r="Q83" s="355"/>
      <c r="R83" s="355"/>
      <c r="S83" s="355"/>
      <c r="T83" s="167"/>
      <c r="U83" s="167"/>
      <c r="V83" s="356"/>
      <c r="W83" s="356"/>
      <c r="X83" s="356"/>
      <c r="Y83" s="356"/>
      <c r="Z83" s="167"/>
      <c r="AA83" s="167"/>
      <c r="AB83" s="167"/>
      <c r="AC83" s="102"/>
      <c r="AD83" s="103" t="n">
        <f aca="false">SUM(G83:AB84)</f>
        <v>0</v>
      </c>
      <c r="AE83" s="104"/>
      <c r="AF83" s="104"/>
      <c r="AG83" s="104"/>
      <c r="AH83" s="104"/>
      <c r="AI83" s="104"/>
      <c r="AJ83" s="105" t="n">
        <f aca="false">E83</f>
        <v>0</v>
      </c>
      <c r="AK83" s="106" t="str">
        <f aca="false">D83</f>
        <v>CM</v>
      </c>
      <c r="AL83" s="105" t="n">
        <f aca="false">SUM(G83:AB83)</f>
        <v>0</v>
      </c>
      <c r="AM83" s="105" t="n">
        <f aca="false">AL83*1.5</f>
        <v>0</v>
      </c>
      <c r="AN83" s="44"/>
      <c r="AO83" s="44"/>
      <c r="AP83" s="44"/>
      <c r="AQ83" s="44"/>
      <c r="AR83" s="44"/>
      <c r="AS83" s="44"/>
      <c r="AT83" s="44"/>
      <c r="AU83" s="44"/>
      <c r="AV83" s="44"/>
      <c r="AW83" s="44"/>
    </row>
    <row r="84" customFormat="false" ht="13.5" hidden="false" customHeight="true" outlineLevel="0" collapsed="false">
      <c r="A84" s="44" t="n">
        <v>88</v>
      </c>
      <c r="B84" s="143" t="s">
        <v>138</v>
      </c>
      <c r="C84" s="96" t="str">
        <f aca="false">CONCATENATE(D84,"_",E84)</f>
        <v>CM_</v>
      </c>
      <c r="D84" s="195" t="s">
        <v>23</v>
      </c>
      <c r="E84" s="337"/>
      <c r="F84" s="195" t="s">
        <v>30</v>
      </c>
      <c r="G84" s="354"/>
      <c r="H84" s="355"/>
      <c r="I84" s="355"/>
      <c r="J84" s="355"/>
      <c r="K84" s="355"/>
      <c r="L84" s="356"/>
      <c r="M84" s="356"/>
      <c r="N84" s="356"/>
      <c r="O84" s="354"/>
      <c r="P84" s="355"/>
      <c r="Q84" s="355"/>
      <c r="R84" s="355"/>
      <c r="S84" s="355"/>
      <c r="T84" s="167"/>
      <c r="U84" s="167"/>
      <c r="V84" s="356"/>
      <c r="W84" s="356"/>
      <c r="X84" s="356"/>
      <c r="Y84" s="356"/>
      <c r="Z84" s="167"/>
      <c r="AA84" s="167"/>
      <c r="AB84" s="167"/>
      <c r="AC84" s="112"/>
      <c r="AD84" s="113" t="str">
        <f aca="false">IF(AD82=AD83,"ok","/!\")</f>
        <v>ok</v>
      </c>
      <c r="AE84" s="113"/>
      <c r="AF84" s="113" t="str">
        <f aca="false">IF(AD82=AF82,"ok","/!\")</f>
        <v>ok</v>
      </c>
      <c r="AG84" s="114"/>
      <c r="AH84" s="114"/>
      <c r="AI84" s="114"/>
      <c r="AJ84" s="105" t="n">
        <f aca="false">E84</f>
        <v>0</v>
      </c>
      <c r="AK84" s="106" t="str">
        <f aca="false">D84</f>
        <v>CM</v>
      </c>
      <c r="AL84" s="105" t="n">
        <f aca="false">SUM(G84:AB84)</f>
        <v>0</v>
      </c>
      <c r="AM84" s="105" t="n">
        <f aca="false">AL84*1.5</f>
        <v>0</v>
      </c>
      <c r="AN84" s="44"/>
      <c r="AO84" s="44"/>
      <c r="AP84" s="44"/>
      <c r="AQ84" s="44"/>
      <c r="AR84" s="44"/>
      <c r="AS84" s="44"/>
      <c r="AT84" s="44"/>
      <c r="AU84" s="44"/>
      <c r="AV84" s="44"/>
      <c r="AW84" s="44"/>
    </row>
    <row r="85" customFormat="false" ht="13.5" hidden="false" customHeight="true" outlineLevel="0" collapsed="false">
      <c r="A85" s="44" t="n">
        <v>89</v>
      </c>
      <c r="B85" s="88" t="s">
        <v>261</v>
      </c>
      <c r="C85" s="88" t="str">
        <f aca="false">CONCATENATE(D85,"_",E85)</f>
        <v>TD_Intervenant</v>
      </c>
      <c r="D85" s="89" t="s">
        <v>25</v>
      </c>
      <c r="E85" s="89" t="s">
        <v>71</v>
      </c>
      <c r="F85" s="89" t="s">
        <v>72</v>
      </c>
      <c r="G85" s="343"/>
      <c r="H85" s="343"/>
      <c r="I85" s="343"/>
      <c r="J85" s="343"/>
      <c r="K85" s="343"/>
      <c r="L85" s="352" t="n">
        <v>2</v>
      </c>
      <c r="M85" s="352"/>
      <c r="N85" s="352"/>
      <c r="O85" s="343"/>
      <c r="P85" s="343"/>
      <c r="Q85" s="343"/>
      <c r="R85" s="343"/>
      <c r="S85" s="343"/>
      <c r="T85" s="251"/>
      <c r="U85" s="251"/>
      <c r="V85" s="352"/>
      <c r="W85" s="352"/>
      <c r="X85" s="352"/>
      <c r="Y85" s="352"/>
      <c r="Z85" s="238"/>
      <c r="AA85" s="238"/>
      <c r="AB85" s="238"/>
      <c r="AC85" s="280"/>
      <c r="AD85" s="88" t="n">
        <f aca="false">SUM(G85:AB85)</f>
        <v>2</v>
      </c>
      <c r="AE85" s="88" t="n">
        <f aca="false">SUM(G85:AB85)</f>
        <v>2</v>
      </c>
      <c r="AF85" s="88" t="n">
        <f aca="false">0/1.5*4</f>
        <v>0</v>
      </c>
      <c r="AG85" s="114"/>
      <c r="AH85" s="114"/>
      <c r="AI85" s="114"/>
      <c r="AJ85" s="88" t="str">
        <f aca="false">E85</f>
        <v>Intervenant</v>
      </c>
      <c r="AK85" s="88" t="str">
        <f aca="false">D85</f>
        <v>TD</v>
      </c>
      <c r="AL85" s="88" t="n">
        <f aca="false">SUM(G85:AB85)</f>
        <v>2</v>
      </c>
      <c r="AM85" s="88" t="n">
        <f aca="false">AL85*1.5</f>
        <v>3</v>
      </c>
      <c r="AN85" s="44"/>
      <c r="AO85" s="44"/>
      <c r="AP85" s="44"/>
      <c r="AQ85" s="44"/>
      <c r="AR85" s="44"/>
      <c r="AS85" s="44"/>
      <c r="AT85" s="44"/>
      <c r="AU85" s="44"/>
      <c r="AV85" s="44"/>
      <c r="AW85" s="44"/>
    </row>
    <row r="86" customFormat="false" ht="13.5" hidden="false" customHeight="true" outlineLevel="0" collapsed="false">
      <c r="A86" s="44" t="n">
        <v>90</v>
      </c>
      <c r="B86" s="143" t="s">
        <v>138</v>
      </c>
      <c r="C86" s="96" t="str">
        <f aca="false">CONCATENATE(D86,"_",E86)</f>
        <v>TD_MFC</v>
      </c>
      <c r="D86" s="195" t="s">
        <v>25</v>
      </c>
      <c r="E86" s="195" t="s">
        <v>83</v>
      </c>
      <c r="F86" s="195" t="s">
        <v>32</v>
      </c>
      <c r="G86" s="354"/>
      <c r="H86" s="355"/>
      <c r="I86" s="355"/>
      <c r="J86" s="355"/>
      <c r="K86" s="355"/>
      <c r="L86" s="356"/>
      <c r="M86" s="356"/>
      <c r="N86" s="356"/>
      <c r="O86" s="354"/>
      <c r="P86" s="355"/>
      <c r="Q86" s="355"/>
      <c r="R86" s="355"/>
      <c r="S86" s="355"/>
      <c r="T86" s="167"/>
      <c r="U86" s="167"/>
      <c r="V86" s="356"/>
      <c r="W86" s="356"/>
      <c r="X86" s="356"/>
      <c r="Y86" s="356"/>
      <c r="Z86" s="167"/>
      <c r="AA86" s="167"/>
      <c r="AB86" s="167"/>
      <c r="AC86" s="112"/>
      <c r="AD86" s="103" t="n">
        <f aca="false">SUM(G86:AB87)</f>
        <v>0</v>
      </c>
      <c r="AE86" s="104"/>
      <c r="AF86" s="104"/>
      <c r="AG86" s="114"/>
      <c r="AH86" s="114"/>
      <c r="AI86" s="114"/>
      <c r="AJ86" s="105" t="str">
        <f aca="false">E86</f>
        <v>MFC</v>
      </c>
      <c r="AK86" s="106" t="str">
        <f aca="false">D86</f>
        <v>TD</v>
      </c>
      <c r="AL86" s="105" t="n">
        <f aca="false">SUM(G86:AB86)</f>
        <v>0</v>
      </c>
      <c r="AM86" s="105" t="n">
        <f aca="false">AL86*1.5</f>
        <v>0</v>
      </c>
      <c r="AN86" s="44"/>
      <c r="AO86" s="44"/>
      <c r="AP86" s="44"/>
      <c r="AQ86" s="44"/>
      <c r="AR86" s="44"/>
      <c r="AS86" s="44"/>
      <c r="AT86" s="44"/>
      <c r="AU86" s="44"/>
      <c r="AV86" s="44"/>
      <c r="AW86" s="44"/>
    </row>
    <row r="87" customFormat="false" ht="13.5" hidden="false" customHeight="true" outlineLevel="0" collapsed="false">
      <c r="A87" s="44" t="n">
        <v>91</v>
      </c>
      <c r="B87" s="143" t="s">
        <v>138</v>
      </c>
      <c r="C87" s="96" t="str">
        <f aca="false">CONCATENATE(D87,"_",E87)</f>
        <v>TD_</v>
      </c>
      <c r="D87" s="195" t="s">
        <v>25</v>
      </c>
      <c r="E87" s="337"/>
      <c r="F87" s="195" t="s">
        <v>32</v>
      </c>
      <c r="G87" s="354"/>
      <c r="H87" s="355"/>
      <c r="I87" s="355"/>
      <c r="J87" s="355"/>
      <c r="K87" s="355"/>
      <c r="L87" s="356"/>
      <c r="M87" s="356"/>
      <c r="N87" s="356"/>
      <c r="O87" s="354"/>
      <c r="P87" s="355"/>
      <c r="Q87" s="355"/>
      <c r="R87" s="355"/>
      <c r="S87" s="355"/>
      <c r="T87" s="167"/>
      <c r="U87" s="167"/>
      <c r="V87" s="356"/>
      <c r="W87" s="356"/>
      <c r="X87" s="356"/>
      <c r="Y87" s="356"/>
      <c r="Z87" s="167"/>
      <c r="AA87" s="167"/>
      <c r="AB87" s="167"/>
      <c r="AC87" s="112"/>
      <c r="AD87" s="113" t="str">
        <f aca="false">IF(AD85=AD86,"ok","/!\")</f>
        <v>/!\</v>
      </c>
      <c r="AE87" s="113"/>
      <c r="AF87" s="113" t="str">
        <f aca="false">IF(AD85=AF85,"ok","/!\")</f>
        <v>/!\</v>
      </c>
      <c r="AG87" s="114"/>
      <c r="AH87" s="114"/>
      <c r="AI87" s="114"/>
      <c r="AJ87" s="105" t="n">
        <f aca="false">E87</f>
        <v>0</v>
      </c>
      <c r="AK87" s="106" t="str">
        <f aca="false">D87</f>
        <v>TD</v>
      </c>
      <c r="AL87" s="105" t="n">
        <f aca="false">SUM(G87:AB87)</f>
        <v>0</v>
      </c>
      <c r="AM87" s="105" t="n">
        <f aca="false">AL87*1.5</f>
        <v>0</v>
      </c>
      <c r="AN87" s="44"/>
      <c r="AO87" s="44"/>
      <c r="AP87" s="44"/>
      <c r="AQ87" s="44"/>
      <c r="AR87" s="44"/>
      <c r="AS87" s="44"/>
      <c r="AT87" s="44"/>
      <c r="AU87" s="44"/>
      <c r="AV87" s="44"/>
      <c r="AW87" s="44"/>
    </row>
    <row r="88" customFormat="false" ht="13.5" hidden="false" customHeight="true" outlineLevel="0" collapsed="false">
      <c r="A88" s="44" t="n">
        <v>92</v>
      </c>
      <c r="B88" s="88" t="s">
        <v>261</v>
      </c>
      <c r="C88" s="88" t="str">
        <f aca="false">CONCATENATE(D88,"_",E88)</f>
        <v>TP_Intervenant</v>
      </c>
      <c r="D88" s="89" t="s">
        <v>27</v>
      </c>
      <c r="E88" s="89" t="s">
        <v>71</v>
      </c>
      <c r="F88" s="89" t="s">
        <v>72</v>
      </c>
      <c r="G88" s="343"/>
      <c r="H88" s="343"/>
      <c r="I88" s="343"/>
      <c r="J88" s="343"/>
      <c r="K88" s="343"/>
      <c r="L88" s="352"/>
      <c r="M88" s="352"/>
      <c r="N88" s="352"/>
      <c r="O88" s="343"/>
      <c r="P88" s="343"/>
      <c r="Q88" s="343"/>
      <c r="R88" s="343"/>
      <c r="S88" s="343"/>
      <c r="T88" s="251"/>
      <c r="U88" s="251"/>
      <c r="V88" s="352"/>
      <c r="W88" s="352"/>
      <c r="X88" s="352"/>
      <c r="Y88" s="352"/>
      <c r="Z88" s="238"/>
      <c r="AA88" s="238"/>
      <c r="AB88" s="238"/>
      <c r="AC88" s="280"/>
      <c r="AD88" s="88" t="n">
        <f aca="false">SUM(G88:AB88)*2</f>
        <v>0</v>
      </c>
      <c r="AE88" s="88" t="n">
        <f aca="false">SUM(G88:AB88)</f>
        <v>0</v>
      </c>
      <c r="AF88" s="88" t="n">
        <f aca="false">0/1.5*2</f>
        <v>0</v>
      </c>
      <c r="AG88" s="114"/>
      <c r="AH88" s="114"/>
      <c r="AI88" s="114"/>
      <c r="AJ88" s="88" t="str">
        <f aca="false">E88</f>
        <v>Intervenant</v>
      </c>
      <c r="AK88" s="88" t="str">
        <f aca="false">D88</f>
        <v>TP</v>
      </c>
      <c r="AL88" s="88" t="n">
        <f aca="false">SUM(G88:AB88)</f>
        <v>0</v>
      </c>
      <c r="AM88" s="88" t="n">
        <f aca="false">AL88*1.5</f>
        <v>0</v>
      </c>
      <c r="AN88" s="44"/>
      <c r="AO88" s="44"/>
      <c r="AP88" s="44"/>
      <c r="AQ88" s="44"/>
      <c r="AR88" s="44"/>
      <c r="AS88" s="44"/>
      <c r="AT88" s="44"/>
      <c r="AU88" s="44"/>
      <c r="AV88" s="44"/>
      <c r="AW88" s="44"/>
    </row>
    <row r="89" customFormat="false" ht="13.5" hidden="false" customHeight="true" outlineLevel="0" collapsed="false">
      <c r="A89" s="44" t="n">
        <v>93</v>
      </c>
      <c r="B89" s="143" t="s">
        <v>138</v>
      </c>
      <c r="C89" s="96" t="str">
        <f aca="false">CONCATENATE(D89,"_",E89)</f>
        <v>TP_</v>
      </c>
      <c r="D89" s="195" t="s">
        <v>27</v>
      </c>
      <c r="E89" s="195"/>
      <c r="F89" s="195" t="s">
        <v>36</v>
      </c>
      <c r="G89" s="354"/>
      <c r="H89" s="355"/>
      <c r="I89" s="355"/>
      <c r="J89" s="355"/>
      <c r="K89" s="355"/>
      <c r="L89" s="356"/>
      <c r="M89" s="356"/>
      <c r="N89" s="356"/>
      <c r="O89" s="354"/>
      <c r="P89" s="355"/>
      <c r="Q89" s="355"/>
      <c r="R89" s="355"/>
      <c r="S89" s="355"/>
      <c r="T89" s="167"/>
      <c r="U89" s="167"/>
      <c r="V89" s="356"/>
      <c r="W89" s="356"/>
      <c r="X89" s="356"/>
      <c r="Y89" s="356"/>
      <c r="Z89" s="167"/>
      <c r="AA89" s="167"/>
      <c r="AB89" s="167"/>
      <c r="AC89" s="112"/>
      <c r="AD89" s="103" t="n">
        <f aca="false">SUM(G89:AB92)</f>
        <v>0</v>
      </c>
      <c r="AE89" s="104"/>
      <c r="AF89" s="104"/>
      <c r="AG89" s="114"/>
      <c r="AH89" s="114"/>
      <c r="AI89" s="114"/>
      <c r="AJ89" s="105" t="n">
        <f aca="false">E89</f>
        <v>0</v>
      </c>
      <c r="AK89" s="106" t="str">
        <f aca="false">D89</f>
        <v>TP</v>
      </c>
      <c r="AL89" s="105" t="n">
        <f aca="false">SUM(G89:AB89)</f>
        <v>0</v>
      </c>
      <c r="AM89" s="105" t="n">
        <f aca="false">AL89*1.5</f>
        <v>0</v>
      </c>
      <c r="AN89" s="44"/>
      <c r="AO89" s="44"/>
      <c r="AP89" s="44"/>
      <c r="AQ89" s="44"/>
      <c r="AR89" s="44"/>
      <c r="AS89" s="44"/>
      <c r="AT89" s="44"/>
      <c r="AU89" s="44"/>
      <c r="AV89" s="44"/>
      <c r="AW89" s="44"/>
    </row>
    <row r="90" customFormat="false" ht="13.5" hidden="false" customHeight="true" outlineLevel="0" collapsed="false">
      <c r="A90" s="44" t="n">
        <v>94</v>
      </c>
      <c r="B90" s="143" t="s">
        <v>138</v>
      </c>
      <c r="C90" s="96" t="str">
        <f aca="false">CONCATENATE(D90,"_",E90)</f>
        <v>TP_</v>
      </c>
      <c r="D90" s="195" t="s">
        <v>27</v>
      </c>
      <c r="E90" s="337"/>
      <c r="F90" s="195" t="s">
        <v>36</v>
      </c>
      <c r="G90" s="354"/>
      <c r="H90" s="355"/>
      <c r="I90" s="355"/>
      <c r="J90" s="355"/>
      <c r="K90" s="355"/>
      <c r="L90" s="356"/>
      <c r="M90" s="356"/>
      <c r="N90" s="356"/>
      <c r="O90" s="354"/>
      <c r="P90" s="355"/>
      <c r="Q90" s="355"/>
      <c r="R90" s="355"/>
      <c r="S90" s="355"/>
      <c r="T90" s="167"/>
      <c r="U90" s="167"/>
      <c r="V90" s="356"/>
      <c r="W90" s="356"/>
      <c r="X90" s="356"/>
      <c r="Y90" s="356"/>
      <c r="Z90" s="167"/>
      <c r="AA90" s="167"/>
      <c r="AB90" s="167"/>
      <c r="AC90" s="112"/>
      <c r="AD90" s="126"/>
      <c r="AE90" s="114"/>
      <c r="AF90" s="114"/>
      <c r="AG90" s="114"/>
      <c r="AH90" s="114"/>
      <c r="AI90" s="114"/>
      <c r="AJ90" s="105" t="n">
        <f aca="false">E90</f>
        <v>0</v>
      </c>
      <c r="AK90" s="106" t="str">
        <f aca="false">D90</f>
        <v>TP</v>
      </c>
      <c r="AL90" s="105" t="n">
        <f aca="false">SUM(G90:AB90)</f>
        <v>0</v>
      </c>
      <c r="AM90" s="105" t="n">
        <f aca="false">AL90*1.5</f>
        <v>0</v>
      </c>
      <c r="AN90" s="44"/>
      <c r="AO90" s="44"/>
      <c r="AP90" s="44"/>
      <c r="AQ90" s="44"/>
      <c r="AR90" s="44"/>
      <c r="AS90" s="44"/>
      <c r="AT90" s="44"/>
      <c r="AU90" s="44"/>
      <c r="AV90" s="44"/>
      <c r="AW90" s="44"/>
    </row>
    <row r="91" customFormat="false" ht="13.5" hidden="false" customHeight="true" outlineLevel="0" collapsed="false">
      <c r="A91" s="44" t="n">
        <v>95</v>
      </c>
      <c r="B91" s="143" t="s">
        <v>138</v>
      </c>
      <c r="C91" s="96" t="str">
        <f aca="false">CONCATENATE(D91,"_",E91)</f>
        <v>TP_</v>
      </c>
      <c r="D91" s="195" t="s">
        <v>27</v>
      </c>
      <c r="E91" s="195"/>
      <c r="F91" s="195" t="s">
        <v>36</v>
      </c>
      <c r="G91" s="354"/>
      <c r="H91" s="355"/>
      <c r="I91" s="355"/>
      <c r="J91" s="355"/>
      <c r="K91" s="355"/>
      <c r="L91" s="356"/>
      <c r="M91" s="356"/>
      <c r="N91" s="356"/>
      <c r="O91" s="354"/>
      <c r="P91" s="355"/>
      <c r="Q91" s="355"/>
      <c r="R91" s="355"/>
      <c r="S91" s="355"/>
      <c r="T91" s="167"/>
      <c r="U91" s="167"/>
      <c r="V91" s="356"/>
      <c r="W91" s="356"/>
      <c r="X91" s="356"/>
      <c r="Y91" s="356"/>
      <c r="Z91" s="167"/>
      <c r="AA91" s="167"/>
      <c r="AB91" s="167"/>
      <c r="AC91" s="112"/>
      <c r="AD91" s="126"/>
      <c r="AE91" s="114"/>
      <c r="AF91" s="114"/>
      <c r="AG91" s="114"/>
      <c r="AH91" s="114"/>
      <c r="AI91" s="114"/>
      <c r="AJ91" s="105" t="n">
        <f aca="false">E91</f>
        <v>0</v>
      </c>
      <c r="AK91" s="106" t="str">
        <f aca="false">D91</f>
        <v>TP</v>
      </c>
      <c r="AL91" s="105" t="n">
        <f aca="false">SUM(G91:AB91)</f>
        <v>0</v>
      </c>
      <c r="AM91" s="105" t="n">
        <f aca="false">AL91*1.5</f>
        <v>0</v>
      </c>
      <c r="AN91" s="44"/>
      <c r="AO91" s="44"/>
      <c r="AP91" s="44"/>
      <c r="AQ91" s="44"/>
      <c r="AR91" s="44"/>
      <c r="AS91" s="44"/>
      <c r="AT91" s="44"/>
      <c r="AU91" s="44"/>
      <c r="AV91" s="44"/>
      <c r="AW91" s="44"/>
    </row>
    <row r="92" customFormat="false" ht="13.5" hidden="false" customHeight="true" outlineLevel="0" collapsed="false">
      <c r="A92" s="44" t="n">
        <v>96</v>
      </c>
      <c r="B92" s="143" t="s">
        <v>138</v>
      </c>
      <c r="C92" s="96" t="str">
        <f aca="false">CONCATENATE(D92,"_",E92)</f>
        <v>TP_</v>
      </c>
      <c r="D92" s="195" t="s">
        <v>27</v>
      </c>
      <c r="E92" s="337"/>
      <c r="F92" s="195" t="s">
        <v>36</v>
      </c>
      <c r="G92" s="354"/>
      <c r="H92" s="355"/>
      <c r="I92" s="355"/>
      <c r="J92" s="355"/>
      <c r="K92" s="355"/>
      <c r="L92" s="356"/>
      <c r="M92" s="356"/>
      <c r="N92" s="356"/>
      <c r="O92" s="354"/>
      <c r="P92" s="355"/>
      <c r="Q92" s="355"/>
      <c r="R92" s="355"/>
      <c r="S92" s="355"/>
      <c r="T92" s="167"/>
      <c r="U92" s="167"/>
      <c r="V92" s="356"/>
      <c r="W92" s="356"/>
      <c r="X92" s="356"/>
      <c r="Y92" s="356"/>
      <c r="Z92" s="167"/>
      <c r="AA92" s="167"/>
      <c r="AB92" s="167"/>
      <c r="AC92" s="112"/>
      <c r="AD92" s="113" t="str">
        <f aca="false">IF(AD88=AD89,"ok","/!\")</f>
        <v>ok</v>
      </c>
      <c r="AE92" s="113"/>
      <c r="AF92" s="113" t="str">
        <f aca="false">IF(AD88=AF88,"ok","/!\")</f>
        <v>ok</v>
      </c>
      <c r="AG92" s="114"/>
      <c r="AH92" s="114"/>
      <c r="AI92" s="114"/>
      <c r="AJ92" s="105" t="n">
        <f aca="false">E92</f>
        <v>0</v>
      </c>
      <c r="AK92" s="106" t="str">
        <f aca="false">D92</f>
        <v>TP</v>
      </c>
      <c r="AL92" s="105" t="n">
        <f aca="false">SUM(G92:AB92)</f>
        <v>0</v>
      </c>
      <c r="AM92" s="105" t="n">
        <f aca="false">AL92*1.5</f>
        <v>0</v>
      </c>
      <c r="AN92" s="44"/>
      <c r="AO92" s="44"/>
      <c r="AP92" s="44"/>
      <c r="AQ92" s="44"/>
      <c r="AR92" s="44"/>
      <c r="AS92" s="44"/>
      <c r="AT92" s="44"/>
      <c r="AU92" s="44"/>
      <c r="AV92" s="44"/>
      <c r="AW92" s="44"/>
    </row>
    <row r="93" customFormat="false" ht="24.75" hidden="false" customHeight="true" outlineLevel="0" collapsed="false">
      <c r="A93" s="44" t="n">
        <v>97</v>
      </c>
      <c r="B93" s="88" t="s">
        <v>261</v>
      </c>
      <c r="C93" s="88" t="str">
        <f aca="false">CONCATENATE(D93,"_",E93)</f>
        <v>CTRL_Intervenant</v>
      </c>
      <c r="D93" s="89" t="s">
        <v>28</v>
      </c>
      <c r="E93" s="89" t="s">
        <v>71</v>
      </c>
      <c r="F93" s="89" t="s">
        <v>72</v>
      </c>
      <c r="G93" s="343"/>
      <c r="H93" s="343"/>
      <c r="I93" s="343"/>
      <c r="J93" s="343"/>
      <c r="K93" s="343"/>
      <c r="L93" s="352"/>
      <c r="M93" s="352"/>
      <c r="N93" s="352"/>
      <c r="O93" s="343"/>
      <c r="P93" s="343"/>
      <c r="Q93" s="343"/>
      <c r="R93" s="343"/>
      <c r="S93" s="343"/>
      <c r="T93" s="251"/>
      <c r="U93" s="251"/>
      <c r="V93" s="352"/>
      <c r="W93" s="352"/>
      <c r="X93" s="352"/>
      <c r="Y93" s="352"/>
      <c r="Z93" s="238"/>
      <c r="AA93" s="238"/>
      <c r="AB93" s="238"/>
      <c r="AC93" s="122"/>
      <c r="AD93" s="88" t="n">
        <f aca="false">SUM(G93:AB93)</f>
        <v>0</v>
      </c>
      <c r="AE93" s="88" t="n">
        <f aca="false">SUM(G93:AB93)</f>
        <v>0</v>
      </c>
      <c r="AF93" s="88" t="n">
        <f aca="false">79.5/1.5</f>
        <v>53</v>
      </c>
      <c r="AG93" s="114"/>
      <c r="AH93" s="114"/>
      <c r="AI93" s="114"/>
      <c r="AJ93" s="88" t="str">
        <f aca="false">E93</f>
        <v>Intervenant</v>
      </c>
      <c r="AK93" s="88" t="str">
        <f aca="false">D93</f>
        <v>CTRL</v>
      </c>
      <c r="AL93" s="88" t="n">
        <f aca="false">SUM(G93:AB93)</f>
        <v>0</v>
      </c>
      <c r="AM93" s="88" t="n">
        <f aca="false">AL93*1.5</f>
        <v>0</v>
      </c>
      <c r="AN93" s="44"/>
      <c r="AO93" s="44"/>
      <c r="AP93" s="44"/>
      <c r="AQ93" s="44"/>
      <c r="AR93" s="44"/>
      <c r="AS93" s="44"/>
      <c r="AT93" s="44"/>
      <c r="AU93" s="44"/>
      <c r="AV93" s="44"/>
      <c r="AW93" s="44"/>
    </row>
    <row r="94" customFormat="false" ht="13.5" hidden="false" customHeight="true" outlineLevel="0" collapsed="false">
      <c r="A94" s="44" t="n">
        <v>98</v>
      </c>
      <c r="B94" s="143" t="s">
        <v>138</v>
      </c>
      <c r="C94" s="96" t="str">
        <f aca="false">CONCATENATE(D94,"_",E94)</f>
        <v>CTRL_</v>
      </c>
      <c r="D94" s="195" t="s">
        <v>28</v>
      </c>
      <c r="E94" s="195"/>
      <c r="F94" s="195" t="s">
        <v>28</v>
      </c>
      <c r="G94" s="354"/>
      <c r="H94" s="355"/>
      <c r="I94" s="355"/>
      <c r="J94" s="355"/>
      <c r="K94" s="355"/>
      <c r="L94" s="356"/>
      <c r="M94" s="356"/>
      <c r="N94" s="356"/>
      <c r="O94" s="354"/>
      <c r="P94" s="355"/>
      <c r="Q94" s="355"/>
      <c r="R94" s="355"/>
      <c r="S94" s="355"/>
      <c r="T94" s="167"/>
      <c r="U94" s="167"/>
      <c r="V94" s="356"/>
      <c r="W94" s="356"/>
      <c r="X94" s="356"/>
      <c r="Y94" s="356"/>
      <c r="Z94" s="167"/>
      <c r="AA94" s="167"/>
      <c r="AB94" s="167"/>
      <c r="AC94" s="112"/>
      <c r="AD94" s="103" t="n">
        <f aca="false">SUM(G94:AB95)</f>
        <v>0</v>
      </c>
      <c r="AE94" s="104"/>
      <c r="AF94" s="104"/>
      <c r="AG94" s="114"/>
      <c r="AH94" s="114"/>
      <c r="AI94" s="114"/>
      <c r="AJ94" s="106" t="n">
        <f aca="false">E94</f>
        <v>0</v>
      </c>
      <c r="AK94" s="106" t="str">
        <f aca="false">D94</f>
        <v>CTRL</v>
      </c>
      <c r="AL94" s="106" t="n">
        <f aca="false">SUM(G94:AB94)</f>
        <v>0</v>
      </c>
      <c r="AM94" s="106" t="n">
        <f aca="false">AL94*1.5</f>
        <v>0</v>
      </c>
      <c r="AN94" s="44"/>
      <c r="AO94" s="44"/>
      <c r="AP94" s="44"/>
      <c r="AQ94" s="44"/>
      <c r="AR94" s="44"/>
      <c r="AS94" s="44"/>
      <c r="AT94" s="44"/>
      <c r="AU94" s="44"/>
      <c r="AV94" s="44"/>
      <c r="AW94" s="44"/>
    </row>
    <row r="95" customFormat="false" ht="13.5" hidden="false" customHeight="true" outlineLevel="0" collapsed="false">
      <c r="A95" s="44" t="n">
        <v>99</v>
      </c>
      <c r="B95" s="143" t="s">
        <v>138</v>
      </c>
      <c r="C95" s="96" t="str">
        <f aca="false">CONCATENATE(D95,"_",E95)</f>
        <v>CTRL_</v>
      </c>
      <c r="D95" s="195" t="s">
        <v>28</v>
      </c>
      <c r="E95" s="337"/>
      <c r="F95" s="195" t="s">
        <v>28</v>
      </c>
      <c r="G95" s="354"/>
      <c r="H95" s="355"/>
      <c r="I95" s="355"/>
      <c r="J95" s="355"/>
      <c r="K95" s="355"/>
      <c r="L95" s="356"/>
      <c r="M95" s="356"/>
      <c r="N95" s="356"/>
      <c r="O95" s="354"/>
      <c r="P95" s="355"/>
      <c r="Q95" s="355"/>
      <c r="R95" s="355"/>
      <c r="S95" s="355"/>
      <c r="T95" s="167"/>
      <c r="U95" s="167"/>
      <c r="V95" s="356"/>
      <c r="W95" s="356"/>
      <c r="X95" s="356"/>
      <c r="Y95" s="356"/>
      <c r="Z95" s="167"/>
      <c r="AA95" s="167"/>
      <c r="AB95" s="167"/>
      <c r="AC95" s="128"/>
      <c r="AD95" s="113" t="str">
        <f aca="false">IF(AD93=AD94,"ok","/!\")</f>
        <v>ok</v>
      </c>
      <c r="AE95" s="113"/>
      <c r="AF95" s="113" t="str">
        <f aca="false">IF(AD93=AF93,"ok","/!\")</f>
        <v>/!\</v>
      </c>
      <c r="AG95" s="129"/>
      <c r="AH95" s="129"/>
      <c r="AI95" s="129"/>
      <c r="AJ95" s="28" t="n">
        <f aca="false">E95</f>
        <v>0</v>
      </c>
      <c r="AK95" s="106" t="str">
        <f aca="false">D95</f>
        <v>CTRL</v>
      </c>
      <c r="AL95" s="28" t="n">
        <f aca="false">SUM(G95:AB95)</f>
        <v>0</v>
      </c>
      <c r="AM95" s="28" t="n">
        <f aca="false">AL95*1.5</f>
        <v>0</v>
      </c>
      <c r="AN95" s="44"/>
      <c r="AO95" s="44"/>
      <c r="AP95" s="44"/>
      <c r="AQ95" s="44"/>
      <c r="AR95" s="44"/>
      <c r="AS95" s="44"/>
      <c r="AT95" s="44"/>
      <c r="AU95" s="44"/>
      <c r="AV95" s="44"/>
      <c r="AW95" s="44"/>
    </row>
    <row r="96" customFormat="false" ht="13.5" hidden="false" customHeight="true" outlineLevel="0" collapsed="false">
      <c r="A96" s="44"/>
      <c r="B96" s="172"/>
      <c r="C96" s="131"/>
      <c r="D96" s="336"/>
      <c r="E96" s="259"/>
      <c r="F96" s="259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259"/>
      <c r="U96" s="259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86"/>
      <c r="AG96" s="72"/>
      <c r="AH96" s="72"/>
      <c r="AI96" s="72"/>
      <c r="AJ96" s="86"/>
      <c r="AK96" s="86"/>
      <c r="AL96" s="86"/>
      <c r="AM96" s="86"/>
      <c r="AN96" s="44"/>
      <c r="AO96" s="44"/>
      <c r="AP96" s="44"/>
      <c r="AQ96" s="44"/>
      <c r="AR96" s="44"/>
      <c r="AS96" s="44"/>
      <c r="AT96" s="44"/>
      <c r="AU96" s="44"/>
      <c r="AV96" s="44"/>
      <c r="AW96" s="44"/>
    </row>
    <row r="97" customFormat="false" ht="13.5" hidden="false" customHeight="true" outlineLevel="0" collapsed="false">
      <c r="A97" s="44" t="n">
        <v>102</v>
      </c>
      <c r="B97" s="89" t="s">
        <v>262</v>
      </c>
      <c r="C97" s="88" t="str">
        <f aca="false">CONCATENATE(D97,"_",E97)</f>
        <v>CM_Intervenant</v>
      </c>
      <c r="D97" s="89" t="s">
        <v>23</v>
      </c>
      <c r="E97" s="89" t="s">
        <v>71</v>
      </c>
      <c r="F97" s="89" t="s">
        <v>72</v>
      </c>
      <c r="G97" s="343"/>
      <c r="H97" s="343"/>
      <c r="I97" s="343"/>
      <c r="J97" s="343"/>
      <c r="K97" s="343"/>
      <c r="L97" s="352"/>
      <c r="M97" s="352"/>
      <c r="N97" s="352"/>
      <c r="O97" s="343"/>
      <c r="P97" s="343"/>
      <c r="Q97" s="343"/>
      <c r="R97" s="343"/>
      <c r="S97" s="343"/>
      <c r="T97" s="251"/>
      <c r="U97" s="251"/>
      <c r="V97" s="352"/>
      <c r="W97" s="352"/>
      <c r="X97" s="352"/>
      <c r="Y97" s="352"/>
      <c r="Z97" s="238"/>
      <c r="AA97" s="238"/>
      <c r="AB97" s="238"/>
      <c r="AC97" s="93" t="s">
        <v>114</v>
      </c>
      <c r="AD97" s="88" t="n">
        <f aca="false">SUM(G97:AB97)</f>
        <v>0</v>
      </c>
      <c r="AE97" s="88" t="n">
        <f aca="false">SUM(G97:AB97)</f>
        <v>0</v>
      </c>
      <c r="AF97" s="88" t="n">
        <v>0</v>
      </c>
      <c r="AG97" s="94" t="n">
        <f aca="false">(AD97+AD100+AD103+AD108)/(AF97+AF100+AF103+AF108)</f>
        <v>0.7407407407</v>
      </c>
      <c r="AH97" s="276" t="n">
        <f aca="false">(AE97+AE100+AE103+AE108)/('2A S4-Pac1'!AE97+'2A S4-Pac1'!AE100+'2A S4-Pac1'!AE103+'2A S4-Pac1'!AE108)</f>
        <v>0.7894736842</v>
      </c>
      <c r="AI97" s="88" t="str">
        <f aca="false">B97</f>
        <v>M4201C - ACE</v>
      </c>
      <c r="AJ97" s="88" t="str">
        <f aca="false">E97</f>
        <v>Intervenant</v>
      </c>
      <c r="AK97" s="88" t="s">
        <v>73</v>
      </c>
      <c r="AL97" s="88" t="s">
        <v>21</v>
      </c>
      <c r="AM97" s="88" t="s">
        <v>74</v>
      </c>
      <c r="AN97" s="44"/>
      <c r="AO97" s="44"/>
      <c r="AP97" s="44"/>
      <c r="AQ97" s="44"/>
      <c r="AR97" s="44"/>
      <c r="AS97" s="44"/>
      <c r="AT97" s="44"/>
      <c r="AU97" s="44"/>
      <c r="AV97" s="44"/>
      <c r="AW97" s="44"/>
    </row>
    <row r="98" customFormat="false" ht="13.5" hidden="false" customHeight="true" outlineLevel="0" collapsed="false">
      <c r="A98" s="44" t="n">
        <v>103</v>
      </c>
      <c r="B98" s="163" t="s">
        <v>263</v>
      </c>
      <c r="C98" s="96" t="str">
        <f aca="false">CONCATENATE(D98,"_",E98)</f>
        <v>CM_CMA</v>
      </c>
      <c r="D98" s="195" t="s">
        <v>23</v>
      </c>
      <c r="E98" s="195" t="s">
        <v>264</v>
      </c>
      <c r="F98" s="195" t="s">
        <v>30</v>
      </c>
      <c r="G98" s="354"/>
      <c r="H98" s="355"/>
      <c r="I98" s="355"/>
      <c r="J98" s="355"/>
      <c r="K98" s="355"/>
      <c r="L98" s="356"/>
      <c r="M98" s="356"/>
      <c r="N98" s="356"/>
      <c r="O98" s="354"/>
      <c r="P98" s="355"/>
      <c r="Q98" s="355"/>
      <c r="R98" s="355"/>
      <c r="S98" s="355"/>
      <c r="T98" s="167"/>
      <c r="U98" s="167"/>
      <c r="V98" s="356"/>
      <c r="W98" s="356"/>
      <c r="X98" s="356"/>
      <c r="Y98" s="356"/>
      <c r="Z98" s="167"/>
      <c r="AA98" s="167"/>
      <c r="AB98" s="167"/>
      <c r="AC98" s="102"/>
      <c r="AD98" s="103" t="n">
        <f aca="false">SUM(G98:AB99)</f>
        <v>0</v>
      </c>
      <c r="AE98" s="104"/>
      <c r="AF98" s="104"/>
      <c r="AG98" s="104"/>
      <c r="AH98" s="104"/>
      <c r="AI98" s="104"/>
      <c r="AJ98" s="105" t="str">
        <f aca="false">E98</f>
        <v>CMA</v>
      </c>
      <c r="AK98" s="106" t="str">
        <f aca="false">D98</f>
        <v>CM</v>
      </c>
      <c r="AL98" s="105" t="n">
        <f aca="false">SUM(G98:AB98)</f>
        <v>0</v>
      </c>
      <c r="AM98" s="105" t="n">
        <f aca="false">AL98*1.5</f>
        <v>0</v>
      </c>
      <c r="AN98" s="44"/>
      <c r="AO98" s="44"/>
      <c r="AP98" s="44"/>
      <c r="AQ98" s="44"/>
      <c r="AR98" s="44"/>
      <c r="AS98" s="44"/>
      <c r="AT98" s="44"/>
      <c r="AU98" s="44"/>
      <c r="AV98" s="44"/>
      <c r="AW98" s="44"/>
    </row>
    <row r="99" customFormat="false" ht="13.5" hidden="false" customHeight="true" outlineLevel="0" collapsed="false">
      <c r="A99" s="44" t="n">
        <v>104</v>
      </c>
      <c r="B99" s="163" t="s">
        <v>263</v>
      </c>
      <c r="C99" s="96" t="str">
        <f aca="false">CONCATENATE(D99,"_",E99)</f>
        <v>CM_</v>
      </c>
      <c r="D99" s="195" t="s">
        <v>23</v>
      </c>
      <c r="E99" s="337"/>
      <c r="F99" s="195" t="s">
        <v>30</v>
      </c>
      <c r="G99" s="354"/>
      <c r="H99" s="355"/>
      <c r="I99" s="355"/>
      <c r="J99" s="355"/>
      <c r="K99" s="355"/>
      <c r="L99" s="356"/>
      <c r="M99" s="356"/>
      <c r="N99" s="356"/>
      <c r="O99" s="354"/>
      <c r="P99" s="355"/>
      <c r="Q99" s="355"/>
      <c r="R99" s="355"/>
      <c r="S99" s="355"/>
      <c r="T99" s="167"/>
      <c r="U99" s="167"/>
      <c r="V99" s="356"/>
      <c r="W99" s="356"/>
      <c r="X99" s="356"/>
      <c r="Y99" s="356"/>
      <c r="Z99" s="167"/>
      <c r="AA99" s="167"/>
      <c r="AB99" s="167"/>
      <c r="AC99" s="112"/>
      <c r="AD99" s="113" t="str">
        <f aca="false">IF(AD97=AD98,"ok","/!\")</f>
        <v>ok</v>
      </c>
      <c r="AE99" s="113"/>
      <c r="AF99" s="113" t="str">
        <f aca="false">IF(AD97=AF97,"ok","/!\")</f>
        <v>ok</v>
      </c>
      <c r="AG99" s="114"/>
      <c r="AH99" s="114"/>
      <c r="AI99" s="114"/>
      <c r="AJ99" s="105" t="n">
        <f aca="false">E99</f>
        <v>0</v>
      </c>
      <c r="AK99" s="106" t="str">
        <f aca="false">D99</f>
        <v>CM</v>
      </c>
      <c r="AL99" s="105" t="n">
        <f aca="false">SUM(G99:AB99)</f>
        <v>0</v>
      </c>
      <c r="AM99" s="105" t="n">
        <f aca="false">AL99*1.5</f>
        <v>0</v>
      </c>
      <c r="AN99" s="44"/>
      <c r="AO99" s="44"/>
      <c r="AP99" s="44"/>
      <c r="AQ99" s="44"/>
      <c r="AR99" s="44"/>
      <c r="AS99" s="44"/>
      <c r="AT99" s="44"/>
      <c r="AU99" s="44"/>
      <c r="AV99" s="44"/>
      <c r="AW99" s="44"/>
    </row>
    <row r="100" customFormat="false" ht="13.5" hidden="false" customHeight="true" outlineLevel="0" collapsed="false">
      <c r="A100" s="44" t="n">
        <v>105</v>
      </c>
      <c r="B100" s="88" t="s">
        <v>262</v>
      </c>
      <c r="C100" s="88" t="str">
        <f aca="false">CONCATENATE(D100,"_",E100)</f>
        <v>TD_Intervenant</v>
      </c>
      <c r="D100" s="89" t="s">
        <v>25</v>
      </c>
      <c r="E100" s="89" t="s">
        <v>71</v>
      </c>
      <c r="F100" s="89" t="s">
        <v>72</v>
      </c>
      <c r="G100" s="343"/>
      <c r="H100" s="343"/>
      <c r="I100" s="343"/>
      <c r="J100" s="343"/>
      <c r="K100" s="343"/>
      <c r="L100" s="352" t="n">
        <v>3</v>
      </c>
      <c r="M100" s="352" t="n">
        <v>3</v>
      </c>
      <c r="N100" s="352" t="n">
        <v>3</v>
      </c>
      <c r="O100" s="343"/>
      <c r="P100" s="343"/>
      <c r="Q100" s="343"/>
      <c r="R100" s="343"/>
      <c r="S100" s="343"/>
      <c r="T100" s="251"/>
      <c r="U100" s="251"/>
      <c r="V100" s="352"/>
      <c r="W100" s="352" t="n">
        <v>1</v>
      </c>
      <c r="X100" s="352"/>
      <c r="Y100" s="352"/>
      <c r="Z100" s="238"/>
      <c r="AA100" s="238"/>
      <c r="AB100" s="238"/>
      <c r="AC100" s="280"/>
      <c r="AD100" s="88" t="n">
        <f aca="false">SUM(G100:AB100)</f>
        <v>10</v>
      </c>
      <c r="AE100" s="88" t="n">
        <f aca="false">SUM(G100:AB100)</f>
        <v>10</v>
      </c>
      <c r="AF100" s="88" t="n">
        <f aca="false">19.5/1.5</f>
        <v>13</v>
      </c>
      <c r="AG100" s="114"/>
      <c r="AH100" s="114"/>
      <c r="AI100" s="114"/>
      <c r="AJ100" s="88" t="str">
        <f aca="false">E100</f>
        <v>Intervenant</v>
      </c>
      <c r="AK100" s="88" t="str">
        <f aca="false">D100</f>
        <v>TD</v>
      </c>
      <c r="AL100" s="88" t="n">
        <f aca="false">SUM(G100:AB100)</f>
        <v>10</v>
      </c>
      <c r="AM100" s="88" t="n">
        <f aca="false">AL100*1.5</f>
        <v>15</v>
      </c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</row>
    <row r="101" customFormat="false" ht="13.5" hidden="false" customHeight="true" outlineLevel="0" collapsed="false">
      <c r="A101" s="44" t="n">
        <v>106</v>
      </c>
      <c r="B101" s="163" t="s">
        <v>263</v>
      </c>
      <c r="C101" s="96" t="str">
        <f aca="false">CONCATENATE(D101,"_",E101)</f>
        <v>TD_CMA</v>
      </c>
      <c r="D101" s="195" t="s">
        <v>25</v>
      </c>
      <c r="E101" s="195" t="s">
        <v>264</v>
      </c>
      <c r="F101" s="195" t="s">
        <v>36</v>
      </c>
      <c r="G101" s="354"/>
      <c r="H101" s="355"/>
      <c r="I101" s="355"/>
      <c r="J101" s="355"/>
      <c r="K101" s="355"/>
      <c r="L101" s="356"/>
      <c r="M101" s="356"/>
      <c r="N101" s="356"/>
      <c r="O101" s="354"/>
      <c r="P101" s="355"/>
      <c r="Q101" s="355"/>
      <c r="R101" s="355"/>
      <c r="S101" s="355"/>
      <c r="T101" s="167"/>
      <c r="U101" s="167"/>
      <c r="V101" s="356"/>
      <c r="W101" s="356"/>
      <c r="X101" s="356"/>
      <c r="Y101" s="356"/>
      <c r="Z101" s="167"/>
      <c r="AA101" s="167"/>
      <c r="AB101" s="167"/>
      <c r="AC101" s="112"/>
      <c r="AD101" s="103" t="n">
        <f aca="false">SUM(G101:AB102)</f>
        <v>0</v>
      </c>
      <c r="AE101" s="104"/>
      <c r="AF101" s="104"/>
      <c r="AG101" s="114"/>
      <c r="AH101" s="114"/>
      <c r="AI101" s="114"/>
      <c r="AJ101" s="105" t="str">
        <f aca="false">E101</f>
        <v>CMA</v>
      </c>
      <c r="AK101" s="106" t="str">
        <f aca="false">D101</f>
        <v>TD</v>
      </c>
      <c r="AL101" s="105" t="n">
        <f aca="false">SUM(G101:AB101)</f>
        <v>0</v>
      </c>
      <c r="AM101" s="105" t="n">
        <f aca="false">AL101*1.5</f>
        <v>0</v>
      </c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</row>
    <row r="102" customFormat="false" ht="13.5" hidden="false" customHeight="true" outlineLevel="0" collapsed="false">
      <c r="A102" s="44" t="n">
        <v>107</v>
      </c>
      <c r="B102" s="163" t="s">
        <v>263</v>
      </c>
      <c r="C102" s="96" t="str">
        <f aca="false">CONCATENATE(D102,"_",E102)</f>
        <v>TD_</v>
      </c>
      <c r="D102" s="195" t="s">
        <v>25</v>
      </c>
      <c r="E102" s="195"/>
      <c r="F102" s="195" t="s">
        <v>36</v>
      </c>
      <c r="G102" s="354"/>
      <c r="H102" s="355"/>
      <c r="I102" s="355"/>
      <c r="J102" s="355"/>
      <c r="K102" s="355"/>
      <c r="L102" s="356"/>
      <c r="M102" s="356"/>
      <c r="N102" s="356"/>
      <c r="O102" s="354"/>
      <c r="P102" s="355"/>
      <c r="Q102" s="355"/>
      <c r="R102" s="355"/>
      <c r="S102" s="355"/>
      <c r="T102" s="167"/>
      <c r="U102" s="167"/>
      <c r="V102" s="356"/>
      <c r="W102" s="356"/>
      <c r="X102" s="356"/>
      <c r="Y102" s="356"/>
      <c r="Z102" s="167"/>
      <c r="AA102" s="167"/>
      <c r="AB102" s="167"/>
      <c r="AC102" s="112"/>
      <c r="AD102" s="113" t="str">
        <f aca="false">IF(AD100=AD101,"ok","/!\")</f>
        <v>/!\</v>
      </c>
      <c r="AE102" s="113"/>
      <c r="AF102" s="113" t="str">
        <f aca="false">IF(AD100=AF100,"ok","/!\")</f>
        <v>/!\</v>
      </c>
      <c r="AG102" s="114"/>
      <c r="AH102" s="114"/>
      <c r="AI102" s="114"/>
      <c r="AJ102" s="105" t="n">
        <f aca="false">E102</f>
        <v>0</v>
      </c>
      <c r="AK102" s="106" t="str">
        <f aca="false">D102</f>
        <v>TD</v>
      </c>
      <c r="AL102" s="105" t="n">
        <f aca="false">SUM(G102:AB102)</f>
        <v>0</v>
      </c>
      <c r="AM102" s="105" t="n">
        <f aca="false">AL102*1.5</f>
        <v>0</v>
      </c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</row>
    <row r="103" customFormat="false" ht="13.5" hidden="false" customHeight="true" outlineLevel="0" collapsed="false">
      <c r="A103" s="44" t="n">
        <v>108</v>
      </c>
      <c r="B103" s="88" t="s">
        <v>262</v>
      </c>
      <c r="C103" s="88" t="str">
        <f aca="false">CONCATENATE(D103,"_",E103)</f>
        <v>TP_Intervenant</v>
      </c>
      <c r="D103" s="89" t="s">
        <v>27</v>
      </c>
      <c r="E103" s="89" t="s">
        <v>71</v>
      </c>
      <c r="F103" s="89" t="s">
        <v>72</v>
      </c>
      <c r="G103" s="343"/>
      <c r="H103" s="343"/>
      <c r="I103" s="343"/>
      <c r="J103" s="343"/>
      <c r="K103" s="343"/>
      <c r="L103" s="352"/>
      <c r="M103" s="352"/>
      <c r="N103" s="352"/>
      <c r="O103" s="343"/>
      <c r="P103" s="343"/>
      <c r="Q103" s="343"/>
      <c r="R103" s="343"/>
      <c r="S103" s="343"/>
      <c r="T103" s="251"/>
      <c r="U103" s="251"/>
      <c r="V103" s="352" t="n">
        <v>2</v>
      </c>
      <c r="W103" s="352" t="n">
        <v>2</v>
      </c>
      <c r="X103" s="352" t="n">
        <v>1</v>
      </c>
      <c r="Y103" s="352"/>
      <c r="Z103" s="238"/>
      <c r="AA103" s="238"/>
      <c r="AB103" s="238"/>
      <c r="AC103" s="280"/>
      <c r="AD103" s="88" t="n">
        <f aca="false">SUM(G103:AB103)*2</f>
        <v>10</v>
      </c>
      <c r="AE103" s="88" t="n">
        <f aca="false">SUM(G103:AB103)</f>
        <v>5</v>
      </c>
      <c r="AF103" s="88" t="n">
        <f aca="false">10.5/1.5*2</f>
        <v>14</v>
      </c>
      <c r="AG103" s="114"/>
      <c r="AH103" s="114"/>
      <c r="AI103" s="114"/>
      <c r="AJ103" s="88" t="str">
        <f aca="false">E103</f>
        <v>Intervenant</v>
      </c>
      <c r="AK103" s="88" t="str">
        <f aca="false">D103</f>
        <v>TP</v>
      </c>
      <c r="AL103" s="88" t="n">
        <f aca="false">SUM(G103:AB103)</f>
        <v>5</v>
      </c>
      <c r="AM103" s="88" t="n">
        <f aca="false">AL103*1.5</f>
        <v>7.5</v>
      </c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</row>
    <row r="104" customFormat="false" ht="13.5" hidden="false" customHeight="true" outlineLevel="0" collapsed="false">
      <c r="A104" s="44" t="n">
        <v>109</v>
      </c>
      <c r="B104" s="163" t="s">
        <v>263</v>
      </c>
      <c r="C104" s="96" t="str">
        <f aca="false">CONCATENATE(D104,"_",E104)</f>
        <v>TP_CMA</v>
      </c>
      <c r="D104" s="195" t="s">
        <v>27</v>
      </c>
      <c r="E104" s="195" t="s">
        <v>264</v>
      </c>
      <c r="F104" s="195" t="s">
        <v>36</v>
      </c>
      <c r="G104" s="354"/>
      <c r="H104" s="355"/>
      <c r="I104" s="355"/>
      <c r="J104" s="355"/>
      <c r="K104" s="355"/>
      <c r="L104" s="356"/>
      <c r="M104" s="356"/>
      <c r="N104" s="356"/>
      <c r="O104" s="354"/>
      <c r="P104" s="355"/>
      <c r="Q104" s="355"/>
      <c r="R104" s="355"/>
      <c r="S104" s="355"/>
      <c r="T104" s="167"/>
      <c r="U104" s="167"/>
      <c r="V104" s="356"/>
      <c r="W104" s="356"/>
      <c r="X104" s="356"/>
      <c r="Y104" s="356"/>
      <c r="Z104" s="167"/>
      <c r="AA104" s="167"/>
      <c r="AB104" s="167"/>
      <c r="AC104" s="112"/>
      <c r="AD104" s="103" t="n">
        <f aca="false">SUM(G104:AB107)</f>
        <v>0</v>
      </c>
      <c r="AE104" s="104"/>
      <c r="AF104" s="104"/>
      <c r="AG104" s="114"/>
      <c r="AH104" s="114"/>
      <c r="AI104" s="114"/>
      <c r="AJ104" s="105" t="str">
        <f aca="false">E104</f>
        <v>CMA</v>
      </c>
      <c r="AK104" s="106" t="str">
        <f aca="false">D104</f>
        <v>TP</v>
      </c>
      <c r="AL104" s="105" t="n">
        <f aca="false">SUM(G104:AB104)</f>
        <v>0</v>
      </c>
      <c r="AM104" s="105" t="n">
        <f aca="false">AL104*1.5</f>
        <v>0</v>
      </c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</row>
    <row r="105" customFormat="false" ht="13.5" hidden="false" customHeight="true" outlineLevel="0" collapsed="false">
      <c r="A105" s="44" t="n">
        <v>110</v>
      </c>
      <c r="B105" s="163" t="s">
        <v>263</v>
      </c>
      <c r="C105" s="96" t="str">
        <f aca="false">CONCATENATE(D105,"_",E105)</f>
        <v>TP_</v>
      </c>
      <c r="D105" s="195" t="s">
        <v>27</v>
      </c>
      <c r="E105" s="195"/>
      <c r="F105" s="195" t="s">
        <v>36</v>
      </c>
      <c r="G105" s="354"/>
      <c r="H105" s="355"/>
      <c r="I105" s="355"/>
      <c r="J105" s="355"/>
      <c r="K105" s="355"/>
      <c r="L105" s="356"/>
      <c r="M105" s="356"/>
      <c r="N105" s="356"/>
      <c r="O105" s="354"/>
      <c r="P105" s="355"/>
      <c r="Q105" s="355"/>
      <c r="R105" s="355"/>
      <c r="S105" s="355"/>
      <c r="T105" s="167"/>
      <c r="U105" s="167"/>
      <c r="V105" s="356"/>
      <c r="W105" s="356"/>
      <c r="X105" s="356"/>
      <c r="Y105" s="356"/>
      <c r="Z105" s="167"/>
      <c r="AA105" s="167"/>
      <c r="AB105" s="167"/>
      <c r="AC105" s="112"/>
      <c r="AD105" s="126"/>
      <c r="AE105" s="114"/>
      <c r="AF105" s="114"/>
      <c r="AG105" s="114"/>
      <c r="AH105" s="114"/>
      <c r="AI105" s="114"/>
      <c r="AJ105" s="105" t="n">
        <f aca="false">E105</f>
        <v>0</v>
      </c>
      <c r="AK105" s="106" t="str">
        <f aca="false">D105</f>
        <v>TP</v>
      </c>
      <c r="AL105" s="105" t="n">
        <f aca="false">SUM(G105:AB105)</f>
        <v>0</v>
      </c>
      <c r="AM105" s="105" t="n">
        <f aca="false">AL105*1.5</f>
        <v>0</v>
      </c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</row>
    <row r="106" customFormat="false" ht="13.5" hidden="false" customHeight="true" outlineLevel="0" collapsed="false">
      <c r="A106" s="44" t="n">
        <v>111</v>
      </c>
      <c r="B106" s="163" t="s">
        <v>263</v>
      </c>
      <c r="C106" s="96" t="str">
        <f aca="false">CONCATENATE(D106,"_",E106)</f>
        <v>TP_</v>
      </c>
      <c r="D106" s="195" t="s">
        <v>27</v>
      </c>
      <c r="E106" s="195"/>
      <c r="F106" s="195" t="s">
        <v>36</v>
      </c>
      <c r="G106" s="354"/>
      <c r="H106" s="355"/>
      <c r="I106" s="355"/>
      <c r="J106" s="355"/>
      <c r="K106" s="355"/>
      <c r="L106" s="356"/>
      <c r="M106" s="356"/>
      <c r="N106" s="356"/>
      <c r="O106" s="354"/>
      <c r="P106" s="355"/>
      <c r="Q106" s="355"/>
      <c r="R106" s="355"/>
      <c r="S106" s="355"/>
      <c r="T106" s="167"/>
      <c r="U106" s="167"/>
      <c r="V106" s="356"/>
      <c r="W106" s="356"/>
      <c r="X106" s="356"/>
      <c r="Y106" s="356"/>
      <c r="Z106" s="167"/>
      <c r="AA106" s="167"/>
      <c r="AB106" s="167"/>
      <c r="AC106" s="112"/>
      <c r="AD106" s="126"/>
      <c r="AE106" s="114"/>
      <c r="AF106" s="114"/>
      <c r="AG106" s="114"/>
      <c r="AH106" s="114"/>
      <c r="AI106" s="114"/>
      <c r="AJ106" s="105" t="n">
        <f aca="false">E106</f>
        <v>0</v>
      </c>
      <c r="AK106" s="106" t="str">
        <f aca="false">D106</f>
        <v>TP</v>
      </c>
      <c r="AL106" s="105" t="n">
        <f aca="false">SUM(G106:AB106)</f>
        <v>0</v>
      </c>
      <c r="AM106" s="105" t="n">
        <f aca="false">AL106*1.5</f>
        <v>0</v>
      </c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</row>
    <row r="107" customFormat="false" ht="13.5" hidden="false" customHeight="true" outlineLevel="0" collapsed="false">
      <c r="A107" s="44" t="n">
        <v>112</v>
      </c>
      <c r="B107" s="163" t="s">
        <v>263</v>
      </c>
      <c r="C107" s="96" t="str">
        <f aca="false">CONCATENATE(D107,"_",E107)</f>
        <v>TP_</v>
      </c>
      <c r="D107" s="195" t="s">
        <v>27</v>
      </c>
      <c r="E107" s="337"/>
      <c r="F107" s="195" t="s">
        <v>36</v>
      </c>
      <c r="G107" s="354"/>
      <c r="H107" s="355"/>
      <c r="I107" s="355"/>
      <c r="J107" s="355"/>
      <c r="K107" s="355"/>
      <c r="L107" s="356"/>
      <c r="M107" s="356"/>
      <c r="N107" s="356"/>
      <c r="O107" s="354"/>
      <c r="P107" s="355"/>
      <c r="Q107" s="355"/>
      <c r="R107" s="355"/>
      <c r="S107" s="355"/>
      <c r="T107" s="167"/>
      <c r="U107" s="167"/>
      <c r="V107" s="356"/>
      <c r="W107" s="356"/>
      <c r="X107" s="356"/>
      <c r="Y107" s="356"/>
      <c r="Z107" s="167"/>
      <c r="AA107" s="167"/>
      <c r="AB107" s="167"/>
      <c r="AC107" s="112"/>
      <c r="AD107" s="113" t="str">
        <f aca="false">IF(AD103=AD104,"ok","/!\")</f>
        <v>/!\</v>
      </c>
      <c r="AE107" s="113"/>
      <c r="AF107" s="113" t="str">
        <f aca="false">IF(AD103=AF103,"ok","/!\")</f>
        <v>/!\</v>
      </c>
      <c r="AG107" s="114"/>
      <c r="AH107" s="114"/>
      <c r="AI107" s="114"/>
      <c r="AJ107" s="105" t="n">
        <f aca="false">E107</f>
        <v>0</v>
      </c>
      <c r="AK107" s="106" t="str">
        <f aca="false">D107</f>
        <v>TP</v>
      </c>
      <c r="AL107" s="105" t="n">
        <f aca="false">SUM(G107:AB107)</f>
        <v>0</v>
      </c>
      <c r="AM107" s="105" t="n">
        <f aca="false">AL107*1.5</f>
        <v>0</v>
      </c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</row>
    <row r="108" customFormat="false" ht="24.75" hidden="false" customHeight="true" outlineLevel="0" collapsed="false">
      <c r="A108" s="44" t="n">
        <v>113</v>
      </c>
      <c r="B108" s="88" t="s">
        <v>262</v>
      </c>
      <c r="C108" s="88" t="str">
        <f aca="false">CONCATENATE(D108,"_",E108)</f>
        <v>CTRL_Intervenant</v>
      </c>
      <c r="D108" s="89" t="s">
        <v>28</v>
      </c>
      <c r="E108" s="89" t="s">
        <v>71</v>
      </c>
      <c r="F108" s="89" t="s">
        <v>72</v>
      </c>
      <c r="G108" s="343"/>
      <c r="H108" s="343"/>
      <c r="I108" s="343"/>
      <c r="J108" s="343"/>
      <c r="K108" s="343"/>
      <c r="L108" s="352"/>
      <c r="M108" s="352"/>
      <c r="N108" s="352"/>
      <c r="O108" s="343"/>
      <c r="P108" s="343"/>
      <c r="Q108" s="343"/>
      <c r="R108" s="343"/>
      <c r="S108" s="343"/>
      <c r="T108" s="251"/>
      <c r="U108" s="251"/>
      <c r="V108" s="352"/>
      <c r="W108" s="352"/>
      <c r="X108" s="352"/>
      <c r="Y108" s="352"/>
      <c r="Z108" s="238"/>
      <c r="AA108" s="238"/>
      <c r="AB108" s="238"/>
      <c r="AC108" s="122"/>
      <c r="AD108" s="88" t="n">
        <f aca="false">SUM(G108:AB108)</f>
        <v>0</v>
      </c>
      <c r="AE108" s="88" t="n">
        <f aca="false">SUM(G108:AB108)</f>
        <v>0</v>
      </c>
      <c r="AF108" s="88" t="n">
        <f aca="false">0/1.5</f>
        <v>0</v>
      </c>
      <c r="AG108" s="114"/>
      <c r="AH108" s="114"/>
      <c r="AI108" s="114"/>
      <c r="AJ108" s="88" t="str">
        <f aca="false">E108</f>
        <v>Intervenant</v>
      </c>
      <c r="AK108" s="88" t="str">
        <f aca="false">D108</f>
        <v>CTRL</v>
      </c>
      <c r="AL108" s="88" t="n">
        <f aca="false">SUM(G108:AB108)</f>
        <v>0</v>
      </c>
      <c r="AM108" s="88" t="n">
        <f aca="false">AL108*1.5</f>
        <v>0</v>
      </c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</row>
    <row r="109" customFormat="false" ht="13.5" hidden="false" customHeight="true" outlineLevel="0" collapsed="false">
      <c r="A109" s="44" t="n">
        <v>114</v>
      </c>
      <c r="B109" s="163" t="s">
        <v>263</v>
      </c>
      <c r="C109" s="96" t="str">
        <f aca="false">CONCATENATE(D109,"_",E109)</f>
        <v>CTRL_</v>
      </c>
      <c r="D109" s="195" t="s">
        <v>28</v>
      </c>
      <c r="E109" s="195"/>
      <c r="F109" s="195" t="s">
        <v>28</v>
      </c>
      <c r="G109" s="354"/>
      <c r="H109" s="355"/>
      <c r="I109" s="355"/>
      <c r="J109" s="355"/>
      <c r="K109" s="355"/>
      <c r="L109" s="356"/>
      <c r="M109" s="356"/>
      <c r="N109" s="356"/>
      <c r="O109" s="354"/>
      <c r="P109" s="355"/>
      <c r="Q109" s="355"/>
      <c r="R109" s="355"/>
      <c r="S109" s="355"/>
      <c r="T109" s="167"/>
      <c r="U109" s="167"/>
      <c r="V109" s="356"/>
      <c r="W109" s="356"/>
      <c r="X109" s="356"/>
      <c r="Y109" s="356"/>
      <c r="Z109" s="167"/>
      <c r="AA109" s="167"/>
      <c r="AB109" s="167"/>
      <c r="AC109" s="112"/>
      <c r="AD109" s="103" t="n">
        <f aca="false">SUM(G109:AB110)</f>
        <v>0</v>
      </c>
      <c r="AE109" s="104"/>
      <c r="AF109" s="104"/>
      <c r="AG109" s="114"/>
      <c r="AH109" s="114"/>
      <c r="AI109" s="114"/>
      <c r="AJ109" s="106" t="n">
        <f aca="false">E109</f>
        <v>0</v>
      </c>
      <c r="AK109" s="106" t="str">
        <f aca="false">D109</f>
        <v>CTRL</v>
      </c>
      <c r="AL109" s="106" t="n">
        <f aca="false">SUM(G109:AB109)</f>
        <v>0</v>
      </c>
      <c r="AM109" s="106" t="n">
        <f aca="false">AL109*1.5</f>
        <v>0</v>
      </c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</row>
    <row r="110" customFormat="false" ht="13.5" hidden="false" customHeight="true" outlineLevel="0" collapsed="false">
      <c r="A110" s="44" t="n">
        <v>115</v>
      </c>
      <c r="B110" s="163" t="s">
        <v>263</v>
      </c>
      <c r="C110" s="96" t="str">
        <f aca="false">CONCATENATE(D110,"_",E110)</f>
        <v>CTRL_</v>
      </c>
      <c r="D110" s="195" t="s">
        <v>28</v>
      </c>
      <c r="E110" s="337"/>
      <c r="F110" s="195" t="s">
        <v>28</v>
      </c>
      <c r="G110" s="354"/>
      <c r="H110" s="355"/>
      <c r="I110" s="355"/>
      <c r="J110" s="355"/>
      <c r="K110" s="355"/>
      <c r="L110" s="356"/>
      <c r="M110" s="356"/>
      <c r="N110" s="356"/>
      <c r="O110" s="354"/>
      <c r="P110" s="355"/>
      <c r="Q110" s="355"/>
      <c r="R110" s="355"/>
      <c r="S110" s="355"/>
      <c r="T110" s="167"/>
      <c r="U110" s="167"/>
      <c r="V110" s="356"/>
      <c r="W110" s="356"/>
      <c r="X110" s="356"/>
      <c r="Y110" s="356"/>
      <c r="Z110" s="167"/>
      <c r="AA110" s="167"/>
      <c r="AB110" s="167"/>
      <c r="AC110" s="128"/>
      <c r="AD110" s="113" t="str">
        <f aca="false">IF(AD108=AD109,"ok","/!\")</f>
        <v>ok</v>
      </c>
      <c r="AE110" s="113"/>
      <c r="AF110" s="113" t="str">
        <f aca="false">IF(AD108=AF108,"ok","/!\")</f>
        <v>ok</v>
      </c>
      <c r="AG110" s="129"/>
      <c r="AH110" s="129"/>
      <c r="AI110" s="129"/>
      <c r="AJ110" s="28" t="n">
        <f aca="false">E110</f>
        <v>0</v>
      </c>
      <c r="AK110" s="106" t="str">
        <f aca="false">D110</f>
        <v>CTRL</v>
      </c>
      <c r="AL110" s="28" t="n">
        <f aca="false">SUM(G110:AB110)</f>
        <v>0</v>
      </c>
      <c r="AM110" s="28" t="n">
        <f aca="false">AL110*1.5</f>
        <v>0</v>
      </c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</row>
    <row r="111" customFormat="false" ht="13.5" hidden="false" customHeight="true" outlineLevel="0" collapsed="false">
      <c r="A111" s="44"/>
      <c r="B111" s="172"/>
      <c r="C111" s="131"/>
      <c r="D111" s="336"/>
      <c r="E111" s="259"/>
      <c r="F111" s="259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259"/>
      <c r="U111" s="259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86"/>
      <c r="AG111" s="72"/>
      <c r="AH111" s="72"/>
      <c r="AI111" s="72"/>
      <c r="AJ111" s="86"/>
      <c r="AK111" s="86"/>
      <c r="AL111" s="86"/>
      <c r="AM111" s="86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</row>
    <row r="112" customFormat="false" ht="24.75" hidden="false" customHeight="true" outlineLevel="0" collapsed="false">
      <c r="A112" s="44" t="n">
        <v>118</v>
      </c>
      <c r="B112" s="88" t="s">
        <v>265</v>
      </c>
      <c r="C112" s="88" t="str">
        <f aca="false">CONCATENATE(D112,"_",E112)</f>
        <v>CM_Intervenant</v>
      </c>
      <c r="D112" s="89" t="s">
        <v>23</v>
      </c>
      <c r="E112" s="89" t="s">
        <v>71</v>
      </c>
      <c r="F112" s="89" t="s">
        <v>72</v>
      </c>
      <c r="G112" s="343"/>
      <c r="H112" s="343"/>
      <c r="I112" s="343"/>
      <c r="J112" s="343"/>
      <c r="K112" s="343"/>
      <c r="L112" s="352"/>
      <c r="M112" s="352"/>
      <c r="N112" s="352"/>
      <c r="O112" s="343"/>
      <c r="P112" s="343"/>
      <c r="Q112" s="343"/>
      <c r="R112" s="343"/>
      <c r="S112" s="343"/>
      <c r="T112" s="251"/>
      <c r="U112" s="251"/>
      <c r="V112" s="352"/>
      <c r="W112" s="352"/>
      <c r="X112" s="352"/>
      <c r="Y112" s="352"/>
      <c r="Z112" s="238"/>
      <c r="AA112" s="238"/>
      <c r="AB112" s="238"/>
      <c r="AC112" s="240" t="s">
        <v>79</v>
      </c>
      <c r="AD112" s="88" t="n">
        <f aca="false">SUM(G112:AB112)</f>
        <v>0</v>
      </c>
      <c r="AE112" s="88" t="n">
        <f aca="false">SUM(G112:AB112)</f>
        <v>0</v>
      </c>
      <c r="AF112" s="88" t="n">
        <f aca="false">0/1.5</f>
        <v>0</v>
      </c>
      <c r="AG112" s="94" t="n">
        <f aca="false">(AD112+AD115+AD118+AD123)/(AF112+AF115+AF118+AF123)</f>
        <v>0</v>
      </c>
      <c r="AH112" s="276" t="n">
        <f aca="false">(AE112+AE115+AE118+AE123)/('2A S4-Pac1'!AE112+'2A S4-Pac1'!AE115+'2A S4-Pac1'!AE118+'2A S4-Pac1'!AE123)</f>
        <v>0</v>
      </c>
      <c r="AI112" s="88" t="str">
        <f aca="false">B112</f>
        <v>M4202C - RO</v>
      </c>
      <c r="AJ112" s="88" t="str">
        <f aca="false">E112</f>
        <v>Intervenant</v>
      </c>
      <c r="AK112" s="88" t="s">
        <v>73</v>
      </c>
      <c r="AL112" s="88" t="s">
        <v>21</v>
      </c>
      <c r="AM112" s="88" t="s">
        <v>74</v>
      </c>
      <c r="AN112" s="44"/>
      <c r="AO112" s="44"/>
      <c r="AP112" s="44"/>
      <c r="AQ112" s="44"/>
      <c r="AR112" s="44"/>
      <c r="AS112" s="44"/>
      <c r="AT112" s="44"/>
      <c r="AU112" s="44"/>
      <c r="AV112" s="44"/>
      <c r="AW112" s="44"/>
    </row>
    <row r="113" customFormat="false" ht="13.5" hidden="false" customHeight="true" outlineLevel="0" collapsed="false">
      <c r="A113" s="44" t="n">
        <v>119</v>
      </c>
      <c r="B113" s="163" t="s">
        <v>266</v>
      </c>
      <c r="C113" s="96" t="str">
        <f aca="false">CONCATENATE(D113,"_",E113)</f>
        <v>CM_</v>
      </c>
      <c r="D113" s="195" t="s">
        <v>23</v>
      </c>
      <c r="E113" s="195"/>
      <c r="F113" s="195" t="s">
        <v>30</v>
      </c>
      <c r="G113" s="354"/>
      <c r="H113" s="355"/>
      <c r="I113" s="355"/>
      <c r="J113" s="355"/>
      <c r="K113" s="355"/>
      <c r="L113" s="356"/>
      <c r="M113" s="356"/>
      <c r="N113" s="356"/>
      <c r="O113" s="354"/>
      <c r="P113" s="355"/>
      <c r="Q113" s="355"/>
      <c r="R113" s="355"/>
      <c r="S113" s="355"/>
      <c r="T113" s="167"/>
      <c r="U113" s="167"/>
      <c r="V113" s="356"/>
      <c r="W113" s="356"/>
      <c r="X113" s="356"/>
      <c r="Y113" s="356"/>
      <c r="Z113" s="167"/>
      <c r="AA113" s="167"/>
      <c r="AB113" s="167"/>
      <c r="AC113" s="102"/>
      <c r="AD113" s="103" t="n">
        <f aca="false">SUM(G113:AB114)</f>
        <v>0</v>
      </c>
      <c r="AE113" s="104"/>
      <c r="AF113" s="104"/>
      <c r="AG113" s="104"/>
      <c r="AH113" s="104"/>
      <c r="AI113" s="104"/>
      <c r="AJ113" s="105" t="n">
        <f aca="false">E113</f>
        <v>0</v>
      </c>
      <c r="AK113" s="106" t="str">
        <f aca="false">D113</f>
        <v>CM</v>
      </c>
      <c r="AL113" s="105" t="n">
        <f aca="false">SUM(G113:AB113)</f>
        <v>0</v>
      </c>
      <c r="AM113" s="105" t="n">
        <f aca="false">AL113*1.5</f>
        <v>0</v>
      </c>
      <c r="AN113" s="44"/>
      <c r="AO113" s="44"/>
      <c r="AP113" s="44"/>
      <c r="AQ113" s="44"/>
      <c r="AR113" s="44"/>
      <c r="AS113" s="44"/>
      <c r="AT113" s="44"/>
      <c r="AU113" s="44"/>
      <c r="AV113" s="44"/>
      <c r="AW113" s="44"/>
    </row>
    <row r="114" customFormat="false" ht="13.5" hidden="false" customHeight="true" outlineLevel="0" collapsed="false">
      <c r="A114" s="44" t="n">
        <v>120</v>
      </c>
      <c r="B114" s="163" t="s">
        <v>266</v>
      </c>
      <c r="C114" s="96" t="str">
        <f aca="false">CONCATENATE(D114,"_",E114)</f>
        <v>CM_</v>
      </c>
      <c r="D114" s="195" t="s">
        <v>23</v>
      </c>
      <c r="E114" s="337"/>
      <c r="F114" s="195" t="s">
        <v>30</v>
      </c>
      <c r="G114" s="354"/>
      <c r="H114" s="355"/>
      <c r="I114" s="355"/>
      <c r="J114" s="355"/>
      <c r="K114" s="355"/>
      <c r="L114" s="356"/>
      <c r="M114" s="356"/>
      <c r="N114" s="356"/>
      <c r="O114" s="354"/>
      <c r="P114" s="355"/>
      <c r="Q114" s="355"/>
      <c r="R114" s="355"/>
      <c r="S114" s="355"/>
      <c r="T114" s="167"/>
      <c r="U114" s="167"/>
      <c r="V114" s="356"/>
      <c r="W114" s="356"/>
      <c r="X114" s="356"/>
      <c r="Y114" s="356"/>
      <c r="Z114" s="167"/>
      <c r="AA114" s="167"/>
      <c r="AB114" s="167"/>
      <c r="AC114" s="112"/>
      <c r="AD114" s="113" t="str">
        <f aca="false">IF(AD112=AD113,"ok","/!\")</f>
        <v>ok</v>
      </c>
      <c r="AE114" s="113"/>
      <c r="AF114" s="113" t="str">
        <f aca="false">IF(AD112=AF112,"ok","/!\")</f>
        <v>ok</v>
      </c>
      <c r="AG114" s="114"/>
      <c r="AH114" s="114"/>
      <c r="AI114" s="114"/>
      <c r="AJ114" s="105" t="n">
        <f aca="false">E114</f>
        <v>0</v>
      </c>
      <c r="AK114" s="106" t="str">
        <f aca="false">D114</f>
        <v>CM</v>
      </c>
      <c r="AL114" s="105" t="n">
        <f aca="false">SUM(G114:AB114)</f>
        <v>0</v>
      </c>
      <c r="AM114" s="105" t="n">
        <f aca="false">AL114*1.5</f>
        <v>0</v>
      </c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</row>
    <row r="115" customFormat="false" ht="24.75" hidden="false" customHeight="true" outlineLevel="0" collapsed="false">
      <c r="A115" s="44" t="n">
        <v>121</v>
      </c>
      <c r="B115" s="88" t="s">
        <v>265</v>
      </c>
      <c r="C115" s="88" t="str">
        <f aca="false">CONCATENATE(D115,"_",E115)</f>
        <v>TD_Intervenant</v>
      </c>
      <c r="D115" s="89" t="s">
        <v>25</v>
      </c>
      <c r="E115" s="89" t="s">
        <v>71</v>
      </c>
      <c r="F115" s="89" t="s">
        <v>72</v>
      </c>
      <c r="G115" s="343"/>
      <c r="H115" s="343"/>
      <c r="I115" s="343"/>
      <c r="J115" s="343"/>
      <c r="K115" s="343"/>
      <c r="L115" s="352"/>
      <c r="M115" s="352"/>
      <c r="N115" s="352"/>
      <c r="O115" s="343"/>
      <c r="P115" s="343"/>
      <c r="Q115" s="343"/>
      <c r="R115" s="343"/>
      <c r="S115" s="343"/>
      <c r="T115" s="251"/>
      <c r="U115" s="251"/>
      <c r="V115" s="352"/>
      <c r="W115" s="352"/>
      <c r="X115" s="352"/>
      <c r="Y115" s="352"/>
      <c r="Z115" s="238"/>
      <c r="AA115" s="238"/>
      <c r="AB115" s="238"/>
      <c r="AC115" s="280"/>
      <c r="AD115" s="88" t="n">
        <f aca="false">SUM(G115:AB115)</f>
        <v>0</v>
      </c>
      <c r="AE115" s="88" t="n">
        <f aca="false">SUM(G115:AB115)</f>
        <v>0</v>
      </c>
      <c r="AF115" s="88" t="n">
        <f aca="false">28.5/1.5</f>
        <v>19</v>
      </c>
      <c r="AG115" s="114"/>
      <c r="AH115" s="114"/>
      <c r="AI115" s="114"/>
      <c r="AJ115" s="88" t="str">
        <f aca="false">E115</f>
        <v>Intervenant</v>
      </c>
      <c r="AK115" s="88" t="str">
        <f aca="false">D115</f>
        <v>TD</v>
      </c>
      <c r="AL115" s="88" t="n">
        <f aca="false">SUM(G115:AB115)</f>
        <v>0</v>
      </c>
      <c r="AM115" s="88" t="n">
        <f aca="false">AL115*1.5</f>
        <v>0</v>
      </c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</row>
    <row r="116" customFormat="false" ht="13.5" hidden="false" customHeight="true" outlineLevel="0" collapsed="false">
      <c r="A116" s="44" t="n">
        <v>122</v>
      </c>
      <c r="B116" s="163" t="s">
        <v>266</v>
      </c>
      <c r="C116" s="96" t="str">
        <f aca="false">CONCATENATE(D116,"_",E116)</f>
        <v>TD_JPC</v>
      </c>
      <c r="D116" s="195" t="s">
        <v>25</v>
      </c>
      <c r="E116" s="195" t="s">
        <v>267</v>
      </c>
      <c r="F116" s="195" t="s">
        <v>32</v>
      </c>
      <c r="G116" s="354"/>
      <c r="H116" s="355"/>
      <c r="I116" s="355"/>
      <c r="J116" s="355"/>
      <c r="K116" s="355"/>
      <c r="L116" s="356"/>
      <c r="M116" s="356"/>
      <c r="N116" s="356"/>
      <c r="O116" s="354"/>
      <c r="P116" s="355"/>
      <c r="Q116" s="355"/>
      <c r="R116" s="355"/>
      <c r="S116" s="355"/>
      <c r="T116" s="167"/>
      <c r="U116" s="167"/>
      <c r="V116" s="356"/>
      <c r="W116" s="356"/>
      <c r="X116" s="356"/>
      <c r="Y116" s="356"/>
      <c r="Z116" s="167"/>
      <c r="AA116" s="167"/>
      <c r="AB116" s="167"/>
      <c r="AC116" s="112"/>
      <c r="AD116" s="103" t="n">
        <f aca="false">SUM(G116:AB117)</f>
        <v>0</v>
      </c>
      <c r="AE116" s="104"/>
      <c r="AF116" s="104"/>
      <c r="AG116" s="114"/>
      <c r="AH116" s="114"/>
      <c r="AI116" s="114"/>
      <c r="AJ116" s="105" t="str">
        <f aca="false">E116</f>
        <v>JPC</v>
      </c>
      <c r="AK116" s="106" t="str">
        <f aca="false">D116</f>
        <v>TD</v>
      </c>
      <c r="AL116" s="105" t="n">
        <f aca="false">SUM(G116:AB116)</f>
        <v>0</v>
      </c>
      <c r="AM116" s="105" t="n">
        <f aca="false">AL116*1.5</f>
        <v>0</v>
      </c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</row>
    <row r="117" customFormat="false" ht="13.5" hidden="false" customHeight="true" outlineLevel="0" collapsed="false">
      <c r="A117" s="44" t="n">
        <v>123</v>
      </c>
      <c r="B117" s="163" t="s">
        <v>266</v>
      </c>
      <c r="C117" s="96" t="str">
        <f aca="false">CONCATENATE(D117,"_",E117)</f>
        <v>TD_</v>
      </c>
      <c r="D117" s="195" t="s">
        <v>25</v>
      </c>
      <c r="E117" s="337"/>
      <c r="F117" s="195" t="s">
        <v>32</v>
      </c>
      <c r="G117" s="354"/>
      <c r="H117" s="355"/>
      <c r="I117" s="355"/>
      <c r="J117" s="355"/>
      <c r="K117" s="355"/>
      <c r="L117" s="356"/>
      <c r="M117" s="356"/>
      <c r="N117" s="356"/>
      <c r="O117" s="354"/>
      <c r="P117" s="355"/>
      <c r="Q117" s="355"/>
      <c r="R117" s="355"/>
      <c r="S117" s="355"/>
      <c r="T117" s="167"/>
      <c r="U117" s="167"/>
      <c r="V117" s="356"/>
      <c r="W117" s="356"/>
      <c r="X117" s="356"/>
      <c r="Y117" s="356"/>
      <c r="Z117" s="167"/>
      <c r="AA117" s="167"/>
      <c r="AB117" s="167"/>
      <c r="AC117" s="112"/>
      <c r="AD117" s="113" t="str">
        <f aca="false">IF(AD115=AD116,"ok","/!\")</f>
        <v>ok</v>
      </c>
      <c r="AE117" s="113"/>
      <c r="AF117" s="113" t="str">
        <f aca="false">IF(AD115=AF115,"ok","/!\")</f>
        <v>/!\</v>
      </c>
      <c r="AG117" s="114"/>
      <c r="AH117" s="114"/>
      <c r="AI117" s="114"/>
      <c r="AJ117" s="105" t="n">
        <f aca="false">E117</f>
        <v>0</v>
      </c>
      <c r="AK117" s="106" t="str">
        <f aca="false">D117</f>
        <v>TD</v>
      </c>
      <c r="AL117" s="105" t="n">
        <f aca="false">SUM(G117:AB117)</f>
        <v>0</v>
      </c>
      <c r="AM117" s="105" t="n">
        <f aca="false">AL117*1.5</f>
        <v>0</v>
      </c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</row>
    <row r="118" customFormat="false" ht="24.75" hidden="false" customHeight="true" outlineLevel="0" collapsed="false">
      <c r="A118" s="44" t="n">
        <v>124</v>
      </c>
      <c r="B118" s="88" t="s">
        <v>265</v>
      </c>
      <c r="C118" s="88" t="str">
        <f aca="false">CONCATENATE(D118,"_",E118)</f>
        <v>TP_Intervenant</v>
      </c>
      <c r="D118" s="89" t="s">
        <v>27</v>
      </c>
      <c r="E118" s="89" t="s">
        <v>71</v>
      </c>
      <c r="F118" s="89" t="s">
        <v>72</v>
      </c>
      <c r="G118" s="343"/>
      <c r="H118" s="343"/>
      <c r="I118" s="343"/>
      <c r="J118" s="343"/>
      <c r="K118" s="343"/>
      <c r="L118" s="352"/>
      <c r="M118" s="352"/>
      <c r="N118" s="352"/>
      <c r="O118" s="343"/>
      <c r="P118" s="343"/>
      <c r="Q118" s="343"/>
      <c r="R118" s="343"/>
      <c r="S118" s="343"/>
      <c r="T118" s="251"/>
      <c r="U118" s="251"/>
      <c r="V118" s="352"/>
      <c r="W118" s="352"/>
      <c r="X118" s="352"/>
      <c r="Y118" s="352"/>
      <c r="Z118" s="238"/>
      <c r="AA118" s="238"/>
      <c r="AB118" s="238"/>
      <c r="AC118" s="280"/>
      <c r="AD118" s="88" t="n">
        <f aca="false">SUM(G118:AB118)*2</f>
        <v>0</v>
      </c>
      <c r="AE118" s="88" t="n">
        <f aca="false">SUM(G118:AB118)</f>
        <v>0</v>
      </c>
      <c r="AF118" s="88" t="n">
        <f aca="false">0/1.5*2</f>
        <v>0</v>
      </c>
      <c r="AG118" s="114"/>
      <c r="AH118" s="114"/>
      <c r="AI118" s="114"/>
      <c r="AJ118" s="88" t="str">
        <f aca="false">E118</f>
        <v>Intervenant</v>
      </c>
      <c r="AK118" s="88" t="str">
        <f aca="false">D118</f>
        <v>TP</v>
      </c>
      <c r="AL118" s="88" t="n">
        <f aca="false">SUM(G118:AB118)</f>
        <v>0</v>
      </c>
      <c r="AM118" s="88" t="n">
        <f aca="false">AL118*1.5</f>
        <v>0</v>
      </c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</row>
    <row r="119" customFormat="false" ht="13.5" hidden="false" customHeight="true" outlineLevel="0" collapsed="false">
      <c r="A119" s="44" t="n">
        <v>125</v>
      </c>
      <c r="B119" s="163" t="s">
        <v>266</v>
      </c>
      <c r="C119" s="96" t="str">
        <f aca="false">CONCATENATE(D119,"_",E119)</f>
        <v>TP_</v>
      </c>
      <c r="D119" s="195" t="s">
        <v>27</v>
      </c>
      <c r="E119" s="195"/>
      <c r="F119" s="195" t="s">
        <v>36</v>
      </c>
      <c r="G119" s="354"/>
      <c r="H119" s="355"/>
      <c r="I119" s="355"/>
      <c r="J119" s="355"/>
      <c r="K119" s="355"/>
      <c r="L119" s="356"/>
      <c r="M119" s="356"/>
      <c r="N119" s="356"/>
      <c r="O119" s="354"/>
      <c r="P119" s="355"/>
      <c r="Q119" s="355"/>
      <c r="R119" s="355"/>
      <c r="S119" s="355"/>
      <c r="T119" s="167"/>
      <c r="U119" s="167"/>
      <c r="V119" s="356"/>
      <c r="W119" s="356"/>
      <c r="X119" s="356"/>
      <c r="Y119" s="356"/>
      <c r="Z119" s="167"/>
      <c r="AA119" s="167"/>
      <c r="AB119" s="167"/>
      <c r="AC119" s="112"/>
      <c r="AD119" s="103" t="n">
        <f aca="false">SUM(G119:AB122)</f>
        <v>0</v>
      </c>
      <c r="AE119" s="104"/>
      <c r="AF119" s="104"/>
      <c r="AG119" s="114"/>
      <c r="AH119" s="114"/>
      <c r="AI119" s="114"/>
      <c r="AJ119" s="105" t="n">
        <f aca="false">E119</f>
        <v>0</v>
      </c>
      <c r="AK119" s="106" t="str">
        <f aca="false">D119</f>
        <v>TP</v>
      </c>
      <c r="AL119" s="105" t="n">
        <f aca="false">SUM(G119:AB119)</f>
        <v>0</v>
      </c>
      <c r="AM119" s="105" t="n">
        <f aca="false">AL119*1.5</f>
        <v>0</v>
      </c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</row>
    <row r="120" customFormat="false" ht="13.5" hidden="false" customHeight="true" outlineLevel="0" collapsed="false">
      <c r="A120" s="44" t="n">
        <v>126</v>
      </c>
      <c r="B120" s="163" t="s">
        <v>266</v>
      </c>
      <c r="C120" s="96" t="str">
        <f aca="false">CONCATENATE(D120,"_",E120)</f>
        <v>TP_</v>
      </c>
      <c r="D120" s="195" t="s">
        <v>27</v>
      </c>
      <c r="E120" s="337"/>
      <c r="F120" s="195" t="s">
        <v>36</v>
      </c>
      <c r="G120" s="354"/>
      <c r="H120" s="355"/>
      <c r="I120" s="355"/>
      <c r="J120" s="355"/>
      <c r="K120" s="355"/>
      <c r="L120" s="356"/>
      <c r="M120" s="356"/>
      <c r="N120" s="356"/>
      <c r="O120" s="354"/>
      <c r="P120" s="355"/>
      <c r="Q120" s="355"/>
      <c r="R120" s="355"/>
      <c r="S120" s="355"/>
      <c r="T120" s="167"/>
      <c r="U120" s="167"/>
      <c r="V120" s="356"/>
      <c r="W120" s="356"/>
      <c r="X120" s="356"/>
      <c r="Y120" s="356"/>
      <c r="Z120" s="167"/>
      <c r="AA120" s="167"/>
      <c r="AB120" s="167"/>
      <c r="AC120" s="112"/>
      <c r="AD120" s="126"/>
      <c r="AE120" s="114"/>
      <c r="AF120" s="114"/>
      <c r="AG120" s="114"/>
      <c r="AH120" s="114"/>
      <c r="AI120" s="114"/>
      <c r="AJ120" s="105" t="n">
        <f aca="false">E120</f>
        <v>0</v>
      </c>
      <c r="AK120" s="106" t="str">
        <f aca="false">D120</f>
        <v>TP</v>
      </c>
      <c r="AL120" s="105" t="n">
        <f aca="false">SUM(G120:AB120)</f>
        <v>0</v>
      </c>
      <c r="AM120" s="105" t="n">
        <f aca="false">AL120*1.5</f>
        <v>0</v>
      </c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</row>
    <row r="121" customFormat="false" ht="13.5" hidden="false" customHeight="true" outlineLevel="0" collapsed="false">
      <c r="A121" s="44" t="n">
        <v>127</v>
      </c>
      <c r="B121" s="163" t="s">
        <v>266</v>
      </c>
      <c r="C121" s="96" t="str">
        <f aca="false">CONCATENATE(D121,"_",E121)</f>
        <v>TP_</v>
      </c>
      <c r="D121" s="195" t="s">
        <v>27</v>
      </c>
      <c r="E121" s="195"/>
      <c r="F121" s="195" t="s">
        <v>36</v>
      </c>
      <c r="G121" s="354"/>
      <c r="H121" s="355"/>
      <c r="I121" s="355"/>
      <c r="J121" s="355"/>
      <c r="K121" s="355"/>
      <c r="L121" s="356"/>
      <c r="M121" s="356"/>
      <c r="N121" s="356"/>
      <c r="O121" s="354"/>
      <c r="P121" s="355"/>
      <c r="Q121" s="355"/>
      <c r="R121" s="355"/>
      <c r="S121" s="355"/>
      <c r="T121" s="167"/>
      <c r="U121" s="167"/>
      <c r="V121" s="356"/>
      <c r="W121" s="356"/>
      <c r="X121" s="356"/>
      <c r="Y121" s="356"/>
      <c r="Z121" s="167"/>
      <c r="AA121" s="167"/>
      <c r="AB121" s="167"/>
      <c r="AC121" s="112"/>
      <c r="AD121" s="126"/>
      <c r="AE121" s="114"/>
      <c r="AF121" s="114"/>
      <c r="AG121" s="114"/>
      <c r="AH121" s="114"/>
      <c r="AI121" s="114"/>
      <c r="AJ121" s="105" t="n">
        <f aca="false">E121</f>
        <v>0</v>
      </c>
      <c r="AK121" s="106" t="str">
        <f aca="false">D121</f>
        <v>TP</v>
      </c>
      <c r="AL121" s="105" t="n">
        <f aca="false">SUM(G121:AB121)</f>
        <v>0</v>
      </c>
      <c r="AM121" s="105" t="n">
        <f aca="false">AL121*1.5</f>
        <v>0</v>
      </c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</row>
    <row r="122" customFormat="false" ht="13.5" hidden="false" customHeight="true" outlineLevel="0" collapsed="false">
      <c r="A122" s="44" t="n">
        <v>128</v>
      </c>
      <c r="B122" s="163" t="s">
        <v>266</v>
      </c>
      <c r="C122" s="96" t="str">
        <f aca="false">CONCATENATE(D122,"_",E122)</f>
        <v>TP_</v>
      </c>
      <c r="D122" s="195" t="s">
        <v>27</v>
      </c>
      <c r="E122" s="337"/>
      <c r="F122" s="195" t="s">
        <v>36</v>
      </c>
      <c r="G122" s="354"/>
      <c r="H122" s="355"/>
      <c r="I122" s="355"/>
      <c r="J122" s="355"/>
      <c r="K122" s="355"/>
      <c r="L122" s="356"/>
      <c r="M122" s="356"/>
      <c r="N122" s="356"/>
      <c r="O122" s="354"/>
      <c r="P122" s="355"/>
      <c r="Q122" s="355"/>
      <c r="R122" s="355"/>
      <c r="S122" s="355"/>
      <c r="T122" s="167"/>
      <c r="U122" s="167"/>
      <c r="V122" s="356"/>
      <c r="W122" s="356"/>
      <c r="X122" s="356"/>
      <c r="Y122" s="356"/>
      <c r="Z122" s="167"/>
      <c r="AA122" s="167"/>
      <c r="AB122" s="167"/>
      <c r="AC122" s="112"/>
      <c r="AD122" s="113" t="str">
        <f aca="false">IF(AD118=AD119,"ok","/!\")</f>
        <v>ok</v>
      </c>
      <c r="AE122" s="113"/>
      <c r="AF122" s="113" t="str">
        <f aca="false">IF(AD118=AF118,"ok","/!\")</f>
        <v>ok</v>
      </c>
      <c r="AG122" s="114"/>
      <c r="AH122" s="114"/>
      <c r="AI122" s="114"/>
      <c r="AJ122" s="105" t="n">
        <f aca="false">E122</f>
        <v>0</v>
      </c>
      <c r="AK122" s="106" t="str">
        <f aca="false">D122</f>
        <v>TP</v>
      </c>
      <c r="AL122" s="105" t="n">
        <f aca="false">SUM(G122:AB122)</f>
        <v>0</v>
      </c>
      <c r="AM122" s="105" t="n">
        <f aca="false">AL122*1.5</f>
        <v>0</v>
      </c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</row>
    <row r="123" customFormat="false" ht="24.75" hidden="false" customHeight="true" outlineLevel="0" collapsed="false">
      <c r="A123" s="44" t="n">
        <v>129</v>
      </c>
      <c r="B123" s="88" t="s">
        <v>265</v>
      </c>
      <c r="C123" s="88" t="str">
        <f aca="false">CONCATENATE(D123,"_",E123)</f>
        <v>CTRL_Intervenant</v>
      </c>
      <c r="D123" s="89" t="s">
        <v>28</v>
      </c>
      <c r="E123" s="89" t="s">
        <v>71</v>
      </c>
      <c r="F123" s="89" t="s">
        <v>72</v>
      </c>
      <c r="G123" s="343"/>
      <c r="H123" s="343"/>
      <c r="I123" s="343"/>
      <c r="J123" s="343"/>
      <c r="K123" s="343"/>
      <c r="L123" s="352"/>
      <c r="M123" s="352"/>
      <c r="N123" s="352"/>
      <c r="O123" s="343"/>
      <c r="P123" s="343"/>
      <c r="Q123" s="343"/>
      <c r="R123" s="343"/>
      <c r="S123" s="343"/>
      <c r="T123" s="251"/>
      <c r="U123" s="251"/>
      <c r="V123" s="352"/>
      <c r="W123" s="352"/>
      <c r="X123" s="352"/>
      <c r="Y123" s="352"/>
      <c r="Z123" s="238"/>
      <c r="AA123" s="238"/>
      <c r="AB123" s="238"/>
      <c r="AC123" s="122"/>
      <c r="AD123" s="88" t="n">
        <f aca="false">SUM(G123:AB123)</f>
        <v>0</v>
      </c>
      <c r="AE123" s="88" t="n">
        <f aca="false">SUM(G123:AB123)</f>
        <v>0</v>
      </c>
      <c r="AF123" s="88" t="n">
        <f aca="false">1.5/1.5</f>
        <v>1</v>
      </c>
      <c r="AG123" s="114"/>
      <c r="AH123" s="114"/>
      <c r="AI123" s="114"/>
      <c r="AJ123" s="88" t="str">
        <f aca="false">E123</f>
        <v>Intervenant</v>
      </c>
      <c r="AK123" s="88" t="str">
        <f aca="false">D123</f>
        <v>CTRL</v>
      </c>
      <c r="AL123" s="88" t="n">
        <f aca="false">SUM(G123:AB123)</f>
        <v>0</v>
      </c>
      <c r="AM123" s="88" t="n">
        <f aca="false">AL123*1.5</f>
        <v>0</v>
      </c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</row>
    <row r="124" customFormat="false" ht="13.5" hidden="false" customHeight="true" outlineLevel="0" collapsed="false">
      <c r="A124" s="44" t="n">
        <v>130</v>
      </c>
      <c r="B124" s="163" t="s">
        <v>266</v>
      </c>
      <c r="C124" s="96" t="str">
        <f aca="false">CONCATENATE(D124,"_",E124)</f>
        <v>CTRL_JPC</v>
      </c>
      <c r="D124" s="195" t="s">
        <v>28</v>
      </c>
      <c r="E124" s="195" t="s">
        <v>267</v>
      </c>
      <c r="F124" s="195" t="s">
        <v>28</v>
      </c>
      <c r="G124" s="354"/>
      <c r="H124" s="355"/>
      <c r="I124" s="355"/>
      <c r="J124" s="355"/>
      <c r="K124" s="355"/>
      <c r="L124" s="356"/>
      <c r="M124" s="356"/>
      <c r="N124" s="356"/>
      <c r="O124" s="354"/>
      <c r="P124" s="355"/>
      <c r="Q124" s="355"/>
      <c r="R124" s="355"/>
      <c r="S124" s="355"/>
      <c r="T124" s="167"/>
      <c r="U124" s="167"/>
      <c r="V124" s="356"/>
      <c r="W124" s="356"/>
      <c r="X124" s="356"/>
      <c r="Y124" s="356"/>
      <c r="Z124" s="167"/>
      <c r="AA124" s="167"/>
      <c r="AB124" s="167"/>
      <c r="AC124" s="112"/>
      <c r="AD124" s="103" t="n">
        <f aca="false">SUM(G124:AB125)</f>
        <v>0</v>
      </c>
      <c r="AE124" s="104"/>
      <c r="AF124" s="104"/>
      <c r="AG124" s="114"/>
      <c r="AH124" s="114"/>
      <c r="AI124" s="114"/>
      <c r="AJ124" s="106" t="str">
        <f aca="false">E124</f>
        <v>JPC</v>
      </c>
      <c r="AK124" s="106" t="str">
        <f aca="false">D124</f>
        <v>CTRL</v>
      </c>
      <c r="AL124" s="106" t="n">
        <f aca="false">SUM(G124:AB124)</f>
        <v>0</v>
      </c>
      <c r="AM124" s="106" t="n">
        <f aca="false">AL124*1.5</f>
        <v>0</v>
      </c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</row>
    <row r="125" customFormat="false" ht="13.5" hidden="false" customHeight="true" outlineLevel="0" collapsed="false">
      <c r="A125" s="44" t="n">
        <v>131</v>
      </c>
      <c r="B125" s="163" t="s">
        <v>266</v>
      </c>
      <c r="C125" s="96" t="str">
        <f aca="false">CONCATENATE(D125,"_",E125)</f>
        <v>CTRL_</v>
      </c>
      <c r="D125" s="195" t="s">
        <v>28</v>
      </c>
      <c r="E125" s="337"/>
      <c r="F125" s="195" t="s">
        <v>28</v>
      </c>
      <c r="G125" s="354"/>
      <c r="H125" s="355"/>
      <c r="I125" s="355"/>
      <c r="J125" s="355"/>
      <c r="K125" s="355"/>
      <c r="L125" s="356"/>
      <c r="M125" s="356"/>
      <c r="N125" s="356"/>
      <c r="O125" s="354"/>
      <c r="P125" s="355"/>
      <c r="Q125" s="355"/>
      <c r="R125" s="355"/>
      <c r="S125" s="355"/>
      <c r="T125" s="167"/>
      <c r="U125" s="167"/>
      <c r="V125" s="356"/>
      <c r="W125" s="356"/>
      <c r="X125" s="356"/>
      <c r="Y125" s="356"/>
      <c r="Z125" s="167"/>
      <c r="AA125" s="167"/>
      <c r="AB125" s="167"/>
      <c r="AC125" s="128"/>
      <c r="AD125" s="113" t="str">
        <f aca="false">IF(AD123=AD124,"ok","/!\")</f>
        <v>ok</v>
      </c>
      <c r="AE125" s="113"/>
      <c r="AF125" s="113" t="str">
        <f aca="false">IF(AD123=AF123,"ok","/!\")</f>
        <v>/!\</v>
      </c>
      <c r="AG125" s="129"/>
      <c r="AH125" s="129"/>
      <c r="AI125" s="129"/>
      <c r="AJ125" s="28" t="n">
        <f aca="false">E125</f>
        <v>0</v>
      </c>
      <c r="AK125" s="106" t="str">
        <f aca="false">D125</f>
        <v>CTRL</v>
      </c>
      <c r="AL125" s="28" t="n">
        <f aca="false">SUM(G125:AB125)</f>
        <v>0</v>
      </c>
      <c r="AM125" s="28" t="n">
        <f aca="false">AL125*1.5</f>
        <v>0</v>
      </c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</row>
    <row r="126" customFormat="false" ht="13.5" hidden="false" customHeight="true" outlineLevel="0" collapsed="false">
      <c r="A126" s="44"/>
      <c r="B126" s="172"/>
      <c r="C126" s="131"/>
      <c r="D126" s="336"/>
      <c r="E126" s="259"/>
      <c r="F126" s="259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259"/>
      <c r="U126" s="259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86"/>
      <c r="AG126" s="72"/>
      <c r="AH126" s="72"/>
      <c r="AI126" s="72"/>
      <c r="AJ126" s="86"/>
      <c r="AK126" s="86"/>
      <c r="AL126" s="86"/>
      <c r="AM126" s="86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</row>
    <row r="127" customFormat="false" ht="13.5" hidden="false" customHeight="true" outlineLevel="0" collapsed="false">
      <c r="A127" s="44" t="n">
        <v>134</v>
      </c>
      <c r="B127" s="89" t="s">
        <v>268</v>
      </c>
      <c r="C127" s="88" t="str">
        <f aca="false">CONCATENATE(D127,"_",E127)</f>
        <v>CM_Intervenant</v>
      </c>
      <c r="D127" s="89" t="s">
        <v>23</v>
      </c>
      <c r="E127" s="89" t="s">
        <v>71</v>
      </c>
      <c r="F127" s="89" t="s">
        <v>72</v>
      </c>
      <c r="G127" s="343"/>
      <c r="H127" s="343"/>
      <c r="I127" s="343"/>
      <c r="J127" s="343"/>
      <c r="K127" s="343"/>
      <c r="L127" s="352"/>
      <c r="M127" s="352"/>
      <c r="N127" s="352"/>
      <c r="O127" s="343"/>
      <c r="P127" s="343"/>
      <c r="Q127" s="343"/>
      <c r="R127" s="343"/>
      <c r="S127" s="343"/>
      <c r="T127" s="251"/>
      <c r="U127" s="251"/>
      <c r="V127" s="352"/>
      <c r="W127" s="352"/>
      <c r="X127" s="352"/>
      <c r="Y127" s="352"/>
      <c r="Z127" s="238"/>
      <c r="AA127" s="238"/>
      <c r="AB127" s="238"/>
      <c r="AC127" s="240" t="s">
        <v>122</v>
      </c>
      <c r="AD127" s="88" t="n">
        <f aca="false">SUM(G127:AB127)</f>
        <v>0</v>
      </c>
      <c r="AE127" s="88" t="n">
        <f aca="false">SUM(G127:AB127)</f>
        <v>0</v>
      </c>
      <c r="AF127" s="88" t="n">
        <v>0</v>
      </c>
      <c r="AG127" s="94" t="n">
        <f aca="false">(AD127+AD130+AD133+AD138)/(AF127+AF130+AF133+AF138)</f>
        <v>0.1333333333</v>
      </c>
      <c r="AH127" s="276" t="n">
        <f aca="false">(AE127+AE130+AE133+AE138)/('2A S4-Pac1'!AE127+'2A S4-Pac1'!AE130+'2A S4-Pac1'!AE133+'2A S4-Pac1'!AE138)</f>
        <v>0.1034482759</v>
      </c>
      <c r="AI127" s="88" t="str">
        <f aca="false">B127</f>
        <v>M4203 - CO</v>
      </c>
      <c r="AJ127" s="88" t="str">
        <f aca="false">E127</f>
        <v>Intervenant</v>
      </c>
      <c r="AK127" s="88" t="s">
        <v>73</v>
      </c>
      <c r="AL127" s="88" t="s">
        <v>21</v>
      </c>
      <c r="AM127" s="88" t="s">
        <v>74</v>
      </c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</row>
    <row r="128" customFormat="false" ht="13.5" hidden="false" customHeight="true" outlineLevel="0" collapsed="false">
      <c r="A128" s="44" t="n">
        <v>135</v>
      </c>
      <c r="B128" s="163" t="s">
        <v>269</v>
      </c>
      <c r="C128" s="96" t="str">
        <f aca="false">CONCATENATE(D128,"_",E128)</f>
        <v>CM_</v>
      </c>
      <c r="D128" s="195" t="s">
        <v>23</v>
      </c>
      <c r="E128" s="195"/>
      <c r="F128" s="195" t="s">
        <v>30</v>
      </c>
      <c r="G128" s="354"/>
      <c r="H128" s="355"/>
      <c r="I128" s="355"/>
      <c r="J128" s="355"/>
      <c r="K128" s="355"/>
      <c r="L128" s="356"/>
      <c r="M128" s="356"/>
      <c r="N128" s="356"/>
      <c r="O128" s="354"/>
      <c r="P128" s="355"/>
      <c r="Q128" s="355"/>
      <c r="R128" s="355"/>
      <c r="S128" s="355"/>
      <c r="T128" s="167"/>
      <c r="U128" s="167"/>
      <c r="V128" s="356"/>
      <c r="W128" s="356"/>
      <c r="X128" s="356"/>
      <c r="Y128" s="356"/>
      <c r="Z128" s="167"/>
      <c r="AA128" s="167"/>
      <c r="AB128" s="167"/>
      <c r="AC128" s="102"/>
      <c r="AD128" s="103" t="n">
        <f aca="false">SUM(G128:AB129)</f>
        <v>0</v>
      </c>
      <c r="AE128" s="104"/>
      <c r="AF128" s="104"/>
      <c r="AG128" s="104"/>
      <c r="AH128" s="104"/>
      <c r="AI128" s="104"/>
      <c r="AJ128" s="105" t="n">
        <f aca="false">E128</f>
        <v>0</v>
      </c>
      <c r="AK128" s="106" t="str">
        <f aca="false">D128</f>
        <v>CM</v>
      </c>
      <c r="AL128" s="105" t="n">
        <f aca="false">SUM(G128:AB128)</f>
        <v>0</v>
      </c>
      <c r="AM128" s="105" t="n">
        <f aca="false">AL128*1.5</f>
        <v>0</v>
      </c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</row>
    <row r="129" customFormat="false" ht="13.5" hidden="false" customHeight="true" outlineLevel="0" collapsed="false">
      <c r="A129" s="44" t="n">
        <v>136</v>
      </c>
      <c r="B129" s="163" t="s">
        <v>269</v>
      </c>
      <c r="C129" s="96" t="str">
        <f aca="false">CONCATENATE(D129,"_",E129)</f>
        <v>CM_</v>
      </c>
      <c r="D129" s="195" t="s">
        <v>23</v>
      </c>
      <c r="E129" s="195"/>
      <c r="F129" s="195" t="s">
        <v>30</v>
      </c>
      <c r="G129" s="354"/>
      <c r="H129" s="355"/>
      <c r="I129" s="355"/>
      <c r="J129" s="355"/>
      <c r="K129" s="355"/>
      <c r="L129" s="356"/>
      <c r="M129" s="356"/>
      <c r="N129" s="356"/>
      <c r="O129" s="354"/>
      <c r="P129" s="355"/>
      <c r="Q129" s="355"/>
      <c r="R129" s="355"/>
      <c r="S129" s="355"/>
      <c r="T129" s="167"/>
      <c r="U129" s="167"/>
      <c r="V129" s="356"/>
      <c r="W129" s="356"/>
      <c r="X129" s="356"/>
      <c r="Y129" s="356"/>
      <c r="Z129" s="167"/>
      <c r="AA129" s="167"/>
      <c r="AB129" s="167"/>
      <c r="AC129" s="112"/>
      <c r="AD129" s="113" t="str">
        <f aca="false">IF(AD127=AD128,"ok","/!\")</f>
        <v>ok</v>
      </c>
      <c r="AE129" s="113"/>
      <c r="AF129" s="113" t="str">
        <f aca="false">IF(AD127=AF127,"ok","/!\")</f>
        <v>ok</v>
      </c>
      <c r="AG129" s="114"/>
      <c r="AH129" s="114"/>
      <c r="AI129" s="114"/>
      <c r="AJ129" s="105" t="n">
        <f aca="false">E129</f>
        <v>0</v>
      </c>
      <c r="AK129" s="106" t="str">
        <f aca="false">D129</f>
        <v>CM</v>
      </c>
      <c r="AL129" s="105" t="n">
        <f aca="false">SUM(G129:AB129)</f>
        <v>0</v>
      </c>
      <c r="AM129" s="105" t="n">
        <f aca="false">AL129*1.5</f>
        <v>0</v>
      </c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</row>
    <row r="130" customFormat="false" ht="13.5" hidden="false" customHeight="true" outlineLevel="0" collapsed="false">
      <c r="A130" s="44" t="n">
        <v>137</v>
      </c>
      <c r="B130" s="88" t="s">
        <v>268</v>
      </c>
      <c r="C130" s="88" t="str">
        <f aca="false">CONCATENATE(D130,"_",E130)</f>
        <v>TD_Intervenant</v>
      </c>
      <c r="D130" s="89" t="s">
        <v>25</v>
      </c>
      <c r="E130" s="89" t="s">
        <v>71</v>
      </c>
      <c r="F130" s="89" t="s">
        <v>72</v>
      </c>
      <c r="G130" s="343"/>
      <c r="H130" s="343"/>
      <c r="I130" s="343"/>
      <c r="J130" s="343"/>
      <c r="K130" s="343"/>
      <c r="L130" s="363"/>
      <c r="M130" s="363"/>
      <c r="N130" s="363"/>
      <c r="O130" s="343"/>
      <c r="P130" s="343"/>
      <c r="Q130" s="343"/>
      <c r="R130" s="343"/>
      <c r="S130" s="343"/>
      <c r="T130" s="251"/>
      <c r="U130" s="251"/>
      <c r="V130" s="352"/>
      <c r="W130" s="352"/>
      <c r="X130" s="352"/>
      <c r="Y130" s="352"/>
      <c r="Z130" s="238"/>
      <c r="AA130" s="238"/>
      <c r="AB130" s="238"/>
      <c r="AC130" s="280"/>
      <c r="AD130" s="88" t="n">
        <f aca="false">SUM(G130:AB130)</f>
        <v>0</v>
      </c>
      <c r="AE130" s="88" t="n">
        <f aca="false">SUM(G130:AB130)</f>
        <v>0</v>
      </c>
      <c r="AF130" s="88" t="n">
        <f aca="false">15/1.5</f>
        <v>10</v>
      </c>
      <c r="AG130" s="114"/>
      <c r="AH130" s="114"/>
      <c r="AI130" s="114"/>
      <c r="AJ130" s="88" t="str">
        <f aca="false">E130</f>
        <v>Intervenant</v>
      </c>
      <c r="AK130" s="88" t="str">
        <f aca="false">D130</f>
        <v>TD</v>
      </c>
      <c r="AL130" s="88" t="n">
        <f aca="false">SUM(G130:AB130)</f>
        <v>0</v>
      </c>
      <c r="AM130" s="88" t="n">
        <f aca="false">AL130*1.5</f>
        <v>0</v>
      </c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</row>
    <row r="131" customFormat="false" ht="13.5" hidden="false" customHeight="true" outlineLevel="0" collapsed="false">
      <c r="A131" s="44" t="n">
        <v>138</v>
      </c>
      <c r="B131" s="163" t="s">
        <v>269</v>
      </c>
      <c r="C131" s="96" t="str">
        <f aca="false">CONCATENATE(D131,"_",E131)</f>
        <v>TD_ALE</v>
      </c>
      <c r="D131" s="195" t="s">
        <v>25</v>
      </c>
      <c r="E131" s="195" t="s">
        <v>122</v>
      </c>
      <c r="F131" s="195" t="s">
        <v>32</v>
      </c>
      <c r="G131" s="354"/>
      <c r="H131" s="355"/>
      <c r="I131" s="355"/>
      <c r="J131" s="355"/>
      <c r="K131" s="355"/>
      <c r="L131" s="364"/>
      <c r="M131" s="364"/>
      <c r="N131" s="364"/>
      <c r="O131" s="354"/>
      <c r="P131" s="355"/>
      <c r="Q131" s="355"/>
      <c r="R131" s="355"/>
      <c r="S131" s="355"/>
      <c r="T131" s="167"/>
      <c r="U131" s="167"/>
      <c r="V131" s="356"/>
      <c r="W131" s="356"/>
      <c r="X131" s="356"/>
      <c r="Y131" s="356"/>
      <c r="Z131" s="167"/>
      <c r="AA131" s="167"/>
      <c r="AB131" s="167"/>
      <c r="AC131" s="112"/>
      <c r="AD131" s="103" t="n">
        <f aca="false">SUM(G131:AB132)</f>
        <v>0</v>
      </c>
      <c r="AE131" s="104"/>
      <c r="AF131" s="104"/>
      <c r="AG131" s="114"/>
      <c r="AH131" s="114"/>
      <c r="AI131" s="114"/>
      <c r="AJ131" s="105" t="str">
        <f aca="false">E131</f>
        <v>ALE</v>
      </c>
      <c r="AK131" s="106" t="str">
        <f aca="false">D131</f>
        <v>TD</v>
      </c>
      <c r="AL131" s="105" t="n">
        <f aca="false">SUM(G131:AB131)</f>
        <v>0</v>
      </c>
      <c r="AM131" s="105" t="n">
        <f aca="false">AL131*1.5</f>
        <v>0</v>
      </c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</row>
    <row r="132" customFormat="false" ht="13.5" hidden="false" customHeight="true" outlineLevel="0" collapsed="false">
      <c r="A132" s="44" t="n">
        <v>139</v>
      </c>
      <c r="B132" s="163" t="s">
        <v>269</v>
      </c>
      <c r="C132" s="96" t="str">
        <f aca="false">CONCATENATE(D132,"_",E132)</f>
        <v>TD_</v>
      </c>
      <c r="D132" s="195" t="s">
        <v>25</v>
      </c>
      <c r="E132" s="195"/>
      <c r="F132" s="195" t="s">
        <v>32</v>
      </c>
      <c r="G132" s="354"/>
      <c r="H132" s="355"/>
      <c r="I132" s="355"/>
      <c r="J132" s="355"/>
      <c r="K132" s="355"/>
      <c r="L132" s="364"/>
      <c r="M132" s="364"/>
      <c r="N132" s="364"/>
      <c r="O132" s="354"/>
      <c r="P132" s="355"/>
      <c r="Q132" s="355"/>
      <c r="R132" s="355"/>
      <c r="S132" s="355"/>
      <c r="T132" s="167"/>
      <c r="U132" s="167"/>
      <c r="V132" s="356"/>
      <c r="W132" s="356"/>
      <c r="X132" s="356"/>
      <c r="Y132" s="356"/>
      <c r="Z132" s="167"/>
      <c r="AA132" s="167"/>
      <c r="AB132" s="167"/>
      <c r="AC132" s="112"/>
      <c r="AD132" s="113" t="str">
        <f aca="false">IF(AD130=AD131,"ok","/!\")</f>
        <v>ok</v>
      </c>
      <c r="AE132" s="113"/>
      <c r="AF132" s="113" t="str">
        <f aca="false">IF(AD130=AF130,"ok","/!\")</f>
        <v>/!\</v>
      </c>
      <c r="AG132" s="114"/>
      <c r="AH132" s="114"/>
      <c r="AI132" s="114"/>
      <c r="AJ132" s="105" t="n">
        <f aca="false">E132</f>
        <v>0</v>
      </c>
      <c r="AK132" s="106" t="str">
        <f aca="false">D132</f>
        <v>TD</v>
      </c>
      <c r="AL132" s="105" t="n">
        <f aca="false">SUM(G132:AB132)</f>
        <v>0</v>
      </c>
      <c r="AM132" s="105" t="n">
        <f aca="false">AL132*1.5</f>
        <v>0</v>
      </c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</row>
    <row r="133" customFormat="false" ht="13.5" hidden="false" customHeight="true" outlineLevel="0" collapsed="false">
      <c r="A133" s="44" t="n">
        <v>140</v>
      </c>
      <c r="B133" s="88" t="s">
        <v>268</v>
      </c>
      <c r="C133" s="88" t="str">
        <f aca="false">CONCATENATE(D133,"_",E133)</f>
        <v>TP_Intervenant</v>
      </c>
      <c r="D133" s="89" t="s">
        <v>27</v>
      </c>
      <c r="E133" s="89" t="s">
        <v>71</v>
      </c>
      <c r="F133" s="89" t="s">
        <v>72</v>
      </c>
      <c r="G133" s="343"/>
      <c r="H133" s="343"/>
      <c r="I133" s="343"/>
      <c r="J133" s="343"/>
      <c r="K133" s="343"/>
      <c r="L133" s="363"/>
      <c r="M133" s="363"/>
      <c r="N133" s="363"/>
      <c r="O133" s="343"/>
      <c r="P133" s="343"/>
      <c r="Q133" s="343"/>
      <c r="R133" s="343"/>
      <c r="S133" s="343"/>
      <c r="T133" s="251"/>
      <c r="U133" s="251"/>
      <c r="V133" s="352"/>
      <c r="W133" s="352" t="n">
        <v>2</v>
      </c>
      <c r="X133" s="352"/>
      <c r="Y133" s="352"/>
      <c r="Z133" s="238"/>
      <c r="AA133" s="238"/>
      <c r="AB133" s="238"/>
      <c r="AC133" s="280"/>
      <c r="AD133" s="88" t="n">
        <f aca="false">SUM(G133:AB133)*2</f>
        <v>4</v>
      </c>
      <c r="AE133" s="88" t="n">
        <f aca="false">SUM(G133:AB133)</f>
        <v>2</v>
      </c>
      <c r="AF133" s="88" t="n">
        <f aca="false">15/1.5*2</f>
        <v>20</v>
      </c>
      <c r="AG133" s="114"/>
      <c r="AH133" s="114"/>
      <c r="AI133" s="114"/>
      <c r="AJ133" s="88" t="str">
        <f aca="false">E133</f>
        <v>Intervenant</v>
      </c>
      <c r="AK133" s="88" t="str">
        <f aca="false">D133</f>
        <v>TP</v>
      </c>
      <c r="AL133" s="88" t="n">
        <f aca="false">SUM(G133:AB133)</f>
        <v>2</v>
      </c>
      <c r="AM133" s="88" t="n">
        <f aca="false">AL133*1.5</f>
        <v>3</v>
      </c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</row>
    <row r="134" customFormat="false" ht="13.5" hidden="false" customHeight="true" outlineLevel="0" collapsed="false">
      <c r="A134" s="44" t="n">
        <v>141</v>
      </c>
      <c r="B134" s="163" t="s">
        <v>269</v>
      </c>
      <c r="C134" s="96" t="str">
        <f aca="false">CONCATENATE(D134,"_",E134)</f>
        <v>TP_ALE</v>
      </c>
      <c r="D134" s="195" t="s">
        <v>27</v>
      </c>
      <c r="E134" s="195" t="s">
        <v>122</v>
      </c>
      <c r="F134" s="195" t="s">
        <v>32</v>
      </c>
      <c r="G134" s="354"/>
      <c r="H134" s="355"/>
      <c r="I134" s="355"/>
      <c r="J134" s="355"/>
      <c r="K134" s="355"/>
      <c r="L134" s="364"/>
      <c r="M134" s="364"/>
      <c r="N134" s="364"/>
      <c r="O134" s="354"/>
      <c r="P134" s="355"/>
      <c r="Q134" s="355"/>
      <c r="R134" s="355"/>
      <c r="S134" s="355"/>
      <c r="T134" s="167"/>
      <c r="U134" s="167"/>
      <c r="V134" s="356"/>
      <c r="W134" s="356"/>
      <c r="X134" s="356"/>
      <c r="Y134" s="356"/>
      <c r="Z134" s="167"/>
      <c r="AA134" s="167"/>
      <c r="AB134" s="167"/>
      <c r="AC134" s="112"/>
      <c r="AD134" s="103" t="n">
        <f aca="false">SUM(G134:AB137)</f>
        <v>0</v>
      </c>
      <c r="AE134" s="104"/>
      <c r="AF134" s="104"/>
      <c r="AG134" s="114"/>
      <c r="AH134" s="114"/>
      <c r="AI134" s="114"/>
      <c r="AJ134" s="105" t="str">
        <f aca="false">E134</f>
        <v>ALE</v>
      </c>
      <c r="AK134" s="106" t="str">
        <f aca="false">D134</f>
        <v>TP</v>
      </c>
      <c r="AL134" s="105" t="n">
        <f aca="false">SUM(G134:AB134)</f>
        <v>0</v>
      </c>
      <c r="AM134" s="105" t="n">
        <f aca="false">AL134*1.5</f>
        <v>0</v>
      </c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</row>
    <row r="135" customFormat="false" ht="13.5" hidden="false" customHeight="true" outlineLevel="0" collapsed="false">
      <c r="A135" s="44" t="n">
        <v>142</v>
      </c>
      <c r="B135" s="163" t="s">
        <v>269</v>
      </c>
      <c r="C135" s="96" t="str">
        <f aca="false">CONCATENATE(D135,"_",E135)</f>
        <v>TP_</v>
      </c>
      <c r="D135" s="195" t="s">
        <v>27</v>
      </c>
      <c r="E135" s="195"/>
      <c r="F135" s="195" t="s">
        <v>36</v>
      </c>
      <c r="G135" s="354"/>
      <c r="H135" s="355"/>
      <c r="I135" s="355"/>
      <c r="J135" s="355"/>
      <c r="K135" s="355"/>
      <c r="L135" s="356"/>
      <c r="M135" s="356"/>
      <c r="N135" s="356"/>
      <c r="O135" s="354"/>
      <c r="P135" s="355"/>
      <c r="Q135" s="355"/>
      <c r="R135" s="355"/>
      <c r="S135" s="355"/>
      <c r="T135" s="167"/>
      <c r="U135" s="167"/>
      <c r="V135" s="356"/>
      <c r="W135" s="356"/>
      <c r="X135" s="356"/>
      <c r="Y135" s="356"/>
      <c r="Z135" s="167"/>
      <c r="AA135" s="167"/>
      <c r="AB135" s="167"/>
      <c r="AC135" s="112"/>
      <c r="AD135" s="126"/>
      <c r="AE135" s="114"/>
      <c r="AF135" s="114"/>
      <c r="AG135" s="114"/>
      <c r="AH135" s="114"/>
      <c r="AI135" s="114"/>
      <c r="AJ135" s="105" t="n">
        <f aca="false">E135</f>
        <v>0</v>
      </c>
      <c r="AK135" s="106" t="str">
        <f aca="false">D135</f>
        <v>TP</v>
      </c>
      <c r="AL135" s="105" t="n">
        <f aca="false">SUM(G135:AB135)</f>
        <v>0</v>
      </c>
      <c r="AM135" s="105" t="n">
        <f aca="false">AL135*1.5</f>
        <v>0</v>
      </c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</row>
    <row r="136" customFormat="false" ht="13.5" hidden="false" customHeight="true" outlineLevel="0" collapsed="false">
      <c r="A136" s="44" t="n">
        <v>143</v>
      </c>
      <c r="B136" s="163" t="s">
        <v>269</v>
      </c>
      <c r="C136" s="96" t="str">
        <f aca="false">CONCATENATE(D136,"_",E136)</f>
        <v>TP_</v>
      </c>
      <c r="D136" s="195" t="s">
        <v>27</v>
      </c>
      <c r="E136" s="195"/>
      <c r="F136" s="195" t="s">
        <v>36</v>
      </c>
      <c r="G136" s="354"/>
      <c r="H136" s="355"/>
      <c r="I136" s="355"/>
      <c r="J136" s="355"/>
      <c r="K136" s="355"/>
      <c r="L136" s="356"/>
      <c r="M136" s="356"/>
      <c r="N136" s="356"/>
      <c r="O136" s="354"/>
      <c r="P136" s="355"/>
      <c r="Q136" s="355"/>
      <c r="R136" s="355"/>
      <c r="S136" s="355"/>
      <c r="T136" s="167"/>
      <c r="U136" s="167"/>
      <c r="V136" s="356"/>
      <c r="W136" s="356"/>
      <c r="X136" s="356"/>
      <c r="Y136" s="356"/>
      <c r="Z136" s="167"/>
      <c r="AA136" s="167"/>
      <c r="AB136" s="167"/>
      <c r="AC136" s="112"/>
      <c r="AD136" s="126"/>
      <c r="AE136" s="114"/>
      <c r="AF136" s="114"/>
      <c r="AG136" s="114"/>
      <c r="AH136" s="114"/>
      <c r="AI136" s="114"/>
      <c r="AJ136" s="105" t="n">
        <f aca="false">E136</f>
        <v>0</v>
      </c>
      <c r="AK136" s="106" t="str">
        <f aca="false">D136</f>
        <v>TP</v>
      </c>
      <c r="AL136" s="105" t="n">
        <f aca="false">SUM(G136:AB136)</f>
        <v>0</v>
      </c>
      <c r="AM136" s="105" t="n">
        <f aca="false">AL136*1.5</f>
        <v>0</v>
      </c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</row>
    <row r="137" customFormat="false" ht="13.5" hidden="false" customHeight="true" outlineLevel="0" collapsed="false">
      <c r="A137" s="44" t="n">
        <v>144</v>
      </c>
      <c r="B137" s="163" t="s">
        <v>269</v>
      </c>
      <c r="C137" s="96" t="str">
        <f aca="false">CONCATENATE(D137,"_",E137)</f>
        <v>TP_</v>
      </c>
      <c r="D137" s="195" t="s">
        <v>27</v>
      </c>
      <c r="E137" s="195"/>
      <c r="F137" s="195" t="s">
        <v>36</v>
      </c>
      <c r="G137" s="354"/>
      <c r="H137" s="355"/>
      <c r="I137" s="355"/>
      <c r="J137" s="355"/>
      <c r="K137" s="355"/>
      <c r="L137" s="356"/>
      <c r="M137" s="356"/>
      <c r="N137" s="356"/>
      <c r="O137" s="354"/>
      <c r="P137" s="355"/>
      <c r="Q137" s="355"/>
      <c r="R137" s="355"/>
      <c r="S137" s="355"/>
      <c r="T137" s="167"/>
      <c r="U137" s="167"/>
      <c r="V137" s="356"/>
      <c r="W137" s="356"/>
      <c r="X137" s="356"/>
      <c r="Y137" s="356"/>
      <c r="Z137" s="167"/>
      <c r="AA137" s="167"/>
      <c r="AB137" s="167"/>
      <c r="AC137" s="112"/>
      <c r="AD137" s="113" t="str">
        <f aca="false">IF(AD133=AD134,"ok","/!\")</f>
        <v>/!\</v>
      </c>
      <c r="AE137" s="113"/>
      <c r="AF137" s="113" t="str">
        <f aca="false">IF(AD133=AF133,"ok","/!\")</f>
        <v>/!\</v>
      </c>
      <c r="AG137" s="114"/>
      <c r="AH137" s="114"/>
      <c r="AI137" s="114"/>
      <c r="AJ137" s="105" t="n">
        <f aca="false">E137</f>
        <v>0</v>
      </c>
      <c r="AK137" s="106" t="str">
        <f aca="false">D137</f>
        <v>TP</v>
      </c>
      <c r="AL137" s="105" t="n">
        <f aca="false">SUM(G137:AB137)</f>
        <v>0</v>
      </c>
      <c r="AM137" s="105" t="n">
        <f aca="false">AL137*1.5</f>
        <v>0</v>
      </c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</row>
    <row r="138" customFormat="false" ht="24.75" hidden="false" customHeight="true" outlineLevel="0" collapsed="false">
      <c r="A138" s="44" t="n">
        <v>145</v>
      </c>
      <c r="B138" s="88" t="s">
        <v>268</v>
      </c>
      <c r="C138" s="88" t="str">
        <f aca="false">CONCATENATE(D138,"_",E138)</f>
        <v>CTRL_Intervenant</v>
      </c>
      <c r="D138" s="89" t="s">
        <v>28</v>
      </c>
      <c r="E138" s="89" t="s">
        <v>71</v>
      </c>
      <c r="F138" s="89" t="s">
        <v>72</v>
      </c>
      <c r="G138" s="343"/>
      <c r="H138" s="343"/>
      <c r="I138" s="343"/>
      <c r="J138" s="343"/>
      <c r="K138" s="343"/>
      <c r="L138" s="352"/>
      <c r="M138" s="352"/>
      <c r="N138" s="352"/>
      <c r="O138" s="343"/>
      <c r="P138" s="343"/>
      <c r="Q138" s="343"/>
      <c r="R138" s="343"/>
      <c r="S138" s="343"/>
      <c r="T138" s="251"/>
      <c r="U138" s="251"/>
      <c r="V138" s="352"/>
      <c r="W138" s="352"/>
      <c r="X138" s="352"/>
      <c r="Y138" s="352"/>
      <c r="Z138" s="238"/>
      <c r="AA138" s="238"/>
      <c r="AB138" s="238"/>
      <c r="AC138" s="122"/>
      <c r="AD138" s="88" t="n">
        <f aca="false">SUM(G138:AB138)</f>
        <v>0</v>
      </c>
      <c r="AE138" s="88" t="n">
        <f aca="false">SUM(G138:AB138)</f>
        <v>0</v>
      </c>
      <c r="AF138" s="88" t="n">
        <v>0</v>
      </c>
      <c r="AG138" s="114"/>
      <c r="AH138" s="114"/>
      <c r="AI138" s="114"/>
      <c r="AJ138" s="88" t="str">
        <f aca="false">E138</f>
        <v>Intervenant</v>
      </c>
      <c r="AK138" s="88" t="str">
        <f aca="false">D138</f>
        <v>CTRL</v>
      </c>
      <c r="AL138" s="88" t="n">
        <f aca="false">SUM(G138:AB138)</f>
        <v>0</v>
      </c>
      <c r="AM138" s="88" t="n">
        <f aca="false">AL138*1.5</f>
        <v>0</v>
      </c>
      <c r="AN138" s="44"/>
      <c r="AO138" s="44"/>
      <c r="AP138" s="44"/>
      <c r="AQ138" s="44"/>
      <c r="AR138" s="44"/>
      <c r="AS138" s="44"/>
      <c r="AT138" s="44"/>
      <c r="AU138" s="44"/>
      <c r="AV138" s="44"/>
      <c r="AW138" s="44"/>
    </row>
    <row r="139" customFormat="false" ht="13.5" hidden="false" customHeight="true" outlineLevel="0" collapsed="false">
      <c r="A139" s="44" t="n">
        <v>146</v>
      </c>
      <c r="B139" s="163" t="s">
        <v>269</v>
      </c>
      <c r="C139" s="96" t="str">
        <f aca="false">CONCATENATE(D139,"_",E139)</f>
        <v>CTRL_</v>
      </c>
      <c r="D139" s="195" t="s">
        <v>28</v>
      </c>
      <c r="E139" s="195"/>
      <c r="F139" s="195" t="s">
        <v>28</v>
      </c>
      <c r="G139" s="354"/>
      <c r="H139" s="355"/>
      <c r="I139" s="355"/>
      <c r="J139" s="355"/>
      <c r="K139" s="355"/>
      <c r="L139" s="356"/>
      <c r="M139" s="356"/>
      <c r="N139" s="356"/>
      <c r="O139" s="354"/>
      <c r="P139" s="355"/>
      <c r="Q139" s="355"/>
      <c r="R139" s="355"/>
      <c r="S139" s="355"/>
      <c r="T139" s="167"/>
      <c r="U139" s="167"/>
      <c r="V139" s="356"/>
      <c r="W139" s="356"/>
      <c r="X139" s="356"/>
      <c r="Y139" s="356"/>
      <c r="Z139" s="167"/>
      <c r="AA139" s="167"/>
      <c r="AB139" s="167"/>
      <c r="AC139" s="112"/>
      <c r="AD139" s="103" t="n">
        <f aca="false">SUM(G139:AB140)</f>
        <v>0</v>
      </c>
      <c r="AE139" s="104"/>
      <c r="AF139" s="104"/>
      <c r="AG139" s="114"/>
      <c r="AH139" s="114"/>
      <c r="AI139" s="114"/>
      <c r="AJ139" s="106" t="n">
        <f aca="false">E139</f>
        <v>0</v>
      </c>
      <c r="AK139" s="106" t="str">
        <f aca="false">D139</f>
        <v>CTRL</v>
      </c>
      <c r="AL139" s="106" t="n">
        <f aca="false">SUM(G139:AB139)</f>
        <v>0</v>
      </c>
      <c r="AM139" s="106" t="n">
        <f aca="false">AL139*1.5</f>
        <v>0</v>
      </c>
      <c r="AN139" s="44"/>
      <c r="AO139" s="44"/>
      <c r="AP139" s="44"/>
      <c r="AQ139" s="44"/>
      <c r="AR139" s="44"/>
      <c r="AS139" s="44"/>
      <c r="AT139" s="44"/>
      <c r="AU139" s="44"/>
      <c r="AV139" s="44"/>
      <c r="AW139" s="44"/>
    </row>
    <row r="140" customFormat="false" ht="13.5" hidden="false" customHeight="true" outlineLevel="0" collapsed="false">
      <c r="A140" s="44" t="n">
        <v>147</v>
      </c>
      <c r="B140" s="163" t="s">
        <v>269</v>
      </c>
      <c r="C140" s="96" t="str">
        <f aca="false">CONCATENATE(D140,"_",E140)</f>
        <v>CTRL_</v>
      </c>
      <c r="D140" s="195" t="s">
        <v>28</v>
      </c>
      <c r="E140" s="195"/>
      <c r="F140" s="195" t="s">
        <v>28</v>
      </c>
      <c r="G140" s="354"/>
      <c r="H140" s="355"/>
      <c r="I140" s="355"/>
      <c r="J140" s="355"/>
      <c r="K140" s="355"/>
      <c r="L140" s="356"/>
      <c r="M140" s="356"/>
      <c r="N140" s="356"/>
      <c r="O140" s="354"/>
      <c r="P140" s="355"/>
      <c r="Q140" s="355"/>
      <c r="R140" s="355"/>
      <c r="S140" s="355"/>
      <c r="T140" s="167"/>
      <c r="U140" s="167"/>
      <c r="V140" s="356"/>
      <c r="W140" s="356"/>
      <c r="X140" s="356"/>
      <c r="Y140" s="356"/>
      <c r="Z140" s="167"/>
      <c r="AA140" s="167"/>
      <c r="AB140" s="167"/>
      <c r="AC140" s="128"/>
      <c r="AD140" s="113" t="str">
        <f aca="false">IF(AD138=AD139,"ok","/!\")</f>
        <v>ok</v>
      </c>
      <c r="AE140" s="113"/>
      <c r="AF140" s="113" t="str">
        <f aca="false">IF(AD138=AF138,"ok","/!\")</f>
        <v>ok</v>
      </c>
      <c r="AG140" s="129"/>
      <c r="AH140" s="129"/>
      <c r="AI140" s="129"/>
      <c r="AJ140" s="28" t="n">
        <f aca="false">E140</f>
        <v>0</v>
      </c>
      <c r="AK140" s="106" t="str">
        <f aca="false">D140</f>
        <v>CTRL</v>
      </c>
      <c r="AL140" s="28" t="n">
        <f aca="false">SUM(G140:AB140)</f>
        <v>0</v>
      </c>
      <c r="AM140" s="28" t="n">
        <f aca="false">AL140*1.5</f>
        <v>0</v>
      </c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</row>
    <row r="141" customFormat="false" ht="13.5" hidden="false" customHeight="true" outlineLevel="0" collapsed="false">
      <c r="A141" s="44"/>
      <c r="B141" s="172"/>
      <c r="C141" s="131"/>
      <c r="D141" s="336"/>
      <c r="E141" s="259"/>
      <c r="F141" s="259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259"/>
      <c r="U141" s="259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86"/>
      <c r="AG141" s="72"/>
      <c r="AH141" s="72"/>
      <c r="AI141" s="72"/>
      <c r="AJ141" s="86"/>
      <c r="AK141" s="86"/>
      <c r="AL141" s="86"/>
      <c r="AM141" s="86"/>
      <c r="AN141" s="44"/>
      <c r="AO141" s="44"/>
      <c r="AP141" s="44"/>
      <c r="AQ141" s="44"/>
      <c r="AR141" s="44"/>
      <c r="AS141" s="44"/>
      <c r="AT141" s="44"/>
      <c r="AU141" s="44"/>
      <c r="AV141" s="44"/>
      <c r="AW141" s="44"/>
    </row>
    <row r="142" customFormat="false" ht="13.5" hidden="false" customHeight="true" outlineLevel="0" collapsed="false">
      <c r="A142" s="44" t="n">
        <v>150</v>
      </c>
      <c r="B142" s="89" t="s">
        <v>134</v>
      </c>
      <c r="C142" s="88" t="str">
        <f aca="false">CONCATENATE(D142,"_",E142)</f>
        <v>CM_Intervenant</v>
      </c>
      <c r="D142" s="89" t="s">
        <v>23</v>
      </c>
      <c r="E142" s="89" t="s">
        <v>71</v>
      </c>
      <c r="F142" s="89" t="s">
        <v>72</v>
      </c>
      <c r="G142" s="343"/>
      <c r="H142" s="343"/>
      <c r="I142" s="343"/>
      <c r="J142" s="343"/>
      <c r="K142" s="343"/>
      <c r="L142" s="352"/>
      <c r="M142" s="352"/>
      <c r="N142" s="352"/>
      <c r="O142" s="343"/>
      <c r="P142" s="343"/>
      <c r="Q142" s="343"/>
      <c r="R142" s="343"/>
      <c r="S142" s="343"/>
      <c r="T142" s="251"/>
      <c r="U142" s="251"/>
      <c r="V142" s="352"/>
      <c r="W142" s="352"/>
      <c r="X142" s="352"/>
      <c r="Y142" s="352"/>
      <c r="Z142" s="238"/>
      <c r="AA142" s="238"/>
      <c r="AB142" s="238"/>
      <c r="AC142" s="240" t="s">
        <v>122</v>
      </c>
      <c r="AD142" s="88" t="n">
        <f aca="false">SUM(G142:AB142)</f>
        <v>0</v>
      </c>
      <c r="AE142" s="88" t="n">
        <f aca="false">SUM(G142:AB142)</f>
        <v>0</v>
      </c>
      <c r="AF142" s="88" t="n">
        <v>0</v>
      </c>
      <c r="AG142" s="94" t="str">
        <f aca="false">(AD142+AD145+AD148+AD153)/(AF142+AF145+AF148+AF153)</f>
        <v>#DIV/0!</v>
      </c>
      <c r="AH142" s="276" t="str">
        <f aca="false">(AE142+AE145+AE148+AE153)/('2A S4-Pac1'!AE142+'2A S4-Pac1'!AE145+'2A S4-Pac1'!AE148+'2A S4-Pac1'!AE153)</f>
        <v>#DIV/0!</v>
      </c>
      <c r="AI142" s="88" t="str">
        <f aca="false">B142</f>
        <v>PPP</v>
      </c>
      <c r="AJ142" s="88" t="str">
        <f aca="false">E142</f>
        <v>Intervenant</v>
      </c>
      <c r="AK142" s="88" t="s">
        <v>73</v>
      </c>
      <c r="AL142" s="88" t="s">
        <v>21</v>
      </c>
      <c r="AM142" s="88" t="s">
        <v>74</v>
      </c>
      <c r="AN142" s="44"/>
      <c r="AO142" s="44"/>
      <c r="AP142" s="44"/>
      <c r="AQ142" s="44"/>
      <c r="AR142" s="44"/>
      <c r="AS142" s="44"/>
      <c r="AT142" s="44"/>
      <c r="AU142" s="44"/>
      <c r="AV142" s="44"/>
      <c r="AW142" s="44"/>
    </row>
    <row r="143" customFormat="false" ht="13.5" hidden="false" customHeight="true" outlineLevel="0" collapsed="false">
      <c r="A143" s="44" t="n">
        <v>151</v>
      </c>
      <c r="B143" s="163" t="s">
        <v>134</v>
      </c>
      <c r="C143" s="96" t="str">
        <f aca="false">CONCATENATE(D143,"_",E143)</f>
        <v>CM_KB</v>
      </c>
      <c r="D143" s="195" t="s">
        <v>23</v>
      </c>
      <c r="E143" s="195" t="s">
        <v>270</v>
      </c>
      <c r="F143" s="195" t="s">
        <v>30</v>
      </c>
      <c r="G143" s="354"/>
      <c r="H143" s="355"/>
      <c r="I143" s="355"/>
      <c r="J143" s="355"/>
      <c r="K143" s="355"/>
      <c r="L143" s="356"/>
      <c r="M143" s="356"/>
      <c r="N143" s="356"/>
      <c r="O143" s="354"/>
      <c r="P143" s="355"/>
      <c r="Q143" s="355"/>
      <c r="R143" s="355"/>
      <c r="S143" s="355"/>
      <c r="T143" s="167"/>
      <c r="U143" s="167"/>
      <c r="V143" s="356"/>
      <c r="W143" s="356"/>
      <c r="X143" s="356"/>
      <c r="Y143" s="356"/>
      <c r="Z143" s="167"/>
      <c r="AA143" s="167"/>
      <c r="AB143" s="167"/>
      <c r="AC143" s="102"/>
      <c r="AD143" s="103" t="n">
        <f aca="false">SUM(G143:AB144)</f>
        <v>0</v>
      </c>
      <c r="AE143" s="104"/>
      <c r="AF143" s="104"/>
      <c r="AG143" s="104"/>
      <c r="AH143" s="104"/>
      <c r="AI143" s="104"/>
      <c r="AJ143" s="105" t="str">
        <f aca="false">E143</f>
        <v>KB</v>
      </c>
      <c r="AK143" s="106" t="str">
        <f aca="false">D143</f>
        <v>CM</v>
      </c>
      <c r="AL143" s="105" t="n">
        <f aca="false">SUM(G143:AB143)</f>
        <v>0</v>
      </c>
      <c r="AM143" s="105" t="n">
        <f aca="false">AL143*1.5</f>
        <v>0</v>
      </c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</row>
    <row r="144" customFormat="false" ht="13.5" hidden="false" customHeight="true" outlineLevel="0" collapsed="false">
      <c r="A144" s="44" t="n">
        <v>152</v>
      </c>
      <c r="B144" s="163" t="s">
        <v>134</v>
      </c>
      <c r="C144" s="96" t="str">
        <f aca="false">CONCATENATE(D144,"_",E144)</f>
        <v>CM_</v>
      </c>
      <c r="D144" s="195" t="s">
        <v>23</v>
      </c>
      <c r="E144" s="195"/>
      <c r="F144" s="195" t="s">
        <v>30</v>
      </c>
      <c r="G144" s="354"/>
      <c r="H144" s="355"/>
      <c r="I144" s="355"/>
      <c r="J144" s="355"/>
      <c r="K144" s="355"/>
      <c r="L144" s="356"/>
      <c r="M144" s="356"/>
      <c r="N144" s="356"/>
      <c r="O144" s="354"/>
      <c r="P144" s="355"/>
      <c r="Q144" s="355"/>
      <c r="R144" s="355"/>
      <c r="S144" s="355"/>
      <c r="T144" s="167"/>
      <c r="U144" s="167"/>
      <c r="V144" s="356"/>
      <c r="W144" s="356"/>
      <c r="X144" s="356"/>
      <c r="Y144" s="356"/>
      <c r="Z144" s="167"/>
      <c r="AA144" s="167"/>
      <c r="AB144" s="167"/>
      <c r="AC144" s="112"/>
      <c r="AD144" s="113" t="str">
        <f aca="false">IF(AD142=AD143,"ok","/!\")</f>
        <v>ok</v>
      </c>
      <c r="AE144" s="113"/>
      <c r="AF144" s="113" t="str">
        <f aca="false">IF(AD142=AF142,"ok","/!\")</f>
        <v>ok</v>
      </c>
      <c r="AG144" s="114"/>
      <c r="AH144" s="114"/>
      <c r="AI144" s="114"/>
      <c r="AJ144" s="105" t="n">
        <f aca="false">E144</f>
        <v>0</v>
      </c>
      <c r="AK144" s="106" t="str">
        <f aca="false">D144</f>
        <v>CM</v>
      </c>
      <c r="AL144" s="105" t="n">
        <f aca="false">SUM(G144:AB144)</f>
        <v>0</v>
      </c>
      <c r="AM144" s="105" t="n">
        <f aca="false">AL144*1.5</f>
        <v>0</v>
      </c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</row>
    <row r="145" customFormat="false" ht="13.5" hidden="false" customHeight="true" outlineLevel="0" collapsed="false">
      <c r="A145" s="44" t="n">
        <v>153</v>
      </c>
      <c r="B145" s="88" t="s">
        <v>134</v>
      </c>
      <c r="C145" s="88" t="str">
        <f aca="false">CONCATENATE(D145,"_",E145)</f>
        <v>TD_Intervenant</v>
      </c>
      <c r="D145" s="89" t="s">
        <v>25</v>
      </c>
      <c r="E145" s="89" t="s">
        <v>71</v>
      </c>
      <c r="F145" s="89" t="s">
        <v>72</v>
      </c>
      <c r="G145" s="343"/>
      <c r="H145" s="343"/>
      <c r="I145" s="343"/>
      <c r="J145" s="343"/>
      <c r="K145" s="343"/>
      <c r="L145" s="352"/>
      <c r="M145" s="352"/>
      <c r="N145" s="352"/>
      <c r="O145" s="343"/>
      <c r="P145" s="343"/>
      <c r="Q145" s="343"/>
      <c r="R145" s="343"/>
      <c r="S145" s="343"/>
      <c r="T145" s="251"/>
      <c r="U145" s="251"/>
      <c r="V145" s="352"/>
      <c r="W145" s="352"/>
      <c r="X145" s="352"/>
      <c r="Y145" s="352"/>
      <c r="Z145" s="238"/>
      <c r="AA145" s="238"/>
      <c r="AB145" s="238"/>
      <c r="AC145" s="280"/>
      <c r="AD145" s="88" t="n">
        <f aca="false">SUM(G145:AB145)</f>
        <v>0</v>
      </c>
      <c r="AE145" s="88" t="n">
        <f aca="false">SUM(G145:AB145)</f>
        <v>0</v>
      </c>
      <c r="AF145" s="88" t="n">
        <v>0</v>
      </c>
      <c r="AG145" s="114"/>
      <c r="AH145" s="114"/>
      <c r="AI145" s="114"/>
      <c r="AJ145" s="88" t="str">
        <f aca="false">E145</f>
        <v>Intervenant</v>
      </c>
      <c r="AK145" s="88" t="str">
        <f aca="false">D145</f>
        <v>TD</v>
      </c>
      <c r="AL145" s="88" t="n">
        <f aca="false">SUM(G145:AB145)</f>
        <v>0</v>
      </c>
      <c r="AM145" s="88" t="n">
        <f aca="false">AL145*1.5</f>
        <v>0</v>
      </c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</row>
    <row r="146" customFormat="false" ht="13.5" hidden="false" customHeight="true" outlineLevel="0" collapsed="false">
      <c r="A146" s="44" t="n">
        <v>154</v>
      </c>
      <c r="B146" s="163" t="s">
        <v>134</v>
      </c>
      <c r="C146" s="96" t="str">
        <f aca="false">CONCATENATE(D146,"_",E146)</f>
        <v>TD_MFC</v>
      </c>
      <c r="D146" s="195" t="s">
        <v>25</v>
      </c>
      <c r="E146" s="195" t="s">
        <v>83</v>
      </c>
      <c r="F146" s="195" t="s">
        <v>32</v>
      </c>
      <c r="G146" s="354"/>
      <c r="H146" s="355"/>
      <c r="I146" s="355"/>
      <c r="J146" s="355"/>
      <c r="K146" s="355"/>
      <c r="L146" s="356"/>
      <c r="M146" s="356"/>
      <c r="N146" s="356"/>
      <c r="O146" s="354"/>
      <c r="P146" s="355"/>
      <c r="Q146" s="355"/>
      <c r="R146" s="355"/>
      <c r="S146" s="355"/>
      <c r="T146" s="167"/>
      <c r="U146" s="167"/>
      <c r="V146" s="356"/>
      <c r="W146" s="356"/>
      <c r="X146" s="356"/>
      <c r="Y146" s="356"/>
      <c r="Z146" s="167"/>
      <c r="AA146" s="167"/>
      <c r="AB146" s="167"/>
      <c r="AC146" s="112"/>
      <c r="AD146" s="103" t="n">
        <f aca="false">SUM(G146:AB147)</f>
        <v>0</v>
      </c>
      <c r="AE146" s="104"/>
      <c r="AF146" s="104"/>
      <c r="AG146" s="114"/>
      <c r="AH146" s="114"/>
      <c r="AI146" s="114"/>
      <c r="AJ146" s="105" t="str">
        <f aca="false">E146</f>
        <v>MFC</v>
      </c>
      <c r="AK146" s="106" t="str">
        <f aca="false">D146</f>
        <v>TD</v>
      </c>
      <c r="AL146" s="105" t="n">
        <f aca="false">SUM(G146:AB146)</f>
        <v>0</v>
      </c>
      <c r="AM146" s="105" t="n">
        <f aca="false">AL146*1.5</f>
        <v>0</v>
      </c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</row>
    <row r="147" customFormat="false" ht="13.5" hidden="false" customHeight="true" outlineLevel="0" collapsed="false">
      <c r="A147" s="44" t="n">
        <v>155</v>
      </c>
      <c r="B147" s="163" t="s">
        <v>134</v>
      </c>
      <c r="C147" s="96" t="str">
        <f aca="false">CONCATENATE(D147,"_",E147)</f>
        <v>TD_</v>
      </c>
      <c r="D147" s="195" t="s">
        <v>25</v>
      </c>
      <c r="E147" s="195"/>
      <c r="F147" s="195" t="s">
        <v>32</v>
      </c>
      <c r="G147" s="354"/>
      <c r="H147" s="355"/>
      <c r="I147" s="355"/>
      <c r="J147" s="355"/>
      <c r="K147" s="355"/>
      <c r="L147" s="356"/>
      <c r="M147" s="356"/>
      <c r="N147" s="356"/>
      <c r="O147" s="354"/>
      <c r="P147" s="355"/>
      <c r="Q147" s="355"/>
      <c r="R147" s="355"/>
      <c r="S147" s="355"/>
      <c r="T147" s="167"/>
      <c r="U147" s="167"/>
      <c r="V147" s="356"/>
      <c r="W147" s="356"/>
      <c r="X147" s="356"/>
      <c r="Y147" s="356"/>
      <c r="Z147" s="167"/>
      <c r="AA147" s="167"/>
      <c r="AB147" s="167"/>
      <c r="AC147" s="112"/>
      <c r="AD147" s="113" t="str">
        <f aca="false">IF(AD145=AD146,"ok","/!\")</f>
        <v>ok</v>
      </c>
      <c r="AE147" s="113"/>
      <c r="AF147" s="113" t="str">
        <f aca="false">IF(AD145=AF145,"ok","/!\")</f>
        <v>ok</v>
      </c>
      <c r="AG147" s="114"/>
      <c r="AH147" s="114"/>
      <c r="AI147" s="114"/>
      <c r="AJ147" s="105" t="n">
        <f aca="false">E147</f>
        <v>0</v>
      </c>
      <c r="AK147" s="106" t="str">
        <f aca="false">D147</f>
        <v>TD</v>
      </c>
      <c r="AL147" s="105" t="n">
        <f aca="false">SUM(G147:AB147)</f>
        <v>0</v>
      </c>
      <c r="AM147" s="105" t="n">
        <f aca="false">AL147*1.5</f>
        <v>0</v>
      </c>
      <c r="AN147" s="44"/>
      <c r="AO147" s="44"/>
      <c r="AP147" s="44"/>
      <c r="AQ147" s="44"/>
      <c r="AR147" s="44"/>
      <c r="AS147" s="44"/>
      <c r="AT147" s="44"/>
      <c r="AU147" s="44"/>
      <c r="AV147" s="44"/>
      <c r="AW147" s="44"/>
    </row>
    <row r="148" customFormat="false" ht="13.5" hidden="false" customHeight="true" outlineLevel="0" collapsed="false">
      <c r="A148" s="44" t="n">
        <v>156</v>
      </c>
      <c r="B148" s="88" t="s">
        <v>134</v>
      </c>
      <c r="C148" s="88" t="str">
        <f aca="false">CONCATENATE(D148,"_",E148)</f>
        <v>TP_Intervenant</v>
      </c>
      <c r="D148" s="89" t="s">
        <v>27</v>
      </c>
      <c r="E148" s="89" t="s">
        <v>71</v>
      </c>
      <c r="F148" s="89" t="s">
        <v>72</v>
      </c>
      <c r="G148" s="343"/>
      <c r="H148" s="343"/>
      <c r="I148" s="343"/>
      <c r="J148" s="343"/>
      <c r="K148" s="343"/>
      <c r="L148" s="352"/>
      <c r="M148" s="352"/>
      <c r="N148" s="352"/>
      <c r="O148" s="343"/>
      <c r="P148" s="343"/>
      <c r="Q148" s="343"/>
      <c r="R148" s="343"/>
      <c r="S148" s="343"/>
      <c r="T148" s="251"/>
      <c r="U148" s="251"/>
      <c r="V148" s="352"/>
      <c r="W148" s="352"/>
      <c r="X148" s="352"/>
      <c r="Y148" s="352"/>
      <c r="Z148" s="238"/>
      <c r="AA148" s="238"/>
      <c r="AB148" s="238"/>
      <c r="AC148" s="280"/>
      <c r="AD148" s="88" t="n">
        <f aca="false">SUM(G148:AB148)*2</f>
        <v>0</v>
      </c>
      <c r="AE148" s="88" t="n">
        <f aca="false">SUM(G148:AB148)</f>
        <v>0</v>
      </c>
      <c r="AF148" s="88" t="n">
        <f aca="false">0*2</f>
        <v>0</v>
      </c>
      <c r="AG148" s="114"/>
      <c r="AH148" s="114"/>
      <c r="AI148" s="114"/>
      <c r="AJ148" s="88" t="str">
        <f aca="false">E148</f>
        <v>Intervenant</v>
      </c>
      <c r="AK148" s="88" t="str">
        <f aca="false">D148</f>
        <v>TP</v>
      </c>
      <c r="AL148" s="88" t="n">
        <f aca="false">SUM(G148:AB148)</f>
        <v>0</v>
      </c>
      <c r="AM148" s="88" t="n">
        <f aca="false">AL148*1.5</f>
        <v>0</v>
      </c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</row>
    <row r="149" customFormat="false" ht="13.5" hidden="false" customHeight="true" outlineLevel="0" collapsed="false">
      <c r="A149" s="44" t="n">
        <v>157</v>
      </c>
      <c r="B149" s="163" t="s">
        <v>134</v>
      </c>
      <c r="C149" s="96" t="str">
        <f aca="false">CONCATENATE(D149,"_",E149)</f>
        <v>TP_KB</v>
      </c>
      <c r="D149" s="195" t="s">
        <v>27</v>
      </c>
      <c r="E149" s="195" t="s">
        <v>270</v>
      </c>
      <c r="F149" s="195" t="s">
        <v>32</v>
      </c>
      <c r="G149" s="354"/>
      <c r="H149" s="355"/>
      <c r="I149" s="355"/>
      <c r="J149" s="355"/>
      <c r="K149" s="355"/>
      <c r="L149" s="356"/>
      <c r="M149" s="356"/>
      <c r="N149" s="356"/>
      <c r="O149" s="354"/>
      <c r="P149" s="355"/>
      <c r="Q149" s="355"/>
      <c r="R149" s="355"/>
      <c r="S149" s="355"/>
      <c r="T149" s="167"/>
      <c r="U149" s="167"/>
      <c r="V149" s="356"/>
      <c r="W149" s="356"/>
      <c r="X149" s="356"/>
      <c r="Y149" s="356"/>
      <c r="Z149" s="167"/>
      <c r="AA149" s="167"/>
      <c r="AB149" s="167"/>
      <c r="AC149" s="112"/>
      <c r="AD149" s="103" t="n">
        <f aca="false">SUM(G149:AB152)</f>
        <v>0</v>
      </c>
      <c r="AE149" s="104"/>
      <c r="AF149" s="104"/>
      <c r="AG149" s="114"/>
      <c r="AH149" s="114"/>
      <c r="AI149" s="114"/>
      <c r="AJ149" s="105" t="str">
        <f aca="false">E149</f>
        <v>KB</v>
      </c>
      <c r="AK149" s="106" t="str">
        <f aca="false">D149</f>
        <v>TP</v>
      </c>
      <c r="AL149" s="105" t="n">
        <f aca="false">SUM(G149:AB149)</f>
        <v>0</v>
      </c>
      <c r="AM149" s="105" t="n">
        <f aca="false">AL149*1.5</f>
        <v>0</v>
      </c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</row>
    <row r="150" customFormat="false" ht="13.5" hidden="false" customHeight="true" outlineLevel="0" collapsed="false">
      <c r="A150" s="44" t="n">
        <v>158</v>
      </c>
      <c r="B150" s="163" t="s">
        <v>134</v>
      </c>
      <c r="C150" s="96" t="str">
        <f aca="false">CONCATENATE(D150,"_",E150)</f>
        <v>TP_</v>
      </c>
      <c r="D150" s="195" t="s">
        <v>27</v>
      </c>
      <c r="E150" s="195"/>
      <c r="F150" s="195" t="s">
        <v>36</v>
      </c>
      <c r="G150" s="354"/>
      <c r="H150" s="355"/>
      <c r="I150" s="355"/>
      <c r="J150" s="355"/>
      <c r="K150" s="355"/>
      <c r="L150" s="356"/>
      <c r="M150" s="356"/>
      <c r="N150" s="356"/>
      <c r="O150" s="354"/>
      <c r="P150" s="355"/>
      <c r="Q150" s="355"/>
      <c r="R150" s="355"/>
      <c r="S150" s="355"/>
      <c r="T150" s="167"/>
      <c r="U150" s="167"/>
      <c r="V150" s="356"/>
      <c r="W150" s="356"/>
      <c r="X150" s="356"/>
      <c r="Y150" s="356"/>
      <c r="Z150" s="167"/>
      <c r="AA150" s="167"/>
      <c r="AB150" s="167"/>
      <c r="AC150" s="112"/>
      <c r="AD150" s="126"/>
      <c r="AE150" s="114"/>
      <c r="AF150" s="114"/>
      <c r="AG150" s="114"/>
      <c r="AH150" s="114"/>
      <c r="AI150" s="114"/>
      <c r="AJ150" s="105" t="n">
        <f aca="false">E150</f>
        <v>0</v>
      </c>
      <c r="AK150" s="106" t="str">
        <f aca="false">D150</f>
        <v>TP</v>
      </c>
      <c r="AL150" s="105" t="n">
        <f aca="false">SUM(G150:AB150)</f>
        <v>0</v>
      </c>
      <c r="AM150" s="105" t="n">
        <f aca="false">AL150*1.5</f>
        <v>0</v>
      </c>
      <c r="AN150" s="44"/>
      <c r="AO150" s="44"/>
      <c r="AP150" s="44"/>
      <c r="AQ150" s="44"/>
      <c r="AR150" s="44"/>
      <c r="AS150" s="44"/>
      <c r="AT150" s="44"/>
      <c r="AU150" s="44"/>
      <c r="AV150" s="44"/>
      <c r="AW150" s="44"/>
    </row>
    <row r="151" customFormat="false" ht="13.5" hidden="false" customHeight="true" outlineLevel="0" collapsed="false">
      <c r="A151" s="44" t="n">
        <v>159</v>
      </c>
      <c r="B151" s="163" t="s">
        <v>134</v>
      </c>
      <c r="C151" s="96" t="str">
        <f aca="false">CONCATENATE(D151,"_",E151)</f>
        <v>TP_</v>
      </c>
      <c r="D151" s="195" t="s">
        <v>27</v>
      </c>
      <c r="E151" s="195"/>
      <c r="F151" s="195" t="s">
        <v>36</v>
      </c>
      <c r="G151" s="354"/>
      <c r="H151" s="355"/>
      <c r="I151" s="355"/>
      <c r="J151" s="355"/>
      <c r="K151" s="355"/>
      <c r="L151" s="356"/>
      <c r="M151" s="356"/>
      <c r="N151" s="356"/>
      <c r="O151" s="354"/>
      <c r="P151" s="355"/>
      <c r="Q151" s="355"/>
      <c r="R151" s="355"/>
      <c r="S151" s="355"/>
      <c r="T151" s="167"/>
      <c r="U151" s="167"/>
      <c r="V151" s="356"/>
      <c r="W151" s="356"/>
      <c r="X151" s="356"/>
      <c r="Y151" s="356"/>
      <c r="Z151" s="167"/>
      <c r="AA151" s="167"/>
      <c r="AB151" s="167"/>
      <c r="AC151" s="112"/>
      <c r="AD151" s="126"/>
      <c r="AE151" s="114"/>
      <c r="AF151" s="114"/>
      <c r="AG151" s="114"/>
      <c r="AH151" s="114"/>
      <c r="AI151" s="114"/>
      <c r="AJ151" s="105" t="n">
        <f aca="false">E151</f>
        <v>0</v>
      </c>
      <c r="AK151" s="106" t="str">
        <f aca="false">D151</f>
        <v>TP</v>
      </c>
      <c r="AL151" s="105" t="n">
        <f aca="false">SUM(G151:AB151)</f>
        <v>0</v>
      </c>
      <c r="AM151" s="105" t="n">
        <f aca="false">AL151*1.5</f>
        <v>0</v>
      </c>
      <c r="AN151" s="44"/>
      <c r="AO151" s="44"/>
      <c r="AP151" s="44"/>
      <c r="AQ151" s="44"/>
      <c r="AR151" s="44"/>
      <c r="AS151" s="44"/>
      <c r="AT151" s="44"/>
      <c r="AU151" s="44"/>
      <c r="AV151" s="44"/>
      <c r="AW151" s="44"/>
    </row>
    <row r="152" customFormat="false" ht="13.5" hidden="false" customHeight="true" outlineLevel="0" collapsed="false">
      <c r="A152" s="44" t="n">
        <v>160</v>
      </c>
      <c r="B152" s="163" t="s">
        <v>134</v>
      </c>
      <c r="C152" s="96" t="str">
        <f aca="false">CONCATENATE(D152,"_",E152)</f>
        <v>TP_</v>
      </c>
      <c r="D152" s="195" t="s">
        <v>27</v>
      </c>
      <c r="E152" s="195"/>
      <c r="F152" s="195" t="s">
        <v>36</v>
      </c>
      <c r="G152" s="354"/>
      <c r="H152" s="355"/>
      <c r="I152" s="355"/>
      <c r="J152" s="355"/>
      <c r="K152" s="355"/>
      <c r="L152" s="356"/>
      <c r="M152" s="356"/>
      <c r="N152" s="356"/>
      <c r="O152" s="354"/>
      <c r="P152" s="355"/>
      <c r="Q152" s="355"/>
      <c r="R152" s="355"/>
      <c r="S152" s="355"/>
      <c r="T152" s="167"/>
      <c r="U152" s="167"/>
      <c r="V152" s="356"/>
      <c r="W152" s="356"/>
      <c r="X152" s="356"/>
      <c r="Y152" s="356"/>
      <c r="Z152" s="167"/>
      <c r="AA152" s="167"/>
      <c r="AB152" s="167"/>
      <c r="AC152" s="112"/>
      <c r="AD152" s="113" t="str">
        <f aca="false">IF(AD148=AD149,"ok","/!\")</f>
        <v>ok</v>
      </c>
      <c r="AE152" s="113"/>
      <c r="AF152" s="113" t="str">
        <f aca="false">IF(AD148=AF148,"ok","/!\")</f>
        <v>ok</v>
      </c>
      <c r="AG152" s="114"/>
      <c r="AH152" s="114"/>
      <c r="AI152" s="114"/>
      <c r="AJ152" s="105" t="n">
        <f aca="false">E152</f>
        <v>0</v>
      </c>
      <c r="AK152" s="106" t="str">
        <f aca="false">D152</f>
        <v>TP</v>
      </c>
      <c r="AL152" s="105" t="n">
        <f aca="false">SUM(G152:AB152)</f>
        <v>0</v>
      </c>
      <c r="AM152" s="105" t="n">
        <f aca="false">AL152*1.5</f>
        <v>0</v>
      </c>
      <c r="AN152" s="44"/>
      <c r="AO152" s="44"/>
      <c r="AP152" s="44"/>
      <c r="AQ152" s="44"/>
      <c r="AR152" s="44"/>
      <c r="AS152" s="44"/>
      <c r="AT152" s="44"/>
      <c r="AU152" s="44"/>
      <c r="AV152" s="44"/>
      <c r="AW152" s="44"/>
    </row>
    <row r="153" customFormat="false" ht="24.75" hidden="false" customHeight="true" outlineLevel="0" collapsed="false">
      <c r="A153" s="44" t="n">
        <v>161</v>
      </c>
      <c r="B153" s="88" t="s">
        <v>134</v>
      </c>
      <c r="C153" s="88" t="str">
        <f aca="false">CONCATENATE(D153,"_",E153)</f>
        <v>CTRL_Intervenant</v>
      </c>
      <c r="D153" s="89" t="s">
        <v>28</v>
      </c>
      <c r="E153" s="89" t="s">
        <v>71</v>
      </c>
      <c r="F153" s="89" t="s">
        <v>72</v>
      </c>
      <c r="G153" s="343"/>
      <c r="H153" s="343"/>
      <c r="I153" s="343"/>
      <c r="J153" s="343"/>
      <c r="K153" s="343"/>
      <c r="L153" s="352"/>
      <c r="M153" s="352"/>
      <c r="N153" s="352"/>
      <c r="O153" s="343"/>
      <c r="P153" s="343"/>
      <c r="Q153" s="343"/>
      <c r="R153" s="343"/>
      <c r="S153" s="343"/>
      <c r="T153" s="251"/>
      <c r="U153" s="251"/>
      <c r="V153" s="352"/>
      <c r="W153" s="352"/>
      <c r="X153" s="352"/>
      <c r="Y153" s="352"/>
      <c r="Z153" s="238"/>
      <c r="AA153" s="238"/>
      <c r="AB153" s="238"/>
      <c r="AC153" s="122"/>
      <c r="AD153" s="88" t="n">
        <f aca="false">SUM(G153:AB153)</f>
        <v>0</v>
      </c>
      <c r="AE153" s="88" t="n">
        <f aca="false">SUM(G153:AB153)</f>
        <v>0</v>
      </c>
      <c r="AF153" s="88" t="n">
        <v>0</v>
      </c>
      <c r="AG153" s="114"/>
      <c r="AH153" s="114"/>
      <c r="AI153" s="114"/>
      <c r="AJ153" s="88" t="str">
        <f aca="false">E153</f>
        <v>Intervenant</v>
      </c>
      <c r="AK153" s="88" t="str">
        <f aca="false">D153</f>
        <v>CTRL</v>
      </c>
      <c r="AL153" s="88" t="n">
        <f aca="false">SUM(G153:AB153)</f>
        <v>0</v>
      </c>
      <c r="AM153" s="88" t="n">
        <f aca="false">AL153*1.5</f>
        <v>0</v>
      </c>
      <c r="AN153" s="44"/>
      <c r="AO153" s="44"/>
      <c r="AP153" s="44"/>
      <c r="AQ153" s="44"/>
      <c r="AR153" s="44"/>
      <c r="AS153" s="44"/>
      <c r="AT153" s="44"/>
      <c r="AU153" s="44"/>
      <c r="AV153" s="44"/>
      <c r="AW153" s="44"/>
    </row>
    <row r="154" customFormat="false" ht="13.5" hidden="false" customHeight="true" outlineLevel="0" collapsed="false">
      <c r="A154" s="44" t="n">
        <v>162</v>
      </c>
      <c r="B154" s="163" t="s">
        <v>269</v>
      </c>
      <c r="C154" s="96" t="str">
        <f aca="false">CONCATENATE(D154,"_",E154)</f>
        <v>CTRL_</v>
      </c>
      <c r="D154" s="195" t="s">
        <v>28</v>
      </c>
      <c r="E154" s="195"/>
      <c r="F154" s="195" t="s">
        <v>28</v>
      </c>
      <c r="G154" s="354"/>
      <c r="H154" s="355"/>
      <c r="I154" s="355"/>
      <c r="J154" s="355"/>
      <c r="K154" s="355"/>
      <c r="L154" s="356"/>
      <c r="M154" s="356"/>
      <c r="N154" s="356"/>
      <c r="O154" s="354"/>
      <c r="P154" s="355"/>
      <c r="Q154" s="355"/>
      <c r="R154" s="355"/>
      <c r="S154" s="355"/>
      <c r="T154" s="167"/>
      <c r="U154" s="167"/>
      <c r="V154" s="356"/>
      <c r="W154" s="356"/>
      <c r="X154" s="356"/>
      <c r="Y154" s="356"/>
      <c r="Z154" s="167"/>
      <c r="AA154" s="167"/>
      <c r="AB154" s="167"/>
      <c r="AC154" s="112"/>
      <c r="AD154" s="103" t="n">
        <f aca="false">SUM(G154:AB155)</f>
        <v>0</v>
      </c>
      <c r="AE154" s="104"/>
      <c r="AF154" s="104"/>
      <c r="AG154" s="114"/>
      <c r="AH154" s="114"/>
      <c r="AI154" s="114"/>
      <c r="AJ154" s="106" t="n">
        <f aca="false">E154</f>
        <v>0</v>
      </c>
      <c r="AK154" s="106" t="str">
        <f aca="false">D154</f>
        <v>CTRL</v>
      </c>
      <c r="AL154" s="106" t="n">
        <f aca="false">SUM(G154:AB154)</f>
        <v>0</v>
      </c>
      <c r="AM154" s="106" t="n">
        <f aca="false">AL154*1.5</f>
        <v>0</v>
      </c>
      <c r="AN154" s="44"/>
      <c r="AO154" s="44"/>
      <c r="AP154" s="44"/>
      <c r="AQ154" s="44"/>
      <c r="AR154" s="44"/>
      <c r="AS154" s="44"/>
      <c r="AT154" s="44"/>
      <c r="AU154" s="44"/>
      <c r="AV154" s="44"/>
      <c r="AW154" s="44"/>
    </row>
    <row r="155" customFormat="false" ht="13.5" hidden="false" customHeight="true" outlineLevel="0" collapsed="false">
      <c r="A155" s="44" t="n">
        <v>163</v>
      </c>
      <c r="B155" s="163" t="s">
        <v>269</v>
      </c>
      <c r="C155" s="96" t="str">
        <f aca="false">CONCATENATE(D155,"_",E155)</f>
        <v>CTRL_</v>
      </c>
      <c r="D155" s="195" t="s">
        <v>28</v>
      </c>
      <c r="E155" s="195"/>
      <c r="F155" s="195" t="s">
        <v>28</v>
      </c>
      <c r="G155" s="354"/>
      <c r="H155" s="355"/>
      <c r="I155" s="355"/>
      <c r="J155" s="355"/>
      <c r="K155" s="355"/>
      <c r="L155" s="356"/>
      <c r="M155" s="356"/>
      <c r="N155" s="356"/>
      <c r="O155" s="354"/>
      <c r="P155" s="355"/>
      <c r="Q155" s="355"/>
      <c r="R155" s="355"/>
      <c r="S155" s="355"/>
      <c r="T155" s="167"/>
      <c r="U155" s="167"/>
      <c r="V155" s="356"/>
      <c r="W155" s="356"/>
      <c r="X155" s="356"/>
      <c r="Y155" s="356"/>
      <c r="Z155" s="167"/>
      <c r="AA155" s="167"/>
      <c r="AB155" s="167"/>
      <c r="AC155" s="128"/>
      <c r="AD155" s="113" t="str">
        <f aca="false">IF(AD153=AD154,"ok","/!\")</f>
        <v>ok</v>
      </c>
      <c r="AE155" s="113"/>
      <c r="AF155" s="113" t="str">
        <f aca="false">IF(AD153=AF153,"ok","/!\")</f>
        <v>ok</v>
      </c>
      <c r="AG155" s="129"/>
      <c r="AH155" s="129"/>
      <c r="AI155" s="129"/>
      <c r="AJ155" s="28" t="n">
        <f aca="false">E155</f>
        <v>0</v>
      </c>
      <c r="AK155" s="106" t="str">
        <f aca="false">D155</f>
        <v>CTRL</v>
      </c>
      <c r="AL155" s="28" t="n">
        <f aca="false">SUM(G155:AB155)</f>
        <v>0</v>
      </c>
      <c r="AM155" s="28" t="n">
        <f aca="false">AL155*1.5</f>
        <v>0</v>
      </c>
      <c r="AN155" s="44"/>
      <c r="AO155" s="44"/>
      <c r="AP155" s="44"/>
      <c r="AQ155" s="44"/>
      <c r="AR155" s="44"/>
      <c r="AS155" s="44"/>
      <c r="AT155" s="44"/>
      <c r="AU155" s="44"/>
      <c r="AV155" s="44"/>
      <c r="AW155" s="44"/>
    </row>
    <row r="156" customFormat="false" ht="13.5" hidden="false" customHeight="true" outlineLevel="0" collapsed="false">
      <c r="A156" s="44"/>
      <c r="B156" s="172"/>
      <c r="C156" s="131"/>
      <c r="D156" s="336"/>
      <c r="E156" s="259"/>
      <c r="F156" s="259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259"/>
      <c r="U156" s="259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86"/>
      <c r="AG156" s="72"/>
      <c r="AH156" s="72"/>
      <c r="AI156" s="72"/>
      <c r="AJ156" s="86"/>
      <c r="AK156" s="86"/>
      <c r="AL156" s="86"/>
      <c r="AM156" s="86"/>
      <c r="AN156" s="44"/>
      <c r="AO156" s="44"/>
      <c r="AP156" s="44"/>
      <c r="AQ156" s="44"/>
      <c r="AR156" s="44"/>
      <c r="AS156" s="44"/>
      <c r="AT156" s="44"/>
      <c r="AU156" s="44"/>
      <c r="AV156" s="44"/>
      <c r="AW156" s="44"/>
    </row>
    <row r="157" customFormat="false" ht="13.5" hidden="false" customHeight="true" outlineLevel="0" collapsed="false">
      <c r="A157" s="44" t="n">
        <v>166</v>
      </c>
      <c r="B157" s="89" t="s">
        <v>271</v>
      </c>
      <c r="C157" s="88" t="str">
        <f aca="false">CONCATENATE(D157,"_",E157)</f>
        <v>CM_Intervenant</v>
      </c>
      <c r="D157" s="89" t="s">
        <v>23</v>
      </c>
      <c r="E157" s="89" t="s">
        <v>71</v>
      </c>
      <c r="F157" s="89" t="s">
        <v>72</v>
      </c>
      <c r="G157" s="343"/>
      <c r="H157" s="343"/>
      <c r="I157" s="343"/>
      <c r="J157" s="343"/>
      <c r="K157" s="343"/>
      <c r="L157" s="365"/>
      <c r="M157" s="365"/>
      <c r="N157" s="365"/>
      <c r="O157" s="343"/>
      <c r="P157" s="343"/>
      <c r="Q157" s="343"/>
      <c r="R157" s="343"/>
      <c r="S157" s="343"/>
      <c r="T157" s="251"/>
      <c r="U157" s="251"/>
      <c r="V157" s="365"/>
      <c r="W157" s="365"/>
      <c r="X157" s="365"/>
      <c r="Y157" s="365"/>
      <c r="Z157" s="238"/>
      <c r="AA157" s="238"/>
      <c r="AB157" s="238"/>
      <c r="AC157" s="240" t="s">
        <v>131</v>
      </c>
      <c r="AD157" s="88" t="n">
        <f aca="false">SUM(G157:AB157)</f>
        <v>0</v>
      </c>
      <c r="AE157" s="88" t="n">
        <f aca="false">SUM(G157:AB157)</f>
        <v>0</v>
      </c>
      <c r="AF157" s="88" t="n">
        <v>0</v>
      </c>
      <c r="AG157" s="94" t="n">
        <f aca="false">(AD157+AD160+AD163+AD168)/(AF157+AF160+AF163+AF168)</f>
        <v>0.7741935484</v>
      </c>
      <c r="AH157" s="276" t="n">
        <f aca="false">(AE157+AE160+AE163+AE168)/('2A S4-Pac1'!AE157+'2A S4-Pac1'!AE160+'2A S4-Pac1'!AE163+'2A S4-Pac1'!AE168)</f>
        <v>1</v>
      </c>
      <c r="AI157" s="88" t="str">
        <f aca="false">B157</f>
        <v>M4204 - TA</v>
      </c>
      <c r="AJ157" s="88" t="str">
        <f aca="false">E157</f>
        <v>Intervenant</v>
      </c>
      <c r="AK157" s="88" t="s">
        <v>73</v>
      </c>
      <c r="AL157" s="88" t="s">
        <v>21</v>
      </c>
      <c r="AM157" s="88" t="s">
        <v>74</v>
      </c>
      <c r="AN157" s="44"/>
      <c r="AO157" s="44"/>
      <c r="AP157" s="44"/>
      <c r="AQ157" s="44"/>
      <c r="AR157" s="44"/>
      <c r="AS157" s="44"/>
      <c r="AT157" s="44"/>
      <c r="AU157" s="44"/>
      <c r="AV157" s="44"/>
      <c r="AW157" s="44"/>
    </row>
    <row r="158" customFormat="false" ht="13.5" hidden="false" customHeight="true" outlineLevel="0" collapsed="false">
      <c r="A158" s="44" t="n">
        <v>167</v>
      </c>
      <c r="B158" s="163" t="s">
        <v>218</v>
      </c>
      <c r="C158" s="96" t="str">
        <f aca="false">CONCATENATE(D158,"_",E158)</f>
        <v>CM_</v>
      </c>
      <c r="D158" s="195" t="s">
        <v>23</v>
      </c>
      <c r="E158" s="195"/>
      <c r="F158" s="195" t="s">
        <v>30</v>
      </c>
      <c r="G158" s="354"/>
      <c r="H158" s="355"/>
      <c r="I158" s="355"/>
      <c r="J158" s="355"/>
      <c r="K158" s="355"/>
      <c r="L158" s="356"/>
      <c r="M158" s="356"/>
      <c r="N158" s="356"/>
      <c r="O158" s="354"/>
      <c r="P158" s="355"/>
      <c r="Q158" s="355"/>
      <c r="R158" s="355"/>
      <c r="S158" s="355"/>
      <c r="T158" s="167"/>
      <c r="U158" s="167"/>
      <c r="V158" s="356"/>
      <c r="W158" s="356"/>
      <c r="X158" s="356"/>
      <c r="Y158" s="356"/>
      <c r="Z158" s="167"/>
      <c r="AA158" s="167"/>
      <c r="AB158" s="167"/>
      <c r="AC158" s="102"/>
      <c r="AD158" s="103" t="n">
        <f aca="false">SUM(G158:AB159)</f>
        <v>0</v>
      </c>
      <c r="AE158" s="104"/>
      <c r="AF158" s="104"/>
      <c r="AG158" s="104"/>
      <c r="AH158" s="104"/>
      <c r="AI158" s="104"/>
      <c r="AJ158" s="105" t="n">
        <f aca="false">E158</f>
        <v>0</v>
      </c>
      <c r="AK158" s="106" t="str">
        <f aca="false">D158</f>
        <v>CM</v>
      </c>
      <c r="AL158" s="105" t="n">
        <f aca="false">SUM(G158:AB158)</f>
        <v>0</v>
      </c>
      <c r="AM158" s="105" t="n">
        <f aca="false">AL158*1.5</f>
        <v>0</v>
      </c>
      <c r="AN158" s="44"/>
      <c r="AO158" s="44"/>
      <c r="AP158" s="44"/>
      <c r="AQ158" s="44"/>
      <c r="AR158" s="44"/>
      <c r="AS158" s="44"/>
      <c r="AT158" s="44"/>
      <c r="AU158" s="44"/>
      <c r="AV158" s="44"/>
      <c r="AW158" s="44"/>
    </row>
    <row r="159" customFormat="false" ht="13.5" hidden="false" customHeight="true" outlineLevel="0" collapsed="false">
      <c r="A159" s="44" t="n">
        <v>168</v>
      </c>
      <c r="B159" s="163" t="s">
        <v>218</v>
      </c>
      <c r="C159" s="96" t="str">
        <f aca="false">CONCATENATE(D159,"_",E159)</f>
        <v>CM_</v>
      </c>
      <c r="D159" s="195" t="s">
        <v>23</v>
      </c>
      <c r="E159" s="195"/>
      <c r="F159" s="195" t="s">
        <v>30</v>
      </c>
      <c r="G159" s="354"/>
      <c r="H159" s="355"/>
      <c r="I159" s="355"/>
      <c r="J159" s="355"/>
      <c r="K159" s="355"/>
      <c r="L159" s="356"/>
      <c r="M159" s="356"/>
      <c r="N159" s="356"/>
      <c r="O159" s="354"/>
      <c r="P159" s="355"/>
      <c r="Q159" s="355"/>
      <c r="R159" s="355"/>
      <c r="S159" s="355"/>
      <c r="T159" s="167"/>
      <c r="U159" s="167"/>
      <c r="V159" s="356"/>
      <c r="W159" s="356"/>
      <c r="X159" s="356"/>
      <c r="Y159" s="356"/>
      <c r="Z159" s="167"/>
      <c r="AA159" s="167"/>
      <c r="AB159" s="167"/>
      <c r="AC159" s="112"/>
      <c r="AD159" s="113" t="str">
        <f aca="false">IF(AD157=AD158,"ok","/!\")</f>
        <v>ok</v>
      </c>
      <c r="AE159" s="113"/>
      <c r="AF159" s="113" t="str">
        <f aca="false">IF(AD157=AF157,"ok","/!\")</f>
        <v>ok</v>
      </c>
      <c r="AG159" s="114"/>
      <c r="AH159" s="114"/>
      <c r="AI159" s="114"/>
      <c r="AJ159" s="105" t="n">
        <f aca="false">E159</f>
        <v>0</v>
      </c>
      <c r="AK159" s="106" t="str">
        <f aca="false">D159</f>
        <v>CM</v>
      </c>
      <c r="AL159" s="105" t="n">
        <f aca="false">SUM(G159:AB159)</f>
        <v>0</v>
      </c>
      <c r="AM159" s="105" t="n">
        <f aca="false">AL159*1.5</f>
        <v>0</v>
      </c>
      <c r="AN159" s="44"/>
      <c r="AO159" s="44"/>
      <c r="AP159" s="44"/>
      <c r="AQ159" s="44"/>
      <c r="AR159" s="44"/>
      <c r="AS159" s="44"/>
      <c r="AT159" s="44"/>
      <c r="AU159" s="44"/>
      <c r="AV159" s="44"/>
      <c r="AW159" s="44"/>
    </row>
    <row r="160" customFormat="false" ht="14.25" hidden="false" customHeight="true" outlineLevel="0" collapsed="false">
      <c r="A160" s="44" t="n">
        <v>169</v>
      </c>
      <c r="B160" s="88" t="s">
        <v>271</v>
      </c>
      <c r="C160" s="88" t="str">
        <f aca="false">CONCATENATE(D160,"_",E160)</f>
        <v>TD_Intervenant</v>
      </c>
      <c r="D160" s="89" t="s">
        <v>25</v>
      </c>
      <c r="E160" s="89" t="s">
        <v>71</v>
      </c>
      <c r="F160" s="89" t="s">
        <v>72</v>
      </c>
      <c r="G160" s="343"/>
      <c r="H160" s="343"/>
      <c r="I160" s="343"/>
      <c r="J160" s="343"/>
      <c r="K160" s="343"/>
      <c r="L160" s="365" t="n">
        <v>1</v>
      </c>
      <c r="M160" s="365" t="n">
        <v>1</v>
      </c>
      <c r="N160" s="365" t="n">
        <v>1</v>
      </c>
      <c r="O160" s="343"/>
      <c r="P160" s="343"/>
      <c r="Q160" s="343"/>
      <c r="R160" s="343"/>
      <c r="S160" s="343"/>
      <c r="T160" s="251"/>
      <c r="U160" s="251"/>
      <c r="V160" s="365" t="n">
        <v>2</v>
      </c>
      <c r="W160" s="365" t="n">
        <v>1</v>
      </c>
      <c r="X160" s="365" t="n">
        <v>1</v>
      </c>
      <c r="Y160" s="365" t="n">
        <v>1</v>
      </c>
      <c r="Z160" s="238"/>
      <c r="AA160" s="238"/>
      <c r="AB160" s="238"/>
      <c r="AC160" s="280"/>
      <c r="AD160" s="88" t="n">
        <f aca="false">SUM(G160:AB160)</f>
        <v>8</v>
      </c>
      <c r="AE160" s="88" t="n">
        <f aca="false">SUM(G160:AB160)</f>
        <v>8</v>
      </c>
      <c r="AF160" s="88" t="n">
        <f aca="false">15/1.5</f>
        <v>10</v>
      </c>
      <c r="AG160" s="114"/>
      <c r="AH160" s="114"/>
      <c r="AI160" s="114"/>
      <c r="AJ160" s="88" t="str">
        <f aca="false">E160</f>
        <v>Intervenant</v>
      </c>
      <c r="AK160" s="88" t="str">
        <f aca="false">D160</f>
        <v>TD</v>
      </c>
      <c r="AL160" s="88" t="n">
        <f aca="false">SUM(G160:AB160)</f>
        <v>8</v>
      </c>
      <c r="AM160" s="88" t="n">
        <f aca="false">AL160*1.5</f>
        <v>12</v>
      </c>
      <c r="AN160" s="44"/>
      <c r="AO160" s="44"/>
      <c r="AP160" s="44"/>
      <c r="AQ160" s="44"/>
      <c r="AR160" s="44"/>
      <c r="AS160" s="44"/>
      <c r="AT160" s="44"/>
      <c r="AU160" s="44"/>
      <c r="AV160" s="44"/>
      <c r="AW160" s="44"/>
    </row>
    <row r="161" customFormat="false" ht="13.5" hidden="false" customHeight="true" outlineLevel="0" collapsed="false">
      <c r="A161" s="44" t="n">
        <v>170</v>
      </c>
      <c r="B161" s="163" t="s">
        <v>218</v>
      </c>
      <c r="C161" s="96" t="str">
        <f aca="false">CONCATENATE(D161,"_",E161)</f>
        <v>TD_IC</v>
      </c>
      <c r="D161" s="195" t="s">
        <v>25</v>
      </c>
      <c r="E161" s="195" t="s">
        <v>131</v>
      </c>
      <c r="F161" s="195" t="s">
        <v>32</v>
      </c>
      <c r="G161" s="354"/>
      <c r="H161" s="355"/>
      <c r="I161" s="355"/>
      <c r="J161" s="355"/>
      <c r="K161" s="355"/>
      <c r="L161" s="356"/>
      <c r="M161" s="356"/>
      <c r="N161" s="356"/>
      <c r="O161" s="354"/>
      <c r="P161" s="355"/>
      <c r="Q161" s="355"/>
      <c r="R161" s="355"/>
      <c r="S161" s="355"/>
      <c r="T161" s="167"/>
      <c r="U161" s="167"/>
      <c r="V161" s="356"/>
      <c r="W161" s="356"/>
      <c r="X161" s="356"/>
      <c r="Y161" s="356"/>
      <c r="Z161" s="167"/>
      <c r="AA161" s="167"/>
      <c r="AB161" s="167"/>
      <c r="AC161" s="112"/>
      <c r="AD161" s="103" t="n">
        <f aca="false">SUM(G161:AB162)</f>
        <v>0</v>
      </c>
      <c r="AE161" s="104"/>
      <c r="AF161" s="104"/>
      <c r="AG161" s="114"/>
      <c r="AH161" s="114"/>
      <c r="AI161" s="114"/>
      <c r="AJ161" s="105" t="str">
        <f aca="false">E161</f>
        <v>IC</v>
      </c>
      <c r="AK161" s="106" t="str">
        <f aca="false">D161</f>
        <v>TD</v>
      </c>
      <c r="AL161" s="105" t="n">
        <f aca="false">SUM(G161:AB161)</f>
        <v>0</v>
      </c>
      <c r="AM161" s="105" t="n">
        <f aca="false">AL161*1.5</f>
        <v>0</v>
      </c>
      <c r="AN161" s="44"/>
      <c r="AO161" s="44"/>
      <c r="AP161" s="44"/>
      <c r="AQ161" s="44"/>
      <c r="AR161" s="44"/>
      <c r="AS161" s="44"/>
      <c r="AT161" s="44"/>
      <c r="AU161" s="44"/>
      <c r="AV161" s="44"/>
      <c r="AW161" s="44"/>
    </row>
    <row r="162" customFormat="false" ht="13.5" hidden="false" customHeight="true" outlineLevel="0" collapsed="false">
      <c r="A162" s="44" t="n">
        <v>171</v>
      </c>
      <c r="B162" s="163" t="s">
        <v>218</v>
      </c>
      <c r="C162" s="96" t="str">
        <f aca="false">CONCATENATE(D162,"_",E162)</f>
        <v>TD_</v>
      </c>
      <c r="D162" s="195" t="s">
        <v>25</v>
      </c>
      <c r="E162" s="195"/>
      <c r="F162" s="195" t="s">
        <v>32</v>
      </c>
      <c r="G162" s="354"/>
      <c r="H162" s="355"/>
      <c r="I162" s="355"/>
      <c r="J162" s="355"/>
      <c r="K162" s="355"/>
      <c r="L162" s="356"/>
      <c r="M162" s="356"/>
      <c r="N162" s="356"/>
      <c r="O162" s="354"/>
      <c r="P162" s="355"/>
      <c r="Q162" s="355"/>
      <c r="R162" s="355"/>
      <c r="S162" s="355"/>
      <c r="T162" s="167"/>
      <c r="U162" s="167"/>
      <c r="V162" s="356"/>
      <c r="W162" s="356"/>
      <c r="X162" s="356"/>
      <c r="Y162" s="356"/>
      <c r="Z162" s="167"/>
      <c r="AA162" s="167"/>
      <c r="AB162" s="167"/>
      <c r="AC162" s="112"/>
      <c r="AD162" s="113" t="str">
        <f aca="false">IF(AD160=AD161,"ok","/!\")</f>
        <v>/!\</v>
      </c>
      <c r="AE162" s="113"/>
      <c r="AF162" s="113" t="str">
        <f aca="false">IF(AD160=AF160,"ok","/!\")</f>
        <v>/!\</v>
      </c>
      <c r="AG162" s="114"/>
      <c r="AH162" s="114"/>
      <c r="AI162" s="114"/>
      <c r="AJ162" s="105" t="n">
        <f aca="false">E162</f>
        <v>0</v>
      </c>
      <c r="AK162" s="106" t="str">
        <f aca="false">D162</f>
        <v>TD</v>
      </c>
      <c r="AL162" s="105" t="n">
        <f aca="false">SUM(G162:AB162)</f>
        <v>0</v>
      </c>
      <c r="AM162" s="105" t="n">
        <f aca="false">AL162*1.5</f>
        <v>0</v>
      </c>
      <c r="AN162" s="44"/>
      <c r="AO162" s="44"/>
      <c r="AP162" s="44"/>
      <c r="AQ162" s="44"/>
      <c r="AR162" s="44"/>
      <c r="AS162" s="44"/>
      <c r="AT162" s="44"/>
      <c r="AU162" s="44"/>
      <c r="AV162" s="44"/>
      <c r="AW162" s="44"/>
    </row>
    <row r="163" customFormat="false" ht="14.25" hidden="false" customHeight="true" outlineLevel="0" collapsed="false">
      <c r="A163" s="44" t="n">
        <v>172</v>
      </c>
      <c r="B163" s="88" t="s">
        <v>271</v>
      </c>
      <c r="C163" s="88" t="str">
        <f aca="false">CONCATENATE(D163,"_",E163)</f>
        <v>TP_Intervenant</v>
      </c>
      <c r="D163" s="89" t="s">
        <v>27</v>
      </c>
      <c r="E163" s="89" t="s">
        <v>71</v>
      </c>
      <c r="F163" s="89" t="s">
        <v>72</v>
      </c>
      <c r="G163" s="343"/>
      <c r="H163" s="343"/>
      <c r="I163" s="343"/>
      <c r="J163" s="343"/>
      <c r="K163" s="343"/>
      <c r="L163" s="365" t="n">
        <v>1</v>
      </c>
      <c r="M163" s="365" t="n">
        <v>1</v>
      </c>
      <c r="N163" s="365" t="n">
        <v>1</v>
      </c>
      <c r="O163" s="343"/>
      <c r="P163" s="343"/>
      <c r="Q163" s="343"/>
      <c r="R163" s="343"/>
      <c r="S163" s="343"/>
      <c r="T163" s="251"/>
      <c r="U163" s="251"/>
      <c r="V163" s="365" t="n">
        <v>1</v>
      </c>
      <c r="W163" s="365" t="n">
        <v>1</v>
      </c>
      <c r="X163" s="365" t="n">
        <v>2</v>
      </c>
      <c r="Y163" s="365" t="n">
        <v>1</v>
      </c>
      <c r="Z163" s="238"/>
      <c r="AA163" s="238"/>
      <c r="AB163" s="238"/>
      <c r="AC163" s="280"/>
      <c r="AD163" s="88" t="n">
        <f aca="false">SUM(G163:AB163)*2</f>
        <v>16</v>
      </c>
      <c r="AE163" s="88" t="n">
        <f aca="false">SUM(G163:AB163)</f>
        <v>8</v>
      </c>
      <c r="AF163" s="88" t="n">
        <f aca="false">15/1.5*2</f>
        <v>20</v>
      </c>
      <c r="AG163" s="114"/>
      <c r="AH163" s="114"/>
      <c r="AI163" s="114"/>
      <c r="AJ163" s="88" t="str">
        <f aca="false">E163</f>
        <v>Intervenant</v>
      </c>
      <c r="AK163" s="88" t="str">
        <f aca="false">D163</f>
        <v>TP</v>
      </c>
      <c r="AL163" s="88" t="n">
        <f aca="false">SUM(G163:AB163)</f>
        <v>8</v>
      </c>
      <c r="AM163" s="88" t="n">
        <f aca="false">AL163*1.5</f>
        <v>12</v>
      </c>
      <c r="AN163" s="44"/>
      <c r="AO163" s="44"/>
      <c r="AP163" s="44"/>
      <c r="AQ163" s="44"/>
      <c r="AR163" s="44"/>
      <c r="AS163" s="44"/>
      <c r="AT163" s="44"/>
      <c r="AU163" s="44"/>
      <c r="AV163" s="44"/>
      <c r="AW163" s="44"/>
    </row>
    <row r="164" customFormat="false" ht="14.25" hidden="false" customHeight="true" outlineLevel="0" collapsed="false">
      <c r="A164" s="44" t="n">
        <v>173</v>
      </c>
      <c r="B164" s="163" t="s">
        <v>218</v>
      </c>
      <c r="C164" s="96" t="str">
        <f aca="false">CONCATENATE(D164,"_",E164)</f>
        <v>TP_IC</v>
      </c>
      <c r="D164" s="195" t="s">
        <v>27</v>
      </c>
      <c r="E164" s="195" t="s">
        <v>131</v>
      </c>
      <c r="F164" s="195" t="s">
        <v>34</v>
      </c>
      <c r="G164" s="354"/>
      <c r="H164" s="355"/>
      <c r="I164" s="355"/>
      <c r="J164" s="355"/>
      <c r="K164" s="355"/>
      <c r="L164" s="356"/>
      <c r="M164" s="356"/>
      <c r="N164" s="356"/>
      <c r="O164" s="354"/>
      <c r="P164" s="355"/>
      <c r="Q164" s="355"/>
      <c r="R164" s="355"/>
      <c r="S164" s="355"/>
      <c r="T164" s="167"/>
      <c r="U164" s="167"/>
      <c r="V164" s="356"/>
      <c r="W164" s="356"/>
      <c r="X164" s="356"/>
      <c r="Y164" s="356"/>
      <c r="Z164" s="167"/>
      <c r="AA164" s="167"/>
      <c r="AB164" s="167"/>
      <c r="AC164" s="112"/>
      <c r="AD164" s="103" t="n">
        <f aca="false">SUM(G164:AB167)</f>
        <v>0</v>
      </c>
      <c r="AE164" s="104"/>
      <c r="AF164" s="104"/>
      <c r="AG164" s="114"/>
      <c r="AH164" s="114"/>
      <c r="AI164" s="114"/>
      <c r="AJ164" s="105" t="str">
        <f aca="false">E164</f>
        <v>IC</v>
      </c>
      <c r="AK164" s="106" t="str">
        <f aca="false">D164</f>
        <v>TP</v>
      </c>
      <c r="AL164" s="105" t="n">
        <f aca="false">SUM(G164:AB164)</f>
        <v>0</v>
      </c>
      <c r="AM164" s="105" t="n">
        <f aca="false">AL164*1.5</f>
        <v>0</v>
      </c>
      <c r="AN164" s="44"/>
      <c r="AO164" s="44"/>
      <c r="AP164" s="44"/>
      <c r="AQ164" s="44"/>
      <c r="AR164" s="44"/>
      <c r="AS164" s="44"/>
      <c r="AT164" s="44"/>
      <c r="AU164" s="44"/>
      <c r="AV164" s="44"/>
      <c r="AW164" s="44"/>
    </row>
    <row r="165" customFormat="false" ht="13.5" hidden="false" customHeight="true" outlineLevel="0" collapsed="false">
      <c r="A165" s="44" t="n">
        <v>174</v>
      </c>
      <c r="B165" s="163" t="s">
        <v>218</v>
      </c>
      <c r="C165" s="96" t="str">
        <f aca="false">CONCATENATE(D165,"_",E165)</f>
        <v>TP_</v>
      </c>
      <c r="D165" s="195" t="s">
        <v>27</v>
      </c>
      <c r="E165" s="195"/>
      <c r="F165" s="195" t="s">
        <v>34</v>
      </c>
      <c r="G165" s="354"/>
      <c r="H165" s="355"/>
      <c r="I165" s="355"/>
      <c r="J165" s="355"/>
      <c r="K165" s="355"/>
      <c r="L165" s="356"/>
      <c r="M165" s="356"/>
      <c r="N165" s="356"/>
      <c r="O165" s="354"/>
      <c r="P165" s="355"/>
      <c r="Q165" s="355"/>
      <c r="R165" s="355"/>
      <c r="S165" s="355"/>
      <c r="T165" s="167"/>
      <c r="U165" s="167"/>
      <c r="V165" s="356"/>
      <c r="W165" s="356"/>
      <c r="X165" s="356"/>
      <c r="Y165" s="356"/>
      <c r="Z165" s="167"/>
      <c r="AA165" s="167"/>
      <c r="AB165" s="167"/>
      <c r="AC165" s="112"/>
      <c r="AD165" s="126"/>
      <c r="AE165" s="114"/>
      <c r="AF165" s="114"/>
      <c r="AG165" s="114"/>
      <c r="AH165" s="114"/>
      <c r="AI165" s="114"/>
      <c r="AJ165" s="105" t="n">
        <f aca="false">E165</f>
        <v>0</v>
      </c>
      <c r="AK165" s="106" t="str">
        <f aca="false">D165</f>
        <v>TP</v>
      </c>
      <c r="AL165" s="105" t="n">
        <f aca="false">SUM(G165:AB165)</f>
        <v>0</v>
      </c>
      <c r="AM165" s="105" t="n">
        <f aca="false">AL165*1.5</f>
        <v>0</v>
      </c>
      <c r="AN165" s="44"/>
      <c r="AO165" s="44"/>
      <c r="AP165" s="44"/>
      <c r="AQ165" s="44"/>
      <c r="AR165" s="44"/>
      <c r="AS165" s="44"/>
      <c r="AT165" s="44"/>
      <c r="AU165" s="44"/>
      <c r="AV165" s="44"/>
      <c r="AW165" s="44"/>
    </row>
    <row r="166" customFormat="false" ht="13.5" hidden="false" customHeight="true" outlineLevel="0" collapsed="false">
      <c r="A166" s="44" t="n">
        <v>175</v>
      </c>
      <c r="B166" s="163" t="s">
        <v>218</v>
      </c>
      <c r="C166" s="96" t="str">
        <f aca="false">CONCATENATE(D166,"_",E166)</f>
        <v>TP_</v>
      </c>
      <c r="D166" s="195" t="s">
        <v>27</v>
      </c>
      <c r="E166" s="195"/>
      <c r="F166" s="195" t="s">
        <v>34</v>
      </c>
      <c r="G166" s="354"/>
      <c r="H166" s="355"/>
      <c r="I166" s="355"/>
      <c r="J166" s="355"/>
      <c r="K166" s="355"/>
      <c r="L166" s="356"/>
      <c r="M166" s="356"/>
      <c r="N166" s="356"/>
      <c r="O166" s="354"/>
      <c r="P166" s="355"/>
      <c r="Q166" s="355"/>
      <c r="R166" s="355"/>
      <c r="S166" s="355"/>
      <c r="T166" s="167"/>
      <c r="U166" s="167"/>
      <c r="V166" s="356"/>
      <c r="W166" s="356"/>
      <c r="X166" s="356"/>
      <c r="Y166" s="356"/>
      <c r="Z166" s="167"/>
      <c r="AA166" s="167"/>
      <c r="AB166" s="167"/>
      <c r="AC166" s="112"/>
      <c r="AD166" s="126"/>
      <c r="AE166" s="114"/>
      <c r="AF166" s="114"/>
      <c r="AG166" s="114"/>
      <c r="AH166" s="114"/>
      <c r="AI166" s="114"/>
      <c r="AJ166" s="105" t="n">
        <f aca="false">E166</f>
        <v>0</v>
      </c>
      <c r="AK166" s="106" t="str">
        <f aca="false">D166</f>
        <v>TP</v>
      </c>
      <c r="AL166" s="105" t="n">
        <f aca="false">SUM(G166:AB166)</f>
        <v>0</v>
      </c>
      <c r="AM166" s="105" t="n">
        <f aca="false">AL166*1.5</f>
        <v>0</v>
      </c>
      <c r="AN166" s="44"/>
      <c r="AO166" s="44"/>
      <c r="AP166" s="44"/>
      <c r="AQ166" s="44"/>
      <c r="AR166" s="44"/>
      <c r="AS166" s="44"/>
      <c r="AT166" s="44"/>
      <c r="AU166" s="44"/>
      <c r="AV166" s="44"/>
      <c r="AW166" s="44"/>
    </row>
    <row r="167" customFormat="false" ht="13.5" hidden="false" customHeight="true" outlineLevel="0" collapsed="false">
      <c r="A167" s="44" t="n">
        <v>176</v>
      </c>
      <c r="B167" s="163" t="s">
        <v>218</v>
      </c>
      <c r="C167" s="96" t="str">
        <f aca="false">CONCATENATE(D167,"_",E167)</f>
        <v>TP_</v>
      </c>
      <c r="D167" s="195" t="s">
        <v>27</v>
      </c>
      <c r="E167" s="195"/>
      <c r="F167" s="195" t="s">
        <v>34</v>
      </c>
      <c r="G167" s="354"/>
      <c r="H167" s="355"/>
      <c r="I167" s="355"/>
      <c r="J167" s="355"/>
      <c r="K167" s="355"/>
      <c r="L167" s="356"/>
      <c r="M167" s="356"/>
      <c r="N167" s="356"/>
      <c r="O167" s="354"/>
      <c r="P167" s="355"/>
      <c r="Q167" s="355"/>
      <c r="R167" s="355"/>
      <c r="S167" s="355"/>
      <c r="T167" s="167"/>
      <c r="U167" s="167"/>
      <c r="V167" s="356"/>
      <c r="W167" s="356"/>
      <c r="X167" s="356"/>
      <c r="Y167" s="356"/>
      <c r="Z167" s="167"/>
      <c r="AA167" s="167"/>
      <c r="AB167" s="167"/>
      <c r="AC167" s="112"/>
      <c r="AD167" s="113" t="str">
        <f aca="false">IF(AD163=AD164,"ok","/!\")</f>
        <v>/!\</v>
      </c>
      <c r="AE167" s="113"/>
      <c r="AF167" s="113" t="str">
        <f aca="false">IF(AD163=AF163,"ok","/!\")</f>
        <v>/!\</v>
      </c>
      <c r="AG167" s="114"/>
      <c r="AH167" s="114"/>
      <c r="AI167" s="114"/>
      <c r="AJ167" s="105" t="n">
        <f aca="false">E167</f>
        <v>0</v>
      </c>
      <c r="AK167" s="106" t="str">
        <f aca="false">D167</f>
        <v>TP</v>
      </c>
      <c r="AL167" s="105" t="n">
        <f aca="false">SUM(G167:AB167)</f>
        <v>0</v>
      </c>
      <c r="AM167" s="105" t="n">
        <f aca="false">AL167*1.5</f>
        <v>0</v>
      </c>
      <c r="AN167" s="44"/>
      <c r="AO167" s="44"/>
      <c r="AP167" s="44"/>
      <c r="AQ167" s="44"/>
      <c r="AR167" s="44"/>
      <c r="AS167" s="44"/>
      <c r="AT167" s="44"/>
      <c r="AU167" s="44"/>
      <c r="AV167" s="44"/>
      <c r="AW167" s="44"/>
    </row>
    <row r="168" customFormat="false" ht="24.75" hidden="false" customHeight="true" outlineLevel="0" collapsed="false">
      <c r="A168" s="44" t="n">
        <v>177</v>
      </c>
      <c r="B168" s="88" t="s">
        <v>271</v>
      </c>
      <c r="C168" s="88" t="str">
        <f aca="false">CONCATENATE(D168,"_",E168)</f>
        <v>CTRL_Intervenant</v>
      </c>
      <c r="D168" s="89" t="s">
        <v>28</v>
      </c>
      <c r="E168" s="89" t="s">
        <v>71</v>
      </c>
      <c r="F168" s="89" t="s">
        <v>72</v>
      </c>
      <c r="G168" s="343"/>
      <c r="H168" s="343"/>
      <c r="I168" s="343"/>
      <c r="J168" s="343"/>
      <c r="K168" s="343"/>
      <c r="L168" s="365"/>
      <c r="M168" s="365"/>
      <c r="N168" s="365"/>
      <c r="O168" s="343"/>
      <c r="P168" s="343"/>
      <c r="Q168" s="343"/>
      <c r="R168" s="343"/>
      <c r="S168" s="343"/>
      <c r="T168" s="251"/>
      <c r="U168" s="251"/>
      <c r="V168" s="365"/>
      <c r="W168" s="365"/>
      <c r="X168" s="365"/>
      <c r="Y168" s="365"/>
      <c r="Z168" s="238"/>
      <c r="AA168" s="238"/>
      <c r="AB168" s="238"/>
      <c r="AC168" s="122"/>
      <c r="AD168" s="88" t="n">
        <f aca="false">SUM(G168:AB168)</f>
        <v>0</v>
      </c>
      <c r="AE168" s="88" t="n">
        <f aca="false">SUM(G168:AB168)</f>
        <v>0</v>
      </c>
      <c r="AF168" s="88" t="n">
        <f aca="false">1.5/1.5</f>
        <v>1</v>
      </c>
      <c r="AG168" s="114"/>
      <c r="AH168" s="114"/>
      <c r="AI168" s="114"/>
      <c r="AJ168" s="88" t="str">
        <f aca="false">E168</f>
        <v>Intervenant</v>
      </c>
      <c r="AK168" s="88" t="str">
        <f aca="false">D168</f>
        <v>CTRL</v>
      </c>
      <c r="AL168" s="88" t="n">
        <f aca="false">SUM(G168:AB168)</f>
        <v>0</v>
      </c>
      <c r="AM168" s="88" t="n">
        <f aca="false">AL168*1.5</f>
        <v>0</v>
      </c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</row>
    <row r="169" customFormat="false" ht="14.25" hidden="false" customHeight="true" outlineLevel="0" collapsed="false">
      <c r="A169" s="44" t="n">
        <v>178</v>
      </c>
      <c r="B169" s="163" t="s">
        <v>218</v>
      </c>
      <c r="C169" s="96" t="str">
        <f aca="false">CONCATENATE(D169,"_",E169)</f>
        <v>CTRL_</v>
      </c>
      <c r="D169" s="195" t="s">
        <v>28</v>
      </c>
      <c r="E169" s="195"/>
      <c r="F169" s="195" t="s">
        <v>28</v>
      </c>
      <c r="G169" s="354"/>
      <c r="H169" s="355"/>
      <c r="I169" s="355"/>
      <c r="J169" s="355"/>
      <c r="K169" s="355"/>
      <c r="L169" s="356"/>
      <c r="M169" s="356"/>
      <c r="N169" s="356"/>
      <c r="O169" s="354"/>
      <c r="P169" s="355"/>
      <c r="Q169" s="355"/>
      <c r="R169" s="355"/>
      <c r="S169" s="355"/>
      <c r="T169" s="167"/>
      <c r="U169" s="167"/>
      <c r="V169" s="356"/>
      <c r="W169" s="356"/>
      <c r="X169" s="356"/>
      <c r="Y169" s="356"/>
      <c r="Z169" s="167"/>
      <c r="AA169" s="167"/>
      <c r="AB169" s="167"/>
      <c r="AC169" s="112"/>
      <c r="AD169" s="103" t="n">
        <f aca="false">SUM(G169:AB170)</f>
        <v>0</v>
      </c>
      <c r="AE169" s="104"/>
      <c r="AF169" s="104"/>
      <c r="AG169" s="114"/>
      <c r="AH169" s="114"/>
      <c r="AI169" s="114"/>
      <c r="AJ169" s="106" t="n">
        <f aca="false">E169</f>
        <v>0</v>
      </c>
      <c r="AK169" s="106" t="str">
        <f aca="false">D169</f>
        <v>CTRL</v>
      </c>
      <c r="AL169" s="106" t="n">
        <f aca="false">SUM(G169:AB169)</f>
        <v>0</v>
      </c>
      <c r="AM169" s="106" t="n">
        <f aca="false">AL169*1.5</f>
        <v>0</v>
      </c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</row>
    <row r="170" customFormat="false" ht="13.5" hidden="false" customHeight="true" outlineLevel="0" collapsed="false">
      <c r="A170" s="44" t="n">
        <v>179</v>
      </c>
      <c r="B170" s="163" t="s">
        <v>218</v>
      </c>
      <c r="C170" s="96" t="str">
        <f aca="false">CONCATENATE(D170,"_",E170)</f>
        <v>CTRL_</v>
      </c>
      <c r="D170" s="195" t="s">
        <v>28</v>
      </c>
      <c r="E170" s="195"/>
      <c r="F170" s="195" t="s">
        <v>28</v>
      </c>
      <c r="G170" s="354"/>
      <c r="H170" s="355"/>
      <c r="I170" s="355"/>
      <c r="J170" s="355"/>
      <c r="K170" s="355"/>
      <c r="L170" s="356"/>
      <c r="M170" s="356"/>
      <c r="N170" s="356"/>
      <c r="O170" s="354"/>
      <c r="P170" s="355"/>
      <c r="Q170" s="355"/>
      <c r="R170" s="355"/>
      <c r="S170" s="355"/>
      <c r="T170" s="167"/>
      <c r="U170" s="167"/>
      <c r="V170" s="356"/>
      <c r="W170" s="356"/>
      <c r="X170" s="356"/>
      <c r="Y170" s="356"/>
      <c r="Z170" s="167"/>
      <c r="AA170" s="167"/>
      <c r="AB170" s="167"/>
      <c r="AC170" s="128"/>
      <c r="AD170" s="113" t="str">
        <f aca="false">IF(AD168=AD169,"ok","/!\")</f>
        <v>ok</v>
      </c>
      <c r="AE170" s="113"/>
      <c r="AF170" s="113" t="str">
        <f aca="false">IF(AD168=AF168,"ok","/!\")</f>
        <v>/!\</v>
      </c>
      <c r="AG170" s="129"/>
      <c r="AH170" s="129"/>
      <c r="AI170" s="129"/>
      <c r="AJ170" s="28" t="n">
        <f aca="false">E170</f>
        <v>0</v>
      </c>
      <c r="AK170" s="106" t="str">
        <f aca="false">D170</f>
        <v>CTRL</v>
      </c>
      <c r="AL170" s="28" t="n">
        <f aca="false">SUM(G170:AB170)</f>
        <v>0</v>
      </c>
      <c r="AM170" s="28" t="n">
        <f aca="false">AL170*1.5</f>
        <v>0</v>
      </c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</row>
    <row r="171" customFormat="false" ht="13.5" hidden="false" customHeight="true" outlineLevel="0" collapsed="false">
      <c r="A171" s="44" t="n">
        <v>182</v>
      </c>
      <c r="B171" s="200" t="s">
        <v>142</v>
      </c>
      <c r="C171" s="201"/>
      <c r="D171" s="201"/>
      <c r="E171" s="201"/>
      <c r="F171" s="202"/>
      <c r="G171" s="203" t="n">
        <f aca="false">CEILING(SUMIF($F7:$F$170,"Salle",G7:G170),1)</f>
        <v>0</v>
      </c>
      <c r="H171" s="203" t="n">
        <f aca="false">CEILING(SUMIF($F7:$F$170,"Salle",H7:H170),1)</f>
        <v>0</v>
      </c>
      <c r="I171" s="203" t="n">
        <f aca="false">CEILING(SUMIF($F7:$F$170,"Salle",I7:I170),1)</f>
        <v>0</v>
      </c>
      <c r="J171" s="203" t="n">
        <f aca="false">CEILING(SUMIF($F7:$F$170,"Salle",J7:J170),1)</f>
        <v>0</v>
      </c>
      <c r="K171" s="203" t="n">
        <f aca="false">CEILING(SUMIF($F7:$F$170,"Salle",K7:K170),1)</f>
        <v>0</v>
      </c>
      <c r="L171" s="203" t="n">
        <f aca="false">CEILING(SUMIF($F7:$F$170,"Salle",L7:L170),1)</f>
        <v>18</v>
      </c>
      <c r="M171" s="203" t="n">
        <f aca="false">CEILING(SUMIF($F7:$F$170,"Salle",M7:M170),1)</f>
        <v>18</v>
      </c>
      <c r="N171" s="203" t="n">
        <f aca="false">CEILING(SUMIF($F7:$F$170,"Salle",N7:N170),1)</f>
        <v>18</v>
      </c>
      <c r="O171" s="203" t="n">
        <f aca="false">CEILING(SUMIF($F7:$F$170,"Salle",O7:O170),1)</f>
        <v>0</v>
      </c>
      <c r="P171" s="203" t="n">
        <f aca="false">CEILING(SUMIF($F7:$F$170,"Salle",P7:P170),1)</f>
        <v>0</v>
      </c>
      <c r="Q171" s="203" t="n">
        <f aca="false">CEILING(SUMIF($F7:$F$170,"Salle",Q7:Q170),1)</f>
        <v>0</v>
      </c>
      <c r="R171" s="203" t="n">
        <f aca="false">CEILING(SUMIF($F7:$F$170,"Salle",R7:R170),1)</f>
        <v>0</v>
      </c>
      <c r="S171" s="203" t="n">
        <f aca="false">CEILING(SUMIF($F7:$F$170,"Salle",S7:S170),1)</f>
        <v>0</v>
      </c>
      <c r="T171" s="203" t="n">
        <f aca="false">SUMIF($F7:$F$170,"Salle",T7:T170)</f>
        <v>0</v>
      </c>
      <c r="U171" s="203" t="n">
        <f aca="false">SUMIF($F7:$F$170,"Salle",U7:U170)</f>
        <v>0</v>
      </c>
      <c r="V171" s="203" t="n">
        <f aca="false">SUMIF($F7:$F$170,"Salle",V7:V170)</f>
        <v>13</v>
      </c>
      <c r="W171" s="203" t="n">
        <f aca="false">SUMIF($F7:$F$170,"Salle",W7:W170)</f>
        <v>19</v>
      </c>
      <c r="X171" s="203" t="n">
        <f aca="false">SUMIF($F7:$F$170,"Salle",X7:X170)</f>
        <v>15</v>
      </c>
      <c r="Y171" s="203" t="n">
        <f aca="false">SUMIF($F7:$F$170,"Salle",Y7:Y170)</f>
        <v>10</v>
      </c>
      <c r="Z171" s="203" t="n">
        <f aca="false">SUMIF($F7:$F$170,"Salle",Z7:Z170)</f>
        <v>0</v>
      </c>
      <c r="AA171" s="203" t="n">
        <f aca="false">SUMIF($F7:$F$170,"Salle",AA7:AA170)</f>
        <v>0</v>
      </c>
      <c r="AB171" s="203" t="n">
        <f aca="false">SUMIF($F7:$F$170,"Salle",AB7:AB170)</f>
        <v>0</v>
      </c>
      <c r="AC171" s="203" t="s">
        <v>197</v>
      </c>
      <c r="AD171" s="203" t="n">
        <f aca="false">SUM(G171:AB171)</f>
        <v>111</v>
      </c>
      <c r="AE171" s="203"/>
      <c r="AF171" s="203" t="n">
        <f aca="false">AD171*1.5</f>
        <v>166.5</v>
      </c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</row>
    <row r="172" customFormat="false" ht="14.25" hidden="false" customHeight="true" outlineLevel="0" collapsed="false">
      <c r="A172" s="44" t="n">
        <v>183</v>
      </c>
      <c r="B172" s="44"/>
      <c r="C172" s="44"/>
      <c r="D172" s="58"/>
      <c r="E172" s="44"/>
      <c r="F172" s="58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  <c r="AW172" s="44"/>
    </row>
    <row r="173" customFormat="false" ht="16.5" hidden="false" customHeight="true" outlineLevel="0" collapsed="false">
      <c r="A173" s="44" t="n">
        <v>369</v>
      </c>
      <c r="B173" s="44"/>
      <c r="C173" s="205" t="str">
        <f aca="false">Recap!B11</f>
        <v>JD</v>
      </c>
      <c r="D173" s="3"/>
      <c r="E173" s="18"/>
      <c r="F173" s="5" t="s">
        <v>272</v>
      </c>
      <c r="G173" s="8" t="n">
        <f aca="false">G$5</f>
        <v>4</v>
      </c>
      <c r="H173" s="8" t="n">
        <f aca="false">H$5</f>
        <v>5</v>
      </c>
      <c r="I173" s="8" t="n">
        <v>6</v>
      </c>
      <c r="J173" s="8" t="n">
        <f aca="false">J$5</f>
        <v>7</v>
      </c>
      <c r="K173" s="8" t="n">
        <f aca="false">K$5</f>
        <v>8</v>
      </c>
      <c r="L173" s="8" t="n">
        <f aca="false">L$5</f>
        <v>9</v>
      </c>
      <c r="M173" s="8" t="n">
        <f aca="false">M$5</f>
        <v>10</v>
      </c>
      <c r="N173" s="8" t="n">
        <f aca="false">N$5</f>
        <v>11</v>
      </c>
      <c r="O173" s="8" t="n">
        <f aca="false">O$5</f>
        <v>12</v>
      </c>
      <c r="P173" s="8" t="n">
        <f aca="false">P$5</f>
        <v>13</v>
      </c>
      <c r="Q173" s="8" t="n">
        <v>14</v>
      </c>
      <c r="R173" s="8" t="n">
        <v>15</v>
      </c>
      <c r="S173" s="8" t="n">
        <f aca="false">S$5</f>
        <v>16</v>
      </c>
      <c r="T173" s="8" t="n">
        <f aca="false">T$5</f>
        <v>17</v>
      </c>
      <c r="U173" s="8" t="n">
        <f aca="false">U$5</f>
        <v>18</v>
      </c>
      <c r="V173" s="8" t="n">
        <f aca="false">V$5</f>
        <v>19</v>
      </c>
      <c r="W173" s="8" t="n">
        <f aca="false">W$5</f>
        <v>20</v>
      </c>
      <c r="X173" s="8" t="n">
        <f aca="false">X$5</f>
        <v>21</v>
      </c>
      <c r="Y173" s="8" t="n">
        <f aca="false">Y$5</f>
        <v>22</v>
      </c>
      <c r="Z173" s="8" t="n">
        <f aca="false">Z$5</f>
        <v>23</v>
      </c>
      <c r="AA173" s="8" t="n">
        <f aca="false">AA$5</f>
        <v>24</v>
      </c>
      <c r="AB173" s="8" t="n">
        <f aca="false">AB$5</f>
        <v>25</v>
      </c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  <c r="AW173" s="44"/>
    </row>
    <row r="174" customFormat="false" ht="16.5" hidden="false" customHeight="true" outlineLevel="0" collapsed="false">
      <c r="A174" s="44" t="n">
        <v>370</v>
      </c>
      <c r="B174" s="44"/>
      <c r="C174" s="44"/>
      <c r="D174" s="206" t="s">
        <v>142</v>
      </c>
      <c r="E174" s="207" t="s">
        <v>273</v>
      </c>
      <c r="F174" s="153" t="n">
        <f aca="false">SUM(G174:AB174)</f>
        <v>0</v>
      </c>
      <c r="G174" s="154" t="n">
        <f aca="false">SUMIF($E$7:$E$171,$C$173,G7:G171)</f>
        <v>0</v>
      </c>
      <c r="H174" s="154" t="n">
        <f aca="false">SUMIF($E$7:$E$171,$C$173,H7:H171)</f>
        <v>0</v>
      </c>
      <c r="I174" s="154" t="n">
        <f aca="false">SUMIF($E$7:$E$171,$C$173,I7:I171)</f>
        <v>0</v>
      </c>
      <c r="J174" s="154" t="n">
        <f aca="false">SUMIF($E$7:$E$171,$C$173,J7:J171)</f>
        <v>0</v>
      </c>
      <c r="K174" s="154" t="n">
        <f aca="false">SUMIF($E$7:$E$171,$C$173,K7:K171)</f>
        <v>0</v>
      </c>
      <c r="L174" s="154" t="n">
        <f aca="false">SUMIF($E$7:$E$171,$C$173,L7:L171)</f>
        <v>0</v>
      </c>
      <c r="M174" s="154" t="n">
        <f aca="false">SUMIF($E$7:$E$171,$C$173,M7:M171)</f>
        <v>0</v>
      </c>
      <c r="N174" s="154" t="n">
        <f aca="false">SUMIF($E$7:$E$171,$C$173,N7:N171)</f>
        <v>0</v>
      </c>
      <c r="O174" s="154" t="n">
        <f aca="false">SUMIF($E$7:$E$171,$C$173,O7:O171)</f>
        <v>0</v>
      </c>
      <c r="P174" s="154" t="n">
        <f aca="false">SUMIF($E$7:$E$171,$C$173,P7:P171)</f>
        <v>0</v>
      </c>
      <c r="Q174" s="154" t="n">
        <f aca="false">SUMIF($E$7:$E$171,$C$173,Q7:Q171)</f>
        <v>0</v>
      </c>
      <c r="R174" s="154" t="n">
        <f aca="false">SUMIF($E$7:$E$171,$C$173,R7:R171)</f>
        <v>0</v>
      </c>
      <c r="S174" s="154" t="n">
        <f aca="false">SUMIF($E$7:$E$171,$C$173,S7:S171)</f>
        <v>0</v>
      </c>
      <c r="T174" s="154" t="n">
        <f aca="false">SUMIF($E$7:$E$171,$C$173,T7:T171)</f>
        <v>0</v>
      </c>
      <c r="U174" s="154" t="n">
        <f aca="false">SUMIF($E$7:$E$171,$C$173,U7:U171)</f>
        <v>0</v>
      </c>
      <c r="V174" s="154" t="n">
        <f aca="false">SUMIF($E$7:$E$171,$C$173,V7:V171)</f>
        <v>0</v>
      </c>
      <c r="W174" s="154" t="n">
        <f aca="false">SUMIF($E$7:$E$171,$C$173,W7:W171)</f>
        <v>0</v>
      </c>
      <c r="X174" s="154" t="n">
        <f aca="false">SUMIF($E$7:$E$171,$C$173,X7:X171)</f>
        <v>0</v>
      </c>
      <c r="Y174" s="154" t="n">
        <f aca="false">SUMIF($E$7:$E$171,$C$173,Y7:Y171)</f>
        <v>0</v>
      </c>
      <c r="Z174" s="154" t="n">
        <f aca="false">SUMIF($E$7:$E$171,$C$173,Z7:Z171)</f>
        <v>0</v>
      </c>
      <c r="AA174" s="154" t="n">
        <f aca="false">SUMIF($E$7:$E$171,$C$173,AA7:AA171)</f>
        <v>0</v>
      </c>
      <c r="AB174" s="154" t="n">
        <f aca="false">SUMIF($E$7:$E$171,$C$173,AB7:AB171)</f>
        <v>0</v>
      </c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  <c r="AW174" s="44"/>
    </row>
    <row r="175" customFormat="false" ht="16.5" hidden="false" customHeight="true" outlineLevel="0" collapsed="false">
      <c r="A175" s="44" t="n">
        <v>371</v>
      </c>
      <c r="B175" s="44"/>
      <c r="C175" s="44"/>
      <c r="D175" s="208" t="s">
        <v>142</v>
      </c>
      <c r="E175" s="209" t="s">
        <v>23</v>
      </c>
      <c r="F175" s="210" t="n">
        <f aca="false">SUM(G175:AB175)</f>
        <v>0</v>
      </c>
      <c r="G175" s="211" t="n">
        <f aca="false">SUMIF($C$7:$C$171,$E175&amp;"_"&amp;$C$173,G$7:G$171)</f>
        <v>0</v>
      </c>
      <c r="H175" s="211" t="n">
        <f aca="false">SUMIF($C$7:$C$171,$E175&amp;"_"&amp;$C$173,H$7:H$171)</f>
        <v>0</v>
      </c>
      <c r="I175" s="211" t="n">
        <f aca="false">SUMIF($C$7:$C$171,$E175&amp;"_"&amp;$C$173,I$7:I$171)</f>
        <v>0</v>
      </c>
      <c r="J175" s="211" t="n">
        <f aca="false">SUMIF($C$7:$C$171,$E175&amp;"_"&amp;$C$173,J$7:J$171)</f>
        <v>0</v>
      </c>
      <c r="K175" s="211" t="n">
        <f aca="false">SUMIF($C$7:$C$171,$E175&amp;"_"&amp;$C$173,K$7:K$171)</f>
        <v>0</v>
      </c>
      <c r="L175" s="211" t="n">
        <f aca="false">SUMIF($C$7:$C$171,$E175&amp;"_"&amp;$C$173,L$7:L$171)</f>
        <v>0</v>
      </c>
      <c r="M175" s="211" t="n">
        <f aca="false">SUMIF($C$7:$C$171,$E175&amp;"_"&amp;$C$173,M$7:M$171)</f>
        <v>0</v>
      </c>
      <c r="N175" s="211" t="n">
        <f aca="false">SUMIF($C$7:$C$171,$E175&amp;"_"&amp;$C$173,N$7:N$171)</f>
        <v>0</v>
      </c>
      <c r="O175" s="211" t="n">
        <f aca="false">SUMIF($C$7:$C$171,$E175&amp;"_"&amp;$C$173,O$7:O$171)</f>
        <v>0</v>
      </c>
      <c r="P175" s="211" t="n">
        <f aca="false">SUMIF($C$7:$C$171,$E175&amp;"_"&amp;$C$173,P$7:P$171)</f>
        <v>0</v>
      </c>
      <c r="Q175" s="211" t="n">
        <f aca="false">SUMIF($C$7:$C$171,$E175&amp;"_"&amp;$C$173,Q$7:Q$171)</f>
        <v>0</v>
      </c>
      <c r="R175" s="211" t="n">
        <f aca="false">SUMIF($C$7:$C$171,$E175&amp;"_"&amp;$C$173,R$7:R$171)</f>
        <v>0</v>
      </c>
      <c r="S175" s="211" t="n">
        <f aca="false">SUMIF($C$7:$C$171,$E175&amp;"_"&amp;$C$173,S$7:S$171)</f>
        <v>0</v>
      </c>
      <c r="T175" s="211" t="n">
        <f aca="false">SUMIF($C$7:$C$171,$E175&amp;"_"&amp;$C$173,T$7:T$171)</f>
        <v>0</v>
      </c>
      <c r="U175" s="211" t="n">
        <f aca="false">SUMIF($C$7:$C$171,$E175&amp;"_"&amp;$C$173,U$7:U$171)</f>
        <v>0</v>
      </c>
      <c r="V175" s="211" t="n">
        <f aca="false">SUMIF($C$7:$C$171,$E175&amp;"_"&amp;$C$173,V$7:V$171)</f>
        <v>0</v>
      </c>
      <c r="W175" s="211" t="n">
        <f aca="false">SUMIF($C$7:$C$171,$E175&amp;"_"&amp;$C$173,W$7:W$171)</f>
        <v>0</v>
      </c>
      <c r="X175" s="211" t="n">
        <f aca="false">SUMIF($C$7:$C$171,$E175&amp;"_"&amp;$C$173,X$7:X$171)</f>
        <v>0</v>
      </c>
      <c r="Y175" s="211" t="n">
        <f aca="false">SUMIF($C$7:$C$171,$E175&amp;"_"&amp;$C$173,Y$7:Y$171)</f>
        <v>0</v>
      </c>
      <c r="Z175" s="211" t="n">
        <f aca="false">SUMIF($C$7:$C$171,$E175&amp;"_"&amp;$C$173,Z$7:Z$171)</f>
        <v>0</v>
      </c>
      <c r="AA175" s="211" t="n">
        <f aca="false">SUMIF($C$7:$C$171,$E175&amp;"_"&amp;$C$173,AA$7:AA$171)</f>
        <v>0</v>
      </c>
      <c r="AB175" s="211" t="n">
        <f aca="false">SUMIF($C$7:$C$171,$E175&amp;"_"&amp;$C$173,AB$7:AB$171)</f>
        <v>0</v>
      </c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/>
      <c r="AV175" s="44"/>
      <c r="AW175" s="44"/>
    </row>
    <row r="176" customFormat="false" ht="16.5" hidden="false" customHeight="true" outlineLevel="0" collapsed="false">
      <c r="A176" s="44" t="n">
        <v>372</v>
      </c>
      <c r="B176" s="44"/>
      <c r="C176" s="44"/>
      <c r="D176" s="208" t="s">
        <v>142</v>
      </c>
      <c r="E176" s="209" t="s">
        <v>25</v>
      </c>
      <c r="F176" s="210" t="n">
        <f aca="false">SUM(G176:AB176)</f>
        <v>0</v>
      </c>
      <c r="G176" s="211" t="n">
        <f aca="false">SUMIF($C$7:$C$171,$E176&amp;"_"&amp;$C$173,G$7:G$171)</f>
        <v>0</v>
      </c>
      <c r="H176" s="211" t="n">
        <f aca="false">SUMIF($C$7:$C$171,$E176&amp;"_"&amp;$C$173,H$7:H$171)</f>
        <v>0</v>
      </c>
      <c r="I176" s="211" t="n">
        <f aca="false">SUMIF($C$7:$C$171,$E176&amp;"_"&amp;$C$173,I$7:I$171)</f>
        <v>0</v>
      </c>
      <c r="J176" s="211" t="n">
        <f aca="false">SUMIF($C$7:$C$171,$E176&amp;"_"&amp;$C$173,J$7:J$171)</f>
        <v>0</v>
      </c>
      <c r="K176" s="211" t="n">
        <f aca="false">SUMIF($C$7:$C$171,$E176&amp;"_"&amp;$C$173,K$7:K$171)</f>
        <v>0</v>
      </c>
      <c r="L176" s="211" t="n">
        <f aca="false">SUMIF($C$7:$C$171,$E176&amp;"_"&amp;$C$173,L$7:L$171)</f>
        <v>0</v>
      </c>
      <c r="M176" s="211" t="n">
        <f aca="false">SUMIF($C$7:$C$171,$E176&amp;"_"&amp;$C$173,M$7:M$171)</f>
        <v>0</v>
      </c>
      <c r="N176" s="211" t="n">
        <f aca="false">SUMIF($C$7:$C$171,$E176&amp;"_"&amp;$C$173,N$7:N$171)</f>
        <v>0</v>
      </c>
      <c r="O176" s="211" t="n">
        <f aca="false">SUMIF($C$7:$C$171,$E176&amp;"_"&amp;$C$173,O$7:O$171)</f>
        <v>0</v>
      </c>
      <c r="P176" s="211" t="n">
        <f aca="false">SUMIF($C$7:$C$171,$E176&amp;"_"&amp;$C$173,P$7:P$171)</f>
        <v>0</v>
      </c>
      <c r="Q176" s="211" t="n">
        <f aca="false">SUMIF($C$7:$C$171,$E176&amp;"_"&amp;$C$173,Q$7:Q$171)</f>
        <v>0</v>
      </c>
      <c r="R176" s="211" t="n">
        <f aca="false">SUMIF($C$7:$C$171,$E176&amp;"_"&amp;$C$173,R$7:R$171)</f>
        <v>0</v>
      </c>
      <c r="S176" s="211" t="n">
        <f aca="false">SUMIF($C$7:$C$171,$E176&amp;"_"&amp;$C$173,S$7:S$171)</f>
        <v>0</v>
      </c>
      <c r="T176" s="211" t="n">
        <f aca="false">SUMIF($C$7:$C$171,$E176&amp;"_"&amp;$C$173,T$7:T$171)</f>
        <v>0</v>
      </c>
      <c r="U176" s="211" t="n">
        <f aca="false">SUMIF($C$7:$C$171,$E176&amp;"_"&amp;$C$173,U$7:U$171)</f>
        <v>0</v>
      </c>
      <c r="V176" s="211" t="n">
        <f aca="false">SUMIF($C$7:$C$171,$E176&amp;"_"&amp;$C$173,V$7:V$171)</f>
        <v>0</v>
      </c>
      <c r="W176" s="211" t="n">
        <f aca="false">SUMIF($C$7:$C$171,$E176&amp;"_"&amp;$C$173,W$7:W$171)</f>
        <v>0</v>
      </c>
      <c r="X176" s="211" t="n">
        <f aca="false">SUMIF($C$7:$C$171,$E176&amp;"_"&amp;$C$173,X$7:X$171)</f>
        <v>0</v>
      </c>
      <c r="Y176" s="211" t="n">
        <f aca="false">SUMIF($C$7:$C$171,$E176&amp;"_"&amp;$C$173,Y$7:Y$171)</f>
        <v>0</v>
      </c>
      <c r="Z176" s="211" t="n">
        <f aca="false">SUMIF($C$7:$C$171,$E176&amp;"_"&amp;$C$173,Z$7:Z$171)</f>
        <v>0</v>
      </c>
      <c r="AA176" s="211" t="n">
        <f aca="false">SUMIF($C$7:$C$171,$E176&amp;"_"&amp;$C$173,AA$7:AA$171)</f>
        <v>0</v>
      </c>
      <c r="AB176" s="211" t="n">
        <f aca="false">SUMIF($C$7:$C$171,$E176&amp;"_"&amp;$C$173,AB$7:AB$171)</f>
        <v>0</v>
      </c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  <c r="AU176" s="44"/>
      <c r="AV176" s="44"/>
      <c r="AW176" s="44"/>
    </row>
    <row r="177" customFormat="false" ht="16.5" hidden="false" customHeight="true" outlineLevel="0" collapsed="false">
      <c r="A177" s="44" t="n">
        <v>373</v>
      </c>
      <c r="B177" s="44"/>
      <c r="C177" s="44"/>
      <c r="D177" s="208" t="s">
        <v>142</v>
      </c>
      <c r="E177" s="209" t="s">
        <v>27</v>
      </c>
      <c r="F177" s="210" t="n">
        <f aca="false">SUM(G177:AB177)</f>
        <v>0</v>
      </c>
      <c r="G177" s="211" t="n">
        <f aca="false">SUMIF($C$7:$C$171,$E177&amp;"_"&amp;$C$173,G$7:G$171)</f>
        <v>0</v>
      </c>
      <c r="H177" s="211" t="n">
        <f aca="false">SUMIF($C$7:$C$171,$E177&amp;"_"&amp;$C$173,H$7:H$171)</f>
        <v>0</v>
      </c>
      <c r="I177" s="211" t="n">
        <f aca="false">SUMIF($C$7:$C$171,$E177&amp;"_"&amp;$C$173,I$7:I$171)</f>
        <v>0</v>
      </c>
      <c r="J177" s="211" t="n">
        <f aca="false">SUMIF($C$7:$C$171,$E177&amp;"_"&amp;$C$173,J$7:J$171)</f>
        <v>0</v>
      </c>
      <c r="K177" s="211" t="n">
        <f aca="false">SUMIF($C$7:$C$171,$E177&amp;"_"&amp;$C$173,K$7:K$171)</f>
        <v>0</v>
      </c>
      <c r="L177" s="211" t="n">
        <f aca="false">SUMIF($C$7:$C$171,$E177&amp;"_"&amp;$C$173,L$7:L$171)</f>
        <v>0</v>
      </c>
      <c r="M177" s="211" t="n">
        <f aca="false">SUMIF($C$7:$C$171,$E177&amp;"_"&amp;$C$173,M$7:M$171)</f>
        <v>0</v>
      </c>
      <c r="N177" s="211" t="n">
        <f aca="false">SUMIF($C$7:$C$171,$E177&amp;"_"&amp;$C$173,N$7:N$171)</f>
        <v>0</v>
      </c>
      <c r="O177" s="211" t="n">
        <f aca="false">SUMIF($C$7:$C$171,$E177&amp;"_"&amp;$C$173,O$7:O$171)</f>
        <v>0</v>
      </c>
      <c r="P177" s="211" t="n">
        <f aca="false">SUMIF($C$7:$C$171,$E177&amp;"_"&amp;$C$173,P$7:P$171)</f>
        <v>0</v>
      </c>
      <c r="Q177" s="211" t="n">
        <f aca="false">SUMIF($C$7:$C$171,$E177&amp;"_"&amp;$C$173,Q$7:Q$171)</f>
        <v>0</v>
      </c>
      <c r="R177" s="211" t="n">
        <f aca="false">SUMIF($C$7:$C$171,$E177&amp;"_"&amp;$C$173,R$7:R$171)</f>
        <v>0</v>
      </c>
      <c r="S177" s="211" t="n">
        <f aca="false">SUMIF($C$7:$C$171,$E177&amp;"_"&amp;$C$173,S$7:S$171)</f>
        <v>0</v>
      </c>
      <c r="T177" s="211" t="n">
        <f aca="false">SUMIF($C$7:$C$171,$E177&amp;"_"&amp;$C$173,T$7:T$171)</f>
        <v>0</v>
      </c>
      <c r="U177" s="211" t="n">
        <f aca="false">SUMIF($C$7:$C$171,$E177&amp;"_"&amp;$C$173,U$7:U$171)</f>
        <v>0</v>
      </c>
      <c r="V177" s="211" t="n">
        <f aca="false">SUMIF($C$7:$C$171,$E177&amp;"_"&amp;$C$173,V$7:V$171)</f>
        <v>0</v>
      </c>
      <c r="W177" s="211" t="n">
        <f aca="false">SUMIF($C$7:$C$171,$E177&amp;"_"&amp;$C$173,W$7:W$171)</f>
        <v>0</v>
      </c>
      <c r="X177" s="211" t="n">
        <f aca="false">SUMIF($C$7:$C$171,$E177&amp;"_"&amp;$C$173,X$7:X$171)</f>
        <v>0</v>
      </c>
      <c r="Y177" s="211" t="n">
        <f aca="false">SUMIF($C$7:$C$171,$E177&amp;"_"&amp;$C$173,Y$7:Y$171)</f>
        <v>0</v>
      </c>
      <c r="Z177" s="211" t="n">
        <f aca="false">SUMIF($C$7:$C$171,$E177&amp;"_"&amp;$C$173,Z$7:Z$171)</f>
        <v>0</v>
      </c>
      <c r="AA177" s="211" t="n">
        <f aca="false">SUMIF($C$7:$C$171,$E177&amp;"_"&amp;$C$173,AA$7:AA$171)</f>
        <v>0</v>
      </c>
      <c r="AB177" s="211" t="n">
        <f aca="false">SUMIF($C$7:$C$171,$E177&amp;"_"&amp;$C$173,AB$7:AB$171)</f>
        <v>0</v>
      </c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/>
      <c r="AV177" s="44"/>
      <c r="AW177" s="44"/>
    </row>
    <row r="178" customFormat="false" ht="16.5" hidden="false" customHeight="true" outlineLevel="0" collapsed="false">
      <c r="A178" s="44" t="n">
        <v>374</v>
      </c>
      <c r="B178" s="44"/>
      <c r="C178" s="44"/>
      <c r="D178" s="208" t="s">
        <v>142</v>
      </c>
      <c r="E178" s="209" t="s">
        <v>28</v>
      </c>
      <c r="F178" s="210" t="n">
        <f aca="false">SUM(G178:AB178)</f>
        <v>0</v>
      </c>
      <c r="G178" s="211" t="n">
        <f aca="false">SUMIF($C$7:$C$171,$E178&amp;"_"&amp;$C$173,G$7:G$171)</f>
        <v>0</v>
      </c>
      <c r="H178" s="211" t="n">
        <f aca="false">SUMIF($C$7:$C$171,$E178&amp;"_"&amp;$C$173,H$7:H$171)</f>
        <v>0</v>
      </c>
      <c r="I178" s="211" t="n">
        <f aca="false">SUMIF($C$7:$C$171,$E178&amp;"_"&amp;$C$173,I$7:I$171)</f>
        <v>0</v>
      </c>
      <c r="J178" s="211" t="n">
        <f aca="false">SUMIF($C$7:$C$171,$E178&amp;"_"&amp;$C$173,J$7:J$171)</f>
        <v>0</v>
      </c>
      <c r="K178" s="211" t="n">
        <f aca="false">SUMIF($C$7:$C$171,$E178&amp;"_"&amp;$C$173,K$7:K$171)</f>
        <v>0</v>
      </c>
      <c r="L178" s="211" t="n">
        <f aca="false">SUMIF($C$7:$C$171,$E178&amp;"_"&amp;$C$173,L$7:L$171)</f>
        <v>0</v>
      </c>
      <c r="M178" s="211" t="n">
        <f aca="false">SUMIF($C$7:$C$171,$E178&amp;"_"&amp;$C$173,M$7:M$171)</f>
        <v>0</v>
      </c>
      <c r="N178" s="211" t="n">
        <f aca="false">SUMIF($C$7:$C$171,$E178&amp;"_"&amp;$C$173,N$7:N$171)</f>
        <v>0</v>
      </c>
      <c r="O178" s="211" t="n">
        <f aca="false">SUMIF($C$7:$C$171,$E178&amp;"_"&amp;$C$173,O$7:O$171)</f>
        <v>0</v>
      </c>
      <c r="P178" s="211" t="n">
        <f aca="false">SUMIF($C$7:$C$171,$E178&amp;"_"&amp;$C$173,P$7:P$171)</f>
        <v>0</v>
      </c>
      <c r="Q178" s="211" t="n">
        <f aca="false">SUMIF($C$7:$C$171,$E178&amp;"_"&amp;$C$173,Q$7:Q$171)</f>
        <v>0</v>
      </c>
      <c r="R178" s="211" t="n">
        <f aca="false">SUMIF($C$7:$C$171,$E178&amp;"_"&amp;$C$173,R$7:R$171)</f>
        <v>0</v>
      </c>
      <c r="S178" s="211" t="n">
        <f aca="false">SUMIF($C$7:$C$171,$E178&amp;"_"&amp;$C$173,S$7:S$171)</f>
        <v>0</v>
      </c>
      <c r="T178" s="211" t="n">
        <f aca="false">SUMIF($C$7:$C$171,$E178&amp;"_"&amp;$C$173,T$7:T$171)</f>
        <v>0</v>
      </c>
      <c r="U178" s="211" t="n">
        <f aca="false">SUMIF($C$7:$C$171,$E178&amp;"_"&amp;$C$173,U$7:U$171)</f>
        <v>0</v>
      </c>
      <c r="V178" s="211" t="n">
        <f aca="false">SUMIF($C$7:$C$171,$E178&amp;"_"&amp;$C$173,V$7:V$171)</f>
        <v>0</v>
      </c>
      <c r="W178" s="211" t="n">
        <f aca="false">SUMIF($C$7:$C$171,$E178&amp;"_"&amp;$C$173,W$7:W$171)</f>
        <v>0</v>
      </c>
      <c r="X178" s="211" t="n">
        <f aca="false">SUMIF($C$7:$C$171,$E178&amp;"_"&amp;$C$173,X$7:X$171)</f>
        <v>0</v>
      </c>
      <c r="Y178" s="211" t="n">
        <f aca="false">SUMIF($C$7:$C$171,$E178&amp;"_"&amp;$C$173,Y$7:Y$171)</f>
        <v>0</v>
      </c>
      <c r="Z178" s="211" t="n">
        <f aca="false">SUMIF($C$7:$C$171,$E178&amp;"_"&amp;$C$173,Z$7:Z$171)</f>
        <v>0</v>
      </c>
      <c r="AA178" s="211" t="n">
        <f aca="false">SUMIF($C$7:$C$171,$E178&amp;"_"&amp;$C$173,AA$7:AA$171)</f>
        <v>0</v>
      </c>
      <c r="AB178" s="211" t="n">
        <f aca="false">SUMIF($C$7:$C$171,$E178&amp;"_"&amp;$C$173,AB$7:AB$171)</f>
        <v>0</v>
      </c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44"/>
    </row>
  </sheetData>
  <mergeCells count="4">
    <mergeCell ref="G2:K2"/>
    <mergeCell ref="L2:N2"/>
    <mergeCell ref="O2:P2"/>
    <mergeCell ref="V2:Y2"/>
  </mergeCells>
  <conditionalFormatting sqref="H4:S4">
    <cfRule type="cellIs" priority="2" operator="greaterThan" aboveAverage="0" equalAverage="0" bottom="0" percent="0" rank="0" text="" dxfId="0">
      <formula>23</formula>
    </cfRule>
  </conditionalFormatting>
  <conditionalFormatting sqref="W4:Y4">
    <cfRule type="cellIs" priority="3" operator="greaterThan" aboveAverage="0" equalAverage="0" bottom="0" percent="0" rank="0" text="" dxfId="0">
      <formula>23</formula>
    </cfRule>
  </conditionalFormatting>
  <conditionalFormatting sqref="V4">
    <cfRule type="cellIs" priority="4" operator="greaterThan" aboveAverage="0" equalAverage="0" bottom="0" percent="0" rank="0" text="" dxfId="0">
      <formula>18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17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6" ySplit="6" topLeftCell="G7" activePane="bottomRight" state="frozen"/>
      <selection pane="topLeft" activeCell="A1" activeCellId="0" sqref="A1"/>
      <selection pane="topRight" activeCell="G1" activeCellId="0" sqref="G1"/>
      <selection pane="bottomLeft" activeCell="A7" activeCellId="0" sqref="A7"/>
      <selection pane="bottomRight" activeCell="G7" activeCellId="0" sqref="G7"/>
    </sheetView>
  </sheetViews>
  <sheetFormatPr defaultRowHeight="15"/>
  <cols>
    <col collapsed="false" hidden="true" max="1" min="1" style="0" width="0"/>
    <col collapsed="false" hidden="false" max="2" min="2" style="0" width="22.6785714285714"/>
    <col collapsed="false" hidden="true" max="3" min="3" style="0" width="0"/>
    <col collapsed="false" hidden="false" max="4" min="4" style="0" width="7.56122448979592"/>
    <col collapsed="false" hidden="false" max="5" min="5" style="0" width="11.3418367346939"/>
    <col collapsed="false" hidden="false" max="6" min="6" style="0" width="8.50510204081633"/>
    <col collapsed="false" hidden="false" max="28" min="7" style="0" width="4.18367346938776"/>
    <col collapsed="false" hidden="false" max="29" min="29" style="0" width="11.3418367346939"/>
    <col collapsed="false" hidden="false" max="30" min="30" style="0" width="8.50510204081633"/>
    <col collapsed="false" hidden="true" max="33" min="31" style="0" width="0"/>
    <col collapsed="false" hidden="false" max="35" min="35" style="0" width="16.8724489795918"/>
    <col collapsed="false" hidden="false" max="36" min="36" style="0" width="6.88265306122449"/>
    <col collapsed="false" hidden="false" max="37" min="37" style="0" width="7.29081632653061"/>
    <col collapsed="false" hidden="false" max="38" min="38" style="0" width="15.3877551020408"/>
    <col collapsed="false" hidden="false" max="39" min="39" style="0" width="10.2602040816327"/>
    <col collapsed="false" hidden="false" max="40" min="40" style="0" width="16.8724489795918"/>
    <col collapsed="false" hidden="false" max="41" min="41" style="0" width="3.78061224489796"/>
    <col collapsed="false" hidden="false" max="42" min="42" style="0" width="11.8775510204082"/>
    <col collapsed="false" hidden="false" max="43" min="43" style="0" width="11.4744897959184"/>
    <col collapsed="false" hidden="false" max="44" min="44" style="0" width="26.1887755102041"/>
    <col collapsed="false" hidden="false" max="45" min="45" style="0" width="11.8775510204082"/>
    <col collapsed="false" hidden="false" max="48" min="46" style="0" width="4.18367346938776"/>
  </cols>
  <sheetData>
    <row r="1" customFormat="false" ht="13.5" hidden="false" customHeight="true" outlineLevel="0" collapsed="false">
      <c r="A1" s="26" t="s">
        <v>274</v>
      </c>
      <c r="B1" s="45"/>
      <c r="C1" s="44" t="str">
        <f aca="false">CONCATENATE(D1,E1)</f>
        <v/>
      </c>
      <c r="D1" s="212"/>
      <c r="E1" s="212"/>
      <c r="F1" s="213"/>
      <c r="G1" s="214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</row>
    <row r="2" customFormat="false" ht="13.5" hidden="false" customHeight="true" outlineLevel="0" collapsed="false">
      <c r="A2" s="44" t="n">
        <v>2</v>
      </c>
      <c r="B2" s="49" t="s">
        <v>242</v>
      </c>
      <c r="C2" s="346" t="str">
        <f aca="false">CONCATENATE(D2,E2)</f>
        <v/>
      </c>
      <c r="D2" s="51"/>
      <c r="E2" s="51"/>
      <c r="F2" s="52"/>
      <c r="G2" s="267" t="s">
        <v>275</v>
      </c>
      <c r="H2" s="267"/>
      <c r="I2" s="267"/>
      <c r="J2" s="267"/>
      <c r="K2" s="267"/>
      <c r="L2" s="267"/>
      <c r="M2" s="267"/>
      <c r="N2" s="267"/>
      <c r="O2" s="267"/>
      <c r="P2" s="267"/>
      <c r="Q2" s="55"/>
      <c r="R2" s="55"/>
      <c r="S2" s="55"/>
      <c r="T2" s="55"/>
      <c r="U2" s="55"/>
      <c r="V2" s="55"/>
      <c r="W2" s="56"/>
      <c r="X2" s="56"/>
      <c r="Y2" s="55"/>
      <c r="Z2" s="55"/>
      <c r="AA2" s="55"/>
      <c r="AB2" s="55"/>
      <c r="AC2" s="348" t="s">
        <v>276</v>
      </c>
      <c r="AD2" s="55"/>
      <c r="AE2" s="55"/>
      <c r="AF2" s="55"/>
      <c r="AG2" s="56"/>
      <c r="AH2" s="56"/>
      <c r="AI2" s="56"/>
      <c r="AJ2" s="56"/>
      <c r="AK2" s="56"/>
      <c r="AL2" s="57"/>
      <c r="AM2" s="44"/>
      <c r="AN2" s="44"/>
      <c r="AO2" s="44"/>
      <c r="AP2" s="44"/>
      <c r="AQ2" s="44"/>
      <c r="AR2" s="44"/>
      <c r="AS2" s="44"/>
      <c r="AT2" s="44"/>
      <c r="AU2" s="44"/>
      <c r="AV2" s="44"/>
    </row>
    <row r="3" customFormat="false" ht="13.5" hidden="false" customHeight="true" outlineLevel="0" collapsed="false">
      <c r="A3" s="44" t="n">
        <v>3</v>
      </c>
      <c r="B3" s="349" t="s">
        <v>245</v>
      </c>
      <c r="C3" s="217" t="str">
        <f aca="false">CONCATENATE(D3,E3)</f>
        <v/>
      </c>
      <c r="D3" s="218"/>
      <c r="E3" s="218"/>
      <c r="F3" s="65" t="s">
        <v>60</v>
      </c>
      <c r="G3" s="63" t="n">
        <v>13</v>
      </c>
      <c r="H3" s="65" t="n">
        <v>23</v>
      </c>
      <c r="I3" s="65" t="n">
        <v>23</v>
      </c>
      <c r="J3" s="65"/>
      <c r="K3" s="65" t="n">
        <v>23</v>
      </c>
      <c r="L3" s="65" t="n">
        <v>23</v>
      </c>
      <c r="M3" s="65" t="n">
        <v>23</v>
      </c>
      <c r="N3" s="65" t="n">
        <v>23</v>
      </c>
      <c r="O3" s="65" t="n">
        <v>23</v>
      </c>
      <c r="P3" s="65" t="n">
        <v>23</v>
      </c>
      <c r="Q3" s="65"/>
      <c r="R3" s="65"/>
      <c r="S3" s="65"/>
      <c r="T3" s="65"/>
      <c r="U3" s="70"/>
      <c r="V3" s="70"/>
      <c r="W3" s="70"/>
      <c r="X3" s="70"/>
      <c r="Y3" s="70"/>
      <c r="Z3" s="70"/>
      <c r="AA3" s="70"/>
      <c r="AB3" s="70"/>
      <c r="AC3" s="64"/>
      <c r="AD3" s="64"/>
      <c r="AE3" s="64"/>
      <c r="AF3" s="64"/>
      <c r="AG3" s="67"/>
      <c r="AH3" s="67"/>
      <c r="AI3" s="67"/>
      <c r="AJ3" s="67"/>
      <c r="AK3" s="67"/>
      <c r="AL3" s="68"/>
      <c r="AM3" s="44"/>
      <c r="AN3" s="44"/>
      <c r="AO3" s="44"/>
      <c r="AP3" s="44"/>
      <c r="AQ3" s="44"/>
      <c r="AR3" s="44"/>
      <c r="AS3" s="44"/>
      <c r="AT3" s="44"/>
      <c r="AU3" s="44"/>
      <c r="AV3" s="44"/>
    </row>
    <row r="4" customFormat="false" ht="13.5" hidden="false" customHeight="true" outlineLevel="0" collapsed="false">
      <c r="A4" s="44"/>
      <c r="B4" s="349"/>
      <c r="C4" s="217"/>
      <c r="D4" s="218"/>
      <c r="E4" s="218"/>
      <c r="F4" s="65" t="s">
        <v>21</v>
      </c>
      <c r="G4" s="65" t="n">
        <f aca="false">G171</f>
        <v>9</v>
      </c>
      <c r="H4" s="65" t="n">
        <f aca="false">H171</f>
        <v>20</v>
      </c>
      <c r="I4" s="65" t="n">
        <f aca="false">I171</f>
        <v>18</v>
      </c>
      <c r="J4" s="65" t="n">
        <f aca="false">J171</f>
        <v>50</v>
      </c>
      <c r="K4" s="65" t="n">
        <f aca="false">K171</f>
        <v>20</v>
      </c>
      <c r="L4" s="65" t="n">
        <f aca="false">L171</f>
        <v>19</v>
      </c>
      <c r="M4" s="65" t="n">
        <f aca="false">M171</f>
        <v>22</v>
      </c>
      <c r="N4" s="65" t="n">
        <f aca="false">N171</f>
        <v>22</v>
      </c>
      <c r="O4" s="65" t="n">
        <f aca="false">O171</f>
        <v>20</v>
      </c>
      <c r="P4" s="65" t="n">
        <f aca="false">P171</f>
        <v>18</v>
      </c>
      <c r="Q4" s="65"/>
      <c r="R4" s="65"/>
      <c r="S4" s="65" t="n">
        <f aca="false">S171</f>
        <v>0</v>
      </c>
      <c r="T4" s="65" t="n">
        <f aca="false">T171</f>
        <v>0</v>
      </c>
      <c r="U4" s="65" t="n">
        <f aca="false">U171</f>
        <v>0</v>
      </c>
      <c r="V4" s="65" t="n">
        <f aca="false">V171</f>
        <v>0</v>
      </c>
      <c r="W4" s="65" t="n">
        <f aca="false">W171</f>
        <v>0</v>
      </c>
      <c r="X4" s="65" t="n">
        <f aca="false">X171</f>
        <v>0</v>
      </c>
      <c r="Y4" s="65" t="n">
        <f aca="false">Y171</f>
        <v>0</v>
      </c>
      <c r="Z4" s="65" t="n">
        <f aca="false">Z171</f>
        <v>0</v>
      </c>
      <c r="AA4" s="65" t="n">
        <f aca="false">AA171</f>
        <v>0</v>
      </c>
      <c r="AB4" s="65" t="n">
        <f aca="false">AB171</f>
        <v>0</v>
      </c>
      <c r="AC4" s="65" t="str">
        <f aca="false">AC171</f>
        <v>Somme</v>
      </c>
      <c r="AD4" s="65" t="n">
        <f aca="false">AD171</f>
        <v>218</v>
      </c>
      <c r="AE4" s="65"/>
      <c r="AF4" s="65" t="n">
        <f aca="false">AF171</f>
        <v>327</v>
      </c>
      <c r="AG4" s="67"/>
      <c r="AH4" s="67"/>
      <c r="AI4" s="67"/>
      <c r="AJ4" s="67"/>
      <c r="AK4" s="67"/>
      <c r="AL4" s="68"/>
      <c r="AM4" s="44"/>
      <c r="AN4" s="44"/>
      <c r="AO4" s="44"/>
      <c r="AP4" s="44"/>
      <c r="AQ4" s="44"/>
      <c r="AR4" s="44"/>
      <c r="AS4" s="44"/>
      <c r="AT4" s="44"/>
      <c r="AU4" s="44"/>
      <c r="AV4" s="44"/>
    </row>
    <row r="5" customFormat="false" ht="13.5" hidden="false" customHeight="true" outlineLevel="0" collapsed="false">
      <c r="A5" s="44" t="n">
        <v>4</v>
      </c>
      <c r="B5" s="130"/>
      <c r="C5" s="132"/>
      <c r="D5" s="130"/>
      <c r="E5" s="132"/>
      <c r="F5" s="74" t="s">
        <v>246</v>
      </c>
      <c r="G5" s="78" t="n">
        <v>4</v>
      </c>
      <c r="H5" s="270" t="n">
        <v>5</v>
      </c>
      <c r="I5" s="270" t="n">
        <v>6</v>
      </c>
      <c r="J5" s="73" t="n">
        <v>7</v>
      </c>
      <c r="K5" s="270" t="n">
        <v>8</v>
      </c>
      <c r="L5" s="270" t="n">
        <v>9</v>
      </c>
      <c r="M5" s="270" t="n">
        <v>10</v>
      </c>
      <c r="N5" s="270" t="n">
        <v>11</v>
      </c>
      <c r="O5" s="270" t="n">
        <v>12</v>
      </c>
      <c r="P5" s="270" t="n">
        <v>13</v>
      </c>
      <c r="Q5" s="73" t="n">
        <v>15</v>
      </c>
      <c r="R5" s="73" t="n">
        <v>16</v>
      </c>
      <c r="S5" s="73" t="n">
        <v>16</v>
      </c>
      <c r="T5" s="73" t="n">
        <v>17</v>
      </c>
      <c r="U5" s="73" t="n">
        <v>18</v>
      </c>
      <c r="V5" s="73" t="n">
        <v>19</v>
      </c>
      <c r="W5" s="73" t="n">
        <v>20</v>
      </c>
      <c r="X5" s="73" t="n">
        <v>21</v>
      </c>
      <c r="Y5" s="73" t="n">
        <v>22</v>
      </c>
      <c r="Z5" s="73" t="n">
        <v>23</v>
      </c>
      <c r="AA5" s="73" t="n">
        <v>24</v>
      </c>
      <c r="AB5" s="73" t="n">
        <v>25</v>
      </c>
      <c r="AC5" s="73"/>
      <c r="AD5" s="73"/>
      <c r="AE5" s="73" t="s">
        <v>247</v>
      </c>
      <c r="AF5" s="79" t="s">
        <v>62</v>
      </c>
      <c r="AG5" s="79" t="s">
        <v>63</v>
      </c>
      <c r="AH5" s="79"/>
      <c r="AI5" s="79"/>
      <c r="AJ5" s="79"/>
      <c r="AK5" s="79"/>
      <c r="AL5" s="79"/>
      <c r="AM5" s="44"/>
      <c r="AN5" s="44"/>
      <c r="AO5" s="44"/>
      <c r="AP5" s="44"/>
      <c r="AQ5" s="44"/>
      <c r="AR5" s="44"/>
      <c r="AS5" s="44"/>
      <c r="AT5" s="44"/>
      <c r="AU5" s="44"/>
      <c r="AV5" s="44"/>
    </row>
    <row r="6" customFormat="false" ht="13.5" hidden="false" customHeight="true" outlineLevel="0" collapsed="false">
      <c r="A6" s="44" t="n">
        <v>5</v>
      </c>
      <c r="B6" s="172"/>
      <c r="C6" s="131"/>
      <c r="D6" s="172"/>
      <c r="E6" s="131"/>
      <c r="F6" s="81" t="s">
        <v>64</v>
      </c>
      <c r="G6" s="85" t="n">
        <v>-1</v>
      </c>
      <c r="H6" s="272" t="n">
        <v>1</v>
      </c>
      <c r="I6" s="272" t="n">
        <v>2</v>
      </c>
      <c r="J6" s="72"/>
      <c r="K6" s="272" t="n">
        <v>3</v>
      </c>
      <c r="L6" s="272" t="n">
        <v>4</v>
      </c>
      <c r="M6" s="272" t="n">
        <v>5</v>
      </c>
      <c r="N6" s="272" t="n">
        <v>6</v>
      </c>
      <c r="O6" s="272" t="n">
        <v>7</v>
      </c>
      <c r="P6" s="272" t="n">
        <v>8</v>
      </c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 t="s">
        <v>65</v>
      </c>
      <c r="AD6" s="72" t="s">
        <v>66</v>
      </c>
      <c r="AE6" s="72" t="s">
        <v>277</v>
      </c>
      <c r="AF6" s="86" t="s">
        <v>67</v>
      </c>
      <c r="AG6" s="72" t="s">
        <v>68</v>
      </c>
      <c r="AH6" s="72" t="s">
        <v>69</v>
      </c>
      <c r="AI6" s="86"/>
      <c r="AJ6" s="86"/>
      <c r="AK6" s="86"/>
      <c r="AL6" s="86"/>
      <c r="AM6" s="44"/>
      <c r="AN6" s="44"/>
      <c r="AO6" s="44"/>
      <c r="AP6" s="44"/>
      <c r="AQ6" s="44"/>
      <c r="AR6" s="44"/>
      <c r="AS6" s="44"/>
      <c r="AT6" s="44"/>
      <c r="AU6" s="44"/>
      <c r="AV6" s="44"/>
    </row>
    <row r="7" customFormat="false" ht="13.5" hidden="false" customHeight="true" outlineLevel="0" collapsed="false">
      <c r="A7" s="44" t="n">
        <v>6</v>
      </c>
      <c r="B7" s="88" t="s">
        <v>249</v>
      </c>
      <c r="C7" s="88" t="str">
        <f aca="false">CONCATENATE(D7,"_",E7)</f>
        <v>CM_Intervenant</v>
      </c>
      <c r="D7" s="89" t="s">
        <v>23</v>
      </c>
      <c r="E7" s="89" t="s">
        <v>71</v>
      </c>
      <c r="F7" s="89" t="s">
        <v>72</v>
      </c>
      <c r="G7" s="92"/>
      <c r="H7" s="275"/>
      <c r="I7" s="275"/>
      <c r="J7" s="251"/>
      <c r="K7" s="275"/>
      <c r="L7" s="275"/>
      <c r="M7" s="275"/>
      <c r="N7" s="275"/>
      <c r="O7" s="275"/>
      <c r="P7" s="275"/>
      <c r="Q7" s="343"/>
      <c r="R7" s="343"/>
      <c r="S7" s="343"/>
      <c r="T7" s="251"/>
      <c r="U7" s="238"/>
      <c r="V7" s="238"/>
      <c r="W7" s="238"/>
      <c r="X7" s="238"/>
      <c r="Y7" s="238"/>
      <c r="Z7" s="238"/>
      <c r="AA7" s="238"/>
      <c r="AB7" s="238"/>
      <c r="AC7" s="353" t="s">
        <v>251</v>
      </c>
      <c r="AD7" s="88" t="n">
        <f aca="false">SUM(G7:AB7)</f>
        <v>0</v>
      </c>
      <c r="AE7" s="88" t="n">
        <f aca="false">SUM(G7:P7)</f>
        <v>0</v>
      </c>
      <c r="AF7" s="88" t="n">
        <v>0</v>
      </c>
      <c r="AG7" s="94" t="n">
        <f aca="false">(AD7+AD10+AD13+AD18)/(AF7+AF10+AF13+AF18)</f>
        <v>0.9916666667</v>
      </c>
      <c r="AH7" s="88" t="str">
        <f aca="false">B7</f>
        <v>M4101C - ASR</v>
      </c>
      <c r="AI7" s="88" t="str">
        <f aca="false">E7</f>
        <v>Intervenant</v>
      </c>
      <c r="AJ7" s="88" t="s">
        <v>73</v>
      </c>
      <c r="AK7" s="88" t="s">
        <v>21</v>
      </c>
      <c r="AL7" s="88" t="s">
        <v>74</v>
      </c>
      <c r="AM7" s="44"/>
      <c r="AN7" s="44"/>
      <c r="AO7" s="44"/>
      <c r="AP7" s="44"/>
      <c r="AQ7" s="44"/>
      <c r="AR7" s="44"/>
      <c r="AS7" s="44"/>
      <c r="AT7" s="44"/>
      <c r="AU7" s="44"/>
      <c r="AV7" s="44"/>
    </row>
    <row r="8" customFormat="false" ht="13.5" hidden="false" customHeight="true" outlineLevel="0" collapsed="false">
      <c r="A8" s="44" t="n">
        <v>7</v>
      </c>
      <c r="B8" s="143" t="s">
        <v>250</v>
      </c>
      <c r="C8" s="96" t="str">
        <f aca="false">CONCATENATE(D8,"_",E8)</f>
        <v>CM_</v>
      </c>
      <c r="D8" s="195" t="s">
        <v>23</v>
      </c>
      <c r="E8" s="195"/>
      <c r="F8" s="195" t="s">
        <v>30</v>
      </c>
      <c r="G8" s="279"/>
      <c r="H8" s="283"/>
      <c r="I8" s="283"/>
      <c r="J8" s="167"/>
      <c r="K8" s="283"/>
      <c r="L8" s="283"/>
      <c r="M8" s="283"/>
      <c r="N8" s="283"/>
      <c r="O8" s="366"/>
      <c r="P8" s="283"/>
      <c r="Q8" s="355"/>
      <c r="R8" s="355"/>
      <c r="S8" s="355"/>
      <c r="T8" s="167"/>
      <c r="U8" s="167"/>
      <c r="V8" s="167"/>
      <c r="W8" s="167"/>
      <c r="X8" s="167"/>
      <c r="Y8" s="167"/>
      <c r="Z8" s="167"/>
      <c r="AA8" s="167"/>
      <c r="AB8" s="167"/>
      <c r="AC8" s="102"/>
      <c r="AD8" s="103" t="n">
        <f aca="false">SUM(G8:AB9)</f>
        <v>0</v>
      </c>
      <c r="AE8" s="104"/>
      <c r="AF8" s="104"/>
      <c r="AG8" s="104"/>
      <c r="AH8" s="104"/>
      <c r="AI8" s="105" t="n">
        <f aca="false">E8</f>
        <v>0</v>
      </c>
      <c r="AJ8" s="106" t="str">
        <f aca="false">D8</f>
        <v>CM</v>
      </c>
      <c r="AK8" s="105" t="n">
        <f aca="false">SUM(G8:AB8)</f>
        <v>0</v>
      </c>
      <c r="AL8" s="105" t="n">
        <f aca="false">AK8*1.5</f>
        <v>0</v>
      </c>
      <c r="AM8" s="44"/>
      <c r="AN8" s="44"/>
      <c r="AO8" s="44"/>
      <c r="AP8" s="44"/>
      <c r="AQ8" s="44"/>
      <c r="AR8" s="44"/>
      <c r="AS8" s="44"/>
      <c r="AT8" s="44"/>
      <c r="AU8" s="44"/>
      <c r="AV8" s="44"/>
    </row>
    <row r="9" customFormat="false" ht="13.5" hidden="false" customHeight="true" outlineLevel="0" collapsed="false">
      <c r="A9" s="44" t="n">
        <v>8</v>
      </c>
      <c r="B9" s="143" t="s">
        <v>250</v>
      </c>
      <c r="C9" s="96" t="str">
        <f aca="false">CONCATENATE(D9,"_",E9)</f>
        <v>CM_</v>
      </c>
      <c r="D9" s="195" t="s">
        <v>23</v>
      </c>
      <c r="E9" s="337"/>
      <c r="F9" s="195" t="s">
        <v>30</v>
      </c>
      <c r="G9" s="279"/>
      <c r="H9" s="283"/>
      <c r="I9" s="283"/>
      <c r="J9" s="167"/>
      <c r="K9" s="283"/>
      <c r="L9" s="283"/>
      <c r="M9" s="283"/>
      <c r="N9" s="283"/>
      <c r="O9" s="366"/>
      <c r="P9" s="283"/>
      <c r="Q9" s="355"/>
      <c r="R9" s="355"/>
      <c r="S9" s="355"/>
      <c r="T9" s="167"/>
      <c r="U9" s="167"/>
      <c r="V9" s="167"/>
      <c r="W9" s="167"/>
      <c r="X9" s="167"/>
      <c r="Y9" s="167"/>
      <c r="Z9" s="167"/>
      <c r="AA9" s="167"/>
      <c r="AB9" s="167"/>
      <c r="AC9" s="112"/>
      <c r="AD9" s="113" t="str">
        <f aca="false">IF(AD7=AD8,"ok","/!\")</f>
        <v>ok</v>
      </c>
      <c r="AE9" s="113"/>
      <c r="AF9" s="113" t="str">
        <f aca="false">IF(AD7=AF7,"ok","/!\")</f>
        <v>ok</v>
      </c>
      <c r="AG9" s="114"/>
      <c r="AH9" s="114"/>
      <c r="AI9" s="105" t="n">
        <f aca="false">E9</f>
        <v>0</v>
      </c>
      <c r="AJ9" s="106" t="str">
        <f aca="false">D9</f>
        <v>CM</v>
      </c>
      <c r="AK9" s="105" t="n">
        <f aca="false">SUM(G9:AB9)</f>
        <v>0</v>
      </c>
      <c r="AL9" s="105" t="n">
        <f aca="false">AK9*1.5</f>
        <v>0</v>
      </c>
      <c r="AM9" s="44"/>
      <c r="AN9" s="44"/>
      <c r="AO9" s="44"/>
      <c r="AP9" s="44"/>
      <c r="AQ9" s="44"/>
      <c r="AR9" s="44"/>
      <c r="AS9" s="44"/>
      <c r="AT9" s="44"/>
      <c r="AU9" s="44"/>
      <c r="AV9" s="44"/>
    </row>
    <row r="10" customFormat="false" ht="13.5" hidden="false" customHeight="true" outlineLevel="0" collapsed="false">
      <c r="A10" s="44" t="n">
        <v>9</v>
      </c>
      <c r="B10" s="88" t="s">
        <v>249</v>
      </c>
      <c r="C10" s="88" t="str">
        <f aca="false">CONCATENATE(D10,"_",E10)</f>
        <v>TD_Intervenant</v>
      </c>
      <c r="D10" s="89" t="s">
        <v>25</v>
      </c>
      <c r="E10" s="89" t="s">
        <v>71</v>
      </c>
      <c r="F10" s="89" t="s">
        <v>72</v>
      </c>
      <c r="G10" s="92"/>
      <c r="H10" s="275"/>
      <c r="I10" s="275"/>
      <c r="J10" s="251"/>
      <c r="K10" s="275" t="n">
        <v>1</v>
      </c>
      <c r="L10" s="275"/>
      <c r="M10" s="275" t="n">
        <v>1</v>
      </c>
      <c r="N10" s="275" t="n">
        <v>1</v>
      </c>
      <c r="O10" s="275" t="n">
        <v>1</v>
      </c>
      <c r="P10" s="275" t="n">
        <v>1</v>
      </c>
      <c r="Q10" s="343"/>
      <c r="R10" s="343"/>
      <c r="S10" s="343"/>
      <c r="T10" s="251"/>
      <c r="U10" s="238"/>
      <c r="V10" s="238"/>
      <c r="W10" s="238"/>
      <c r="X10" s="238"/>
      <c r="Y10" s="238"/>
      <c r="Z10" s="238"/>
      <c r="AA10" s="238"/>
      <c r="AB10" s="238"/>
      <c r="AC10" s="280"/>
      <c r="AD10" s="88" t="n">
        <f aca="false">SUM(G10:AB10)</f>
        <v>5</v>
      </c>
      <c r="AE10" s="88" t="n">
        <f aca="false">SUM(G10:P10)</f>
        <v>5</v>
      </c>
      <c r="AF10" s="88" t="n">
        <f aca="false">7.5/1.5</f>
        <v>5</v>
      </c>
      <c r="AG10" s="114"/>
      <c r="AH10" s="114"/>
      <c r="AI10" s="88" t="str">
        <f aca="false">E10</f>
        <v>Intervenant</v>
      </c>
      <c r="AJ10" s="88" t="str">
        <f aca="false">D10</f>
        <v>TD</v>
      </c>
      <c r="AK10" s="88" t="n">
        <f aca="false">SUM(G10:AB10)</f>
        <v>5</v>
      </c>
      <c r="AL10" s="88" t="n">
        <f aca="false">AK10*1.5</f>
        <v>7.5</v>
      </c>
      <c r="AM10" s="44"/>
      <c r="AN10" s="44"/>
      <c r="AO10" s="44"/>
      <c r="AP10" s="44"/>
      <c r="AQ10" s="44"/>
      <c r="AR10" s="44"/>
      <c r="AS10" s="44"/>
      <c r="AT10" s="44"/>
      <c r="AU10" s="44"/>
      <c r="AV10" s="44"/>
    </row>
    <row r="11" customFormat="false" ht="13.5" hidden="false" customHeight="true" outlineLevel="0" collapsed="false">
      <c r="A11" s="44" t="n">
        <v>10</v>
      </c>
      <c r="B11" s="163" t="s">
        <v>250</v>
      </c>
      <c r="C11" s="96" t="str">
        <f aca="false">CONCATENATE(D11,"_",E11)</f>
        <v>TD_PSO</v>
      </c>
      <c r="D11" s="195" t="s">
        <v>25</v>
      </c>
      <c r="E11" s="195" t="s">
        <v>78</v>
      </c>
      <c r="F11" s="195" t="s">
        <v>32</v>
      </c>
      <c r="G11" s="279"/>
      <c r="H11" s="283"/>
      <c r="I11" s="283"/>
      <c r="J11" s="167"/>
      <c r="K11" s="283"/>
      <c r="L11" s="283"/>
      <c r="M11" s="283"/>
      <c r="N11" s="283"/>
      <c r="O11" s="366"/>
      <c r="P11" s="283"/>
      <c r="Q11" s="355"/>
      <c r="R11" s="355"/>
      <c r="S11" s="355"/>
      <c r="T11" s="167"/>
      <c r="U11" s="167"/>
      <c r="V11" s="167"/>
      <c r="W11" s="167"/>
      <c r="X11" s="167"/>
      <c r="Y11" s="167"/>
      <c r="Z11" s="167"/>
      <c r="AA11" s="167"/>
      <c r="AB11" s="167"/>
      <c r="AC11" s="112"/>
      <c r="AD11" s="103" t="n">
        <f aca="false">SUM(G11:AB12)</f>
        <v>5</v>
      </c>
      <c r="AE11" s="104"/>
      <c r="AF11" s="104"/>
      <c r="AG11" s="114"/>
      <c r="AH11" s="114"/>
      <c r="AI11" s="105" t="str">
        <f aca="false">E11</f>
        <v>PSO</v>
      </c>
      <c r="AJ11" s="106" t="str">
        <f aca="false">D11</f>
        <v>TD</v>
      </c>
      <c r="AK11" s="105" t="n">
        <f aca="false">SUM(G11:AB11)</f>
        <v>0</v>
      </c>
      <c r="AL11" s="105" t="n">
        <f aca="false">AK11*1.5</f>
        <v>0</v>
      </c>
      <c r="AM11" s="44" t="n">
        <f aca="false">AL11</f>
        <v>0</v>
      </c>
      <c r="AN11" s="44"/>
      <c r="AO11" s="44"/>
      <c r="AP11" s="44"/>
      <c r="AQ11" s="44"/>
      <c r="AR11" s="44"/>
      <c r="AS11" s="44"/>
      <c r="AT11" s="44"/>
      <c r="AU11" s="44"/>
      <c r="AV11" s="44"/>
    </row>
    <row r="12" customFormat="false" ht="13.5" hidden="false" customHeight="true" outlineLevel="0" collapsed="false">
      <c r="A12" s="44" t="n">
        <v>11</v>
      </c>
      <c r="B12" s="163" t="s">
        <v>250</v>
      </c>
      <c r="C12" s="96" t="str">
        <f aca="false">CONCATENATE(D12,"_",E12)</f>
        <v>TD_OB</v>
      </c>
      <c r="D12" s="195" t="s">
        <v>25</v>
      </c>
      <c r="E12" s="337" t="s">
        <v>251</v>
      </c>
      <c r="F12" s="195" t="s">
        <v>32</v>
      </c>
      <c r="G12" s="279"/>
      <c r="H12" s="283"/>
      <c r="I12" s="283"/>
      <c r="J12" s="167"/>
      <c r="K12" s="283" t="n">
        <v>1</v>
      </c>
      <c r="L12" s="283"/>
      <c r="M12" s="283" t="n">
        <v>1</v>
      </c>
      <c r="N12" s="283" t="n">
        <v>1</v>
      </c>
      <c r="O12" s="366" t="n">
        <v>1</v>
      </c>
      <c r="P12" s="283" t="n">
        <v>1</v>
      </c>
      <c r="Q12" s="355"/>
      <c r="R12" s="355"/>
      <c r="S12" s="355"/>
      <c r="T12" s="167"/>
      <c r="U12" s="167"/>
      <c r="V12" s="167"/>
      <c r="W12" s="167"/>
      <c r="X12" s="167"/>
      <c r="Y12" s="167"/>
      <c r="Z12" s="167"/>
      <c r="AA12" s="167"/>
      <c r="AB12" s="167"/>
      <c r="AC12" s="112"/>
      <c r="AD12" s="113" t="str">
        <f aca="false">IF(AD10=AD11,"ok","/!\")</f>
        <v>ok</v>
      </c>
      <c r="AE12" s="113"/>
      <c r="AF12" s="113" t="str">
        <f aca="false">IF(AD10=AF10,"ok","/!\")</f>
        <v>ok</v>
      </c>
      <c r="AG12" s="114"/>
      <c r="AH12" s="114"/>
      <c r="AI12" s="105" t="str">
        <f aca="false">E12</f>
        <v>OB</v>
      </c>
      <c r="AJ12" s="106" t="str">
        <f aca="false">D12</f>
        <v>TD</v>
      </c>
      <c r="AK12" s="105" t="n">
        <f aca="false">SUM(G12:AB12)</f>
        <v>5</v>
      </c>
      <c r="AL12" s="105" t="n">
        <f aca="false">AK12*1.5</f>
        <v>7.5</v>
      </c>
      <c r="AM12" s="44" t="n">
        <f aca="false">AL12</f>
        <v>7.5</v>
      </c>
      <c r="AN12" s="44"/>
      <c r="AO12" s="44"/>
      <c r="AP12" s="44"/>
      <c r="AQ12" s="44"/>
      <c r="AR12" s="44"/>
      <c r="AS12" s="44"/>
      <c r="AT12" s="44"/>
      <c r="AU12" s="44"/>
      <c r="AV12" s="44"/>
    </row>
    <row r="13" customFormat="false" ht="13.5" hidden="false" customHeight="true" outlineLevel="0" collapsed="false">
      <c r="A13" s="44" t="n">
        <v>12</v>
      </c>
      <c r="B13" s="88" t="s">
        <v>249</v>
      </c>
      <c r="C13" s="88" t="str">
        <f aca="false">CONCATENATE(D13,"_",E13)</f>
        <v>TP_Intervenant</v>
      </c>
      <c r="D13" s="89" t="s">
        <v>27</v>
      </c>
      <c r="E13" s="89" t="s">
        <v>71</v>
      </c>
      <c r="F13" s="89" t="s">
        <v>72</v>
      </c>
      <c r="G13" s="92"/>
      <c r="H13" s="275"/>
      <c r="I13" s="275"/>
      <c r="J13" s="251"/>
      <c r="K13" s="275" t="n">
        <v>2</v>
      </c>
      <c r="L13" s="275" t="n">
        <v>2</v>
      </c>
      <c r="M13" s="275" t="n">
        <v>2</v>
      </c>
      <c r="N13" s="275" t="n">
        <v>2</v>
      </c>
      <c r="O13" s="275" t="n">
        <v>2</v>
      </c>
      <c r="P13" s="275" t="n">
        <v>2</v>
      </c>
      <c r="Q13" s="343"/>
      <c r="R13" s="343"/>
      <c r="S13" s="343"/>
      <c r="T13" s="251"/>
      <c r="U13" s="238"/>
      <c r="V13" s="238"/>
      <c r="W13" s="238"/>
      <c r="X13" s="238"/>
      <c r="Y13" s="238"/>
      <c r="Z13" s="238"/>
      <c r="AA13" s="238"/>
      <c r="AB13" s="238"/>
      <c r="AC13" s="280"/>
      <c r="AD13" s="88" t="n">
        <f aca="false">SUM(G13:AB13)*2</f>
        <v>24</v>
      </c>
      <c r="AE13" s="88" t="n">
        <f aca="false">SUM(G13:P13)</f>
        <v>12</v>
      </c>
      <c r="AF13" s="88" t="n">
        <f aca="false">18/1.5*2</f>
        <v>24</v>
      </c>
      <c r="AG13" s="114"/>
      <c r="AH13" s="114"/>
      <c r="AI13" s="88" t="str">
        <f aca="false">E13</f>
        <v>Intervenant</v>
      </c>
      <c r="AJ13" s="88" t="str">
        <f aca="false">D13</f>
        <v>TP</v>
      </c>
      <c r="AK13" s="88" t="n">
        <f aca="false">SUM(G13:AB13)</f>
        <v>12</v>
      </c>
      <c r="AL13" s="88" t="n">
        <f aca="false">AK13*1.5</f>
        <v>18</v>
      </c>
      <c r="AM13" s="44"/>
      <c r="AN13" s="44"/>
      <c r="AO13" s="44"/>
      <c r="AP13" s="44"/>
      <c r="AQ13" s="44"/>
      <c r="AR13" s="44"/>
      <c r="AS13" s="44"/>
      <c r="AT13" s="44"/>
      <c r="AU13" s="44"/>
      <c r="AV13" s="44"/>
    </row>
    <row r="14" customFormat="false" ht="13.5" hidden="false" customHeight="true" outlineLevel="0" collapsed="false">
      <c r="A14" s="44" t="n">
        <v>13</v>
      </c>
      <c r="B14" s="163" t="s">
        <v>250</v>
      </c>
      <c r="C14" s="96" t="str">
        <f aca="false">CONCATENATE(D14,"_",E14)</f>
        <v>TP_PSO</v>
      </c>
      <c r="D14" s="195" t="s">
        <v>27</v>
      </c>
      <c r="E14" s="195" t="s">
        <v>78</v>
      </c>
      <c r="F14" s="195" t="s">
        <v>36</v>
      </c>
      <c r="G14" s="279"/>
      <c r="H14" s="283"/>
      <c r="I14" s="283"/>
      <c r="J14" s="360"/>
      <c r="K14" s="283" t="n">
        <v>2</v>
      </c>
      <c r="L14" s="283" t="n">
        <v>2</v>
      </c>
      <c r="M14" s="283" t="n">
        <v>2</v>
      </c>
      <c r="N14" s="283" t="n">
        <v>2</v>
      </c>
      <c r="O14" s="366" t="n">
        <v>2</v>
      </c>
      <c r="P14" s="283" t="n">
        <v>2</v>
      </c>
      <c r="Q14" s="360"/>
      <c r="R14" s="360"/>
      <c r="S14" s="360"/>
      <c r="T14" s="360"/>
      <c r="U14" s="360"/>
      <c r="V14" s="167"/>
      <c r="W14" s="167"/>
      <c r="X14" s="167"/>
      <c r="Y14" s="167"/>
      <c r="Z14" s="167"/>
      <c r="AA14" s="167"/>
      <c r="AB14" s="167"/>
      <c r="AC14" s="112"/>
      <c r="AD14" s="103" t="n">
        <f aca="false">SUM(G14:AB17)</f>
        <v>24</v>
      </c>
      <c r="AE14" s="104"/>
      <c r="AF14" s="104"/>
      <c r="AG14" s="114"/>
      <c r="AH14" s="114"/>
      <c r="AI14" s="105" t="str">
        <f aca="false">E14</f>
        <v>PSO</v>
      </c>
      <c r="AJ14" s="106" t="str">
        <f aca="false">D14</f>
        <v>TP</v>
      </c>
      <c r="AK14" s="105" t="n">
        <f aca="false">SUM(G14:AB14)</f>
        <v>12</v>
      </c>
      <c r="AL14" s="105" t="n">
        <f aca="false">AK14*1.5</f>
        <v>18</v>
      </c>
      <c r="AM14" s="44" t="n">
        <f aca="false">AL14</f>
        <v>18</v>
      </c>
      <c r="AN14" s="44"/>
      <c r="AO14" s="44"/>
      <c r="AP14" s="44"/>
      <c r="AQ14" s="44"/>
      <c r="AR14" s="44"/>
      <c r="AS14" s="44"/>
      <c r="AT14" s="44"/>
      <c r="AU14" s="44"/>
      <c r="AV14" s="44"/>
    </row>
    <row r="15" customFormat="false" ht="13.5" hidden="false" customHeight="true" outlineLevel="0" collapsed="false">
      <c r="A15" s="44" t="n">
        <v>14</v>
      </c>
      <c r="B15" s="163" t="s">
        <v>250</v>
      </c>
      <c r="C15" s="96" t="str">
        <f aca="false">CONCATENATE(D15,"_",E15)</f>
        <v>TP_OB</v>
      </c>
      <c r="D15" s="195" t="s">
        <v>27</v>
      </c>
      <c r="E15" s="337" t="s">
        <v>251</v>
      </c>
      <c r="F15" s="195" t="s">
        <v>36</v>
      </c>
      <c r="G15" s="279"/>
      <c r="H15" s="283"/>
      <c r="I15" s="283"/>
      <c r="J15" s="360"/>
      <c r="K15" s="283" t="n">
        <v>2</v>
      </c>
      <c r="L15" s="283" t="n">
        <v>2</v>
      </c>
      <c r="M15" s="283" t="n">
        <v>2</v>
      </c>
      <c r="N15" s="283" t="n">
        <v>2</v>
      </c>
      <c r="O15" s="366" t="n">
        <v>2</v>
      </c>
      <c r="P15" s="283" t="n">
        <v>2</v>
      </c>
      <c r="Q15" s="360"/>
      <c r="R15" s="360"/>
      <c r="S15" s="360"/>
      <c r="T15" s="360"/>
      <c r="U15" s="360"/>
      <c r="V15" s="167"/>
      <c r="W15" s="167"/>
      <c r="X15" s="167"/>
      <c r="Y15" s="167"/>
      <c r="Z15" s="167"/>
      <c r="AA15" s="167"/>
      <c r="AB15" s="167"/>
      <c r="AC15" s="112"/>
      <c r="AD15" s="126"/>
      <c r="AE15" s="114"/>
      <c r="AF15" s="114"/>
      <c r="AG15" s="114"/>
      <c r="AH15" s="114"/>
      <c r="AI15" s="105" t="str">
        <f aca="false">E15</f>
        <v>OB</v>
      </c>
      <c r="AJ15" s="106" t="str">
        <f aca="false">D15</f>
        <v>TP</v>
      </c>
      <c r="AK15" s="105" t="n">
        <f aca="false">SUM(G15:AB15)</f>
        <v>12</v>
      </c>
      <c r="AL15" s="105" t="n">
        <f aca="false">AK15*1.5</f>
        <v>18</v>
      </c>
      <c r="AM15" s="44" t="n">
        <f aca="false">AL15</f>
        <v>18</v>
      </c>
      <c r="AN15" s="44"/>
      <c r="AO15" s="44"/>
      <c r="AP15" s="44"/>
      <c r="AQ15" s="44"/>
      <c r="AR15" s="44"/>
      <c r="AS15" s="44"/>
      <c r="AT15" s="44"/>
      <c r="AU15" s="44"/>
      <c r="AV15" s="44"/>
    </row>
    <row r="16" customFormat="false" ht="13.5" hidden="false" customHeight="true" outlineLevel="0" collapsed="false">
      <c r="A16" s="44" t="n">
        <v>15</v>
      </c>
      <c r="B16" s="163" t="s">
        <v>250</v>
      </c>
      <c r="C16" s="96" t="str">
        <f aca="false">CONCATENATE(D16,"_",E16)</f>
        <v>TP_</v>
      </c>
      <c r="D16" s="195" t="s">
        <v>27</v>
      </c>
      <c r="E16" s="195"/>
      <c r="F16" s="195" t="s">
        <v>36</v>
      </c>
      <c r="G16" s="279"/>
      <c r="H16" s="283"/>
      <c r="I16" s="283"/>
      <c r="J16" s="360"/>
      <c r="K16" s="283"/>
      <c r="L16" s="283"/>
      <c r="M16" s="283"/>
      <c r="N16" s="283"/>
      <c r="O16" s="366"/>
      <c r="P16" s="283"/>
      <c r="Q16" s="360"/>
      <c r="R16" s="360"/>
      <c r="S16" s="360"/>
      <c r="T16" s="360"/>
      <c r="U16" s="360"/>
      <c r="V16" s="167"/>
      <c r="W16" s="167"/>
      <c r="X16" s="167"/>
      <c r="Y16" s="167"/>
      <c r="Z16" s="167"/>
      <c r="AA16" s="167"/>
      <c r="AB16" s="167"/>
      <c r="AC16" s="112"/>
      <c r="AD16" s="126"/>
      <c r="AE16" s="114"/>
      <c r="AF16" s="114"/>
      <c r="AG16" s="114"/>
      <c r="AH16" s="114"/>
      <c r="AI16" s="105" t="n">
        <f aca="false">E16</f>
        <v>0</v>
      </c>
      <c r="AJ16" s="106" t="str">
        <f aca="false">D16</f>
        <v>TP</v>
      </c>
      <c r="AK16" s="105" t="n">
        <f aca="false">SUM(G16:AB16)</f>
        <v>0</v>
      </c>
      <c r="AL16" s="105" t="n">
        <f aca="false">AK16*1.5</f>
        <v>0</v>
      </c>
      <c r="AM16" s="44" t="n">
        <f aca="false">AL16</f>
        <v>0</v>
      </c>
      <c r="AN16" s="44"/>
      <c r="AO16" s="44"/>
      <c r="AP16" s="44"/>
      <c r="AQ16" s="44"/>
      <c r="AR16" s="44"/>
      <c r="AS16" s="44"/>
      <c r="AT16" s="44"/>
      <c r="AU16" s="44"/>
      <c r="AV16" s="44"/>
    </row>
    <row r="17" customFormat="false" ht="13.5" hidden="false" customHeight="true" outlineLevel="0" collapsed="false">
      <c r="A17" s="44" t="n">
        <v>16</v>
      </c>
      <c r="B17" s="163" t="s">
        <v>250</v>
      </c>
      <c r="C17" s="96" t="str">
        <f aca="false">CONCATENATE(D17,"_",E17)</f>
        <v>TP_</v>
      </c>
      <c r="D17" s="195" t="s">
        <v>27</v>
      </c>
      <c r="E17" s="337"/>
      <c r="F17" s="195" t="s">
        <v>36</v>
      </c>
      <c r="G17" s="279"/>
      <c r="H17" s="283"/>
      <c r="I17" s="283"/>
      <c r="J17" s="360"/>
      <c r="K17" s="283"/>
      <c r="L17" s="283"/>
      <c r="M17" s="283"/>
      <c r="N17" s="283"/>
      <c r="O17" s="366"/>
      <c r="P17" s="283"/>
      <c r="Q17" s="360"/>
      <c r="R17" s="360"/>
      <c r="S17" s="360"/>
      <c r="T17" s="360"/>
      <c r="U17" s="360"/>
      <c r="V17" s="167"/>
      <c r="W17" s="167"/>
      <c r="X17" s="167"/>
      <c r="Y17" s="167"/>
      <c r="Z17" s="167"/>
      <c r="AA17" s="167"/>
      <c r="AB17" s="167"/>
      <c r="AC17" s="112"/>
      <c r="AD17" s="113" t="str">
        <f aca="false">IF(AD13=AD14,"ok","/!\")</f>
        <v>ok</v>
      </c>
      <c r="AE17" s="113"/>
      <c r="AF17" s="113" t="str">
        <f aca="false">IF(AD13=AF13,"ok","/!\")</f>
        <v>ok</v>
      </c>
      <c r="AG17" s="114"/>
      <c r="AH17" s="114"/>
      <c r="AI17" s="105" t="n">
        <f aca="false">E17</f>
        <v>0</v>
      </c>
      <c r="AJ17" s="106" t="str">
        <f aca="false">D17</f>
        <v>TP</v>
      </c>
      <c r="AK17" s="105" t="n">
        <f aca="false">SUM(G17:AB17)</f>
        <v>0</v>
      </c>
      <c r="AL17" s="105" t="n">
        <f aca="false">AK17*1.5</f>
        <v>0</v>
      </c>
      <c r="AM17" s="44" t="n">
        <f aca="false">AL17</f>
        <v>0</v>
      </c>
      <c r="AN17" s="44"/>
      <c r="AO17" s="44"/>
      <c r="AP17" s="44"/>
      <c r="AQ17" s="44"/>
      <c r="AR17" s="44"/>
      <c r="AS17" s="44"/>
      <c r="AT17" s="44"/>
      <c r="AU17" s="44"/>
      <c r="AV17" s="44"/>
    </row>
    <row r="18" customFormat="false" ht="24.75" hidden="false" customHeight="true" outlineLevel="0" collapsed="false">
      <c r="A18" s="44" t="n">
        <v>17</v>
      </c>
      <c r="B18" s="88" t="s">
        <v>249</v>
      </c>
      <c r="C18" s="88" t="str">
        <f aca="false">CONCATENATE(D18,"_",E18)</f>
        <v>CTRL_Intervenant</v>
      </c>
      <c r="D18" s="89" t="s">
        <v>28</v>
      </c>
      <c r="E18" s="89" t="s">
        <v>71</v>
      </c>
      <c r="F18" s="89" t="s">
        <v>72</v>
      </c>
      <c r="G18" s="92"/>
      <c r="H18" s="275"/>
      <c r="I18" s="275"/>
      <c r="J18" s="361"/>
      <c r="K18" s="275"/>
      <c r="L18" s="275"/>
      <c r="M18" s="275"/>
      <c r="N18" s="275"/>
      <c r="O18" s="275"/>
      <c r="P18" s="367" t="n">
        <v>0.75</v>
      </c>
      <c r="Q18" s="361"/>
      <c r="R18" s="361"/>
      <c r="S18" s="361"/>
      <c r="T18" s="361"/>
      <c r="U18" s="361"/>
      <c r="V18" s="238"/>
      <c r="W18" s="238"/>
      <c r="X18" s="238"/>
      <c r="Y18" s="238"/>
      <c r="Z18" s="238"/>
      <c r="AA18" s="238"/>
      <c r="AB18" s="238"/>
      <c r="AC18" s="122"/>
      <c r="AD18" s="88" t="n">
        <f aca="false">SUM(G18:AB18)</f>
        <v>0.75</v>
      </c>
      <c r="AE18" s="88" t="n">
        <f aca="false">SUM(G18:P18)</f>
        <v>0.75</v>
      </c>
      <c r="AF18" s="88" t="n">
        <f aca="false">1.5/1.5</f>
        <v>1</v>
      </c>
      <c r="AG18" s="114"/>
      <c r="AH18" s="114"/>
      <c r="AI18" s="88" t="str">
        <f aca="false">E18</f>
        <v>Intervenant</v>
      </c>
      <c r="AJ18" s="88" t="str">
        <f aca="false">D18</f>
        <v>CTRL</v>
      </c>
      <c r="AK18" s="88" t="n">
        <f aca="false">SUM(G18:AB18)</f>
        <v>0.75</v>
      </c>
      <c r="AL18" s="88" t="n">
        <f aca="false">AK18*1.5</f>
        <v>1.125</v>
      </c>
      <c r="AM18" s="44"/>
      <c r="AN18" s="44"/>
      <c r="AO18" s="44"/>
      <c r="AP18" s="44"/>
      <c r="AQ18" s="44"/>
      <c r="AR18" s="44"/>
      <c r="AS18" s="44"/>
      <c r="AT18" s="44"/>
      <c r="AU18" s="44"/>
      <c r="AV18" s="44"/>
    </row>
    <row r="19" customFormat="false" ht="13.5" hidden="false" customHeight="true" outlineLevel="0" collapsed="false">
      <c r="A19" s="44" t="n">
        <v>18</v>
      </c>
      <c r="B19" s="143" t="s">
        <v>250</v>
      </c>
      <c r="C19" s="96" t="str">
        <f aca="false">CONCATENATE(D19,"_",E19)</f>
        <v>CTRL_PSO</v>
      </c>
      <c r="D19" s="195" t="s">
        <v>28</v>
      </c>
      <c r="E19" s="195" t="s">
        <v>78</v>
      </c>
      <c r="F19" s="195" t="s">
        <v>28</v>
      </c>
      <c r="G19" s="279"/>
      <c r="H19" s="283"/>
      <c r="I19" s="283"/>
      <c r="J19" s="360"/>
      <c r="K19" s="283"/>
      <c r="L19" s="283"/>
      <c r="M19" s="283"/>
      <c r="N19" s="283"/>
      <c r="O19" s="366"/>
      <c r="P19" s="316" t="n">
        <v>0.75</v>
      </c>
      <c r="Q19" s="360"/>
      <c r="R19" s="360"/>
      <c r="S19" s="360"/>
      <c r="T19" s="360"/>
      <c r="U19" s="360"/>
      <c r="V19" s="167"/>
      <c r="W19" s="167"/>
      <c r="X19" s="167"/>
      <c r="Y19" s="167"/>
      <c r="Z19" s="167"/>
      <c r="AA19" s="167"/>
      <c r="AB19" s="167"/>
      <c r="AC19" s="112"/>
      <c r="AD19" s="103" t="n">
        <f aca="false">SUM(G19:AB20)</f>
        <v>0.75</v>
      </c>
      <c r="AE19" s="104"/>
      <c r="AF19" s="104"/>
      <c r="AG19" s="114"/>
      <c r="AH19" s="114"/>
      <c r="AI19" s="106" t="str">
        <f aca="false">E19</f>
        <v>PSO</v>
      </c>
      <c r="AJ19" s="106" t="str">
        <f aca="false">D19</f>
        <v>CTRL</v>
      </c>
      <c r="AK19" s="106" t="n">
        <f aca="false">SUM(G19:AB19)</f>
        <v>0.75</v>
      </c>
      <c r="AL19" s="106" t="n">
        <f aca="false">AK19*1.5</f>
        <v>1.125</v>
      </c>
      <c r="AM19" s="44" t="n">
        <f aca="false">AL19</f>
        <v>1.125</v>
      </c>
      <c r="AN19" s="44"/>
      <c r="AO19" s="44"/>
      <c r="AP19" s="44"/>
      <c r="AQ19" s="44"/>
      <c r="AR19" s="44"/>
      <c r="AS19" s="44"/>
      <c r="AT19" s="44"/>
      <c r="AU19" s="44"/>
      <c r="AV19" s="44"/>
    </row>
    <row r="20" customFormat="false" ht="13.5" hidden="false" customHeight="true" outlineLevel="0" collapsed="false">
      <c r="A20" s="44" t="n">
        <v>19</v>
      </c>
      <c r="B20" s="143" t="s">
        <v>250</v>
      </c>
      <c r="C20" s="96" t="str">
        <f aca="false">CONCATENATE(D20,"_",E20)</f>
        <v>CTRL_</v>
      </c>
      <c r="D20" s="195" t="s">
        <v>28</v>
      </c>
      <c r="E20" s="337"/>
      <c r="F20" s="195" t="s">
        <v>28</v>
      </c>
      <c r="G20" s="279"/>
      <c r="H20" s="283"/>
      <c r="I20" s="283"/>
      <c r="J20" s="360"/>
      <c r="K20" s="283"/>
      <c r="L20" s="283"/>
      <c r="M20" s="283"/>
      <c r="N20" s="283"/>
      <c r="O20" s="366"/>
      <c r="P20" s="283"/>
      <c r="Q20" s="360"/>
      <c r="R20" s="360"/>
      <c r="S20" s="360"/>
      <c r="T20" s="360"/>
      <c r="U20" s="360"/>
      <c r="V20" s="167"/>
      <c r="W20" s="167"/>
      <c r="X20" s="167"/>
      <c r="Y20" s="167"/>
      <c r="Z20" s="167"/>
      <c r="AA20" s="167"/>
      <c r="AB20" s="167"/>
      <c r="AC20" s="128"/>
      <c r="AD20" s="113" t="str">
        <f aca="false">IF(AD18=AD19,"ok","/!\")</f>
        <v>ok</v>
      </c>
      <c r="AE20" s="113"/>
      <c r="AF20" s="113" t="str">
        <f aca="false">IF(AD18=AF18,"ok","/!\")</f>
        <v>/!\</v>
      </c>
      <c r="AG20" s="129"/>
      <c r="AH20" s="129"/>
      <c r="AI20" s="28" t="n">
        <f aca="false">E20</f>
        <v>0</v>
      </c>
      <c r="AJ20" s="106" t="str">
        <f aca="false">D20</f>
        <v>CTRL</v>
      </c>
      <c r="AK20" s="28" t="n">
        <f aca="false">SUM(G20:AB20)</f>
        <v>0</v>
      </c>
      <c r="AL20" s="28" t="n">
        <f aca="false">AK20*1.5</f>
        <v>0</v>
      </c>
      <c r="AM20" s="44" t="n">
        <f aca="false">AL20</f>
        <v>0</v>
      </c>
      <c r="AN20" s="44"/>
      <c r="AO20" s="44"/>
      <c r="AP20" s="44"/>
      <c r="AQ20" s="44"/>
      <c r="AR20" s="44"/>
      <c r="AS20" s="44"/>
      <c r="AT20" s="44"/>
      <c r="AU20" s="44"/>
      <c r="AV20" s="44"/>
    </row>
    <row r="21" customFormat="false" ht="13.5" hidden="false" customHeight="true" outlineLevel="0" collapsed="false">
      <c r="A21" s="44"/>
      <c r="B21" s="172"/>
      <c r="C21" s="131"/>
      <c r="D21" s="336"/>
      <c r="E21" s="259"/>
      <c r="F21" s="259"/>
      <c r="G21" s="259"/>
      <c r="H21" s="259"/>
      <c r="I21" s="259"/>
      <c r="J21" s="368"/>
      <c r="K21" s="259"/>
      <c r="L21" s="259"/>
      <c r="M21" s="259"/>
      <c r="N21" s="259"/>
      <c r="O21" s="259"/>
      <c r="P21" s="259"/>
      <c r="Q21" s="368"/>
      <c r="R21" s="368"/>
      <c r="S21" s="368"/>
      <c r="T21" s="368"/>
      <c r="U21" s="368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86"/>
      <c r="AG21" s="72"/>
      <c r="AH21" s="72"/>
      <c r="AI21" s="86"/>
      <c r="AJ21" s="86"/>
      <c r="AK21" s="86"/>
      <c r="AL21" s="86"/>
      <c r="AM21" s="44" t="n">
        <f aca="false">AL21</f>
        <v>0</v>
      </c>
      <c r="AN21" s="44"/>
      <c r="AO21" s="44"/>
      <c r="AP21" s="44"/>
      <c r="AQ21" s="44"/>
      <c r="AR21" s="44"/>
      <c r="AS21" s="44"/>
      <c r="AT21" s="44"/>
      <c r="AU21" s="44"/>
      <c r="AV21" s="44"/>
    </row>
    <row r="22" customFormat="false" ht="13.5" hidden="false" customHeight="true" outlineLevel="0" collapsed="false">
      <c r="A22" s="44" t="n">
        <v>22</v>
      </c>
      <c r="B22" s="89" t="s">
        <v>252</v>
      </c>
      <c r="C22" s="88" t="str">
        <f aca="false">CONCATENATE(D22,"_",E22)</f>
        <v>CM_Intervenant</v>
      </c>
      <c r="D22" s="89" t="s">
        <v>23</v>
      </c>
      <c r="E22" s="89" t="s">
        <v>71</v>
      </c>
      <c r="F22" s="89" t="s">
        <v>72</v>
      </c>
      <c r="G22" s="92"/>
      <c r="H22" s="275"/>
      <c r="I22" s="275"/>
      <c r="J22" s="361"/>
      <c r="K22" s="275"/>
      <c r="L22" s="275"/>
      <c r="M22" s="275"/>
      <c r="N22" s="275"/>
      <c r="O22" s="275"/>
      <c r="P22" s="275"/>
      <c r="Q22" s="361"/>
      <c r="R22" s="361"/>
      <c r="S22" s="361"/>
      <c r="T22" s="361"/>
      <c r="U22" s="361"/>
      <c r="V22" s="238"/>
      <c r="W22" s="238"/>
      <c r="X22" s="238"/>
      <c r="Y22" s="238"/>
      <c r="Z22" s="238"/>
      <c r="AA22" s="238"/>
      <c r="AB22" s="238"/>
      <c r="AC22" s="240" t="s">
        <v>163</v>
      </c>
      <c r="AD22" s="88" t="n">
        <f aca="false">SUM(G22:AB22)</f>
        <v>0</v>
      </c>
      <c r="AE22" s="88" t="n">
        <f aca="false">SUM(G22:P22)</f>
        <v>0</v>
      </c>
      <c r="AF22" s="88" t="n">
        <v>0</v>
      </c>
      <c r="AG22" s="94" t="n">
        <f aca="false">(AD22+AD25+AD28+AD33)/(AF22+AF25+AF28+AF33)</f>
        <v>1.107142857</v>
      </c>
      <c r="AH22" s="88" t="str">
        <f aca="false">B22</f>
        <v>M4102C - PR</v>
      </c>
      <c r="AI22" s="88" t="str">
        <f aca="false">E22</f>
        <v>Intervenant</v>
      </c>
      <c r="AJ22" s="88" t="s">
        <v>73</v>
      </c>
      <c r="AK22" s="88" t="s">
        <v>21</v>
      </c>
      <c r="AL22" s="88" t="s">
        <v>74</v>
      </c>
      <c r="AM22" s="44"/>
      <c r="AN22" s="44"/>
      <c r="AO22" s="44"/>
      <c r="AP22" s="44"/>
      <c r="AQ22" s="44"/>
      <c r="AR22" s="44"/>
      <c r="AS22" s="44"/>
      <c r="AT22" s="44"/>
      <c r="AU22" s="44"/>
      <c r="AV22" s="44"/>
    </row>
    <row r="23" customFormat="false" ht="13.5" hidden="false" customHeight="true" outlineLevel="0" collapsed="false">
      <c r="A23" s="44" t="n">
        <v>23</v>
      </c>
      <c r="B23" s="163" t="s">
        <v>253</v>
      </c>
      <c r="C23" s="96" t="str">
        <f aca="false">CONCATENATE(D23,"_",E23)</f>
        <v>CM_</v>
      </c>
      <c r="D23" s="195" t="s">
        <v>23</v>
      </c>
      <c r="E23" s="195"/>
      <c r="F23" s="195" t="s">
        <v>30</v>
      </c>
      <c r="G23" s="279"/>
      <c r="H23" s="283"/>
      <c r="I23" s="283"/>
      <c r="J23" s="360"/>
      <c r="K23" s="283"/>
      <c r="L23" s="283"/>
      <c r="M23" s="283"/>
      <c r="N23" s="283"/>
      <c r="O23" s="366"/>
      <c r="P23" s="283"/>
      <c r="Q23" s="360"/>
      <c r="R23" s="360"/>
      <c r="S23" s="360"/>
      <c r="T23" s="360"/>
      <c r="U23" s="360"/>
      <c r="V23" s="167"/>
      <c r="W23" s="167"/>
      <c r="X23" s="167"/>
      <c r="Y23" s="167"/>
      <c r="Z23" s="167"/>
      <c r="AA23" s="167"/>
      <c r="AB23" s="167"/>
      <c r="AC23" s="102"/>
      <c r="AD23" s="103" t="n">
        <f aca="false">SUM(G23:AB24)</f>
        <v>0</v>
      </c>
      <c r="AE23" s="104"/>
      <c r="AF23" s="104"/>
      <c r="AG23" s="104"/>
      <c r="AH23" s="104"/>
      <c r="AI23" s="105" t="n">
        <f aca="false">E23</f>
        <v>0</v>
      </c>
      <c r="AJ23" s="106" t="str">
        <f aca="false">D23</f>
        <v>CM</v>
      </c>
      <c r="AK23" s="105" t="n">
        <f aca="false">SUM(G23:AB23)</f>
        <v>0</v>
      </c>
      <c r="AL23" s="105" t="n">
        <f aca="false">AK23*1.5</f>
        <v>0</v>
      </c>
      <c r="AM23" s="44" t="n">
        <f aca="false">AL23</f>
        <v>0</v>
      </c>
      <c r="AN23" s="44"/>
      <c r="AO23" s="44"/>
      <c r="AP23" s="44"/>
      <c r="AQ23" s="44"/>
      <c r="AR23" s="44"/>
      <c r="AS23" s="44"/>
      <c r="AT23" s="44"/>
      <c r="AU23" s="44"/>
      <c r="AV23" s="44"/>
    </row>
    <row r="24" customFormat="false" ht="13.5" hidden="false" customHeight="true" outlineLevel="0" collapsed="false">
      <c r="A24" s="44" t="n">
        <v>24</v>
      </c>
      <c r="B24" s="163" t="s">
        <v>253</v>
      </c>
      <c r="C24" s="96" t="str">
        <f aca="false">CONCATENATE(D24,"_",E24)</f>
        <v>CM_</v>
      </c>
      <c r="D24" s="195" t="s">
        <v>23</v>
      </c>
      <c r="E24" s="337"/>
      <c r="F24" s="195" t="s">
        <v>30</v>
      </c>
      <c r="G24" s="279"/>
      <c r="H24" s="283"/>
      <c r="I24" s="283"/>
      <c r="J24" s="360"/>
      <c r="K24" s="283"/>
      <c r="L24" s="283"/>
      <c r="M24" s="283"/>
      <c r="N24" s="283"/>
      <c r="O24" s="366"/>
      <c r="P24" s="283"/>
      <c r="Q24" s="360"/>
      <c r="R24" s="360"/>
      <c r="S24" s="360"/>
      <c r="T24" s="360"/>
      <c r="U24" s="360"/>
      <c r="V24" s="167"/>
      <c r="W24" s="167"/>
      <c r="X24" s="167"/>
      <c r="Y24" s="167"/>
      <c r="Z24" s="167"/>
      <c r="AA24" s="167"/>
      <c r="AB24" s="167"/>
      <c r="AC24" s="112"/>
      <c r="AD24" s="113" t="str">
        <f aca="false">IF(AD22=AD23,"ok","/!\")</f>
        <v>ok</v>
      </c>
      <c r="AE24" s="113"/>
      <c r="AF24" s="113" t="str">
        <f aca="false">IF(AD22=AF22,"ok","/!\")</f>
        <v>ok</v>
      </c>
      <c r="AG24" s="114"/>
      <c r="AH24" s="114"/>
      <c r="AI24" s="105" t="n">
        <f aca="false">E24</f>
        <v>0</v>
      </c>
      <c r="AJ24" s="106" t="str">
        <f aca="false">D24</f>
        <v>CM</v>
      </c>
      <c r="AK24" s="105" t="n">
        <f aca="false">SUM(G24:AB24)</f>
        <v>0</v>
      </c>
      <c r="AL24" s="105" t="n">
        <f aca="false">AK24*1.5</f>
        <v>0</v>
      </c>
      <c r="AM24" s="44" t="n">
        <f aca="false">AL24</f>
        <v>0</v>
      </c>
      <c r="AN24" s="44"/>
      <c r="AO24" s="44"/>
      <c r="AP24" s="44"/>
      <c r="AQ24" s="44"/>
      <c r="AR24" s="44"/>
      <c r="AS24" s="44"/>
      <c r="AT24" s="44"/>
      <c r="AU24" s="44"/>
      <c r="AV24" s="44"/>
    </row>
    <row r="25" customFormat="false" ht="13.5" hidden="false" customHeight="true" outlineLevel="0" collapsed="false">
      <c r="A25" s="44" t="n">
        <v>25</v>
      </c>
      <c r="B25" s="88" t="s">
        <v>252</v>
      </c>
      <c r="C25" s="88" t="str">
        <f aca="false">CONCATENATE(D25,"_",E25)</f>
        <v>TD_Intervenant</v>
      </c>
      <c r="D25" s="89" t="s">
        <v>25</v>
      </c>
      <c r="E25" s="89" t="s">
        <v>71</v>
      </c>
      <c r="F25" s="89" t="s">
        <v>72</v>
      </c>
      <c r="G25" s="92"/>
      <c r="H25" s="275" t="n">
        <v>3</v>
      </c>
      <c r="I25" s="275" t="n">
        <v>3</v>
      </c>
      <c r="J25" s="361"/>
      <c r="K25" s="275"/>
      <c r="L25" s="275" t="n">
        <v>0</v>
      </c>
      <c r="M25" s="275" t="n">
        <v>0</v>
      </c>
      <c r="N25" s="275" t="n">
        <v>0</v>
      </c>
      <c r="O25" s="275" t="n">
        <v>0</v>
      </c>
      <c r="P25" s="275" t="n">
        <v>0</v>
      </c>
      <c r="Q25" s="361"/>
      <c r="R25" s="361"/>
      <c r="S25" s="361"/>
      <c r="T25" s="361"/>
      <c r="U25" s="361"/>
      <c r="V25" s="238"/>
      <c r="W25" s="238"/>
      <c r="X25" s="238"/>
      <c r="Y25" s="238"/>
      <c r="Z25" s="238"/>
      <c r="AA25" s="238"/>
      <c r="AB25" s="238"/>
      <c r="AC25" s="280"/>
      <c r="AD25" s="88" t="n">
        <f aca="false">SUM(G25:AB25)</f>
        <v>6</v>
      </c>
      <c r="AE25" s="88" t="n">
        <f aca="false">SUM(G25:P25)</f>
        <v>6</v>
      </c>
      <c r="AF25" s="88" t="n">
        <f aca="false">16.5/1.5</f>
        <v>11</v>
      </c>
      <c r="AG25" s="114"/>
      <c r="AH25" s="114"/>
      <c r="AI25" s="88" t="str">
        <f aca="false">E25</f>
        <v>Intervenant</v>
      </c>
      <c r="AJ25" s="88" t="str">
        <f aca="false">D25</f>
        <v>TD</v>
      </c>
      <c r="AK25" s="88" t="n">
        <f aca="false">SUM(G25:AB25)</f>
        <v>6</v>
      </c>
      <c r="AL25" s="88" t="n">
        <f aca="false">AK25*1.5</f>
        <v>9</v>
      </c>
      <c r="AM25" s="44"/>
      <c r="AN25" s="44"/>
      <c r="AO25" s="44"/>
      <c r="AP25" s="44"/>
      <c r="AQ25" s="44"/>
      <c r="AR25" s="44"/>
      <c r="AS25" s="44"/>
      <c r="AT25" s="44"/>
      <c r="AU25" s="44"/>
      <c r="AV25" s="44"/>
    </row>
    <row r="26" customFormat="false" ht="13.5" hidden="false" customHeight="true" outlineLevel="0" collapsed="false">
      <c r="A26" s="44" t="n">
        <v>26</v>
      </c>
      <c r="B26" s="163" t="s">
        <v>253</v>
      </c>
      <c r="C26" s="96" t="str">
        <f aca="false">CONCATENATE(D26,"_",E26)</f>
        <v>TD_IO</v>
      </c>
      <c r="D26" s="195" t="s">
        <v>25</v>
      </c>
      <c r="E26" s="195" t="s">
        <v>163</v>
      </c>
      <c r="F26" s="195" t="s">
        <v>32</v>
      </c>
      <c r="G26" s="279"/>
      <c r="H26" s="283" t="n">
        <v>1</v>
      </c>
      <c r="I26" s="283"/>
      <c r="J26" s="360"/>
      <c r="K26" s="283"/>
      <c r="L26" s="283"/>
      <c r="M26" s="283"/>
      <c r="N26" s="283"/>
      <c r="O26" s="366"/>
      <c r="P26" s="283"/>
      <c r="Q26" s="360"/>
      <c r="R26" s="360"/>
      <c r="S26" s="360"/>
      <c r="T26" s="360"/>
      <c r="U26" s="360"/>
      <c r="V26" s="167"/>
      <c r="W26" s="167"/>
      <c r="X26" s="167"/>
      <c r="Y26" s="167"/>
      <c r="Z26" s="167"/>
      <c r="AA26" s="167"/>
      <c r="AB26" s="167"/>
      <c r="AC26" s="112"/>
      <c r="AD26" s="103" t="n">
        <f aca="false">SUM(G26:AB27)</f>
        <v>6</v>
      </c>
      <c r="AE26" s="104"/>
      <c r="AF26" s="104"/>
      <c r="AG26" s="114"/>
      <c r="AH26" s="114"/>
      <c r="AI26" s="105" t="str">
        <f aca="false">E26</f>
        <v>IO</v>
      </c>
      <c r="AJ26" s="106" t="str">
        <f aca="false">D26</f>
        <v>TD</v>
      </c>
      <c r="AK26" s="105" t="n">
        <f aca="false">SUM(G26:AB26)</f>
        <v>1</v>
      </c>
      <c r="AL26" s="105" t="n">
        <f aca="false">AK26*1.5</f>
        <v>1.5</v>
      </c>
      <c r="AM26" s="44" t="n">
        <f aca="false">AL26</f>
        <v>1.5</v>
      </c>
      <c r="AN26" s="44"/>
      <c r="AO26" s="44"/>
      <c r="AP26" s="44"/>
      <c r="AQ26" s="44"/>
      <c r="AR26" s="44"/>
      <c r="AS26" s="44"/>
      <c r="AT26" s="44"/>
      <c r="AU26" s="44"/>
      <c r="AV26" s="44"/>
    </row>
    <row r="27" customFormat="false" ht="13.5" hidden="false" customHeight="true" outlineLevel="0" collapsed="false">
      <c r="A27" s="44" t="n">
        <v>27</v>
      </c>
      <c r="B27" s="163" t="s">
        <v>253</v>
      </c>
      <c r="C27" s="96" t="str">
        <f aca="false">CONCATENATE(D27,"_",E27)</f>
        <v>TD_IO</v>
      </c>
      <c r="D27" s="195" t="s">
        <v>25</v>
      </c>
      <c r="E27" s="337" t="s">
        <v>163</v>
      </c>
      <c r="F27" s="195" t="s">
        <v>36</v>
      </c>
      <c r="G27" s="279"/>
      <c r="H27" s="283" t="n">
        <v>2</v>
      </c>
      <c r="I27" s="283" t="n">
        <v>3</v>
      </c>
      <c r="J27" s="360"/>
      <c r="K27" s="283"/>
      <c r="L27" s="283"/>
      <c r="M27" s="283"/>
      <c r="N27" s="283"/>
      <c r="O27" s="366"/>
      <c r="P27" s="283"/>
      <c r="Q27" s="360"/>
      <c r="R27" s="360"/>
      <c r="S27" s="360"/>
      <c r="T27" s="360"/>
      <c r="U27" s="360"/>
      <c r="V27" s="167"/>
      <c r="W27" s="167"/>
      <c r="X27" s="167"/>
      <c r="Y27" s="167"/>
      <c r="Z27" s="167"/>
      <c r="AA27" s="167"/>
      <c r="AB27" s="167"/>
      <c r="AC27" s="112"/>
      <c r="AD27" s="113" t="str">
        <f aca="false">IF(AD25=AD26,"ok","/!\")</f>
        <v>ok</v>
      </c>
      <c r="AE27" s="113"/>
      <c r="AF27" s="113" t="str">
        <f aca="false">IF(AD25=AF25,"ok","/!\")</f>
        <v>/!\</v>
      </c>
      <c r="AG27" s="114"/>
      <c r="AH27" s="114"/>
      <c r="AI27" s="105" t="str">
        <f aca="false">E27</f>
        <v>IO</v>
      </c>
      <c r="AJ27" s="106" t="str">
        <f aca="false">D27</f>
        <v>TD</v>
      </c>
      <c r="AK27" s="105" t="n">
        <f aca="false">SUM(G27:AB27)</f>
        <v>5</v>
      </c>
      <c r="AL27" s="105" t="n">
        <f aca="false">AK27*1.5</f>
        <v>7.5</v>
      </c>
      <c r="AM27" s="44" t="n">
        <f aca="false">AL27</f>
        <v>7.5</v>
      </c>
      <c r="AN27" s="44"/>
      <c r="AO27" s="44"/>
      <c r="AP27" s="44"/>
      <c r="AQ27" s="44"/>
      <c r="AR27" s="44"/>
      <c r="AS27" s="44"/>
      <c r="AT27" s="44"/>
      <c r="AU27" s="44"/>
      <c r="AV27" s="44"/>
    </row>
    <row r="28" customFormat="false" ht="13.5" hidden="false" customHeight="true" outlineLevel="0" collapsed="false">
      <c r="A28" s="44" t="n">
        <v>28</v>
      </c>
      <c r="B28" s="88" t="s">
        <v>252</v>
      </c>
      <c r="C28" s="88" t="str">
        <f aca="false">CONCATENATE(D28,"_",E28)</f>
        <v>TP_Intervenant</v>
      </c>
      <c r="D28" s="89" t="s">
        <v>27</v>
      </c>
      <c r="E28" s="89" t="s">
        <v>71</v>
      </c>
      <c r="F28" s="89" t="s">
        <v>72</v>
      </c>
      <c r="G28" s="92"/>
      <c r="H28" s="275"/>
      <c r="I28" s="275"/>
      <c r="J28" s="361"/>
      <c r="K28" s="275" t="n">
        <v>2</v>
      </c>
      <c r="L28" s="275" t="n">
        <v>2</v>
      </c>
      <c r="M28" s="275" t="n">
        <v>2</v>
      </c>
      <c r="N28" s="275" t="n">
        <v>2</v>
      </c>
      <c r="O28" s="275" t="n">
        <v>2</v>
      </c>
      <c r="P28" s="275" t="n">
        <v>2</v>
      </c>
      <c r="Q28" s="361"/>
      <c r="R28" s="361"/>
      <c r="S28" s="361"/>
      <c r="T28" s="361"/>
      <c r="U28" s="361"/>
      <c r="V28" s="238"/>
      <c r="W28" s="238"/>
      <c r="X28" s="238"/>
      <c r="Y28" s="238"/>
      <c r="Z28" s="238"/>
      <c r="AA28" s="238"/>
      <c r="AB28" s="238"/>
      <c r="AC28" s="280"/>
      <c r="AD28" s="88" t="n">
        <f aca="false">SUM(G28:AB28)*2</f>
        <v>24</v>
      </c>
      <c r="AE28" s="88" t="n">
        <f aca="false">SUM(G28:P28)</f>
        <v>12</v>
      </c>
      <c r="AF28" s="88" t="n">
        <f aca="false">12/1.5*2</f>
        <v>16</v>
      </c>
      <c r="AG28" s="114"/>
      <c r="AH28" s="114"/>
      <c r="AI28" s="88" t="str">
        <f aca="false">E28</f>
        <v>Intervenant</v>
      </c>
      <c r="AJ28" s="88" t="str">
        <f aca="false">D28</f>
        <v>TP</v>
      </c>
      <c r="AK28" s="88" t="n">
        <f aca="false">SUM(G28:AB28)</f>
        <v>12</v>
      </c>
      <c r="AL28" s="88" t="n">
        <f aca="false">AK28*1.5</f>
        <v>18</v>
      </c>
      <c r="AM28" s="44"/>
      <c r="AN28" s="44"/>
      <c r="AO28" s="44"/>
      <c r="AP28" s="44"/>
      <c r="AQ28" s="44"/>
      <c r="AR28" s="44"/>
      <c r="AS28" s="44"/>
      <c r="AT28" s="44"/>
      <c r="AU28" s="44"/>
      <c r="AV28" s="44"/>
    </row>
    <row r="29" customFormat="false" ht="13.5" hidden="false" customHeight="true" outlineLevel="0" collapsed="false">
      <c r="A29" s="44" t="n">
        <v>29</v>
      </c>
      <c r="B29" s="163" t="s">
        <v>253</v>
      </c>
      <c r="C29" s="96" t="str">
        <f aca="false">CONCATENATE(D29,"_",E29)</f>
        <v>TP_IO</v>
      </c>
      <c r="D29" s="195" t="s">
        <v>27</v>
      </c>
      <c r="E29" s="195" t="s">
        <v>163</v>
      </c>
      <c r="F29" s="195" t="s">
        <v>36</v>
      </c>
      <c r="G29" s="279"/>
      <c r="H29" s="283"/>
      <c r="I29" s="283"/>
      <c r="J29" s="360"/>
      <c r="K29" s="283" t="n">
        <v>4</v>
      </c>
      <c r="L29" s="283" t="n">
        <v>4</v>
      </c>
      <c r="M29" s="283" t="n">
        <v>4</v>
      </c>
      <c r="N29" s="283" t="n">
        <v>4</v>
      </c>
      <c r="O29" s="366" t="n">
        <v>4</v>
      </c>
      <c r="P29" s="283" t="n">
        <v>4</v>
      </c>
      <c r="Q29" s="360"/>
      <c r="R29" s="360"/>
      <c r="S29" s="360"/>
      <c r="T29" s="360"/>
      <c r="U29" s="360"/>
      <c r="V29" s="167"/>
      <c r="W29" s="167"/>
      <c r="X29" s="167"/>
      <c r="Y29" s="167"/>
      <c r="Z29" s="167"/>
      <c r="AA29" s="167"/>
      <c r="AB29" s="167"/>
      <c r="AC29" s="112"/>
      <c r="AD29" s="103" t="n">
        <f aca="false">SUM(G29:AB32)</f>
        <v>24</v>
      </c>
      <c r="AE29" s="104"/>
      <c r="AF29" s="104"/>
      <c r="AG29" s="114"/>
      <c r="AH29" s="114"/>
      <c r="AI29" s="105" t="str">
        <f aca="false">E29</f>
        <v>IO</v>
      </c>
      <c r="AJ29" s="106" t="str">
        <f aca="false">D29</f>
        <v>TP</v>
      </c>
      <c r="AK29" s="105" t="n">
        <f aca="false">SUM(G29:AB29)</f>
        <v>24</v>
      </c>
      <c r="AL29" s="105" t="n">
        <f aca="false">AK29*1.5</f>
        <v>36</v>
      </c>
      <c r="AM29" s="44" t="n">
        <f aca="false">AL29</f>
        <v>36</v>
      </c>
      <c r="AN29" s="44"/>
      <c r="AO29" s="44"/>
      <c r="AP29" s="44"/>
      <c r="AQ29" s="44"/>
      <c r="AR29" s="44"/>
      <c r="AS29" s="44"/>
      <c r="AT29" s="44"/>
      <c r="AU29" s="44"/>
      <c r="AV29" s="44"/>
    </row>
    <row r="30" customFormat="false" ht="13.5" hidden="false" customHeight="true" outlineLevel="0" collapsed="false">
      <c r="A30" s="44" t="n">
        <v>30</v>
      </c>
      <c r="B30" s="163" t="s">
        <v>253</v>
      </c>
      <c r="C30" s="96" t="str">
        <f aca="false">CONCATENATE(D30,"_",E30)</f>
        <v>TP_</v>
      </c>
      <c r="D30" s="195" t="s">
        <v>27</v>
      </c>
      <c r="E30" s="337"/>
      <c r="F30" s="195" t="s">
        <v>36</v>
      </c>
      <c r="G30" s="279"/>
      <c r="H30" s="283"/>
      <c r="I30" s="283"/>
      <c r="J30" s="360"/>
      <c r="K30" s="283"/>
      <c r="L30" s="283"/>
      <c r="M30" s="283"/>
      <c r="N30" s="283"/>
      <c r="O30" s="366"/>
      <c r="P30" s="283"/>
      <c r="Q30" s="360"/>
      <c r="R30" s="360"/>
      <c r="S30" s="360"/>
      <c r="T30" s="360"/>
      <c r="U30" s="360"/>
      <c r="V30" s="167"/>
      <c r="W30" s="167"/>
      <c r="X30" s="167"/>
      <c r="Y30" s="167"/>
      <c r="Z30" s="167"/>
      <c r="AA30" s="167"/>
      <c r="AB30" s="167"/>
      <c r="AC30" s="112"/>
      <c r="AD30" s="126"/>
      <c r="AE30" s="114"/>
      <c r="AF30" s="114"/>
      <c r="AG30" s="114"/>
      <c r="AH30" s="114"/>
      <c r="AI30" s="105" t="n">
        <f aca="false">E30</f>
        <v>0</v>
      </c>
      <c r="AJ30" s="106" t="str">
        <f aca="false">D30</f>
        <v>TP</v>
      </c>
      <c r="AK30" s="105" t="n">
        <f aca="false">SUM(G30:AB30)</f>
        <v>0</v>
      </c>
      <c r="AL30" s="105" t="n">
        <f aca="false">AK30*1.5</f>
        <v>0</v>
      </c>
      <c r="AM30" s="44" t="n">
        <f aca="false">AL30</f>
        <v>0</v>
      </c>
      <c r="AN30" s="44"/>
      <c r="AO30" s="44"/>
      <c r="AP30" s="44"/>
      <c r="AQ30" s="44"/>
      <c r="AR30" s="44"/>
      <c r="AS30" s="44"/>
      <c r="AT30" s="44"/>
      <c r="AU30" s="44"/>
      <c r="AV30" s="44"/>
    </row>
    <row r="31" customFormat="false" ht="13.5" hidden="false" customHeight="true" outlineLevel="0" collapsed="false">
      <c r="A31" s="44" t="n">
        <v>31</v>
      </c>
      <c r="B31" s="163" t="s">
        <v>253</v>
      </c>
      <c r="C31" s="96" t="str">
        <f aca="false">CONCATENATE(D31,"_",E31)</f>
        <v>TP_</v>
      </c>
      <c r="D31" s="195" t="s">
        <v>27</v>
      </c>
      <c r="E31" s="195"/>
      <c r="F31" s="195" t="s">
        <v>36</v>
      </c>
      <c r="G31" s="279"/>
      <c r="H31" s="283"/>
      <c r="I31" s="283"/>
      <c r="J31" s="167"/>
      <c r="K31" s="283"/>
      <c r="L31" s="283"/>
      <c r="M31" s="283"/>
      <c r="N31" s="283"/>
      <c r="O31" s="366"/>
      <c r="P31" s="283"/>
      <c r="Q31" s="355"/>
      <c r="R31" s="355"/>
      <c r="S31" s="355"/>
      <c r="T31" s="167"/>
      <c r="U31" s="167"/>
      <c r="V31" s="167"/>
      <c r="W31" s="167"/>
      <c r="X31" s="167"/>
      <c r="Y31" s="167"/>
      <c r="Z31" s="167"/>
      <c r="AA31" s="167"/>
      <c r="AB31" s="167"/>
      <c r="AC31" s="112"/>
      <c r="AD31" s="126"/>
      <c r="AE31" s="114"/>
      <c r="AF31" s="114"/>
      <c r="AG31" s="114"/>
      <c r="AH31" s="114"/>
      <c r="AI31" s="105" t="n">
        <f aca="false">E31</f>
        <v>0</v>
      </c>
      <c r="AJ31" s="106" t="str">
        <f aca="false">D31</f>
        <v>TP</v>
      </c>
      <c r="AK31" s="105" t="n">
        <f aca="false">SUM(G31:AB31)</f>
        <v>0</v>
      </c>
      <c r="AL31" s="105" t="n">
        <f aca="false">AK31*1.5</f>
        <v>0</v>
      </c>
      <c r="AM31" s="44" t="n">
        <f aca="false">AL31</f>
        <v>0</v>
      </c>
      <c r="AN31" s="44"/>
      <c r="AO31" s="44"/>
      <c r="AP31" s="44"/>
      <c r="AQ31" s="44"/>
      <c r="AR31" s="44"/>
      <c r="AS31" s="44"/>
      <c r="AT31" s="44"/>
      <c r="AU31" s="44"/>
      <c r="AV31" s="44"/>
    </row>
    <row r="32" customFormat="false" ht="13.5" hidden="false" customHeight="true" outlineLevel="0" collapsed="false">
      <c r="A32" s="44" t="n">
        <v>32</v>
      </c>
      <c r="B32" s="163" t="s">
        <v>253</v>
      </c>
      <c r="C32" s="96" t="str">
        <f aca="false">CONCATENATE(D32,"_",E32)</f>
        <v>TP_</v>
      </c>
      <c r="D32" s="195" t="s">
        <v>27</v>
      </c>
      <c r="E32" s="337"/>
      <c r="F32" s="195" t="s">
        <v>36</v>
      </c>
      <c r="G32" s="279"/>
      <c r="H32" s="283"/>
      <c r="I32" s="283"/>
      <c r="J32" s="167"/>
      <c r="K32" s="283"/>
      <c r="L32" s="283"/>
      <c r="M32" s="283"/>
      <c r="N32" s="283"/>
      <c r="O32" s="366"/>
      <c r="P32" s="283"/>
      <c r="Q32" s="355"/>
      <c r="R32" s="355"/>
      <c r="S32" s="355"/>
      <c r="T32" s="167"/>
      <c r="U32" s="167"/>
      <c r="V32" s="167"/>
      <c r="W32" s="167"/>
      <c r="X32" s="167"/>
      <c r="Y32" s="167"/>
      <c r="Z32" s="167"/>
      <c r="AA32" s="167"/>
      <c r="AB32" s="167"/>
      <c r="AC32" s="112"/>
      <c r="AD32" s="113" t="str">
        <f aca="false">IF(AD28=AD29,"ok","/!\")</f>
        <v>ok</v>
      </c>
      <c r="AE32" s="113"/>
      <c r="AF32" s="113" t="str">
        <f aca="false">IF(AD28=AF28,"ok","/!\")</f>
        <v>/!\</v>
      </c>
      <c r="AG32" s="114"/>
      <c r="AH32" s="114"/>
      <c r="AI32" s="105" t="n">
        <f aca="false">E32</f>
        <v>0</v>
      </c>
      <c r="AJ32" s="106" t="str">
        <f aca="false">D32</f>
        <v>TP</v>
      </c>
      <c r="AK32" s="105" t="n">
        <f aca="false">SUM(G32:AB32)</f>
        <v>0</v>
      </c>
      <c r="AL32" s="105" t="n">
        <f aca="false">AK32*1.5</f>
        <v>0</v>
      </c>
      <c r="AM32" s="44" t="n">
        <f aca="false">AL32</f>
        <v>0</v>
      </c>
      <c r="AN32" s="44"/>
      <c r="AO32" s="44"/>
      <c r="AP32" s="44"/>
      <c r="AQ32" s="44"/>
      <c r="AR32" s="44"/>
      <c r="AS32" s="44"/>
      <c r="AT32" s="44"/>
      <c r="AU32" s="44"/>
      <c r="AV32" s="44"/>
    </row>
    <row r="33" customFormat="false" ht="24.75" hidden="false" customHeight="true" outlineLevel="0" collapsed="false">
      <c r="A33" s="44" t="n">
        <v>33</v>
      </c>
      <c r="B33" s="88" t="s">
        <v>252</v>
      </c>
      <c r="C33" s="88" t="str">
        <f aca="false">CONCATENATE(D33,"_",E33)</f>
        <v>CTRL_Intervenant</v>
      </c>
      <c r="D33" s="89" t="s">
        <v>28</v>
      </c>
      <c r="E33" s="89" t="s">
        <v>71</v>
      </c>
      <c r="F33" s="89" t="s">
        <v>72</v>
      </c>
      <c r="G33" s="92"/>
      <c r="H33" s="275"/>
      <c r="I33" s="275"/>
      <c r="J33" s="251"/>
      <c r="K33" s="275"/>
      <c r="L33" s="275"/>
      <c r="M33" s="275"/>
      <c r="N33" s="275"/>
      <c r="O33" s="275"/>
      <c r="P33" s="275" t="n">
        <v>1</v>
      </c>
      <c r="Q33" s="343"/>
      <c r="R33" s="343"/>
      <c r="S33" s="343"/>
      <c r="T33" s="251"/>
      <c r="U33" s="238"/>
      <c r="V33" s="238"/>
      <c r="W33" s="238"/>
      <c r="X33" s="238"/>
      <c r="Y33" s="238"/>
      <c r="Z33" s="238"/>
      <c r="AA33" s="238"/>
      <c r="AB33" s="238"/>
      <c r="AC33" s="122"/>
      <c r="AD33" s="88" t="n">
        <f aca="false">SUM(G33:AB33)</f>
        <v>1</v>
      </c>
      <c r="AE33" s="88" t="n">
        <f aca="false">SUM(G33:P33)</f>
        <v>1</v>
      </c>
      <c r="AF33" s="88" t="n">
        <f aca="false">1.5/1.5</f>
        <v>1</v>
      </c>
      <c r="AG33" s="114"/>
      <c r="AH33" s="114"/>
      <c r="AI33" s="88" t="str">
        <f aca="false">E33</f>
        <v>Intervenant</v>
      </c>
      <c r="AJ33" s="88" t="str">
        <f aca="false">D33</f>
        <v>CTRL</v>
      </c>
      <c r="AK33" s="88" t="n">
        <f aca="false">SUM(G33:AB33)</f>
        <v>1</v>
      </c>
      <c r="AL33" s="88" t="n">
        <f aca="false">AK33*1.5</f>
        <v>1.5</v>
      </c>
      <c r="AM33" s="44"/>
      <c r="AN33" s="44"/>
      <c r="AO33" s="44"/>
      <c r="AP33" s="44"/>
      <c r="AQ33" s="44"/>
      <c r="AR33" s="44"/>
      <c r="AS33" s="44"/>
      <c r="AT33" s="44"/>
      <c r="AU33" s="44"/>
      <c r="AV33" s="44"/>
    </row>
    <row r="34" customFormat="false" ht="13.5" hidden="false" customHeight="true" outlineLevel="0" collapsed="false">
      <c r="A34" s="44" t="n">
        <v>34</v>
      </c>
      <c r="B34" s="163" t="s">
        <v>253</v>
      </c>
      <c r="C34" s="96" t="str">
        <f aca="false">CONCATENATE(D34,"_",E34)</f>
        <v>CTRL_IO</v>
      </c>
      <c r="D34" s="195" t="s">
        <v>28</v>
      </c>
      <c r="E34" s="195" t="s">
        <v>163</v>
      </c>
      <c r="F34" s="195" t="s">
        <v>28</v>
      </c>
      <c r="G34" s="279"/>
      <c r="H34" s="283"/>
      <c r="I34" s="283"/>
      <c r="J34" s="167"/>
      <c r="K34" s="283"/>
      <c r="L34" s="283"/>
      <c r="M34" s="283"/>
      <c r="N34" s="283"/>
      <c r="O34" s="366"/>
      <c r="P34" s="283" t="n">
        <v>1</v>
      </c>
      <c r="Q34" s="355"/>
      <c r="R34" s="355"/>
      <c r="S34" s="355"/>
      <c r="T34" s="167"/>
      <c r="U34" s="167"/>
      <c r="V34" s="167"/>
      <c r="W34" s="167"/>
      <c r="X34" s="167"/>
      <c r="Y34" s="167"/>
      <c r="Z34" s="167"/>
      <c r="AA34" s="167"/>
      <c r="AB34" s="167"/>
      <c r="AC34" s="112"/>
      <c r="AD34" s="103" t="n">
        <f aca="false">SUM(G34:AB35)</f>
        <v>1</v>
      </c>
      <c r="AE34" s="104"/>
      <c r="AF34" s="104"/>
      <c r="AG34" s="114"/>
      <c r="AH34" s="114"/>
      <c r="AI34" s="106" t="str">
        <f aca="false">E34</f>
        <v>IO</v>
      </c>
      <c r="AJ34" s="106" t="str">
        <f aca="false">D34</f>
        <v>CTRL</v>
      </c>
      <c r="AK34" s="106" t="n">
        <f aca="false">SUM(G34:AB34)</f>
        <v>1</v>
      </c>
      <c r="AL34" s="106" t="n">
        <f aca="false">AK34*1.5</f>
        <v>1.5</v>
      </c>
      <c r="AM34" s="44" t="n">
        <f aca="false">AL34</f>
        <v>1.5</v>
      </c>
      <c r="AN34" s="44"/>
      <c r="AO34" s="44"/>
      <c r="AP34" s="44"/>
      <c r="AQ34" s="44"/>
      <c r="AR34" s="44"/>
      <c r="AS34" s="44"/>
      <c r="AT34" s="44"/>
      <c r="AU34" s="44"/>
      <c r="AV34" s="44"/>
    </row>
    <row r="35" customFormat="false" ht="13.5" hidden="false" customHeight="true" outlineLevel="0" collapsed="false">
      <c r="A35" s="44" t="n">
        <v>35</v>
      </c>
      <c r="B35" s="163" t="s">
        <v>253</v>
      </c>
      <c r="C35" s="96" t="str">
        <f aca="false">CONCATENATE(D35,"_",E35)</f>
        <v>CTRL_</v>
      </c>
      <c r="D35" s="195" t="s">
        <v>28</v>
      </c>
      <c r="E35" s="337"/>
      <c r="F35" s="195" t="s">
        <v>28</v>
      </c>
      <c r="G35" s="279"/>
      <c r="H35" s="283"/>
      <c r="I35" s="283"/>
      <c r="J35" s="167"/>
      <c r="K35" s="283"/>
      <c r="L35" s="283"/>
      <c r="M35" s="283"/>
      <c r="N35" s="283"/>
      <c r="O35" s="366"/>
      <c r="P35" s="283"/>
      <c r="Q35" s="355"/>
      <c r="R35" s="355"/>
      <c r="S35" s="355"/>
      <c r="T35" s="167"/>
      <c r="U35" s="167"/>
      <c r="V35" s="167"/>
      <c r="W35" s="167"/>
      <c r="X35" s="167"/>
      <c r="Y35" s="167"/>
      <c r="Z35" s="167"/>
      <c r="AA35" s="167"/>
      <c r="AB35" s="167"/>
      <c r="AC35" s="128"/>
      <c r="AD35" s="113" t="str">
        <f aca="false">IF(AD33=AD34,"ok","/!\")</f>
        <v>ok</v>
      </c>
      <c r="AE35" s="113"/>
      <c r="AF35" s="113" t="str">
        <f aca="false">IF(AD33=AF33,"ok","/!\")</f>
        <v>ok</v>
      </c>
      <c r="AG35" s="129"/>
      <c r="AH35" s="129"/>
      <c r="AI35" s="28" t="n">
        <f aca="false">E35</f>
        <v>0</v>
      </c>
      <c r="AJ35" s="106" t="str">
        <f aca="false">D35</f>
        <v>CTRL</v>
      </c>
      <c r="AK35" s="28" t="n">
        <f aca="false">SUM(G35:AB35)</f>
        <v>0</v>
      </c>
      <c r="AL35" s="28" t="n">
        <f aca="false">AK35*1.5</f>
        <v>0</v>
      </c>
      <c r="AM35" s="44" t="n">
        <f aca="false">AL35</f>
        <v>0</v>
      </c>
      <c r="AN35" s="44"/>
      <c r="AO35" s="44"/>
      <c r="AP35" s="44"/>
      <c r="AQ35" s="44"/>
      <c r="AR35" s="44"/>
      <c r="AS35" s="44"/>
      <c r="AT35" s="44"/>
      <c r="AU35" s="44"/>
      <c r="AV35" s="44"/>
    </row>
    <row r="36" customFormat="false" ht="13.5" hidden="false" customHeight="true" outlineLevel="0" collapsed="false">
      <c r="A36" s="44"/>
      <c r="B36" s="172"/>
      <c r="C36" s="131"/>
      <c r="D36" s="336"/>
      <c r="E36" s="259"/>
      <c r="F36" s="259"/>
      <c r="G36" s="259"/>
      <c r="H36" s="259"/>
      <c r="I36" s="259"/>
      <c r="J36" s="259"/>
      <c r="K36" s="259"/>
      <c r="L36" s="259"/>
      <c r="M36" s="259"/>
      <c r="N36" s="259"/>
      <c r="O36" s="259"/>
      <c r="P36" s="259"/>
      <c r="Q36" s="72"/>
      <c r="R36" s="72"/>
      <c r="S36" s="72"/>
      <c r="T36" s="259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86"/>
      <c r="AG36" s="72"/>
      <c r="AH36" s="72"/>
      <c r="AI36" s="86"/>
      <c r="AJ36" s="86"/>
      <c r="AK36" s="86"/>
      <c r="AL36" s="86"/>
      <c r="AM36" s="44" t="n">
        <f aca="false">AL36</f>
        <v>0</v>
      </c>
      <c r="AN36" s="44"/>
      <c r="AO36" s="44"/>
      <c r="AP36" s="44"/>
      <c r="AQ36" s="44"/>
      <c r="AR36" s="44"/>
      <c r="AS36" s="44"/>
      <c r="AT36" s="44"/>
      <c r="AU36" s="44"/>
      <c r="AV36" s="44"/>
    </row>
    <row r="37" customFormat="false" ht="13.5" hidden="false" customHeight="true" outlineLevel="0" collapsed="false">
      <c r="A37" s="44" t="n">
        <v>38</v>
      </c>
      <c r="B37" s="88" t="s">
        <v>254</v>
      </c>
      <c r="C37" s="88" t="str">
        <f aca="false">CONCATENATE(D37,"_",E37)</f>
        <v>CM_Intervenant</v>
      </c>
      <c r="D37" s="89" t="s">
        <v>23</v>
      </c>
      <c r="E37" s="89" t="s">
        <v>71</v>
      </c>
      <c r="F37" s="89" t="s">
        <v>72</v>
      </c>
      <c r="G37" s="92"/>
      <c r="H37" s="275"/>
      <c r="I37" s="275"/>
      <c r="J37" s="251"/>
      <c r="K37" s="275"/>
      <c r="L37" s="275"/>
      <c r="M37" s="275"/>
      <c r="N37" s="275"/>
      <c r="O37" s="275"/>
      <c r="P37" s="275"/>
      <c r="Q37" s="343"/>
      <c r="R37" s="343"/>
      <c r="S37" s="343"/>
      <c r="T37" s="251"/>
      <c r="U37" s="238"/>
      <c r="V37" s="238"/>
      <c r="W37" s="238"/>
      <c r="X37" s="238"/>
      <c r="Y37" s="238"/>
      <c r="Z37" s="238"/>
      <c r="AA37" s="238"/>
      <c r="AB37" s="238"/>
      <c r="AC37" s="240" t="s">
        <v>135</v>
      </c>
      <c r="AD37" s="88" t="n">
        <f aca="false">SUM(G37:AB37)</f>
        <v>0</v>
      </c>
      <c r="AE37" s="88" t="n">
        <f aca="false">SUM(G37:P37)</f>
        <v>0</v>
      </c>
      <c r="AF37" s="88" t="n">
        <v>0</v>
      </c>
      <c r="AG37" s="94" t="n">
        <f aca="false">(AD37+AD40+AD43+AD48)/(AF37+AF40+AF43+AF48)</f>
        <v>1</v>
      </c>
      <c r="AH37" s="88" t="str">
        <f aca="false">B37</f>
        <v>M4103C - PWCR</v>
      </c>
      <c r="AI37" s="88" t="str">
        <f aca="false">E37</f>
        <v>Intervenant</v>
      </c>
      <c r="AJ37" s="88" t="s">
        <v>73</v>
      </c>
      <c r="AK37" s="88" t="s">
        <v>21</v>
      </c>
      <c r="AL37" s="88" t="s">
        <v>74</v>
      </c>
      <c r="AM37" s="44"/>
      <c r="AN37" s="44"/>
      <c r="AO37" s="44"/>
      <c r="AP37" s="44"/>
      <c r="AQ37" s="44"/>
      <c r="AR37" s="44"/>
      <c r="AS37" s="44"/>
      <c r="AT37" s="44"/>
      <c r="AU37" s="44"/>
      <c r="AV37" s="44"/>
    </row>
    <row r="38" customFormat="false" ht="13.5" hidden="false" customHeight="true" outlineLevel="0" collapsed="false">
      <c r="A38" s="44" t="n">
        <v>39</v>
      </c>
      <c r="B38" s="163" t="s">
        <v>255</v>
      </c>
      <c r="C38" s="96" t="str">
        <f aca="false">CONCATENATE(D38,"_",E38)</f>
        <v>CM_</v>
      </c>
      <c r="D38" s="195" t="s">
        <v>23</v>
      </c>
      <c r="E38" s="195"/>
      <c r="F38" s="195" t="s">
        <v>30</v>
      </c>
      <c r="G38" s="279"/>
      <c r="H38" s="283"/>
      <c r="I38" s="283"/>
      <c r="J38" s="167"/>
      <c r="K38" s="283"/>
      <c r="L38" s="283"/>
      <c r="M38" s="283"/>
      <c r="N38" s="283"/>
      <c r="O38" s="366"/>
      <c r="P38" s="283"/>
      <c r="Q38" s="355"/>
      <c r="R38" s="355"/>
      <c r="S38" s="355"/>
      <c r="T38" s="167"/>
      <c r="U38" s="167"/>
      <c r="V38" s="167"/>
      <c r="W38" s="167"/>
      <c r="X38" s="167"/>
      <c r="Y38" s="167"/>
      <c r="Z38" s="167"/>
      <c r="AA38" s="167"/>
      <c r="AB38" s="167"/>
      <c r="AC38" s="102"/>
      <c r="AD38" s="103" t="n">
        <f aca="false">SUM(G38:AB39)</f>
        <v>0</v>
      </c>
      <c r="AE38" s="104"/>
      <c r="AF38" s="104"/>
      <c r="AG38" s="104"/>
      <c r="AH38" s="104"/>
      <c r="AI38" s="105" t="n">
        <f aca="false">E38</f>
        <v>0</v>
      </c>
      <c r="AJ38" s="106" t="str">
        <f aca="false">D38</f>
        <v>CM</v>
      </c>
      <c r="AK38" s="105" t="n">
        <f aca="false">SUM(G38:AB38)</f>
        <v>0</v>
      </c>
      <c r="AL38" s="105" t="n">
        <f aca="false">AK38*1.5</f>
        <v>0</v>
      </c>
      <c r="AM38" s="44" t="n">
        <f aca="false">AL38</f>
        <v>0</v>
      </c>
      <c r="AN38" s="44"/>
      <c r="AO38" s="44"/>
      <c r="AP38" s="44"/>
      <c r="AQ38" s="44"/>
      <c r="AR38" s="44"/>
      <c r="AS38" s="44"/>
      <c r="AT38" s="44"/>
      <c r="AU38" s="44"/>
      <c r="AV38" s="44"/>
    </row>
    <row r="39" customFormat="false" ht="13.5" hidden="false" customHeight="true" outlineLevel="0" collapsed="false">
      <c r="A39" s="44" t="n">
        <v>40</v>
      </c>
      <c r="B39" s="163" t="s">
        <v>255</v>
      </c>
      <c r="C39" s="96" t="str">
        <f aca="false">CONCATENATE(D39,"_",E39)</f>
        <v>CM_</v>
      </c>
      <c r="D39" s="195" t="s">
        <v>23</v>
      </c>
      <c r="E39" s="195"/>
      <c r="F39" s="195" t="s">
        <v>30</v>
      </c>
      <c r="G39" s="279"/>
      <c r="H39" s="283"/>
      <c r="I39" s="283"/>
      <c r="J39" s="167"/>
      <c r="K39" s="283"/>
      <c r="L39" s="283"/>
      <c r="M39" s="283"/>
      <c r="N39" s="283"/>
      <c r="O39" s="366"/>
      <c r="P39" s="283"/>
      <c r="Q39" s="355"/>
      <c r="R39" s="355"/>
      <c r="S39" s="355"/>
      <c r="T39" s="167"/>
      <c r="U39" s="167"/>
      <c r="V39" s="167"/>
      <c r="W39" s="167"/>
      <c r="X39" s="167"/>
      <c r="Y39" s="167"/>
      <c r="Z39" s="167"/>
      <c r="AA39" s="167"/>
      <c r="AB39" s="167"/>
      <c r="AC39" s="112"/>
      <c r="AD39" s="113" t="str">
        <f aca="false">IF(AD37=AD38,"ok","/!\")</f>
        <v>ok</v>
      </c>
      <c r="AE39" s="113"/>
      <c r="AF39" s="113" t="str">
        <f aca="false">IF(AD37=AF37,"ok","/!\")</f>
        <v>ok</v>
      </c>
      <c r="AG39" s="114"/>
      <c r="AH39" s="114"/>
      <c r="AI39" s="105" t="n">
        <f aca="false">E39</f>
        <v>0</v>
      </c>
      <c r="AJ39" s="106" t="str">
        <f aca="false">D39</f>
        <v>CM</v>
      </c>
      <c r="AK39" s="105" t="n">
        <f aca="false">SUM(G39:AB39)</f>
        <v>0</v>
      </c>
      <c r="AL39" s="105" t="n">
        <f aca="false">AK39*1.5</f>
        <v>0</v>
      </c>
      <c r="AM39" s="44" t="n">
        <f aca="false">AL39</f>
        <v>0</v>
      </c>
      <c r="AN39" s="44"/>
      <c r="AO39" s="44"/>
      <c r="AP39" s="44"/>
      <c r="AQ39" s="44"/>
      <c r="AR39" s="44"/>
      <c r="AS39" s="44"/>
      <c r="AT39" s="44"/>
      <c r="AU39" s="44"/>
      <c r="AV39" s="44"/>
    </row>
    <row r="40" customFormat="false" ht="14.25" hidden="false" customHeight="true" outlineLevel="0" collapsed="false">
      <c r="A40" s="44" t="n">
        <v>41</v>
      </c>
      <c r="B40" s="88" t="s">
        <v>254</v>
      </c>
      <c r="C40" s="88" t="str">
        <f aca="false">CONCATENATE(D40,"_",E40)</f>
        <v>TD_Intervenant</v>
      </c>
      <c r="D40" s="89" t="s">
        <v>25</v>
      </c>
      <c r="E40" s="89" t="s">
        <v>71</v>
      </c>
      <c r="F40" s="89" t="s">
        <v>72</v>
      </c>
      <c r="G40" s="92"/>
      <c r="H40" s="275" t="n">
        <v>2</v>
      </c>
      <c r="I40" s="275" t="n">
        <v>3</v>
      </c>
      <c r="J40" s="251"/>
      <c r="K40" s="275" t="n">
        <v>1</v>
      </c>
      <c r="L40" s="275" t="n">
        <v>1</v>
      </c>
      <c r="M40" s="275" t="n">
        <v>1</v>
      </c>
      <c r="N40" s="275" t="n">
        <v>1</v>
      </c>
      <c r="O40" s="275" t="n">
        <v>1</v>
      </c>
      <c r="P40" s="275" t="n">
        <v>2</v>
      </c>
      <c r="Q40" s="343"/>
      <c r="R40" s="343"/>
      <c r="S40" s="343"/>
      <c r="T40" s="251"/>
      <c r="U40" s="238"/>
      <c r="V40" s="238"/>
      <c r="W40" s="238"/>
      <c r="X40" s="238"/>
      <c r="Y40" s="238"/>
      <c r="Z40" s="238"/>
      <c r="AA40" s="238"/>
      <c r="AB40" s="238"/>
      <c r="AC40" s="280"/>
      <c r="AD40" s="88" t="n">
        <f aca="false">SUM(G40:AB40)</f>
        <v>12</v>
      </c>
      <c r="AE40" s="88" t="n">
        <f aca="false">SUM(G40:P40)</f>
        <v>12</v>
      </c>
      <c r="AF40" s="88" t="n">
        <f aca="false">16.5/1.5</f>
        <v>11</v>
      </c>
      <c r="AG40" s="114"/>
      <c r="AH40" s="114"/>
      <c r="AI40" s="362" t="str">
        <f aca="false">E40</f>
        <v>Intervenant</v>
      </c>
      <c r="AJ40" s="362" t="str">
        <f aca="false">D40</f>
        <v>TD</v>
      </c>
      <c r="AK40" s="362" t="n">
        <f aca="false">SUM(G40:AB40)</f>
        <v>12</v>
      </c>
      <c r="AL40" s="362" t="n">
        <f aca="false">AK40*1.5</f>
        <v>18</v>
      </c>
      <c r="AM40" s="44" t="n">
        <f aca="false">AL40</f>
        <v>18</v>
      </c>
      <c r="AN40" s="44"/>
      <c r="AO40" s="44"/>
      <c r="AP40" s="44"/>
      <c r="AQ40" s="44"/>
      <c r="AR40" s="44"/>
      <c r="AS40" s="44"/>
      <c r="AT40" s="44"/>
      <c r="AU40" s="44"/>
      <c r="AV40" s="44"/>
    </row>
    <row r="41" customFormat="false" ht="13.5" hidden="false" customHeight="true" outlineLevel="0" collapsed="false">
      <c r="A41" s="44" t="n">
        <v>42</v>
      </c>
      <c r="B41" s="163" t="s">
        <v>255</v>
      </c>
      <c r="C41" s="96" t="str">
        <f aca="false">CONCATENATE(D41,"_",E41)</f>
        <v>TD_FP</v>
      </c>
      <c r="D41" s="195" t="s">
        <v>25</v>
      </c>
      <c r="E41" s="195" t="s">
        <v>135</v>
      </c>
      <c r="F41" s="195" t="s">
        <v>36</v>
      </c>
      <c r="G41" s="279"/>
      <c r="H41" s="283" t="n">
        <v>2</v>
      </c>
      <c r="I41" s="283" t="n">
        <v>3</v>
      </c>
      <c r="J41" s="167"/>
      <c r="K41" s="283" t="n">
        <v>1</v>
      </c>
      <c r="L41" s="283" t="n">
        <v>1</v>
      </c>
      <c r="M41" s="283" t="n">
        <v>1</v>
      </c>
      <c r="N41" s="283" t="n">
        <v>1</v>
      </c>
      <c r="O41" s="366" t="n">
        <v>1</v>
      </c>
      <c r="P41" s="283" t="n">
        <v>2</v>
      </c>
      <c r="Q41" s="355"/>
      <c r="R41" s="355"/>
      <c r="S41" s="355"/>
      <c r="T41" s="167"/>
      <c r="U41" s="167"/>
      <c r="V41" s="167"/>
      <c r="W41" s="167"/>
      <c r="X41" s="167"/>
      <c r="Y41" s="167"/>
      <c r="Z41" s="167"/>
      <c r="AA41" s="167"/>
      <c r="AB41" s="167"/>
      <c r="AC41" s="112"/>
      <c r="AD41" s="103" t="n">
        <f aca="false">SUM(G41:AB42)</f>
        <v>12</v>
      </c>
      <c r="AE41" s="104"/>
      <c r="AF41" s="104"/>
      <c r="AG41" s="114"/>
      <c r="AH41" s="114"/>
      <c r="AI41" s="105" t="str">
        <f aca="false">E41</f>
        <v>FP</v>
      </c>
      <c r="AJ41" s="106" t="str">
        <f aca="false">D41</f>
        <v>TD</v>
      </c>
      <c r="AK41" s="105" t="n">
        <f aca="false">SUM(G41:AB41)</f>
        <v>12</v>
      </c>
      <c r="AL41" s="105" t="n">
        <f aca="false">AK41*1.5</f>
        <v>18</v>
      </c>
      <c r="AM41" s="44" t="n">
        <f aca="false">AL41</f>
        <v>18</v>
      </c>
      <c r="AN41" s="44"/>
      <c r="AO41" s="44"/>
      <c r="AP41" s="44"/>
      <c r="AQ41" s="44"/>
      <c r="AR41" s="44"/>
      <c r="AS41" s="44"/>
      <c r="AT41" s="44"/>
      <c r="AU41" s="44"/>
      <c r="AV41" s="44"/>
    </row>
    <row r="42" customFormat="false" ht="13.5" hidden="false" customHeight="true" outlineLevel="0" collapsed="false">
      <c r="A42" s="44" t="n">
        <v>43</v>
      </c>
      <c r="B42" s="163" t="s">
        <v>255</v>
      </c>
      <c r="C42" s="96" t="str">
        <f aca="false">CONCATENATE(D42,"_",E42)</f>
        <v>TD_</v>
      </c>
      <c r="D42" s="195" t="s">
        <v>25</v>
      </c>
      <c r="E42" s="195"/>
      <c r="F42" s="195" t="s">
        <v>32</v>
      </c>
      <c r="G42" s="279"/>
      <c r="H42" s="283"/>
      <c r="I42" s="283"/>
      <c r="J42" s="167"/>
      <c r="K42" s="283"/>
      <c r="L42" s="283"/>
      <c r="M42" s="283"/>
      <c r="N42" s="283"/>
      <c r="O42" s="366"/>
      <c r="P42" s="283"/>
      <c r="Q42" s="355"/>
      <c r="R42" s="355"/>
      <c r="S42" s="355"/>
      <c r="T42" s="167"/>
      <c r="U42" s="167"/>
      <c r="V42" s="167"/>
      <c r="W42" s="167"/>
      <c r="X42" s="167"/>
      <c r="Y42" s="167"/>
      <c r="Z42" s="167"/>
      <c r="AA42" s="167"/>
      <c r="AB42" s="167"/>
      <c r="AC42" s="112"/>
      <c r="AD42" s="113" t="str">
        <f aca="false">IF(AD40=AD41,"ok","/!\")</f>
        <v>ok</v>
      </c>
      <c r="AE42" s="113"/>
      <c r="AF42" s="113" t="str">
        <f aca="false">IF(AD40=AF40,"ok","/!\")</f>
        <v>/!\</v>
      </c>
      <c r="AG42" s="114"/>
      <c r="AH42" s="114"/>
      <c r="AI42" s="105" t="n">
        <f aca="false">E42</f>
        <v>0</v>
      </c>
      <c r="AJ42" s="106" t="str">
        <f aca="false">D42</f>
        <v>TD</v>
      </c>
      <c r="AK42" s="105" t="n">
        <f aca="false">SUM(G42:AB42)</f>
        <v>0</v>
      </c>
      <c r="AL42" s="105" t="n">
        <f aca="false">AK42*1.5</f>
        <v>0</v>
      </c>
      <c r="AM42" s="44" t="n">
        <f aca="false">AL42</f>
        <v>0</v>
      </c>
      <c r="AN42" s="44"/>
      <c r="AO42" s="44"/>
      <c r="AP42" s="44"/>
      <c r="AQ42" s="44"/>
      <c r="AR42" s="44"/>
      <c r="AS42" s="44"/>
      <c r="AT42" s="44"/>
      <c r="AU42" s="44"/>
      <c r="AV42" s="44"/>
    </row>
    <row r="43" customFormat="false" ht="13.5" hidden="false" customHeight="true" outlineLevel="0" collapsed="false">
      <c r="A43" s="44" t="n">
        <v>44</v>
      </c>
      <c r="B43" s="88" t="s">
        <v>254</v>
      </c>
      <c r="C43" s="88" t="str">
        <f aca="false">CONCATENATE(D43,"_",E43)</f>
        <v>TP_Intervenant</v>
      </c>
      <c r="D43" s="89" t="s">
        <v>27</v>
      </c>
      <c r="E43" s="89" t="s">
        <v>71</v>
      </c>
      <c r="F43" s="89" t="s">
        <v>72</v>
      </c>
      <c r="G43" s="92"/>
      <c r="H43" s="275" t="n">
        <v>1</v>
      </c>
      <c r="I43" s="275" t="n">
        <v>1</v>
      </c>
      <c r="J43" s="251"/>
      <c r="K43" s="275" t="n">
        <v>1</v>
      </c>
      <c r="L43" s="275" t="n">
        <v>1</v>
      </c>
      <c r="M43" s="275" t="n">
        <v>1</v>
      </c>
      <c r="N43" s="275" t="n">
        <v>1</v>
      </c>
      <c r="O43" s="275" t="n">
        <v>2</v>
      </c>
      <c r="P43" s="275"/>
      <c r="Q43" s="343"/>
      <c r="R43" s="343"/>
      <c r="S43" s="343"/>
      <c r="T43" s="251"/>
      <c r="U43" s="238"/>
      <c r="V43" s="238"/>
      <c r="W43" s="238"/>
      <c r="X43" s="238"/>
      <c r="Y43" s="238"/>
      <c r="Z43" s="238"/>
      <c r="AA43" s="238"/>
      <c r="AB43" s="238"/>
      <c r="AC43" s="280"/>
      <c r="AD43" s="88" t="n">
        <f aca="false">SUM(G43:AB43)*2</f>
        <v>16</v>
      </c>
      <c r="AE43" s="88" t="n">
        <f aca="false">SUM(G43:P43)</f>
        <v>8</v>
      </c>
      <c r="AF43" s="88" t="n">
        <f aca="false">12/1.5*2</f>
        <v>16</v>
      </c>
      <c r="AG43" s="114"/>
      <c r="AH43" s="114"/>
      <c r="AI43" s="362" t="str">
        <f aca="false">E43</f>
        <v>Intervenant</v>
      </c>
      <c r="AJ43" s="362" t="str">
        <f aca="false">D43</f>
        <v>TP</v>
      </c>
      <c r="AK43" s="362" t="n">
        <f aca="false">SUM(G43:AB43)</f>
        <v>8</v>
      </c>
      <c r="AL43" s="362" t="n">
        <f aca="false">AK43*1.5</f>
        <v>12</v>
      </c>
      <c r="AM43" s="44" t="n">
        <f aca="false">AL43</f>
        <v>12</v>
      </c>
      <c r="AN43" s="44"/>
      <c r="AO43" s="44"/>
      <c r="AP43" s="44"/>
      <c r="AQ43" s="44"/>
      <c r="AR43" s="44"/>
      <c r="AS43" s="44"/>
      <c r="AT43" s="44"/>
      <c r="AU43" s="44"/>
      <c r="AV43" s="44"/>
    </row>
    <row r="44" customFormat="false" ht="13.5" hidden="false" customHeight="true" outlineLevel="0" collapsed="false">
      <c r="A44" s="44" t="n">
        <v>45</v>
      </c>
      <c r="B44" s="163" t="s">
        <v>255</v>
      </c>
      <c r="C44" s="96" t="str">
        <f aca="false">CONCATENATE(D44,"_",E44)</f>
        <v>TP_FP</v>
      </c>
      <c r="D44" s="195" t="s">
        <v>27</v>
      </c>
      <c r="E44" s="195" t="s">
        <v>135</v>
      </c>
      <c r="F44" s="195" t="s">
        <v>36</v>
      </c>
      <c r="G44" s="279"/>
      <c r="H44" s="283" t="n">
        <v>1</v>
      </c>
      <c r="I44" s="283" t="n">
        <v>1</v>
      </c>
      <c r="J44" s="167"/>
      <c r="K44" s="283" t="n">
        <v>1</v>
      </c>
      <c r="L44" s="283" t="n">
        <v>1</v>
      </c>
      <c r="M44" s="283" t="n">
        <v>1</v>
      </c>
      <c r="N44" s="283" t="n">
        <v>1</v>
      </c>
      <c r="O44" s="366" t="n">
        <v>2</v>
      </c>
      <c r="P44" s="283"/>
      <c r="Q44" s="355"/>
      <c r="R44" s="355"/>
      <c r="S44" s="355"/>
      <c r="T44" s="167"/>
      <c r="U44" s="167"/>
      <c r="V44" s="167"/>
      <c r="W44" s="167"/>
      <c r="X44" s="167"/>
      <c r="Y44" s="167"/>
      <c r="Z44" s="167"/>
      <c r="AA44" s="167"/>
      <c r="AB44" s="167"/>
      <c r="AC44" s="112"/>
      <c r="AD44" s="103" t="n">
        <f aca="false">SUM(G44:AB47)</f>
        <v>16</v>
      </c>
      <c r="AE44" s="104"/>
      <c r="AF44" s="104"/>
      <c r="AG44" s="114"/>
      <c r="AH44" s="114"/>
      <c r="AI44" s="105" t="str">
        <f aca="false">E44</f>
        <v>FP</v>
      </c>
      <c r="AJ44" s="106" t="str">
        <f aca="false">D44</f>
        <v>TP</v>
      </c>
      <c r="AK44" s="105" t="n">
        <f aca="false">SUM(G44:AB44)</f>
        <v>8</v>
      </c>
      <c r="AL44" s="105" t="n">
        <f aca="false">AK44*1.5</f>
        <v>12</v>
      </c>
      <c r="AM44" s="44" t="n">
        <f aca="false">AL44</f>
        <v>12</v>
      </c>
      <c r="AN44" s="44"/>
      <c r="AO44" s="44"/>
      <c r="AP44" s="44"/>
      <c r="AQ44" s="44"/>
      <c r="AR44" s="44"/>
      <c r="AS44" s="44"/>
      <c r="AT44" s="44"/>
      <c r="AU44" s="44"/>
      <c r="AV44" s="44"/>
    </row>
    <row r="45" customFormat="false" ht="13.5" hidden="false" customHeight="true" outlineLevel="0" collapsed="false">
      <c r="A45" s="44" t="n">
        <v>46</v>
      </c>
      <c r="B45" s="163" t="s">
        <v>255</v>
      </c>
      <c r="C45" s="96" t="str">
        <f aca="false">CONCATENATE(D45,"_",E45)</f>
        <v>TP_LD</v>
      </c>
      <c r="D45" s="195" t="s">
        <v>27</v>
      </c>
      <c r="E45" s="195" t="s">
        <v>95</v>
      </c>
      <c r="F45" s="195" t="s">
        <v>36</v>
      </c>
      <c r="G45" s="279"/>
      <c r="H45" s="283" t="n">
        <v>1</v>
      </c>
      <c r="I45" s="283" t="n">
        <v>1</v>
      </c>
      <c r="J45" s="167"/>
      <c r="K45" s="283" t="n">
        <v>1</v>
      </c>
      <c r="L45" s="283" t="n">
        <v>1</v>
      </c>
      <c r="M45" s="283" t="n">
        <v>1</v>
      </c>
      <c r="N45" s="283" t="n">
        <v>1</v>
      </c>
      <c r="O45" s="366" t="n">
        <v>2</v>
      </c>
      <c r="P45" s="283"/>
      <c r="Q45" s="355"/>
      <c r="R45" s="355"/>
      <c r="S45" s="355"/>
      <c r="T45" s="167"/>
      <c r="U45" s="167"/>
      <c r="V45" s="167"/>
      <c r="W45" s="167"/>
      <c r="X45" s="167"/>
      <c r="Y45" s="167"/>
      <c r="Z45" s="167"/>
      <c r="AA45" s="167"/>
      <c r="AB45" s="167"/>
      <c r="AC45" s="112"/>
      <c r="AD45" s="126"/>
      <c r="AE45" s="114"/>
      <c r="AF45" s="114"/>
      <c r="AG45" s="114"/>
      <c r="AH45" s="114"/>
      <c r="AI45" s="105" t="str">
        <f aca="false">E45</f>
        <v>LD</v>
      </c>
      <c r="AJ45" s="106" t="str">
        <f aca="false">D45</f>
        <v>TP</v>
      </c>
      <c r="AK45" s="105" t="n">
        <f aca="false">SUM(G45:AB45)</f>
        <v>8</v>
      </c>
      <c r="AL45" s="105" t="n">
        <f aca="false">AK45*1.5</f>
        <v>12</v>
      </c>
      <c r="AM45" s="44" t="n">
        <f aca="false">AL45</f>
        <v>12</v>
      </c>
      <c r="AN45" s="44"/>
      <c r="AO45" s="44"/>
      <c r="AP45" s="44"/>
      <c r="AQ45" s="44"/>
      <c r="AR45" s="44"/>
      <c r="AS45" s="44"/>
      <c r="AT45" s="44"/>
      <c r="AU45" s="44"/>
      <c r="AV45" s="44"/>
    </row>
    <row r="46" customFormat="false" ht="13.5" hidden="false" customHeight="true" outlineLevel="0" collapsed="false">
      <c r="A46" s="44" t="n">
        <v>47</v>
      </c>
      <c r="B46" s="163" t="s">
        <v>255</v>
      </c>
      <c r="C46" s="96" t="str">
        <f aca="false">CONCATENATE(D46,"_",E46)</f>
        <v>TP_</v>
      </c>
      <c r="D46" s="195" t="s">
        <v>27</v>
      </c>
      <c r="E46" s="195"/>
      <c r="F46" s="195" t="s">
        <v>36</v>
      </c>
      <c r="G46" s="279"/>
      <c r="H46" s="283"/>
      <c r="I46" s="283"/>
      <c r="J46" s="167"/>
      <c r="K46" s="283"/>
      <c r="L46" s="283"/>
      <c r="M46" s="283"/>
      <c r="N46" s="283"/>
      <c r="O46" s="366"/>
      <c r="P46" s="283"/>
      <c r="Q46" s="355"/>
      <c r="R46" s="355"/>
      <c r="S46" s="355"/>
      <c r="T46" s="167"/>
      <c r="U46" s="167"/>
      <c r="V46" s="167"/>
      <c r="W46" s="167"/>
      <c r="X46" s="167"/>
      <c r="Y46" s="167"/>
      <c r="Z46" s="167"/>
      <c r="AA46" s="167"/>
      <c r="AB46" s="167"/>
      <c r="AC46" s="112"/>
      <c r="AD46" s="126"/>
      <c r="AE46" s="114"/>
      <c r="AF46" s="114"/>
      <c r="AG46" s="114"/>
      <c r="AH46" s="114"/>
      <c r="AI46" s="105" t="n">
        <f aca="false">E46</f>
        <v>0</v>
      </c>
      <c r="AJ46" s="106" t="str">
        <f aca="false">D46</f>
        <v>TP</v>
      </c>
      <c r="AK46" s="105" t="n">
        <f aca="false">SUM(G46:AB46)</f>
        <v>0</v>
      </c>
      <c r="AL46" s="105" t="n">
        <f aca="false">AK46*1.5</f>
        <v>0</v>
      </c>
      <c r="AM46" s="44" t="n">
        <f aca="false">AL46</f>
        <v>0</v>
      </c>
      <c r="AN46" s="44"/>
      <c r="AO46" s="44"/>
      <c r="AP46" s="44"/>
      <c r="AQ46" s="44"/>
      <c r="AR46" s="44"/>
      <c r="AS46" s="44"/>
      <c r="AT46" s="44"/>
      <c r="AU46" s="44"/>
      <c r="AV46" s="44"/>
    </row>
    <row r="47" customFormat="false" ht="13.5" hidden="false" customHeight="true" outlineLevel="0" collapsed="false">
      <c r="A47" s="44" t="n">
        <v>48</v>
      </c>
      <c r="B47" s="163" t="s">
        <v>255</v>
      </c>
      <c r="C47" s="96" t="str">
        <f aca="false">CONCATENATE(D47,"_",E47)</f>
        <v>TP_</v>
      </c>
      <c r="D47" s="195" t="s">
        <v>27</v>
      </c>
      <c r="E47" s="195"/>
      <c r="F47" s="195" t="s">
        <v>36</v>
      </c>
      <c r="G47" s="279"/>
      <c r="H47" s="283"/>
      <c r="I47" s="283"/>
      <c r="J47" s="167"/>
      <c r="K47" s="283"/>
      <c r="L47" s="283"/>
      <c r="M47" s="283"/>
      <c r="N47" s="283"/>
      <c r="O47" s="366"/>
      <c r="P47" s="283"/>
      <c r="Q47" s="355"/>
      <c r="R47" s="355"/>
      <c r="S47" s="355"/>
      <c r="T47" s="167"/>
      <c r="U47" s="167"/>
      <c r="V47" s="167"/>
      <c r="W47" s="167"/>
      <c r="X47" s="167"/>
      <c r="Y47" s="167"/>
      <c r="Z47" s="167"/>
      <c r="AA47" s="167"/>
      <c r="AB47" s="167"/>
      <c r="AC47" s="112"/>
      <c r="AD47" s="113" t="str">
        <f aca="false">IF(AD43=AD44,"ok","/!\")</f>
        <v>ok</v>
      </c>
      <c r="AE47" s="113"/>
      <c r="AF47" s="113" t="str">
        <f aca="false">IF(AD43=AF43,"ok","/!\")</f>
        <v>ok</v>
      </c>
      <c r="AG47" s="114"/>
      <c r="AH47" s="114"/>
      <c r="AI47" s="105" t="n">
        <f aca="false">E47</f>
        <v>0</v>
      </c>
      <c r="AJ47" s="106" t="str">
        <f aca="false">D47</f>
        <v>TP</v>
      </c>
      <c r="AK47" s="105" t="n">
        <f aca="false">SUM(G47:AB47)</f>
        <v>0</v>
      </c>
      <c r="AL47" s="105" t="n">
        <f aca="false">AK47*1.5</f>
        <v>0</v>
      </c>
      <c r="AM47" s="44" t="n">
        <f aca="false">AL47</f>
        <v>0</v>
      </c>
      <c r="AN47" s="44"/>
      <c r="AO47" s="44"/>
      <c r="AP47" s="44"/>
      <c r="AQ47" s="44"/>
      <c r="AR47" s="44"/>
      <c r="AS47" s="44"/>
      <c r="AT47" s="44"/>
      <c r="AU47" s="44"/>
      <c r="AV47" s="44"/>
    </row>
    <row r="48" customFormat="false" ht="24.75" hidden="false" customHeight="true" outlineLevel="0" collapsed="false">
      <c r="A48" s="44" t="n">
        <v>49</v>
      </c>
      <c r="B48" s="88" t="s">
        <v>254</v>
      </c>
      <c r="C48" s="88" t="str">
        <f aca="false">CONCATENATE(D48,"_",E48)</f>
        <v>CTRL_Intervenant</v>
      </c>
      <c r="D48" s="89" t="s">
        <v>28</v>
      </c>
      <c r="E48" s="89" t="s">
        <v>71</v>
      </c>
      <c r="F48" s="89" t="s">
        <v>72</v>
      </c>
      <c r="G48" s="92"/>
      <c r="H48" s="275"/>
      <c r="I48" s="275"/>
      <c r="J48" s="251"/>
      <c r="K48" s="275"/>
      <c r="L48" s="275"/>
      <c r="M48" s="275"/>
      <c r="N48" s="275"/>
      <c r="O48" s="275"/>
      <c r="P48" s="275"/>
      <c r="Q48" s="343"/>
      <c r="R48" s="343"/>
      <c r="S48" s="343"/>
      <c r="T48" s="251"/>
      <c r="U48" s="238"/>
      <c r="V48" s="238"/>
      <c r="W48" s="238"/>
      <c r="X48" s="238"/>
      <c r="Y48" s="238"/>
      <c r="Z48" s="238"/>
      <c r="AA48" s="238"/>
      <c r="AB48" s="238"/>
      <c r="AC48" s="122"/>
      <c r="AD48" s="88" t="n">
        <f aca="false">SUM(G48:AB48)</f>
        <v>0</v>
      </c>
      <c r="AE48" s="88" t="n">
        <f aca="false">SUM(G48:P48)</f>
        <v>0</v>
      </c>
      <c r="AF48" s="88" t="n">
        <f aca="false">1.5/1.5</f>
        <v>1</v>
      </c>
      <c r="AG48" s="114"/>
      <c r="AH48" s="114"/>
      <c r="AI48" s="88" t="str">
        <f aca="false">E48</f>
        <v>Intervenant</v>
      </c>
      <c r="AJ48" s="88" t="str">
        <f aca="false">D48</f>
        <v>CTRL</v>
      </c>
      <c r="AK48" s="88" t="n">
        <f aca="false">SUM(G48:AB48)</f>
        <v>0</v>
      </c>
      <c r="AL48" s="88" t="n">
        <f aca="false">AK48*1.5</f>
        <v>0</v>
      </c>
      <c r="AM48" s="44"/>
      <c r="AN48" s="44"/>
      <c r="AO48" s="44"/>
      <c r="AP48" s="44"/>
      <c r="AQ48" s="44"/>
      <c r="AR48" s="44"/>
      <c r="AS48" s="44"/>
      <c r="AT48" s="44"/>
      <c r="AU48" s="44"/>
      <c r="AV48" s="44"/>
    </row>
    <row r="49" customFormat="false" ht="14.25" hidden="false" customHeight="true" outlineLevel="0" collapsed="false">
      <c r="A49" s="44" t="n">
        <v>50</v>
      </c>
      <c r="B49" s="163" t="s">
        <v>255</v>
      </c>
      <c r="C49" s="96" t="str">
        <f aca="false">CONCATENATE(D49,"_",E49)</f>
        <v>CTRL_</v>
      </c>
      <c r="D49" s="195" t="s">
        <v>28</v>
      </c>
      <c r="E49" s="195"/>
      <c r="F49" s="195" t="s">
        <v>28</v>
      </c>
      <c r="G49" s="279"/>
      <c r="H49" s="283"/>
      <c r="I49" s="283"/>
      <c r="J49" s="167"/>
      <c r="K49" s="283"/>
      <c r="L49" s="283"/>
      <c r="M49" s="283"/>
      <c r="N49" s="283"/>
      <c r="O49" s="366"/>
      <c r="P49" s="283"/>
      <c r="Q49" s="355"/>
      <c r="R49" s="355"/>
      <c r="S49" s="355"/>
      <c r="T49" s="167"/>
      <c r="U49" s="167"/>
      <c r="V49" s="167"/>
      <c r="W49" s="167"/>
      <c r="X49" s="167"/>
      <c r="Y49" s="167"/>
      <c r="Z49" s="167"/>
      <c r="AA49" s="167"/>
      <c r="AB49" s="167"/>
      <c r="AC49" s="112"/>
      <c r="AD49" s="103" t="n">
        <f aca="false">SUM(G49:AB50)</f>
        <v>0</v>
      </c>
      <c r="AE49" s="104"/>
      <c r="AF49" s="104"/>
      <c r="AG49" s="114"/>
      <c r="AH49" s="114"/>
      <c r="AI49" s="106" t="n">
        <f aca="false">E49</f>
        <v>0</v>
      </c>
      <c r="AJ49" s="106" t="str">
        <f aca="false">D49</f>
        <v>CTRL</v>
      </c>
      <c r="AK49" s="106" t="n">
        <f aca="false">SUM(G49:AB49)</f>
        <v>0</v>
      </c>
      <c r="AL49" s="106" t="n">
        <f aca="false">AK49*1.5</f>
        <v>0</v>
      </c>
      <c r="AM49" s="44" t="n">
        <f aca="false">AL49</f>
        <v>0</v>
      </c>
      <c r="AN49" s="44"/>
      <c r="AO49" s="44"/>
      <c r="AP49" s="44"/>
      <c r="AQ49" s="44"/>
      <c r="AR49" s="44"/>
      <c r="AS49" s="44"/>
      <c r="AT49" s="44"/>
      <c r="AU49" s="44"/>
      <c r="AV49" s="44"/>
    </row>
    <row r="50" customFormat="false" ht="13.5" hidden="false" customHeight="true" outlineLevel="0" collapsed="false">
      <c r="A50" s="44" t="n">
        <v>51</v>
      </c>
      <c r="B50" s="163" t="s">
        <v>255</v>
      </c>
      <c r="C50" s="96" t="str">
        <f aca="false">CONCATENATE(D50,"_",E50)</f>
        <v>CTRL_</v>
      </c>
      <c r="D50" s="195" t="s">
        <v>28</v>
      </c>
      <c r="E50" s="195"/>
      <c r="F50" s="195" t="s">
        <v>28</v>
      </c>
      <c r="G50" s="279"/>
      <c r="H50" s="283"/>
      <c r="I50" s="283"/>
      <c r="J50" s="167"/>
      <c r="K50" s="283"/>
      <c r="L50" s="283"/>
      <c r="M50" s="283"/>
      <c r="N50" s="283"/>
      <c r="O50" s="366"/>
      <c r="P50" s="283"/>
      <c r="Q50" s="355"/>
      <c r="R50" s="355"/>
      <c r="S50" s="355"/>
      <c r="T50" s="167"/>
      <c r="U50" s="167"/>
      <c r="V50" s="167"/>
      <c r="W50" s="167"/>
      <c r="X50" s="167"/>
      <c r="Y50" s="167"/>
      <c r="Z50" s="167"/>
      <c r="AA50" s="167"/>
      <c r="AB50" s="167"/>
      <c r="AC50" s="128"/>
      <c r="AD50" s="113" t="str">
        <f aca="false">IF(AD48=AD49,"ok","/!\")</f>
        <v>ok</v>
      </c>
      <c r="AE50" s="113"/>
      <c r="AF50" s="113" t="str">
        <f aca="false">IF(AD48=AF48,"ok","/!\")</f>
        <v>/!\</v>
      </c>
      <c r="AG50" s="129"/>
      <c r="AH50" s="129"/>
      <c r="AI50" s="28" t="n">
        <f aca="false">E50</f>
        <v>0</v>
      </c>
      <c r="AJ50" s="106" t="str">
        <f aca="false">D50</f>
        <v>CTRL</v>
      </c>
      <c r="AK50" s="28" t="n">
        <f aca="false">SUM(G50:AB50)</f>
        <v>0</v>
      </c>
      <c r="AL50" s="28" t="n">
        <f aca="false">AK50*1.5</f>
        <v>0</v>
      </c>
      <c r="AM50" s="44" t="n">
        <f aca="false">AL50</f>
        <v>0</v>
      </c>
      <c r="AN50" s="44"/>
      <c r="AO50" s="44"/>
      <c r="AP50" s="44"/>
      <c r="AQ50" s="44"/>
      <c r="AR50" s="44"/>
      <c r="AS50" s="44"/>
      <c r="AT50" s="44"/>
      <c r="AU50" s="44"/>
      <c r="AV50" s="44"/>
    </row>
    <row r="51" customFormat="false" ht="13.5" hidden="false" customHeight="true" outlineLevel="0" collapsed="false">
      <c r="A51" s="44"/>
      <c r="B51" s="172"/>
      <c r="C51" s="131"/>
      <c r="D51" s="336"/>
      <c r="E51" s="259"/>
      <c r="F51" s="259"/>
      <c r="G51" s="259"/>
      <c r="H51" s="259"/>
      <c r="I51" s="259"/>
      <c r="J51" s="259"/>
      <c r="K51" s="259"/>
      <c r="L51" s="259"/>
      <c r="M51" s="259"/>
      <c r="N51" s="259"/>
      <c r="O51" s="259"/>
      <c r="P51" s="259"/>
      <c r="Q51" s="72"/>
      <c r="R51" s="72"/>
      <c r="S51" s="72"/>
      <c r="T51" s="259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86"/>
      <c r="AG51" s="72"/>
      <c r="AH51" s="72"/>
      <c r="AI51" s="86"/>
      <c r="AJ51" s="86"/>
      <c r="AK51" s="86"/>
      <c r="AL51" s="86"/>
      <c r="AM51" s="44" t="n">
        <f aca="false">AL51</f>
        <v>0</v>
      </c>
      <c r="AN51" s="44"/>
      <c r="AO51" s="44"/>
      <c r="AP51" s="44"/>
      <c r="AQ51" s="44"/>
      <c r="AR51" s="44"/>
      <c r="AS51" s="44"/>
      <c r="AT51" s="44"/>
      <c r="AU51" s="44"/>
      <c r="AV51" s="44"/>
    </row>
    <row r="52" customFormat="false" ht="24.75" hidden="false" customHeight="true" outlineLevel="0" collapsed="false">
      <c r="A52" s="44" t="n">
        <v>54</v>
      </c>
      <c r="B52" s="88" t="s">
        <v>256</v>
      </c>
      <c r="C52" s="88" t="str">
        <f aca="false">CONCATENATE(D52,"_",E52)</f>
        <v>CM_Intervenant</v>
      </c>
      <c r="D52" s="89" t="s">
        <v>23</v>
      </c>
      <c r="E52" s="89" t="s">
        <v>71</v>
      </c>
      <c r="F52" s="89" t="s">
        <v>72</v>
      </c>
      <c r="G52" s="92" t="n">
        <v>0.5</v>
      </c>
      <c r="H52" s="275" t="n">
        <f aca="false">1/2</f>
        <v>0.5</v>
      </c>
      <c r="I52" s="275" t="n">
        <v>0.5</v>
      </c>
      <c r="J52" s="251"/>
      <c r="K52" s="275"/>
      <c r="L52" s="275"/>
      <c r="M52" s="275"/>
      <c r="N52" s="275"/>
      <c r="O52" s="275"/>
      <c r="P52" s="275"/>
      <c r="Q52" s="343"/>
      <c r="R52" s="343"/>
      <c r="S52" s="343"/>
      <c r="T52" s="251"/>
      <c r="U52" s="238"/>
      <c r="V52" s="238"/>
      <c r="W52" s="238"/>
      <c r="X52" s="238"/>
      <c r="Y52" s="238"/>
      <c r="Z52" s="238"/>
      <c r="AA52" s="238"/>
      <c r="AB52" s="238"/>
      <c r="AC52" s="240" t="s">
        <v>257</v>
      </c>
      <c r="AD52" s="88" t="n">
        <f aca="false">SUM(G52:AB52)</f>
        <v>1.5</v>
      </c>
      <c r="AE52" s="88" t="n">
        <f aca="false">SUM(G52:P52)</f>
        <v>1.5</v>
      </c>
      <c r="AF52" s="88" t="n">
        <f aca="false">4.5/1.5</f>
        <v>3</v>
      </c>
      <c r="AG52" s="94" t="n">
        <f aca="false">(AD52+AD55+AD58+AD63)/(AF52+AF55+AF58+AF63)</f>
        <v>0.9464285714</v>
      </c>
      <c r="AH52" s="88" t="str">
        <f aca="false">B52</f>
        <v>M4104C - CDAM</v>
      </c>
      <c r="AI52" s="88" t="str">
        <f aca="false">E52</f>
        <v>Intervenant</v>
      </c>
      <c r="AJ52" s="88" t="s">
        <v>73</v>
      </c>
      <c r="AK52" s="88" t="s">
        <v>21</v>
      </c>
      <c r="AL52" s="88" t="s">
        <v>74</v>
      </c>
      <c r="AM52" s="44"/>
      <c r="AN52" s="44"/>
      <c r="AO52" s="44"/>
      <c r="AP52" s="44"/>
      <c r="AQ52" s="44"/>
      <c r="AR52" s="44"/>
      <c r="AS52" s="44"/>
      <c r="AT52" s="44"/>
      <c r="AU52" s="44"/>
      <c r="AV52" s="44"/>
    </row>
    <row r="53" customFormat="false" ht="14.25" hidden="false" customHeight="true" outlineLevel="0" collapsed="false">
      <c r="A53" s="44" t="n">
        <v>55</v>
      </c>
      <c r="B53" s="163" t="s">
        <v>258</v>
      </c>
      <c r="C53" s="96" t="str">
        <f aca="false">CONCATENATE(D53,"_",E53)</f>
        <v>CM_LD</v>
      </c>
      <c r="D53" s="195" t="s">
        <v>23</v>
      </c>
      <c r="E53" s="195" t="s">
        <v>95</v>
      </c>
      <c r="F53" s="195" t="s">
        <v>30</v>
      </c>
      <c r="G53" s="279" t="n">
        <v>0.5</v>
      </c>
      <c r="H53" s="283" t="n">
        <f aca="false">1/2</f>
        <v>0.5</v>
      </c>
      <c r="I53" s="283" t="n">
        <v>0.5</v>
      </c>
      <c r="J53" s="167"/>
      <c r="K53" s="283"/>
      <c r="L53" s="283"/>
      <c r="M53" s="283"/>
      <c r="N53" s="283"/>
      <c r="O53" s="366"/>
      <c r="P53" s="283"/>
      <c r="Q53" s="355"/>
      <c r="R53" s="355"/>
      <c r="S53" s="355"/>
      <c r="T53" s="167"/>
      <c r="U53" s="167"/>
      <c r="V53" s="167"/>
      <c r="W53" s="167"/>
      <c r="X53" s="167"/>
      <c r="Y53" s="167"/>
      <c r="Z53" s="167"/>
      <c r="AA53" s="167"/>
      <c r="AB53" s="167"/>
      <c r="AC53" s="102"/>
      <c r="AD53" s="103" t="n">
        <f aca="false">SUM(G53:AB54)</f>
        <v>1.5</v>
      </c>
      <c r="AE53" s="104"/>
      <c r="AF53" s="104"/>
      <c r="AG53" s="104"/>
      <c r="AH53" s="104"/>
      <c r="AI53" s="105" t="str">
        <f aca="false">E53</f>
        <v>LD</v>
      </c>
      <c r="AJ53" s="106" t="str">
        <f aca="false">D53</f>
        <v>CM</v>
      </c>
      <c r="AK53" s="105" t="n">
        <f aca="false">SUM(G53:AB53)</f>
        <v>1.5</v>
      </c>
      <c r="AL53" s="105" t="n">
        <f aca="false">AK53*1.5</f>
        <v>2.25</v>
      </c>
      <c r="AM53" s="44" t="n">
        <f aca="false">AL53*1.5</f>
        <v>3.375</v>
      </c>
      <c r="AN53" s="44"/>
      <c r="AO53" s="44"/>
      <c r="AP53" s="44"/>
      <c r="AQ53" s="44"/>
      <c r="AR53" s="44"/>
      <c r="AS53" s="44"/>
      <c r="AT53" s="44"/>
      <c r="AU53" s="44"/>
      <c r="AV53" s="44"/>
    </row>
    <row r="54" customFormat="false" ht="13.5" hidden="false" customHeight="true" outlineLevel="0" collapsed="false">
      <c r="A54" s="44" t="n">
        <v>56</v>
      </c>
      <c r="B54" s="163" t="s">
        <v>258</v>
      </c>
      <c r="C54" s="96" t="str">
        <f aca="false">CONCATENATE(D54,"_",E54)</f>
        <v>CM_</v>
      </c>
      <c r="D54" s="195" t="s">
        <v>23</v>
      </c>
      <c r="E54" s="195"/>
      <c r="F54" s="195" t="s">
        <v>30</v>
      </c>
      <c r="G54" s="279"/>
      <c r="H54" s="283"/>
      <c r="I54" s="283"/>
      <c r="J54" s="167"/>
      <c r="K54" s="283"/>
      <c r="L54" s="283"/>
      <c r="M54" s="283"/>
      <c r="N54" s="283"/>
      <c r="O54" s="366"/>
      <c r="P54" s="283"/>
      <c r="Q54" s="355"/>
      <c r="R54" s="355"/>
      <c r="S54" s="355"/>
      <c r="T54" s="167"/>
      <c r="U54" s="167"/>
      <c r="V54" s="167"/>
      <c r="W54" s="167"/>
      <c r="X54" s="167"/>
      <c r="Y54" s="167"/>
      <c r="Z54" s="167"/>
      <c r="AA54" s="167"/>
      <c r="AB54" s="167"/>
      <c r="AC54" s="112"/>
      <c r="AD54" s="113" t="str">
        <f aca="false">IF(AD52=AD53,"ok","/!\")</f>
        <v>ok</v>
      </c>
      <c r="AE54" s="113"/>
      <c r="AF54" s="113" t="str">
        <f aca="false">IF(AD52=AF52,"ok","/!\")</f>
        <v>/!\</v>
      </c>
      <c r="AG54" s="114"/>
      <c r="AH54" s="114"/>
      <c r="AI54" s="105" t="n">
        <f aca="false">E54</f>
        <v>0</v>
      </c>
      <c r="AJ54" s="106" t="str">
        <f aca="false">D54</f>
        <v>CM</v>
      </c>
      <c r="AK54" s="105" t="n">
        <f aca="false">SUM(G54:AB54)</f>
        <v>0</v>
      </c>
      <c r="AL54" s="105" t="n">
        <f aca="false">AK54*1.5</f>
        <v>0</v>
      </c>
      <c r="AM54" s="44" t="n">
        <f aca="false">AL54</f>
        <v>0</v>
      </c>
      <c r="AN54" s="44"/>
      <c r="AO54" s="44"/>
      <c r="AP54" s="44"/>
      <c r="AQ54" s="44"/>
      <c r="AR54" s="44"/>
      <c r="AS54" s="44"/>
      <c r="AT54" s="44"/>
      <c r="AU54" s="44"/>
      <c r="AV54" s="44"/>
    </row>
    <row r="55" customFormat="false" ht="24.75" hidden="false" customHeight="true" outlineLevel="0" collapsed="false">
      <c r="A55" s="44" t="n">
        <v>57</v>
      </c>
      <c r="B55" s="88" t="s">
        <v>256</v>
      </c>
      <c r="C55" s="88" t="str">
        <f aca="false">CONCATENATE(D55,"_",E55)</f>
        <v>TD_Intervenant</v>
      </c>
      <c r="D55" s="89" t="s">
        <v>25</v>
      </c>
      <c r="E55" s="89" t="s">
        <v>71</v>
      </c>
      <c r="F55" s="89" t="s">
        <v>72</v>
      </c>
      <c r="G55" s="92" t="n">
        <v>2</v>
      </c>
      <c r="H55" s="275" t="n">
        <v>2</v>
      </c>
      <c r="I55" s="275" t="n">
        <v>2</v>
      </c>
      <c r="J55" s="251"/>
      <c r="K55" s="275" t="n">
        <v>2</v>
      </c>
      <c r="L55" s="275"/>
      <c r="M55" s="275"/>
      <c r="N55" s="275"/>
      <c r="O55" s="275"/>
      <c r="P55" s="275"/>
      <c r="Q55" s="343"/>
      <c r="R55" s="343"/>
      <c r="S55" s="343"/>
      <c r="T55" s="251"/>
      <c r="U55" s="238"/>
      <c r="V55" s="238"/>
      <c r="W55" s="238"/>
      <c r="X55" s="238"/>
      <c r="Y55" s="238"/>
      <c r="Z55" s="238"/>
      <c r="AA55" s="238"/>
      <c r="AB55" s="238"/>
      <c r="AC55" s="280"/>
      <c r="AD55" s="88" t="n">
        <f aca="false">SUM(G55:AB55)</f>
        <v>8</v>
      </c>
      <c r="AE55" s="88" t="n">
        <f aca="false">SUM(G55:P55)</f>
        <v>8</v>
      </c>
      <c r="AF55" s="88" t="n">
        <f aca="false">12/1.5</f>
        <v>8</v>
      </c>
      <c r="AG55" s="114"/>
      <c r="AH55" s="114"/>
      <c r="AI55" s="88" t="str">
        <f aca="false">E55</f>
        <v>Intervenant</v>
      </c>
      <c r="AJ55" s="88" t="str">
        <f aca="false">D55</f>
        <v>TD</v>
      </c>
      <c r="AK55" s="88" t="n">
        <f aca="false">SUM(G55:AB55)</f>
        <v>8</v>
      </c>
      <c r="AL55" s="88" t="n">
        <f aca="false">AK55*1.5</f>
        <v>12</v>
      </c>
      <c r="AM55" s="44"/>
      <c r="AN55" s="44"/>
      <c r="AO55" s="44"/>
      <c r="AP55" s="44"/>
      <c r="AQ55" s="44"/>
      <c r="AR55" s="44"/>
      <c r="AS55" s="44"/>
      <c r="AT55" s="44"/>
      <c r="AU55" s="44"/>
      <c r="AV55" s="44"/>
    </row>
    <row r="56" customFormat="false" ht="13.5" hidden="false" customHeight="true" outlineLevel="0" collapsed="false">
      <c r="A56" s="44" t="n">
        <v>58</v>
      </c>
      <c r="B56" s="163" t="s">
        <v>258</v>
      </c>
      <c r="C56" s="96" t="str">
        <f aca="false">CONCATENATE(D56,"_",E56)</f>
        <v>TD_AP</v>
      </c>
      <c r="D56" s="195" t="s">
        <v>25</v>
      </c>
      <c r="E56" s="195" t="s">
        <v>87</v>
      </c>
      <c r="F56" s="195" t="s">
        <v>36</v>
      </c>
      <c r="G56" s="279" t="n">
        <v>2</v>
      </c>
      <c r="H56" s="283" t="n">
        <v>2</v>
      </c>
      <c r="I56" s="283" t="n">
        <v>2</v>
      </c>
      <c r="J56" s="167"/>
      <c r="K56" s="283" t="n">
        <v>2</v>
      </c>
      <c r="L56" s="283"/>
      <c r="M56" s="283"/>
      <c r="N56" s="283"/>
      <c r="O56" s="366"/>
      <c r="P56" s="283"/>
      <c r="Q56" s="355"/>
      <c r="R56" s="355"/>
      <c r="S56" s="355"/>
      <c r="T56" s="167"/>
      <c r="U56" s="167"/>
      <c r="V56" s="167"/>
      <c r="W56" s="167"/>
      <c r="X56" s="167"/>
      <c r="Y56" s="167"/>
      <c r="Z56" s="167"/>
      <c r="AA56" s="167"/>
      <c r="AB56" s="167"/>
      <c r="AC56" s="112"/>
      <c r="AD56" s="103" t="n">
        <f aca="false">SUM(G56:AB57)</f>
        <v>8</v>
      </c>
      <c r="AE56" s="104"/>
      <c r="AF56" s="104"/>
      <c r="AG56" s="114"/>
      <c r="AH56" s="114"/>
      <c r="AI56" s="105" t="str">
        <f aca="false">E56</f>
        <v>AP</v>
      </c>
      <c r="AJ56" s="106" t="str">
        <f aca="false">D56</f>
        <v>TD</v>
      </c>
      <c r="AK56" s="105" t="n">
        <f aca="false">SUM(G56:AB56)</f>
        <v>8</v>
      </c>
      <c r="AL56" s="105" t="n">
        <f aca="false">AK56*1.5</f>
        <v>12</v>
      </c>
      <c r="AM56" s="44" t="n">
        <f aca="false">AL56</f>
        <v>12</v>
      </c>
      <c r="AN56" s="44"/>
      <c r="AO56" s="44"/>
      <c r="AP56" s="44"/>
      <c r="AQ56" s="44"/>
      <c r="AR56" s="44"/>
      <c r="AS56" s="44"/>
      <c r="AT56" s="44"/>
      <c r="AU56" s="44"/>
      <c r="AV56" s="44"/>
    </row>
    <row r="57" customFormat="false" ht="13.5" hidden="false" customHeight="true" outlineLevel="0" collapsed="false">
      <c r="A57" s="44" t="n">
        <v>59</v>
      </c>
      <c r="B57" s="163" t="s">
        <v>258</v>
      </c>
      <c r="C57" s="96" t="str">
        <f aca="false">CONCATENATE(D57,"_",E57)</f>
        <v>TD_</v>
      </c>
      <c r="D57" s="195" t="s">
        <v>25</v>
      </c>
      <c r="E57" s="195"/>
      <c r="F57" s="195" t="s">
        <v>32</v>
      </c>
      <c r="G57" s="279"/>
      <c r="H57" s="283"/>
      <c r="I57" s="283"/>
      <c r="J57" s="167"/>
      <c r="K57" s="283"/>
      <c r="L57" s="283"/>
      <c r="M57" s="283"/>
      <c r="N57" s="283"/>
      <c r="O57" s="366"/>
      <c r="P57" s="283"/>
      <c r="Q57" s="355"/>
      <c r="R57" s="355"/>
      <c r="S57" s="355"/>
      <c r="T57" s="167"/>
      <c r="U57" s="167"/>
      <c r="V57" s="167"/>
      <c r="W57" s="167"/>
      <c r="X57" s="167"/>
      <c r="Y57" s="167"/>
      <c r="Z57" s="167"/>
      <c r="AA57" s="167"/>
      <c r="AB57" s="167"/>
      <c r="AC57" s="112"/>
      <c r="AD57" s="113" t="str">
        <f aca="false">IF(AD55=AD56,"ok","/!\")</f>
        <v>ok</v>
      </c>
      <c r="AE57" s="113"/>
      <c r="AF57" s="113" t="str">
        <f aca="false">IF(AD55=AF55,"ok","/!\")</f>
        <v>ok</v>
      </c>
      <c r="AG57" s="114"/>
      <c r="AH57" s="114"/>
      <c r="AI57" s="105" t="n">
        <f aca="false">E57</f>
        <v>0</v>
      </c>
      <c r="AJ57" s="106" t="str">
        <f aca="false">D57</f>
        <v>TD</v>
      </c>
      <c r="AK57" s="105" t="n">
        <f aca="false">SUM(G57:AB57)</f>
        <v>0</v>
      </c>
      <c r="AL57" s="105" t="n">
        <f aca="false">AK57*1.5</f>
        <v>0</v>
      </c>
      <c r="AM57" s="44" t="n">
        <f aca="false">AL57</f>
        <v>0</v>
      </c>
      <c r="AN57" s="44"/>
      <c r="AO57" s="44"/>
      <c r="AP57" s="44"/>
      <c r="AQ57" s="44"/>
      <c r="AR57" s="44"/>
      <c r="AS57" s="44"/>
      <c r="AT57" s="44"/>
      <c r="AU57" s="44"/>
      <c r="AV57" s="44"/>
    </row>
    <row r="58" customFormat="false" ht="24.75" hidden="false" customHeight="true" outlineLevel="0" collapsed="false">
      <c r="A58" s="44" t="n">
        <v>60</v>
      </c>
      <c r="B58" s="88" t="s">
        <v>256</v>
      </c>
      <c r="C58" s="88" t="str">
        <f aca="false">CONCATENATE(D58,"_",E58)</f>
        <v>TP_Intervenant</v>
      </c>
      <c r="D58" s="89" t="s">
        <v>27</v>
      </c>
      <c r="E58" s="89" t="s">
        <v>71</v>
      </c>
      <c r="F58" s="89" t="s">
        <v>72</v>
      </c>
      <c r="G58" s="92"/>
      <c r="H58" s="275"/>
      <c r="I58" s="275"/>
      <c r="J58" s="251"/>
      <c r="K58" s="275"/>
      <c r="L58" s="275" t="n">
        <v>2</v>
      </c>
      <c r="M58" s="275" t="n">
        <v>2</v>
      </c>
      <c r="N58" s="275" t="n">
        <v>2</v>
      </c>
      <c r="O58" s="275" t="n">
        <v>2</v>
      </c>
      <c r="P58" s="275"/>
      <c r="Q58" s="343"/>
      <c r="R58" s="343"/>
      <c r="S58" s="343"/>
      <c r="T58" s="251"/>
      <c r="U58" s="238"/>
      <c r="V58" s="238"/>
      <c r="W58" s="238"/>
      <c r="X58" s="238"/>
      <c r="Y58" s="238"/>
      <c r="Z58" s="238"/>
      <c r="AA58" s="238"/>
      <c r="AB58" s="238"/>
      <c r="AC58" s="280"/>
      <c r="AD58" s="88" t="n">
        <f aca="false">SUM(G58:AB58)*2</f>
        <v>16</v>
      </c>
      <c r="AE58" s="88" t="n">
        <f aca="false">SUM(G58:P58)</f>
        <v>8</v>
      </c>
      <c r="AF58" s="88" t="n">
        <f aca="false">12/1.5*2</f>
        <v>16</v>
      </c>
      <c r="AG58" s="114"/>
      <c r="AH58" s="114"/>
      <c r="AI58" s="88" t="str">
        <f aca="false">E58</f>
        <v>Intervenant</v>
      </c>
      <c r="AJ58" s="88" t="str">
        <f aca="false">D58</f>
        <v>TP</v>
      </c>
      <c r="AK58" s="88" t="n">
        <f aca="false">SUM(G58:AB58)</f>
        <v>8</v>
      </c>
      <c r="AL58" s="88" t="n">
        <f aca="false">AK58*1.5</f>
        <v>12</v>
      </c>
      <c r="AM58" s="44"/>
      <c r="AN58" s="44"/>
      <c r="AO58" s="44"/>
      <c r="AP58" s="44"/>
      <c r="AQ58" s="44"/>
      <c r="AR58" s="44"/>
      <c r="AS58" s="44"/>
      <c r="AT58" s="44"/>
      <c r="AU58" s="44"/>
      <c r="AV58" s="44"/>
    </row>
    <row r="59" customFormat="false" ht="13.5" hidden="false" customHeight="true" outlineLevel="0" collapsed="false">
      <c r="A59" s="44" t="n">
        <v>61</v>
      </c>
      <c r="B59" s="163" t="s">
        <v>258</v>
      </c>
      <c r="C59" s="96" t="str">
        <f aca="false">CONCATENATE(D59,"_",E59)</f>
        <v>TP_AP</v>
      </c>
      <c r="D59" s="195" t="s">
        <v>27</v>
      </c>
      <c r="E59" s="195" t="s">
        <v>87</v>
      </c>
      <c r="F59" s="195" t="s">
        <v>36</v>
      </c>
      <c r="G59" s="279"/>
      <c r="H59" s="283"/>
      <c r="I59" s="283"/>
      <c r="J59" s="167"/>
      <c r="K59" s="283"/>
      <c r="L59" s="283" t="n">
        <v>2</v>
      </c>
      <c r="M59" s="283" t="n">
        <v>2</v>
      </c>
      <c r="N59" s="283" t="n">
        <v>2</v>
      </c>
      <c r="O59" s="366" t="n">
        <v>2</v>
      </c>
      <c r="P59" s="283"/>
      <c r="Q59" s="355"/>
      <c r="R59" s="355"/>
      <c r="S59" s="355"/>
      <c r="T59" s="167"/>
      <c r="U59" s="167"/>
      <c r="V59" s="167"/>
      <c r="W59" s="167"/>
      <c r="X59" s="167"/>
      <c r="Y59" s="167"/>
      <c r="Z59" s="167"/>
      <c r="AA59" s="167"/>
      <c r="AB59" s="167"/>
      <c r="AC59" s="112"/>
      <c r="AD59" s="103" t="n">
        <f aca="false">SUM(G59:AB62)</f>
        <v>16</v>
      </c>
      <c r="AE59" s="104"/>
      <c r="AF59" s="104"/>
      <c r="AG59" s="114"/>
      <c r="AH59" s="114"/>
      <c r="AI59" s="105" t="str">
        <f aca="false">E59</f>
        <v>AP</v>
      </c>
      <c r="AJ59" s="106" t="str">
        <f aca="false">D59</f>
        <v>TP</v>
      </c>
      <c r="AK59" s="105" t="n">
        <f aca="false">SUM(G59:AB59)</f>
        <v>8</v>
      </c>
      <c r="AL59" s="105" t="n">
        <f aca="false">AK59*1.5</f>
        <v>12</v>
      </c>
      <c r="AM59" s="44" t="n">
        <f aca="false">AL59</f>
        <v>12</v>
      </c>
      <c r="AN59" s="44"/>
      <c r="AO59" s="44"/>
      <c r="AP59" s="44"/>
      <c r="AQ59" s="44"/>
      <c r="AR59" s="44"/>
      <c r="AS59" s="44"/>
      <c r="AT59" s="44"/>
      <c r="AU59" s="44"/>
      <c r="AV59" s="44"/>
    </row>
    <row r="60" customFormat="false" ht="13.5" hidden="false" customHeight="true" outlineLevel="0" collapsed="false">
      <c r="A60" s="44" t="n">
        <v>62</v>
      </c>
      <c r="B60" s="163" t="s">
        <v>258</v>
      </c>
      <c r="C60" s="96" t="str">
        <f aca="false">CONCATENATE(D60,"_",E60)</f>
        <v>TP_HBH</v>
      </c>
      <c r="D60" s="195" t="s">
        <v>27</v>
      </c>
      <c r="E60" s="195" t="s">
        <v>155</v>
      </c>
      <c r="F60" s="195" t="s">
        <v>36</v>
      </c>
      <c r="G60" s="279"/>
      <c r="H60" s="283"/>
      <c r="I60" s="283"/>
      <c r="J60" s="167"/>
      <c r="K60" s="283"/>
      <c r="L60" s="283" t="n">
        <v>2</v>
      </c>
      <c r="M60" s="283" t="n">
        <v>2</v>
      </c>
      <c r="N60" s="283" t="n">
        <v>2</v>
      </c>
      <c r="O60" s="366" t="n">
        <v>2</v>
      </c>
      <c r="P60" s="283"/>
      <c r="Q60" s="355"/>
      <c r="R60" s="355"/>
      <c r="S60" s="355"/>
      <c r="T60" s="167"/>
      <c r="U60" s="167"/>
      <c r="V60" s="167"/>
      <c r="W60" s="167"/>
      <c r="X60" s="167"/>
      <c r="Y60" s="167"/>
      <c r="Z60" s="167"/>
      <c r="AA60" s="167"/>
      <c r="AB60" s="167"/>
      <c r="AC60" s="112"/>
      <c r="AD60" s="126"/>
      <c r="AE60" s="114"/>
      <c r="AF60" s="114"/>
      <c r="AG60" s="114"/>
      <c r="AH60" s="114"/>
      <c r="AI60" s="105" t="str">
        <f aca="false">E60</f>
        <v>HBH</v>
      </c>
      <c r="AJ60" s="106" t="str">
        <f aca="false">D60</f>
        <v>TP</v>
      </c>
      <c r="AK60" s="105" t="n">
        <f aca="false">SUM(G60:AB60)</f>
        <v>8</v>
      </c>
      <c r="AL60" s="105" t="n">
        <f aca="false">AK60*1.5</f>
        <v>12</v>
      </c>
      <c r="AM60" s="44" t="n">
        <f aca="false">AL60</f>
        <v>12</v>
      </c>
      <c r="AN60" s="44"/>
      <c r="AO60" s="44"/>
      <c r="AP60" s="44"/>
      <c r="AQ60" s="44"/>
      <c r="AR60" s="44"/>
      <c r="AS60" s="44"/>
      <c r="AT60" s="44"/>
      <c r="AU60" s="44"/>
      <c r="AV60" s="44"/>
    </row>
    <row r="61" customFormat="false" ht="13.5" hidden="false" customHeight="true" outlineLevel="0" collapsed="false">
      <c r="A61" s="44" t="n">
        <v>63</v>
      </c>
      <c r="B61" s="163" t="s">
        <v>258</v>
      </c>
      <c r="C61" s="96" t="str">
        <f aca="false">CONCATENATE(D61,"_",E61)</f>
        <v>TP_</v>
      </c>
      <c r="D61" s="195" t="s">
        <v>27</v>
      </c>
      <c r="E61" s="195"/>
      <c r="F61" s="195" t="s">
        <v>36</v>
      </c>
      <c r="G61" s="279"/>
      <c r="H61" s="283"/>
      <c r="I61" s="283"/>
      <c r="J61" s="167"/>
      <c r="K61" s="283"/>
      <c r="L61" s="283"/>
      <c r="M61" s="283"/>
      <c r="N61" s="283"/>
      <c r="O61" s="366"/>
      <c r="P61" s="283"/>
      <c r="Q61" s="355"/>
      <c r="R61" s="355"/>
      <c r="S61" s="355"/>
      <c r="T61" s="167"/>
      <c r="U61" s="167"/>
      <c r="V61" s="167"/>
      <c r="W61" s="167"/>
      <c r="X61" s="167"/>
      <c r="Y61" s="167"/>
      <c r="Z61" s="167"/>
      <c r="AA61" s="167"/>
      <c r="AB61" s="167"/>
      <c r="AC61" s="112"/>
      <c r="AD61" s="126"/>
      <c r="AE61" s="114"/>
      <c r="AF61" s="114"/>
      <c r="AG61" s="114"/>
      <c r="AH61" s="114"/>
      <c r="AI61" s="105" t="n">
        <f aca="false">E61</f>
        <v>0</v>
      </c>
      <c r="AJ61" s="106" t="str">
        <f aca="false">D61</f>
        <v>TP</v>
      </c>
      <c r="AK61" s="105" t="n">
        <f aca="false">SUM(G61:AB61)</f>
        <v>0</v>
      </c>
      <c r="AL61" s="105" t="n">
        <f aca="false">AK61*1.5</f>
        <v>0</v>
      </c>
      <c r="AM61" s="44" t="n">
        <f aca="false">AL61</f>
        <v>0</v>
      </c>
      <c r="AN61" s="44"/>
      <c r="AO61" s="44"/>
      <c r="AP61" s="44"/>
      <c r="AQ61" s="44"/>
      <c r="AR61" s="44"/>
      <c r="AS61" s="44"/>
      <c r="AT61" s="44"/>
      <c r="AU61" s="44"/>
      <c r="AV61" s="44"/>
    </row>
    <row r="62" customFormat="false" ht="13.5" hidden="false" customHeight="true" outlineLevel="0" collapsed="false">
      <c r="A62" s="44" t="n">
        <v>64</v>
      </c>
      <c r="B62" s="163" t="s">
        <v>258</v>
      </c>
      <c r="C62" s="96" t="str">
        <f aca="false">CONCATENATE(D62,"_",E62)</f>
        <v>TP_</v>
      </c>
      <c r="D62" s="195" t="s">
        <v>27</v>
      </c>
      <c r="E62" s="195"/>
      <c r="F62" s="195" t="s">
        <v>36</v>
      </c>
      <c r="G62" s="279"/>
      <c r="H62" s="283"/>
      <c r="I62" s="283"/>
      <c r="J62" s="167"/>
      <c r="K62" s="283"/>
      <c r="L62" s="283"/>
      <c r="M62" s="283"/>
      <c r="N62" s="283"/>
      <c r="O62" s="366"/>
      <c r="P62" s="283"/>
      <c r="Q62" s="355"/>
      <c r="R62" s="355"/>
      <c r="S62" s="355"/>
      <c r="T62" s="167"/>
      <c r="U62" s="167"/>
      <c r="V62" s="167"/>
      <c r="W62" s="167"/>
      <c r="X62" s="167"/>
      <c r="Y62" s="167"/>
      <c r="Z62" s="167"/>
      <c r="AA62" s="167"/>
      <c r="AB62" s="167"/>
      <c r="AC62" s="112"/>
      <c r="AD62" s="113" t="str">
        <f aca="false">IF(AD58=AD59,"ok","/!\")</f>
        <v>ok</v>
      </c>
      <c r="AE62" s="113"/>
      <c r="AF62" s="113" t="str">
        <f aca="false">IF(AD58=AF58,"ok","/!\")</f>
        <v>ok</v>
      </c>
      <c r="AG62" s="114"/>
      <c r="AH62" s="114"/>
      <c r="AI62" s="105" t="n">
        <f aca="false">E62</f>
        <v>0</v>
      </c>
      <c r="AJ62" s="106" t="str">
        <f aca="false">D62</f>
        <v>TP</v>
      </c>
      <c r="AK62" s="105" t="n">
        <f aca="false">SUM(G62:AB62)</f>
        <v>0</v>
      </c>
      <c r="AL62" s="105" t="n">
        <f aca="false">AK62*1.5</f>
        <v>0</v>
      </c>
      <c r="AM62" s="44" t="n">
        <f aca="false">AL62</f>
        <v>0</v>
      </c>
      <c r="AN62" s="44"/>
      <c r="AO62" s="44"/>
      <c r="AP62" s="44"/>
      <c r="AQ62" s="44"/>
      <c r="AR62" s="44"/>
      <c r="AS62" s="44"/>
      <c r="AT62" s="44"/>
      <c r="AU62" s="44"/>
      <c r="AV62" s="44"/>
    </row>
    <row r="63" customFormat="false" ht="24.75" hidden="false" customHeight="true" outlineLevel="0" collapsed="false">
      <c r="A63" s="44" t="n">
        <v>65</v>
      </c>
      <c r="B63" s="88" t="s">
        <v>256</v>
      </c>
      <c r="C63" s="88" t="str">
        <f aca="false">CONCATENATE(D63,"_",E63)</f>
        <v>CTRL_Intervenant</v>
      </c>
      <c r="D63" s="89" t="s">
        <v>28</v>
      </c>
      <c r="E63" s="89" t="s">
        <v>71</v>
      </c>
      <c r="F63" s="89" t="s">
        <v>72</v>
      </c>
      <c r="G63" s="92"/>
      <c r="H63" s="275"/>
      <c r="I63" s="275"/>
      <c r="J63" s="251"/>
      <c r="K63" s="275"/>
      <c r="L63" s="275"/>
      <c r="M63" s="275"/>
      <c r="N63" s="275"/>
      <c r="O63" s="275"/>
      <c r="P63" s="275" t="n">
        <v>1</v>
      </c>
      <c r="Q63" s="343"/>
      <c r="R63" s="343"/>
      <c r="S63" s="343"/>
      <c r="T63" s="251"/>
      <c r="U63" s="238"/>
      <c r="V63" s="238"/>
      <c r="W63" s="238"/>
      <c r="X63" s="238"/>
      <c r="Y63" s="238"/>
      <c r="Z63" s="238"/>
      <c r="AA63" s="238"/>
      <c r="AB63" s="238"/>
      <c r="AC63" s="122"/>
      <c r="AD63" s="88" t="n">
        <f aca="false">SUM(G63:AB63)</f>
        <v>1</v>
      </c>
      <c r="AE63" s="88" t="n">
        <f aca="false">SUM(G63:P63)</f>
        <v>1</v>
      </c>
      <c r="AF63" s="88" t="n">
        <f aca="false">1.5/1.5</f>
        <v>1</v>
      </c>
      <c r="AG63" s="114"/>
      <c r="AH63" s="114"/>
      <c r="AI63" s="88" t="str">
        <f aca="false">E63</f>
        <v>Intervenant</v>
      </c>
      <c r="AJ63" s="88" t="str">
        <f aca="false">D63</f>
        <v>CTRL</v>
      </c>
      <c r="AK63" s="88" t="n">
        <f aca="false">SUM(G63:AB63)</f>
        <v>1</v>
      </c>
      <c r="AL63" s="88" t="n">
        <f aca="false">AK63*1.5</f>
        <v>1.5</v>
      </c>
      <c r="AM63" s="44"/>
      <c r="AN63" s="44"/>
      <c r="AO63" s="44"/>
      <c r="AP63" s="44"/>
      <c r="AQ63" s="44"/>
      <c r="AR63" s="44"/>
      <c r="AS63" s="44"/>
      <c r="AT63" s="44"/>
      <c r="AU63" s="44"/>
      <c r="AV63" s="44"/>
    </row>
    <row r="64" customFormat="false" ht="14.25" hidden="false" customHeight="true" outlineLevel="0" collapsed="false">
      <c r="A64" s="44" t="n">
        <v>66</v>
      </c>
      <c r="B64" s="163" t="s">
        <v>258</v>
      </c>
      <c r="C64" s="96" t="str">
        <f aca="false">CONCATENATE(D64,"_",E64)</f>
        <v>CTRL_LD</v>
      </c>
      <c r="D64" s="195" t="s">
        <v>28</v>
      </c>
      <c r="E64" s="195" t="s">
        <v>95</v>
      </c>
      <c r="F64" s="195" t="s">
        <v>28</v>
      </c>
      <c r="G64" s="279"/>
      <c r="H64" s="283"/>
      <c r="I64" s="283"/>
      <c r="J64" s="167"/>
      <c r="K64" s="283"/>
      <c r="L64" s="283"/>
      <c r="M64" s="283"/>
      <c r="N64" s="283"/>
      <c r="O64" s="366"/>
      <c r="P64" s="283" t="n">
        <v>1</v>
      </c>
      <c r="Q64" s="355"/>
      <c r="R64" s="355"/>
      <c r="S64" s="355"/>
      <c r="T64" s="167"/>
      <c r="U64" s="167"/>
      <c r="V64" s="167"/>
      <c r="W64" s="167"/>
      <c r="X64" s="167"/>
      <c r="Y64" s="167"/>
      <c r="Z64" s="167"/>
      <c r="AA64" s="167"/>
      <c r="AB64" s="167"/>
      <c r="AC64" s="112"/>
      <c r="AD64" s="103" t="n">
        <f aca="false">SUM(G64:AB65)</f>
        <v>1</v>
      </c>
      <c r="AE64" s="104"/>
      <c r="AF64" s="104"/>
      <c r="AG64" s="114"/>
      <c r="AH64" s="114"/>
      <c r="AI64" s="106" t="str">
        <f aca="false">E64</f>
        <v>LD</v>
      </c>
      <c r="AJ64" s="106" t="str">
        <f aca="false">D64</f>
        <v>CTRL</v>
      </c>
      <c r="AK64" s="106" t="n">
        <f aca="false">SUM(G64:AB64)</f>
        <v>1</v>
      </c>
      <c r="AL64" s="106" t="n">
        <f aca="false">AK64*1.5</f>
        <v>1.5</v>
      </c>
      <c r="AM64" s="44" t="n">
        <f aca="false">AL64</f>
        <v>1.5</v>
      </c>
      <c r="AN64" s="44"/>
      <c r="AO64" s="44"/>
      <c r="AP64" s="44"/>
      <c r="AQ64" s="44"/>
      <c r="AR64" s="44"/>
      <c r="AS64" s="44"/>
      <c r="AT64" s="44"/>
      <c r="AU64" s="44"/>
      <c r="AV64" s="44"/>
    </row>
    <row r="65" customFormat="false" ht="13.5" hidden="false" customHeight="true" outlineLevel="0" collapsed="false">
      <c r="A65" s="44" t="n">
        <v>67</v>
      </c>
      <c r="B65" s="163" t="s">
        <v>258</v>
      </c>
      <c r="C65" s="96" t="str">
        <f aca="false">CONCATENATE(D65,"_",E65)</f>
        <v>CTRL_</v>
      </c>
      <c r="D65" s="195" t="s">
        <v>28</v>
      </c>
      <c r="E65" s="195"/>
      <c r="F65" s="195" t="s">
        <v>28</v>
      </c>
      <c r="G65" s="279"/>
      <c r="H65" s="283"/>
      <c r="I65" s="283"/>
      <c r="J65" s="167"/>
      <c r="K65" s="283"/>
      <c r="L65" s="283"/>
      <c r="M65" s="283"/>
      <c r="N65" s="283"/>
      <c r="O65" s="366"/>
      <c r="P65" s="283"/>
      <c r="Q65" s="355"/>
      <c r="R65" s="355"/>
      <c r="S65" s="355"/>
      <c r="T65" s="167"/>
      <c r="U65" s="167"/>
      <c r="V65" s="167"/>
      <c r="W65" s="167"/>
      <c r="X65" s="167"/>
      <c r="Y65" s="167"/>
      <c r="Z65" s="167"/>
      <c r="AA65" s="167"/>
      <c r="AB65" s="167"/>
      <c r="AC65" s="128"/>
      <c r="AD65" s="113" t="str">
        <f aca="false">IF(AD63=AD64,"ok","/!\")</f>
        <v>ok</v>
      </c>
      <c r="AE65" s="113"/>
      <c r="AF65" s="113" t="str">
        <f aca="false">IF(AD63=AF63,"ok","/!\")</f>
        <v>ok</v>
      </c>
      <c r="AG65" s="129"/>
      <c r="AH65" s="129"/>
      <c r="AI65" s="28" t="n">
        <f aca="false">E65</f>
        <v>0</v>
      </c>
      <c r="AJ65" s="106" t="str">
        <f aca="false">D65</f>
        <v>CTRL</v>
      </c>
      <c r="AK65" s="28" t="n">
        <f aca="false">SUM(G65:AB65)</f>
        <v>0</v>
      </c>
      <c r="AL65" s="28" t="n">
        <f aca="false">AK65*1.5</f>
        <v>0</v>
      </c>
      <c r="AM65" s="44" t="n">
        <f aca="false">AL65</f>
        <v>0</v>
      </c>
      <c r="AN65" s="44"/>
      <c r="AO65" s="44"/>
      <c r="AP65" s="44"/>
      <c r="AQ65" s="44"/>
      <c r="AR65" s="44"/>
      <c r="AS65" s="44"/>
      <c r="AT65" s="44"/>
      <c r="AU65" s="44"/>
      <c r="AV65" s="44"/>
    </row>
    <row r="66" customFormat="false" ht="13.5" hidden="false" customHeight="true" outlineLevel="0" collapsed="false">
      <c r="A66" s="44"/>
      <c r="B66" s="172"/>
      <c r="C66" s="131"/>
      <c r="D66" s="336"/>
      <c r="E66" s="259"/>
      <c r="F66" s="259"/>
      <c r="G66" s="259"/>
      <c r="H66" s="259"/>
      <c r="I66" s="259"/>
      <c r="J66" s="259"/>
      <c r="K66" s="259"/>
      <c r="L66" s="259"/>
      <c r="M66" s="259"/>
      <c r="N66" s="259"/>
      <c r="O66" s="259"/>
      <c r="P66" s="259"/>
      <c r="Q66" s="72"/>
      <c r="R66" s="72"/>
      <c r="S66" s="72"/>
      <c r="T66" s="259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86"/>
      <c r="AG66" s="72"/>
      <c r="AH66" s="72"/>
      <c r="AI66" s="86"/>
      <c r="AJ66" s="86"/>
      <c r="AK66" s="86"/>
      <c r="AL66" s="86"/>
      <c r="AM66" s="44" t="n">
        <f aca="false">AL66</f>
        <v>0</v>
      </c>
      <c r="AN66" s="44"/>
      <c r="AO66" s="44"/>
      <c r="AP66" s="44"/>
      <c r="AQ66" s="44"/>
      <c r="AR66" s="44"/>
      <c r="AS66" s="44"/>
      <c r="AT66" s="44"/>
      <c r="AU66" s="44"/>
      <c r="AV66" s="44"/>
    </row>
    <row r="67" customFormat="false" ht="24.75" hidden="false" customHeight="true" outlineLevel="0" collapsed="false">
      <c r="A67" s="44" t="n">
        <v>70</v>
      </c>
      <c r="B67" s="89" t="s">
        <v>259</v>
      </c>
      <c r="C67" s="88" t="str">
        <f aca="false">CONCATENATE(D67,"_",E67)</f>
        <v>CM_Intervenant</v>
      </c>
      <c r="D67" s="89" t="s">
        <v>23</v>
      </c>
      <c r="E67" s="89" t="s">
        <v>71</v>
      </c>
      <c r="F67" s="89" t="s">
        <v>72</v>
      </c>
      <c r="G67" s="92"/>
      <c r="H67" s="275"/>
      <c r="I67" s="275"/>
      <c r="J67" s="251"/>
      <c r="K67" s="275"/>
      <c r="L67" s="275"/>
      <c r="M67" s="275"/>
      <c r="N67" s="275"/>
      <c r="O67" s="275"/>
      <c r="P67" s="275"/>
      <c r="Q67" s="343"/>
      <c r="R67" s="343"/>
      <c r="S67" s="343"/>
      <c r="T67" s="251"/>
      <c r="U67" s="238"/>
      <c r="V67" s="238"/>
      <c r="W67" s="238"/>
      <c r="X67" s="238"/>
      <c r="Y67" s="238"/>
      <c r="Z67" s="238"/>
      <c r="AA67" s="238"/>
      <c r="AB67" s="238"/>
      <c r="AC67" s="93" t="s">
        <v>76</v>
      </c>
      <c r="AD67" s="88" t="n">
        <f aca="false">SUM(G67:AB67)</f>
        <v>0</v>
      </c>
      <c r="AE67" s="88" t="n">
        <f aca="false">SUM(G67:P67)</f>
        <v>0</v>
      </c>
      <c r="AF67" s="88" t="n">
        <v>0</v>
      </c>
      <c r="AG67" s="94" t="n">
        <f aca="false">(AD67+AD70+AD73+AD78)/(AF67+AF70+AF73+AF78)</f>
        <v>0.6071428571</v>
      </c>
      <c r="AH67" s="88" t="str">
        <f aca="false">B67</f>
        <v>M4105C - CIII</v>
      </c>
      <c r="AI67" s="88" t="str">
        <f aca="false">E67</f>
        <v>Intervenant</v>
      </c>
      <c r="AJ67" s="88" t="s">
        <v>73</v>
      </c>
      <c r="AK67" s="88" t="s">
        <v>21</v>
      </c>
      <c r="AL67" s="88" t="s">
        <v>74</v>
      </c>
      <c r="AM67" s="44"/>
      <c r="AN67" s="44"/>
      <c r="AO67" s="44"/>
      <c r="AP67" s="44"/>
      <c r="AQ67" s="44"/>
      <c r="AR67" s="44"/>
      <c r="AS67" s="44"/>
      <c r="AT67" s="44"/>
      <c r="AU67" s="44"/>
      <c r="AV67" s="44"/>
    </row>
    <row r="68" customFormat="false" ht="13.5" hidden="false" customHeight="true" outlineLevel="0" collapsed="false">
      <c r="A68" s="44" t="n">
        <v>71</v>
      </c>
      <c r="B68" s="163" t="s">
        <v>260</v>
      </c>
      <c r="C68" s="96" t="str">
        <f aca="false">CONCATENATE(D68,"_",E68)</f>
        <v>CM_</v>
      </c>
      <c r="D68" s="195" t="s">
        <v>23</v>
      </c>
      <c r="E68" s="195"/>
      <c r="F68" s="195" t="s">
        <v>30</v>
      </c>
      <c r="G68" s="279"/>
      <c r="H68" s="283"/>
      <c r="I68" s="283"/>
      <c r="J68" s="167"/>
      <c r="K68" s="283"/>
      <c r="L68" s="283"/>
      <c r="M68" s="283"/>
      <c r="N68" s="283"/>
      <c r="O68" s="366"/>
      <c r="P68" s="283"/>
      <c r="Q68" s="355"/>
      <c r="R68" s="355"/>
      <c r="S68" s="355"/>
      <c r="T68" s="167"/>
      <c r="U68" s="167"/>
      <c r="V68" s="167"/>
      <c r="W68" s="167"/>
      <c r="X68" s="167"/>
      <c r="Y68" s="167"/>
      <c r="Z68" s="167"/>
      <c r="AA68" s="167"/>
      <c r="AB68" s="167"/>
      <c r="AC68" s="102"/>
      <c r="AD68" s="103" t="n">
        <f aca="false">SUM(G68:AB69)</f>
        <v>0</v>
      </c>
      <c r="AE68" s="104"/>
      <c r="AF68" s="104"/>
      <c r="AG68" s="104"/>
      <c r="AH68" s="104"/>
      <c r="AI68" s="105" t="n">
        <f aca="false">E68</f>
        <v>0</v>
      </c>
      <c r="AJ68" s="106" t="str">
        <f aca="false">D68</f>
        <v>CM</v>
      </c>
      <c r="AK68" s="105" t="n">
        <f aca="false">SUM(G68:AB68)</f>
        <v>0</v>
      </c>
      <c r="AL68" s="105" t="n">
        <f aca="false">AK68*1.5</f>
        <v>0</v>
      </c>
      <c r="AM68" s="44" t="n">
        <f aca="false">AL68</f>
        <v>0</v>
      </c>
      <c r="AN68" s="44"/>
      <c r="AO68" s="44"/>
      <c r="AP68" s="44"/>
      <c r="AQ68" s="44"/>
      <c r="AR68" s="44"/>
      <c r="AS68" s="44"/>
      <c r="AT68" s="44"/>
      <c r="AU68" s="44"/>
      <c r="AV68" s="44"/>
    </row>
    <row r="69" customFormat="false" ht="13.5" hidden="false" customHeight="true" outlineLevel="0" collapsed="false">
      <c r="A69" s="44" t="n">
        <v>72</v>
      </c>
      <c r="B69" s="163" t="s">
        <v>260</v>
      </c>
      <c r="C69" s="96" t="str">
        <f aca="false">CONCATENATE(D69,"_",E69)</f>
        <v>CM_</v>
      </c>
      <c r="D69" s="195" t="s">
        <v>23</v>
      </c>
      <c r="E69" s="195"/>
      <c r="F69" s="195" t="s">
        <v>30</v>
      </c>
      <c r="G69" s="279"/>
      <c r="H69" s="283"/>
      <c r="I69" s="283"/>
      <c r="J69" s="167"/>
      <c r="K69" s="283"/>
      <c r="L69" s="283"/>
      <c r="M69" s="283"/>
      <c r="N69" s="283"/>
      <c r="O69" s="366"/>
      <c r="P69" s="283"/>
      <c r="Q69" s="355"/>
      <c r="R69" s="355"/>
      <c r="S69" s="355"/>
      <c r="T69" s="167"/>
      <c r="U69" s="167"/>
      <c r="V69" s="167"/>
      <c r="W69" s="167"/>
      <c r="X69" s="167"/>
      <c r="Y69" s="167"/>
      <c r="Z69" s="167"/>
      <c r="AA69" s="167"/>
      <c r="AB69" s="167"/>
      <c r="AC69" s="112"/>
      <c r="AD69" s="113" t="str">
        <f aca="false">IF(AD67=AD68,"ok","/!\")</f>
        <v>ok</v>
      </c>
      <c r="AE69" s="113"/>
      <c r="AF69" s="113" t="str">
        <f aca="false">IF(AD67=AF67,"ok","/!\")</f>
        <v>ok</v>
      </c>
      <c r="AG69" s="114"/>
      <c r="AH69" s="114"/>
      <c r="AI69" s="105" t="n">
        <f aca="false">E69</f>
        <v>0</v>
      </c>
      <c r="AJ69" s="106" t="str">
        <f aca="false">D69</f>
        <v>CM</v>
      </c>
      <c r="AK69" s="105" t="n">
        <f aca="false">SUM(G69:AB69)</f>
        <v>0</v>
      </c>
      <c r="AL69" s="105" t="n">
        <f aca="false">AK69*1.5</f>
        <v>0</v>
      </c>
      <c r="AM69" s="44" t="n">
        <f aca="false">AL69</f>
        <v>0</v>
      </c>
      <c r="AN69" s="44"/>
      <c r="AO69" s="44"/>
      <c r="AP69" s="44"/>
      <c r="AQ69" s="44"/>
      <c r="AR69" s="44"/>
      <c r="AS69" s="44"/>
      <c r="AT69" s="44"/>
      <c r="AU69" s="44"/>
      <c r="AV69" s="44"/>
    </row>
    <row r="70" customFormat="false" ht="24.75" hidden="false" customHeight="true" outlineLevel="0" collapsed="false">
      <c r="A70" s="44" t="n">
        <v>73</v>
      </c>
      <c r="B70" s="88" t="s">
        <v>259</v>
      </c>
      <c r="C70" s="88" t="str">
        <f aca="false">CONCATENATE(D70,"_",E70)</f>
        <v>TD_Intervenant</v>
      </c>
      <c r="D70" s="89" t="s">
        <v>25</v>
      </c>
      <c r="E70" s="89" t="s">
        <v>71</v>
      </c>
      <c r="F70" s="89" t="s">
        <v>72</v>
      </c>
      <c r="G70" s="92" t="n">
        <v>2</v>
      </c>
      <c r="H70" s="275" t="n">
        <v>2</v>
      </c>
      <c r="I70" s="275" t="n">
        <v>2</v>
      </c>
      <c r="J70" s="251"/>
      <c r="K70" s="275" t="n">
        <v>2</v>
      </c>
      <c r="L70" s="275" t="n">
        <v>2</v>
      </c>
      <c r="M70" s="275" t="n">
        <v>2</v>
      </c>
      <c r="N70" s="275" t="n">
        <v>2</v>
      </c>
      <c r="O70" s="275" t="n">
        <v>2</v>
      </c>
      <c r="P70" s="275"/>
      <c r="Q70" s="343"/>
      <c r="R70" s="343"/>
      <c r="S70" s="343"/>
      <c r="T70" s="251"/>
      <c r="U70" s="238"/>
      <c r="V70" s="238"/>
      <c r="W70" s="238"/>
      <c r="X70" s="238"/>
      <c r="Y70" s="238"/>
      <c r="Z70" s="238"/>
      <c r="AA70" s="238"/>
      <c r="AB70" s="238"/>
      <c r="AC70" s="280"/>
      <c r="AD70" s="88" t="n">
        <f aca="false">SUM(G70:AB70)</f>
        <v>16</v>
      </c>
      <c r="AE70" s="88" t="n">
        <f aca="false">SUM(G70:P70)</f>
        <v>16</v>
      </c>
      <c r="AF70" s="88" t="n">
        <f aca="false">18/1.5</f>
        <v>12</v>
      </c>
      <c r="AG70" s="114"/>
      <c r="AH70" s="114"/>
      <c r="AI70" s="88" t="str">
        <f aca="false">E70</f>
        <v>Intervenant</v>
      </c>
      <c r="AJ70" s="88" t="str">
        <f aca="false">D70</f>
        <v>TD</v>
      </c>
      <c r="AK70" s="88" t="n">
        <f aca="false">SUM(G70:AB70)</f>
        <v>16</v>
      </c>
      <c r="AL70" s="88" t="n">
        <f aca="false">AK70*1.5</f>
        <v>24</v>
      </c>
      <c r="AM70" s="44"/>
      <c r="AN70" s="44"/>
      <c r="AO70" s="44"/>
      <c r="AP70" s="44"/>
      <c r="AQ70" s="44"/>
      <c r="AR70" s="44"/>
      <c r="AS70" s="44"/>
      <c r="AT70" s="44"/>
      <c r="AU70" s="44"/>
      <c r="AV70" s="44"/>
    </row>
    <row r="71" customFormat="false" ht="13.5" hidden="false" customHeight="true" outlineLevel="0" collapsed="false">
      <c r="A71" s="44" t="n">
        <v>74</v>
      </c>
      <c r="B71" s="163" t="s">
        <v>260</v>
      </c>
      <c r="C71" s="96" t="str">
        <f aca="false">CONCATENATE(D71,"_",E71)</f>
        <v>TD_LR</v>
      </c>
      <c r="D71" s="195" t="s">
        <v>25</v>
      </c>
      <c r="E71" s="195" t="s">
        <v>76</v>
      </c>
      <c r="F71" s="195" t="s">
        <v>32</v>
      </c>
      <c r="G71" s="279" t="n">
        <v>1</v>
      </c>
      <c r="H71" s="283" t="n">
        <v>1</v>
      </c>
      <c r="I71" s="283" t="n">
        <v>1</v>
      </c>
      <c r="J71" s="167"/>
      <c r="K71" s="283" t="n">
        <v>1</v>
      </c>
      <c r="L71" s="283" t="n">
        <v>1</v>
      </c>
      <c r="M71" s="283" t="n">
        <v>1</v>
      </c>
      <c r="N71" s="283" t="n">
        <v>1</v>
      </c>
      <c r="O71" s="366" t="n">
        <v>1</v>
      </c>
      <c r="P71" s="283"/>
      <c r="Q71" s="355"/>
      <c r="R71" s="355"/>
      <c r="S71" s="355"/>
      <c r="T71" s="167"/>
      <c r="U71" s="167"/>
      <c r="V71" s="167"/>
      <c r="W71" s="167"/>
      <c r="X71" s="167"/>
      <c r="Y71" s="167"/>
      <c r="Z71" s="167"/>
      <c r="AA71" s="167"/>
      <c r="AB71" s="167"/>
      <c r="AC71" s="112"/>
      <c r="AD71" s="103" t="n">
        <f aca="false">SUM(G71:AB72)</f>
        <v>16</v>
      </c>
      <c r="AE71" s="104"/>
      <c r="AF71" s="104"/>
      <c r="AG71" s="114"/>
      <c r="AH71" s="114"/>
      <c r="AI71" s="105" t="str">
        <f aca="false">E71</f>
        <v>LR</v>
      </c>
      <c r="AJ71" s="106" t="str">
        <f aca="false">D71</f>
        <v>TD</v>
      </c>
      <c r="AK71" s="105" t="n">
        <f aca="false">SUM(G71:AB71)</f>
        <v>8</v>
      </c>
      <c r="AL71" s="105" t="n">
        <f aca="false">AK71*1.5</f>
        <v>12</v>
      </c>
      <c r="AM71" s="44" t="n">
        <f aca="false">AL71</f>
        <v>12</v>
      </c>
      <c r="AN71" s="44"/>
      <c r="AO71" s="44"/>
      <c r="AP71" s="44"/>
      <c r="AQ71" s="44"/>
      <c r="AR71" s="44"/>
      <c r="AS71" s="44"/>
      <c r="AT71" s="44"/>
      <c r="AU71" s="44"/>
      <c r="AV71" s="44"/>
    </row>
    <row r="72" customFormat="false" ht="13.5" hidden="false" customHeight="true" outlineLevel="0" collapsed="false">
      <c r="A72" s="44" t="n">
        <v>75</v>
      </c>
      <c r="B72" s="163" t="s">
        <v>260</v>
      </c>
      <c r="C72" s="96" t="str">
        <f aca="false">CONCATENATE(D72,"_",E72)</f>
        <v>TD_LR</v>
      </c>
      <c r="D72" s="195" t="s">
        <v>25</v>
      </c>
      <c r="E72" s="195" t="s">
        <v>76</v>
      </c>
      <c r="F72" s="195" t="s">
        <v>36</v>
      </c>
      <c r="G72" s="279" t="n">
        <v>1</v>
      </c>
      <c r="H72" s="283" t="n">
        <v>1</v>
      </c>
      <c r="I72" s="283" t="n">
        <v>1</v>
      </c>
      <c r="J72" s="167"/>
      <c r="K72" s="283" t="n">
        <v>1</v>
      </c>
      <c r="L72" s="283" t="n">
        <v>1</v>
      </c>
      <c r="M72" s="283" t="n">
        <v>1</v>
      </c>
      <c r="N72" s="283" t="n">
        <v>1</v>
      </c>
      <c r="O72" s="366" t="n">
        <v>1</v>
      </c>
      <c r="P72" s="283"/>
      <c r="Q72" s="355"/>
      <c r="R72" s="355"/>
      <c r="S72" s="355"/>
      <c r="T72" s="167"/>
      <c r="U72" s="167"/>
      <c r="V72" s="167"/>
      <c r="W72" s="167"/>
      <c r="X72" s="167"/>
      <c r="Y72" s="167"/>
      <c r="Z72" s="167"/>
      <c r="AA72" s="167"/>
      <c r="AB72" s="167"/>
      <c r="AC72" s="112"/>
      <c r="AD72" s="113" t="str">
        <f aca="false">IF(AD70=AD71,"ok","/!\")</f>
        <v>ok</v>
      </c>
      <c r="AE72" s="113"/>
      <c r="AF72" s="113" t="str">
        <f aca="false">IF(AD70=AF70,"ok","/!\")</f>
        <v>/!\</v>
      </c>
      <c r="AG72" s="114"/>
      <c r="AH72" s="114"/>
      <c r="AI72" s="105" t="str">
        <f aca="false">E72</f>
        <v>LR</v>
      </c>
      <c r="AJ72" s="106" t="str">
        <f aca="false">D72</f>
        <v>TD</v>
      </c>
      <c r="AK72" s="105" t="n">
        <f aca="false">SUM(G72:AB72)</f>
        <v>8</v>
      </c>
      <c r="AL72" s="105" t="n">
        <f aca="false">AK72*1.5</f>
        <v>12</v>
      </c>
      <c r="AM72" s="44" t="n">
        <f aca="false">AL72</f>
        <v>12</v>
      </c>
      <c r="AN72" s="44"/>
      <c r="AO72" s="44"/>
      <c r="AP72" s="44"/>
      <c r="AQ72" s="44"/>
      <c r="AR72" s="44"/>
      <c r="AS72" s="44"/>
      <c r="AT72" s="44"/>
      <c r="AU72" s="44"/>
      <c r="AV72" s="44"/>
    </row>
    <row r="73" customFormat="false" ht="24.75" hidden="false" customHeight="true" outlineLevel="0" collapsed="false">
      <c r="A73" s="44" t="n">
        <v>76</v>
      </c>
      <c r="B73" s="88" t="s">
        <v>259</v>
      </c>
      <c r="C73" s="88" t="str">
        <f aca="false">CONCATENATE(D73,"_",E73)</f>
        <v>TP_Intervenant</v>
      </c>
      <c r="D73" s="89" t="s">
        <v>27</v>
      </c>
      <c r="E73" s="89" t="s">
        <v>71</v>
      </c>
      <c r="F73" s="89" t="s">
        <v>72</v>
      </c>
      <c r="G73" s="92"/>
      <c r="H73" s="275"/>
      <c r="I73" s="275"/>
      <c r="J73" s="251"/>
      <c r="K73" s="275"/>
      <c r="L73" s="275"/>
      <c r="M73" s="275"/>
      <c r="N73" s="275"/>
      <c r="O73" s="275"/>
      <c r="P73" s="275"/>
      <c r="Q73" s="343"/>
      <c r="R73" s="343"/>
      <c r="S73" s="343"/>
      <c r="T73" s="251"/>
      <c r="U73" s="238"/>
      <c r="V73" s="238"/>
      <c r="W73" s="238"/>
      <c r="X73" s="238"/>
      <c r="Y73" s="238"/>
      <c r="Z73" s="238"/>
      <c r="AA73" s="238"/>
      <c r="AB73" s="238"/>
      <c r="AC73" s="280"/>
      <c r="AD73" s="88" t="n">
        <f aca="false">SUM(G73:AB73)*2</f>
        <v>0</v>
      </c>
      <c r="AE73" s="88" t="n">
        <f aca="false">SUM(G73:P73)</f>
        <v>0</v>
      </c>
      <c r="AF73" s="88" t="n">
        <f aca="false">12/1.5*2</f>
        <v>16</v>
      </c>
      <c r="AG73" s="114"/>
      <c r="AH73" s="114"/>
      <c r="AI73" s="88" t="str">
        <f aca="false">E73</f>
        <v>Intervenant</v>
      </c>
      <c r="AJ73" s="88" t="str">
        <f aca="false">D73</f>
        <v>TP</v>
      </c>
      <c r="AK73" s="88" t="n">
        <f aca="false">SUM(G73:AB73)</f>
        <v>0</v>
      </c>
      <c r="AL73" s="88" t="n">
        <f aca="false">AK73*1.5</f>
        <v>0</v>
      </c>
      <c r="AM73" s="44"/>
      <c r="AN73" s="44"/>
      <c r="AO73" s="44"/>
      <c r="AP73" s="44"/>
      <c r="AQ73" s="44"/>
      <c r="AR73" s="44"/>
      <c r="AS73" s="44"/>
      <c r="AT73" s="44"/>
      <c r="AU73" s="44"/>
      <c r="AV73" s="44"/>
    </row>
    <row r="74" customFormat="false" ht="13.5" hidden="false" customHeight="true" outlineLevel="0" collapsed="false">
      <c r="A74" s="44" t="n">
        <v>77</v>
      </c>
      <c r="B74" s="163" t="s">
        <v>260</v>
      </c>
      <c r="C74" s="96" t="str">
        <f aca="false">CONCATENATE(D74,"_",E74)</f>
        <v>TP_</v>
      </c>
      <c r="D74" s="195" t="s">
        <v>27</v>
      </c>
      <c r="E74" s="195"/>
      <c r="F74" s="195" t="s">
        <v>36</v>
      </c>
      <c r="G74" s="279"/>
      <c r="H74" s="283"/>
      <c r="I74" s="283"/>
      <c r="J74" s="167"/>
      <c r="K74" s="283"/>
      <c r="L74" s="283"/>
      <c r="M74" s="283"/>
      <c r="N74" s="283"/>
      <c r="O74" s="366"/>
      <c r="P74" s="283"/>
      <c r="Q74" s="355"/>
      <c r="R74" s="355"/>
      <c r="S74" s="355"/>
      <c r="T74" s="167"/>
      <c r="U74" s="167"/>
      <c r="V74" s="167"/>
      <c r="W74" s="167"/>
      <c r="X74" s="167"/>
      <c r="Y74" s="167"/>
      <c r="Z74" s="167"/>
      <c r="AA74" s="167"/>
      <c r="AB74" s="167"/>
      <c r="AC74" s="112"/>
      <c r="AD74" s="103" t="n">
        <f aca="false">SUM(G74:AB77)</f>
        <v>0</v>
      </c>
      <c r="AE74" s="104"/>
      <c r="AF74" s="104"/>
      <c r="AG74" s="114"/>
      <c r="AH74" s="114"/>
      <c r="AI74" s="105" t="n">
        <f aca="false">E74</f>
        <v>0</v>
      </c>
      <c r="AJ74" s="106" t="str">
        <f aca="false">D74</f>
        <v>TP</v>
      </c>
      <c r="AK74" s="105" t="n">
        <f aca="false">SUM(G74:AB74)</f>
        <v>0</v>
      </c>
      <c r="AL74" s="105" t="n">
        <f aca="false">AK74*1.5</f>
        <v>0</v>
      </c>
      <c r="AM74" s="44" t="n">
        <f aca="false">AL74</f>
        <v>0</v>
      </c>
      <c r="AN74" s="44"/>
      <c r="AO74" s="44"/>
      <c r="AP74" s="44"/>
      <c r="AQ74" s="44"/>
      <c r="AR74" s="44"/>
      <c r="AS74" s="44"/>
      <c r="AT74" s="44"/>
      <c r="AU74" s="44"/>
      <c r="AV74" s="44"/>
    </row>
    <row r="75" customFormat="false" ht="13.5" hidden="false" customHeight="true" outlineLevel="0" collapsed="false">
      <c r="A75" s="44" t="n">
        <v>78</v>
      </c>
      <c r="B75" s="163" t="s">
        <v>260</v>
      </c>
      <c r="C75" s="96" t="str">
        <f aca="false">CONCATENATE(D75,"_",E75)</f>
        <v>TP_</v>
      </c>
      <c r="D75" s="195" t="s">
        <v>27</v>
      </c>
      <c r="E75" s="195"/>
      <c r="F75" s="195" t="s">
        <v>36</v>
      </c>
      <c r="G75" s="279"/>
      <c r="H75" s="283"/>
      <c r="I75" s="283"/>
      <c r="J75" s="167"/>
      <c r="K75" s="283"/>
      <c r="L75" s="283"/>
      <c r="M75" s="283"/>
      <c r="N75" s="283"/>
      <c r="O75" s="366"/>
      <c r="P75" s="283"/>
      <c r="Q75" s="355"/>
      <c r="R75" s="355"/>
      <c r="S75" s="355"/>
      <c r="T75" s="167"/>
      <c r="U75" s="167"/>
      <c r="V75" s="167"/>
      <c r="W75" s="167"/>
      <c r="X75" s="167"/>
      <c r="Y75" s="167"/>
      <c r="Z75" s="167"/>
      <c r="AA75" s="167"/>
      <c r="AB75" s="167"/>
      <c r="AC75" s="112"/>
      <c r="AD75" s="126"/>
      <c r="AE75" s="114"/>
      <c r="AF75" s="114"/>
      <c r="AG75" s="114"/>
      <c r="AH75" s="114"/>
      <c r="AI75" s="105" t="n">
        <f aca="false">E75</f>
        <v>0</v>
      </c>
      <c r="AJ75" s="106" t="str">
        <f aca="false">D75</f>
        <v>TP</v>
      </c>
      <c r="AK75" s="105" t="n">
        <f aca="false">SUM(G75:AB75)</f>
        <v>0</v>
      </c>
      <c r="AL75" s="105" t="n">
        <f aca="false">AK75*1.5</f>
        <v>0</v>
      </c>
      <c r="AM75" s="44" t="n">
        <f aca="false">AL75</f>
        <v>0</v>
      </c>
      <c r="AN75" s="44"/>
      <c r="AO75" s="44"/>
      <c r="AP75" s="44"/>
      <c r="AQ75" s="44"/>
      <c r="AR75" s="44"/>
      <c r="AS75" s="44"/>
      <c r="AT75" s="44"/>
      <c r="AU75" s="44"/>
      <c r="AV75" s="44"/>
    </row>
    <row r="76" customFormat="false" ht="13.5" hidden="false" customHeight="true" outlineLevel="0" collapsed="false">
      <c r="A76" s="44" t="n">
        <v>79</v>
      </c>
      <c r="B76" s="163" t="s">
        <v>260</v>
      </c>
      <c r="C76" s="96" t="str">
        <f aca="false">CONCATENATE(D76,"_",E76)</f>
        <v>TP_</v>
      </c>
      <c r="D76" s="195" t="s">
        <v>27</v>
      </c>
      <c r="E76" s="195"/>
      <c r="F76" s="195" t="s">
        <v>36</v>
      </c>
      <c r="G76" s="279"/>
      <c r="H76" s="283"/>
      <c r="I76" s="283"/>
      <c r="J76" s="167"/>
      <c r="K76" s="283"/>
      <c r="L76" s="283"/>
      <c r="M76" s="283"/>
      <c r="N76" s="283"/>
      <c r="O76" s="366"/>
      <c r="P76" s="283"/>
      <c r="Q76" s="355"/>
      <c r="R76" s="355"/>
      <c r="S76" s="355"/>
      <c r="T76" s="167"/>
      <c r="U76" s="167"/>
      <c r="V76" s="167"/>
      <c r="W76" s="167"/>
      <c r="X76" s="167"/>
      <c r="Y76" s="167"/>
      <c r="Z76" s="167"/>
      <c r="AA76" s="167"/>
      <c r="AB76" s="167"/>
      <c r="AC76" s="112"/>
      <c r="AD76" s="126"/>
      <c r="AE76" s="114"/>
      <c r="AF76" s="114"/>
      <c r="AG76" s="114"/>
      <c r="AH76" s="114"/>
      <c r="AI76" s="105" t="n">
        <f aca="false">E76</f>
        <v>0</v>
      </c>
      <c r="AJ76" s="106" t="str">
        <f aca="false">D76</f>
        <v>TP</v>
      </c>
      <c r="AK76" s="105" t="n">
        <f aca="false">SUM(G76:AB76)</f>
        <v>0</v>
      </c>
      <c r="AL76" s="105" t="n">
        <f aca="false">AK76*1.5</f>
        <v>0</v>
      </c>
      <c r="AM76" s="44" t="n">
        <f aca="false">AL76</f>
        <v>0</v>
      </c>
      <c r="AN76" s="44"/>
      <c r="AO76" s="44"/>
      <c r="AP76" s="44"/>
      <c r="AQ76" s="44"/>
      <c r="AR76" s="44"/>
      <c r="AS76" s="44"/>
      <c r="AT76" s="44"/>
      <c r="AU76" s="44"/>
      <c r="AV76" s="44"/>
    </row>
    <row r="77" customFormat="false" ht="13.5" hidden="false" customHeight="true" outlineLevel="0" collapsed="false">
      <c r="A77" s="44" t="n">
        <v>80</v>
      </c>
      <c r="B77" s="163" t="s">
        <v>260</v>
      </c>
      <c r="C77" s="96" t="str">
        <f aca="false">CONCATENATE(D77,"_",E77)</f>
        <v>TP_</v>
      </c>
      <c r="D77" s="195" t="s">
        <v>27</v>
      </c>
      <c r="E77" s="195"/>
      <c r="F77" s="195" t="s">
        <v>36</v>
      </c>
      <c r="G77" s="279"/>
      <c r="H77" s="283"/>
      <c r="I77" s="283"/>
      <c r="J77" s="167"/>
      <c r="K77" s="283"/>
      <c r="L77" s="283"/>
      <c r="M77" s="283"/>
      <c r="N77" s="283"/>
      <c r="O77" s="366"/>
      <c r="P77" s="283"/>
      <c r="Q77" s="355"/>
      <c r="R77" s="355"/>
      <c r="S77" s="355"/>
      <c r="T77" s="167"/>
      <c r="U77" s="167"/>
      <c r="V77" s="167"/>
      <c r="W77" s="167"/>
      <c r="X77" s="167"/>
      <c r="Y77" s="167"/>
      <c r="Z77" s="167"/>
      <c r="AA77" s="167"/>
      <c r="AB77" s="167"/>
      <c r="AC77" s="112"/>
      <c r="AD77" s="113" t="str">
        <f aca="false">IF(AD73=AD74,"ok","/!\")</f>
        <v>ok</v>
      </c>
      <c r="AE77" s="113"/>
      <c r="AF77" s="113" t="str">
        <f aca="false">IF(AD73=AF73,"ok","/!\")</f>
        <v>/!\</v>
      </c>
      <c r="AG77" s="114"/>
      <c r="AH77" s="114"/>
      <c r="AI77" s="105" t="n">
        <f aca="false">E77</f>
        <v>0</v>
      </c>
      <c r="AJ77" s="106" t="str">
        <f aca="false">D77</f>
        <v>TP</v>
      </c>
      <c r="AK77" s="105" t="n">
        <f aca="false">SUM(G77:AB77)</f>
        <v>0</v>
      </c>
      <c r="AL77" s="105" t="n">
        <f aca="false">AK77*1.5</f>
        <v>0</v>
      </c>
      <c r="AM77" s="44" t="n">
        <f aca="false">AL77</f>
        <v>0</v>
      </c>
      <c r="AN77" s="44"/>
      <c r="AO77" s="44"/>
      <c r="AP77" s="44"/>
      <c r="AQ77" s="44"/>
      <c r="AR77" s="44"/>
      <c r="AS77" s="44"/>
      <c r="AT77" s="44"/>
      <c r="AU77" s="44"/>
      <c r="AV77" s="44"/>
    </row>
    <row r="78" customFormat="false" ht="24.75" hidden="false" customHeight="true" outlineLevel="0" collapsed="false">
      <c r="A78" s="44" t="n">
        <v>81</v>
      </c>
      <c r="B78" s="88" t="s">
        <v>259</v>
      </c>
      <c r="C78" s="88" t="str">
        <f aca="false">CONCATENATE(D78,"_",E78)</f>
        <v>CTRL_Intervenant</v>
      </c>
      <c r="D78" s="89" t="s">
        <v>28</v>
      </c>
      <c r="E78" s="89" t="s">
        <v>71</v>
      </c>
      <c r="F78" s="89" t="s">
        <v>72</v>
      </c>
      <c r="G78" s="92"/>
      <c r="H78" s="275"/>
      <c r="I78" s="275"/>
      <c r="J78" s="251"/>
      <c r="K78" s="275"/>
      <c r="L78" s="275"/>
      <c r="M78" s="275"/>
      <c r="N78" s="275"/>
      <c r="O78" s="275"/>
      <c r="P78" s="275" t="n">
        <v>1</v>
      </c>
      <c r="Q78" s="343"/>
      <c r="R78" s="343"/>
      <c r="S78" s="343"/>
      <c r="T78" s="251"/>
      <c r="U78" s="238"/>
      <c r="V78" s="238"/>
      <c r="W78" s="238"/>
      <c r="X78" s="238"/>
      <c r="Y78" s="238"/>
      <c r="Z78" s="238"/>
      <c r="AA78" s="238"/>
      <c r="AB78" s="238"/>
      <c r="AC78" s="122"/>
      <c r="AD78" s="88" t="n">
        <f aca="false">SUM(G78:AB78)</f>
        <v>1</v>
      </c>
      <c r="AE78" s="88" t="n">
        <f aca="false">SUM(G78:P78)</f>
        <v>1</v>
      </c>
      <c r="AF78" s="88" t="n">
        <f aca="false">0/1.5</f>
        <v>0</v>
      </c>
      <c r="AG78" s="114"/>
      <c r="AH78" s="114"/>
      <c r="AI78" s="88" t="str">
        <f aca="false">E78</f>
        <v>Intervenant</v>
      </c>
      <c r="AJ78" s="88" t="str">
        <f aca="false">D78</f>
        <v>CTRL</v>
      </c>
      <c r="AK78" s="88" t="n">
        <f aca="false">SUM(G78:AB78)</f>
        <v>1</v>
      </c>
      <c r="AL78" s="88" t="n">
        <f aca="false">AK78*1.5</f>
        <v>1.5</v>
      </c>
      <c r="AM78" s="44"/>
      <c r="AN78" s="44"/>
      <c r="AO78" s="44"/>
      <c r="AP78" s="44"/>
      <c r="AQ78" s="44"/>
      <c r="AR78" s="44"/>
      <c r="AS78" s="44"/>
      <c r="AT78" s="44"/>
      <c r="AU78" s="44"/>
      <c r="AV78" s="44"/>
    </row>
    <row r="79" customFormat="false" ht="13.5" hidden="false" customHeight="true" outlineLevel="0" collapsed="false">
      <c r="A79" s="44" t="n">
        <v>82</v>
      </c>
      <c r="B79" s="163" t="s">
        <v>260</v>
      </c>
      <c r="C79" s="96" t="str">
        <f aca="false">CONCATENATE(D79,"_",E79)</f>
        <v>CTRL_LR</v>
      </c>
      <c r="D79" s="195" t="s">
        <v>28</v>
      </c>
      <c r="E79" s="195" t="s">
        <v>76</v>
      </c>
      <c r="F79" s="195" t="s">
        <v>28</v>
      </c>
      <c r="G79" s="279"/>
      <c r="H79" s="283"/>
      <c r="I79" s="283"/>
      <c r="J79" s="167"/>
      <c r="K79" s="283"/>
      <c r="L79" s="283"/>
      <c r="M79" s="283"/>
      <c r="N79" s="283"/>
      <c r="O79" s="366"/>
      <c r="P79" s="283" t="n">
        <v>1</v>
      </c>
      <c r="Q79" s="355"/>
      <c r="R79" s="355"/>
      <c r="S79" s="355"/>
      <c r="T79" s="167"/>
      <c r="U79" s="167"/>
      <c r="V79" s="167"/>
      <c r="W79" s="167"/>
      <c r="X79" s="167"/>
      <c r="Y79" s="167"/>
      <c r="Z79" s="167"/>
      <c r="AA79" s="167"/>
      <c r="AB79" s="167"/>
      <c r="AC79" s="112"/>
      <c r="AD79" s="103" t="n">
        <f aca="false">SUM(G79:AB80)</f>
        <v>1</v>
      </c>
      <c r="AE79" s="104"/>
      <c r="AF79" s="104"/>
      <c r="AG79" s="114"/>
      <c r="AH79" s="114"/>
      <c r="AI79" s="106" t="str">
        <f aca="false">E79</f>
        <v>LR</v>
      </c>
      <c r="AJ79" s="106" t="str">
        <f aca="false">D79</f>
        <v>CTRL</v>
      </c>
      <c r="AK79" s="106" t="n">
        <f aca="false">SUM(G79:AB79)</f>
        <v>1</v>
      </c>
      <c r="AL79" s="106" t="n">
        <f aca="false">AK79*1.5</f>
        <v>1.5</v>
      </c>
      <c r="AM79" s="44" t="n">
        <f aca="false">AL79</f>
        <v>1.5</v>
      </c>
      <c r="AN79" s="44"/>
      <c r="AO79" s="44"/>
      <c r="AP79" s="44"/>
      <c r="AQ79" s="44"/>
      <c r="AR79" s="44"/>
      <c r="AS79" s="44"/>
      <c r="AT79" s="44"/>
      <c r="AU79" s="44"/>
      <c r="AV79" s="44"/>
    </row>
    <row r="80" customFormat="false" ht="13.5" hidden="false" customHeight="true" outlineLevel="0" collapsed="false">
      <c r="A80" s="44" t="n">
        <v>83</v>
      </c>
      <c r="B80" s="163" t="s">
        <v>260</v>
      </c>
      <c r="C80" s="96" t="str">
        <f aca="false">CONCATENATE(D80,"_",E80)</f>
        <v>CTRL_</v>
      </c>
      <c r="D80" s="195" t="s">
        <v>28</v>
      </c>
      <c r="E80" s="195"/>
      <c r="F80" s="195" t="s">
        <v>28</v>
      </c>
      <c r="G80" s="279"/>
      <c r="H80" s="283"/>
      <c r="I80" s="283"/>
      <c r="J80" s="167"/>
      <c r="K80" s="283"/>
      <c r="L80" s="283"/>
      <c r="M80" s="283"/>
      <c r="N80" s="283"/>
      <c r="O80" s="366"/>
      <c r="P80" s="283"/>
      <c r="Q80" s="355"/>
      <c r="R80" s="355"/>
      <c r="S80" s="355"/>
      <c r="T80" s="167"/>
      <c r="U80" s="167"/>
      <c r="V80" s="167"/>
      <c r="W80" s="167"/>
      <c r="X80" s="167"/>
      <c r="Y80" s="167"/>
      <c r="Z80" s="167"/>
      <c r="AA80" s="167"/>
      <c r="AB80" s="167"/>
      <c r="AC80" s="128"/>
      <c r="AD80" s="113" t="str">
        <f aca="false">IF(AD78=AD79,"ok","/!\")</f>
        <v>ok</v>
      </c>
      <c r="AE80" s="113"/>
      <c r="AF80" s="113" t="str">
        <f aca="false">IF(AD78=AF78,"ok","/!\")</f>
        <v>/!\</v>
      </c>
      <c r="AG80" s="129"/>
      <c r="AH80" s="129"/>
      <c r="AI80" s="28" t="n">
        <f aca="false">E80</f>
        <v>0</v>
      </c>
      <c r="AJ80" s="106" t="str">
        <f aca="false">D80</f>
        <v>CTRL</v>
      </c>
      <c r="AK80" s="28" t="n">
        <f aca="false">SUM(G80:AB80)</f>
        <v>0</v>
      </c>
      <c r="AL80" s="28" t="n">
        <f aca="false">AK80*1.5</f>
        <v>0</v>
      </c>
      <c r="AM80" s="44" t="n">
        <f aca="false">AL80</f>
        <v>0</v>
      </c>
      <c r="AN80" s="44"/>
      <c r="AO80" s="44"/>
      <c r="AP80" s="44"/>
      <c r="AQ80" s="44"/>
      <c r="AR80" s="44"/>
      <c r="AS80" s="44"/>
      <c r="AT80" s="44"/>
      <c r="AU80" s="44"/>
      <c r="AV80" s="44"/>
    </row>
    <row r="81" customFormat="false" ht="13.5" hidden="false" customHeight="true" outlineLevel="0" collapsed="false">
      <c r="A81" s="44"/>
      <c r="B81" s="172"/>
      <c r="C81" s="131"/>
      <c r="D81" s="336"/>
      <c r="E81" s="259"/>
      <c r="F81" s="259"/>
      <c r="G81" s="259"/>
      <c r="H81" s="259"/>
      <c r="I81" s="259"/>
      <c r="J81" s="72"/>
      <c r="K81" s="259"/>
      <c r="L81" s="259"/>
      <c r="M81" s="259"/>
      <c r="N81" s="259"/>
      <c r="O81" s="259"/>
      <c r="P81" s="259"/>
      <c r="Q81" s="72"/>
      <c r="R81" s="72"/>
      <c r="S81" s="72"/>
      <c r="T81" s="259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86"/>
      <c r="AG81" s="72"/>
      <c r="AH81" s="72"/>
      <c r="AI81" s="86"/>
      <c r="AJ81" s="86"/>
      <c r="AK81" s="86"/>
      <c r="AL81" s="86"/>
      <c r="AM81" s="44"/>
      <c r="AN81" s="44"/>
      <c r="AO81" s="44"/>
      <c r="AP81" s="44"/>
      <c r="AQ81" s="44"/>
      <c r="AR81" s="44"/>
      <c r="AS81" s="44"/>
      <c r="AT81" s="44"/>
      <c r="AU81" s="44"/>
      <c r="AV81" s="44"/>
    </row>
    <row r="82" customFormat="false" ht="13.5" hidden="false" customHeight="true" outlineLevel="0" collapsed="false">
      <c r="A82" s="44" t="n">
        <v>86</v>
      </c>
      <c r="B82" s="88" t="s">
        <v>261</v>
      </c>
      <c r="C82" s="88" t="str">
        <f aca="false">CONCATENATE(D82,"_",E82)</f>
        <v>CM_Intervenant</v>
      </c>
      <c r="D82" s="89" t="s">
        <v>23</v>
      </c>
      <c r="E82" s="89" t="s">
        <v>71</v>
      </c>
      <c r="F82" s="89" t="s">
        <v>72</v>
      </c>
      <c r="G82" s="92"/>
      <c r="H82" s="275"/>
      <c r="I82" s="275"/>
      <c r="J82" s="343" t="n">
        <v>50</v>
      </c>
      <c r="K82" s="275"/>
      <c r="L82" s="275"/>
      <c r="M82" s="275"/>
      <c r="N82" s="275"/>
      <c r="O82" s="275"/>
      <c r="P82" s="275"/>
      <c r="Q82" s="343"/>
      <c r="R82" s="343"/>
      <c r="S82" s="343"/>
      <c r="T82" s="251"/>
      <c r="U82" s="238"/>
      <c r="V82" s="238"/>
      <c r="W82" s="238"/>
      <c r="X82" s="238"/>
      <c r="Y82" s="238"/>
      <c r="Z82" s="238"/>
      <c r="AA82" s="238"/>
      <c r="AB82" s="238"/>
      <c r="AC82" s="93" t="s">
        <v>278</v>
      </c>
      <c r="AD82" s="88" t="n">
        <f aca="false">SUM(G82:AB82)</f>
        <v>50</v>
      </c>
      <c r="AE82" s="88" t="n">
        <f aca="false">SUM(G82:P82)</f>
        <v>50</v>
      </c>
      <c r="AF82" s="88" t="n">
        <f aca="false">0/1.5</f>
        <v>0</v>
      </c>
      <c r="AG82" s="94" t="n">
        <f aca="false">(AD82+AD85+AD88+AD93)/(AF82+AF85+AF88+AF93)</f>
        <v>0.9811320755</v>
      </c>
      <c r="AH82" s="88" t="str">
        <f aca="false">B82</f>
        <v>M4106 – PTUT</v>
      </c>
      <c r="AI82" s="88" t="str">
        <f aca="false">E82</f>
        <v>Intervenant</v>
      </c>
      <c r="AJ82" s="88" t="s">
        <v>73</v>
      </c>
      <c r="AK82" s="88" t="s">
        <v>21</v>
      </c>
      <c r="AL82" s="88" t="s">
        <v>74</v>
      </c>
      <c r="AM82" s="44"/>
      <c r="AN82" s="44"/>
      <c r="AO82" s="44"/>
      <c r="AP82" s="44"/>
      <c r="AQ82" s="44"/>
      <c r="AR82" s="44"/>
      <c r="AS82" s="44"/>
      <c r="AT82" s="44"/>
      <c r="AU82" s="44"/>
      <c r="AV82" s="44"/>
    </row>
    <row r="83" customFormat="false" ht="13.5" hidden="false" customHeight="true" outlineLevel="0" collapsed="false">
      <c r="A83" s="44" t="n">
        <v>87</v>
      </c>
      <c r="B83" s="143" t="s">
        <v>138</v>
      </c>
      <c r="C83" s="96" t="str">
        <f aca="false">CONCATENATE(D83,"_",E83)</f>
        <v>CM_</v>
      </c>
      <c r="D83" s="195" t="s">
        <v>23</v>
      </c>
      <c r="E83" s="195"/>
      <c r="F83" s="195" t="s">
        <v>30</v>
      </c>
      <c r="G83" s="279"/>
      <c r="H83" s="283"/>
      <c r="I83" s="283"/>
      <c r="J83" s="167"/>
      <c r="K83" s="283"/>
      <c r="L83" s="283"/>
      <c r="M83" s="283"/>
      <c r="N83" s="283"/>
      <c r="O83" s="366"/>
      <c r="P83" s="283"/>
      <c r="Q83" s="355"/>
      <c r="R83" s="355"/>
      <c r="S83" s="355"/>
      <c r="T83" s="167"/>
      <c r="U83" s="167"/>
      <c r="V83" s="167"/>
      <c r="W83" s="167"/>
      <c r="X83" s="167"/>
      <c r="Y83" s="167"/>
      <c r="Z83" s="167"/>
      <c r="AA83" s="167"/>
      <c r="AB83" s="167"/>
      <c r="AC83" s="102"/>
      <c r="AD83" s="103" t="n">
        <f aca="false">SUM(G83:AB84)</f>
        <v>0</v>
      </c>
      <c r="AE83" s="104"/>
      <c r="AF83" s="104"/>
      <c r="AG83" s="104"/>
      <c r="AH83" s="104"/>
      <c r="AI83" s="105" t="n">
        <f aca="false">E83</f>
        <v>0</v>
      </c>
      <c r="AJ83" s="106" t="str">
        <f aca="false">D83</f>
        <v>CM</v>
      </c>
      <c r="AK83" s="105" t="n">
        <f aca="false">SUM(G83:AB83)</f>
        <v>0</v>
      </c>
      <c r="AL83" s="105" t="n">
        <f aca="false">AK83*1.5</f>
        <v>0</v>
      </c>
      <c r="AM83" s="44"/>
      <c r="AN83" s="44"/>
      <c r="AO83" s="44"/>
      <c r="AP83" s="44"/>
      <c r="AQ83" s="44"/>
      <c r="AR83" s="44"/>
      <c r="AS83" s="44"/>
      <c r="AT83" s="44"/>
      <c r="AU83" s="44"/>
      <c r="AV83" s="44"/>
    </row>
    <row r="84" customFormat="false" ht="13.5" hidden="false" customHeight="true" outlineLevel="0" collapsed="false">
      <c r="A84" s="44" t="n">
        <v>88</v>
      </c>
      <c r="B84" s="143" t="s">
        <v>138</v>
      </c>
      <c r="C84" s="96" t="str">
        <f aca="false">CONCATENATE(D84,"_",E84)</f>
        <v>CM_</v>
      </c>
      <c r="D84" s="195" t="s">
        <v>23</v>
      </c>
      <c r="E84" s="337"/>
      <c r="F84" s="195" t="s">
        <v>30</v>
      </c>
      <c r="G84" s="279"/>
      <c r="H84" s="283"/>
      <c r="I84" s="283"/>
      <c r="J84" s="167"/>
      <c r="K84" s="283"/>
      <c r="L84" s="283"/>
      <c r="M84" s="283"/>
      <c r="N84" s="283"/>
      <c r="O84" s="366"/>
      <c r="P84" s="283"/>
      <c r="Q84" s="355"/>
      <c r="R84" s="355"/>
      <c r="S84" s="355"/>
      <c r="T84" s="167"/>
      <c r="U84" s="167"/>
      <c r="V84" s="167"/>
      <c r="W84" s="167"/>
      <c r="X84" s="167"/>
      <c r="Y84" s="167"/>
      <c r="Z84" s="167"/>
      <c r="AA84" s="167"/>
      <c r="AB84" s="167"/>
      <c r="AC84" s="112"/>
      <c r="AD84" s="113" t="str">
        <f aca="false">IF(AD82=AD83,"ok","/!\")</f>
        <v>/!\</v>
      </c>
      <c r="AE84" s="113"/>
      <c r="AF84" s="113" t="str">
        <f aca="false">IF(AD82=AF82,"ok","/!\")</f>
        <v>/!\</v>
      </c>
      <c r="AG84" s="114"/>
      <c r="AH84" s="114"/>
      <c r="AI84" s="105" t="n">
        <f aca="false">E84</f>
        <v>0</v>
      </c>
      <c r="AJ84" s="106" t="str">
        <f aca="false">D84</f>
        <v>CM</v>
      </c>
      <c r="AK84" s="105" t="n">
        <f aca="false">SUM(G84:AB84)</f>
        <v>0</v>
      </c>
      <c r="AL84" s="105" t="n">
        <f aca="false">AK84*1.5</f>
        <v>0</v>
      </c>
      <c r="AM84" s="44"/>
      <c r="AN84" s="44"/>
      <c r="AO84" s="44"/>
      <c r="AP84" s="44"/>
      <c r="AQ84" s="44"/>
      <c r="AR84" s="44"/>
      <c r="AS84" s="44"/>
      <c r="AT84" s="44"/>
      <c r="AU84" s="44"/>
      <c r="AV84" s="44"/>
    </row>
    <row r="85" customFormat="false" ht="13.5" hidden="false" customHeight="true" outlineLevel="0" collapsed="false">
      <c r="A85" s="44" t="n">
        <v>89</v>
      </c>
      <c r="B85" s="88" t="s">
        <v>261</v>
      </c>
      <c r="C85" s="88" t="str">
        <f aca="false">CONCATENATE(D85,"_",E85)</f>
        <v>TD_Intervenant</v>
      </c>
      <c r="D85" s="89" t="s">
        <v>25</v>
      </c>
      <c r="E85" s="89" t="s">
        <v>71</v>
      </c>
      <c r="F85" s="89" t="s">
        <v>72</v>
      </c>
      <c r="G85" s="92"/>
      <c r="H85" s="275"/>
      <c r="I85" s="275"/>
      <c r="J85" s="251"/>
      <c r="K85" s="275"/>
      <c r="L85" s="275"/>
      <c r="M85" s="275" t="n">
        <v>2</v>
      </c>
      <c r="N85" s="275"/>
      <c r="O85" s="275"/>
      <c r="P85" s="275"/>
      <c r="Q85" s="343"/>
      <c r="R85" s="343"/>
      <c r="S85" s="343"/>
      <c r="T85" s="251"/>
      <c r="U85" s="238"/>
      <c r="V85" s="238"/>
      <c r="W85" s="238"/>
      <c r="X85" s="238"/>
      <c r="Y85" s="238"/>
      <c r="Z85" s="238"/>
      <c r="AA85" s="238"/>
      <c r="AB85" s="238"/>
      <c r="AC85" s="280"/>
      <c r="AD85" s="88" t="n">
        <f aca="false">SUM(G85:AB85)</f>
        <v>2</v>
      </c>
      <c r="AE85" s="88" t="n">
        <f aca="false">SUM(G85:P85)</f>
        <v>2</v>
      </c>
      <c r="AF85" s="88" t="n">
        <f aca="false">0/1.5*4</f>
        <v>0</v>
      </c>
      <c r="AG85" s="114"/>
      <c r="AH85" s="114"/>
      <c r="AI85" s="88" t="str">
        <f aca="false">E85</f>
        <v>Intervenant</v>
      </c>
      <c r="AJ85" s="88" t="str">
        <f aca="false">D85</f>
        <v>TD</v>
      </c>
      <c r="AK85" s="88" t="n">
        <f aca="false">SUM(G85:AB85)</f>
        <v>2</v>
      </c>
      <c r="AL85" s="88" t="n">
        <f aca="false">AK85*1.5</f>
        <v>3</v>
      </c>
      <c r="AM85" s="44"/>
      <c r="AN85" s="44"/>
      <c r="AO85" s="44"/>
      <c r="AP85" s="44"/>
      <c r="AQ85" s="44"/>
      <c r="AR85" s="44"/>
      <c r="AS85" s="44"/>
      <c r="AT85" s="44"/>
      <c r="AU85" s="44"/>
      <c r="AV85" s="44"/>
    </row>
    <row r="86" customFormat="false" ht="13.5" hidden="false" customHeight="true" outlineLevel="0" collapsed="false">
      <c r="A86" s="44" t="n">
        <v>90</v>
      </c>
      <c r="B86" s="143" t="s">
        <v>138</v>
      </c>
      <c r="C86" s="96" t="str">
        <f aca="false">CONCATENATE(D86,"_",E86)</f>
        <v>TD_MFC</v>
      </c>
      <c r="D86" s="195" t="s">
        <v>25</v>
      </c>
      <c r="E86" s="195" t="s">
        <v>83</v>
      </c>
      <c r="F86" s="195" t="s">
        <v>32</v>
      </c>
      <c r="G86" s="279"/>
      <c r="H86" s="283"/>
      <c r="I86" s="283"/>
      <c r="J86" s="167"/>
      <c r="K86" s="283"/>
      <c r="L86" s="283"/>
      <c r="M86" s="283" t="n">
        <v>2</v>
      </c>
      <c r="N86" s="283"/>
      <c r="O86" s="366"/>
      <c r="P86" s="283"/>
      <c r="Q86" s="355"/>
      <c r="R86" s="355"/>
      <c r="S86" s="355"/>
      <c r="T86" s="167"/>
      <c r="U86" s="167"/>
      <c r="V86" s="167"/>
      <c r="W86" s="167"/>
      <c r="X86" s="167"/>
      <c r="Y86" s="167"/>
      <c r="Z86" s="167"/>
      <c r="AA86" s="167"/>
      <c r="AB86" s="167"/>
      <c r="AC86" s="112"/>
      <c r="AD86" s="103" t="n">
        <f aca="false">SUM(G86:AB87)</f>
        <v>2</v>
      </c>
      <c r="AE86" s="104"/>
      <c r="AF86" s="104"/>
      <c r="AG86" s="114"/>
      <c r="AH86" s="114"/>
      <c r="AI86" s="105" t="str">
        <f aca="false">E86</f>
        <v>MFC</v>
      </c>
      <c r="AJ86" s="106" t="str">
        <f aca="false">D86</f>
        <v>TD</v>
      </c>
      <c r="AK86" s="105" t="n">
        <f aca="false">SUM(G86:AB86)</f>
        <v>2</v>
      </c>
      <c r="AL86" s="105" t="n">
        <f aca="false">AK86*1.5</f>
        <v>3</v>
      </c>
      <c r="AM86" s="44"/>
      <c r="AN86" s="44"/>
      <c r="AO86" s="44"/>
      <c r="AP86" s="44"/>
      <c r="AQ86" s="44"/>
      <c r="AR86" s="44"/>
      <c r="AS86" s="44"/>
      <c r="AT86" s="44"/>
      <c r="AU86" s="44"/>
      <c r="AV86" s="44"/>
    </row>
    <row r="87" customFormat="false" ht="13.5" hidden="false" customHeight="true" outlineLevel="0" collapsed="false">
      <c r="A87" s="44" t="n">
        <v>91</v>
      </c>
      <c r="B87" s="143" t="s">
        <v>138</v>
      </c>
      <c r="C87" s="96" t="str">
        <f aca="false">CONCATENATE(D87,"_",E87)</f>
        <v>TD_</v>
      </c>
      <c r="D87" s="195" t="s">
        <v>25</v>
      </c>
      <c r="E87" s="337"/>
      <c r="F87" s="195" t="s">
        <v>32</v>
      </c>
      <c r="G87" s="279"/>
      <c r="H87" s="283"/>
      <c r="I87" s="283"/>
      <c r="J87" s="167"/>
      <c r="K87" s="283"/>
      <c r="L87" s="283"/>
      <c r="M87" s="283"/>
      <c r="N87" s="283"/>
      <c r="O87" s="366"/>
      <c r="P87" s="283"/>
      <c r="Q87" s="355"/>
      <c r="R87" s="355"/>
      <c r="S87" s="355"/>
      <c r="T87" s="167"/>
      <c r="U87" s="167"/>
      <c r="V87" s="167"/>
      <c r="W87" s="167"/>
      <c r="X87" s="167"/>
      <c r="Y87" s="167"/>
      <c r="Z87" s="167"/>
      <c r="AA87" s="167"/>
      <c r="AB87" s="167"/>
      <c r="AC87" s="112"/>
      <c r="AD87" s="113" t="str">
        <f aca="false">IF(AD85=AD86,"ok","/!\")</f>
        <v>ok</v>
      </c>
      <c r="AE87" s="113"/>
      <c r="AF87" s="113" t="str">
        <f aca="false">IF(AD85=AF85,"ok","/!\")</f>
        <v>/!\</v>
      </c>
      <c r="AG87" s="114"/>
      <c r="AH87" s="114"/>
      <c r="AI87" s="105" t="n">
        <f aca="false">E87</f>
        <v>0</v>
      </c>
      <c r="AJ87" s="106" t="str">
        <f aca="false">D87</f>
        <v>TD</v>
      </c>
      <c r="AK87" s="105" t="n">
        <f aca="false">SUM(G87:AB87)</f>
        <v>0</v>
      </c>
      <c r="AL87" s="105" t="n">
        <f aca="false">AK87*1.5</f>
        <v>0</v>
      </c>
      <c r="AM87" s="44"/>
      <c r="AN87" s="44"/>
      <c r="AO87" s="44"/>
      <c r="AP87" s="44"/>
      <c r="AQ87" s="44"/>
      <c r="AR87" s="44"/>
      <c r="AS87" s="44"/>
      <c r="AT87" s="44"/>
      <c r="AU87" s="44"/>
      <c r="AV87" s="44"/>
    </row>
    <row r="88" customFormat="false" ht="13.5" hidden="false" customHeight="true" outlineLevel="0" collapsed="false">
      <c r="A88" s="44" t="n">
        <v>92</v>
      </c>
      <c r="B88" s="88" t="s">
        <v>261</v>
      </c>
      <c r="C88" s="88" t="str">
        <f aca="false">CONCATENATE(D88,"_",E88)</f>
        <v>TP_Intervenant</v>
      </c>
      <c r="D88" s="89" t="s">
        <v>27</v>
      </c>
      <c r="E88" s="89" t="s">
        <v>71</v>
      </c>
      <c r="F88" s="89" t="s">
        <v>72</v>
      </c>
      <c r="G88" s="92"/>
      <c r="H88" s="275"/>
      <c r="I88" s="275"/>
      <c r="J88" s="251"/>
      <c r="K88" s="275"/>
      <c r="L88" s="275"/>
      <c r="M88" s="275"/>
      <c r="N88" s="275"/>
      <c r="O88" s="275"/>
      <c r="P88" s="275"/>
      <c r="Q88" s="343"/>
      <c r="R88" s="343"/>
      <c r="S88" s="343"/>
      <c r="T88" s="251"/>
      <c r="U88" s="238"/>
      <c r="V88" s="238"/>
      <c r="W88" s="238"/>
      <c r="X88" s="238"/>
      <c r="Y88" s="238"/>
      <c r="Z88" s="238"/>
      <c r="AA88" s="238"/>
      <c r="AB88" s="238"/>
      <c r="AC88" s="280"/>
      <c r="AD88" s="88" t="n">
        <f aca="false">SUM(G88:AB88)*2</f>
        <v>0</v>
      </c>
      <c r="AE88" s="88" t="n">
        <f aca="false">SUM(G88:P88)</f>
        <v>0</v>
      </c>
      <c r="AF88" s="88" t="n">
        <f aca="false">0/1.5*2</f>
        <v>0</v>
      </c>
      <c r="AG88" s="114"/>
      <c r="AH88" s="114"/>
      <c r="AI88" s="88" t="str">
        <f aca="false">E88</f>
        <v>Intervenant</v>
      </c>
      <c r="AJ88" s="88" t="str">
        <f aca="false">D88</f>
        <v>TP</v>
      </c>
      <c r="AK88" s="88" t="n">
        <f aca="false">SUM(G88:AB88)</f>
        <v>0</v>
      </c>
      <c r="AL88" s="88" t="n">
        <f aca="false">AK88*1.5</f>
        <v>0</v>
      </c>
      <c r="AM88" s="44"/>
      <c r="AN88" s="44"/>
      <c r="AO88" s="44"/>
      <c r="AP88" s="44"/>
      <c r="AQ88" s="44"/>
      <c r="AR88" s="44"/>
      <c r="AS88" s="44"/>
      <c r="AT88" s="44"/>
      <c r="AU88" s="44"/>
      <c r="AV88" s="44"/>
    </row>
    <row r="89" customFormat="false" ht="13.5" hidden="false" customHeight="true" outlineLevel="0" collapsed="false">
      <c r="A89" s="44" t="n">
        <v>93</v>
      </c>
      <c r="B89" s="143" t="s">
        <v>138</v>
      </c>
      <c r="C89" s="96" t="str">
        <f aca="false">CONCATENATE(D89,"_",E89)</f>
        <v>TP_</v>
      </c>
      <c r="D89" s="195" t="s">
        <v>27</v>
      </c>
      <c r="E89" s="195"/>
      <c r="F89" s="195" t="s">
        <v>36</v>
      </c>
      <c r="G89" s="279"/>
      <c r="H89" s="283"/>
      <c r="I89" s="283"/>
      <c r="J89" s="167"/>
      <c r="K89" s="283"/>
      <c r="L89" s="283"/>
      <c r="M89" s="283"/>
      <c r="N89" s="283"/>
      <c r="O89" s="366"/>
      <c r="P89" s="283"/>
      <c r="Q89" s="355"/>
      <c r="R89" s="355"/>
      <c r="S89" s="355"/>
      <c r="T89" s="167"/>
      <c r="U89" s="167"/>
      <c r="V89" s="167"/>
      <c r="W89" s="167"/>
      <c r="X89" s="167"/>
      <c r="Y89" s="167"/>
      <c r="Z89" s="167"/>
      <c r="AA89" s="167"/>
      <c r="AB89" s="167"/>
      <c r="AC89" s="112"/>
      <c r="AD89" s="103" t="n">
        <f aca="false">SUM(G89:AB92)</f>
        <v>0</v>
      </c>
      <c r="AE89" s="104"/>
      <c r="AF89" s="104"/>
      <c r="AG89" s="114"/>
      <c r="AH89" s="114"/>
      <c r="AI89" s="105" t="n">
        <f aca="false">E89</f>
        <v>0</v>
      </c>
      <c r="AJ89" s="106" t="str">
        <f aca="false">D89</f>
        <v>TP</v>
      </c>
      <c r="AK89" s="105" t="n">
        <f aca="false">SUM(G89:AB89)</f>
        <v>0</v>
      </c>
      <c r="AL89" s="105" t="n">
        <f aca="false">AK89*1.5</f>
        <v>0</v>
      </c>
      <c r="AM89" s="44"/>
      <c r="AN89" s="44"/>
      <c r="AO89" s="44"/>
      <c r="AP89" s="44"/>
      <c r="AQ89" s="44"/>
      <c r="AR89" s="44"/>
      <c r="AS89" s="44"/>
      <c r="AT89" s="44"/>
      <c r="AU89" s="44"/>
      <c r="AV89" s="44"/>
    </row>
    <row r="90" customFormat="false" ht="13.5" hidden="false" customHeight="true" outlineLevel="0" collapsed="false">
      <c r="A90" s="44" t="n">
        <v>94</v>
      </c>
      <c r="B90" s="143" t="s">
        <v>138</v>
      </c>
      <c r="C90" s="96" t="str">
        <f aca="false">CONCATENATE(D90,"_",E90)</f>
        <v>TP_</v>
      </c>
      <c r="D90" s="195" t="s">
        <v>27</v>
      </c>
      <c r="E90" s="337"/>
      <c r="F90" s="195" t="s">
        <v>36</v>
      </c>
      <c r="G90" s="279"/>
      <c r="H90" s="283"/>
      <c r="I90" s="283"/>
      <c r="J90" s="167"/>
      <c r="K90" s="283"/>
      <c r="L90" s="283"/>
      <c r="M90" s="283"/>
      <c r="N90" s="283"/>
      <c r="O90" s="366"/>
      <c r="P90" s="283"/>
      <c r="Q90" s="355"/>
      <c r="R90" s="355"/>
      <c r="S90" s="355"/>
      <c r="T90" s="167"/>
      <c r="U90" s="167"/>
      <c r="V90" s="167"/>
      <c r="W90" s="167"/>
      <c r="X90" s="167"/>
      <c r="Y90" s="167"/>
      <c r="Z90" s="167"/>
      <c r="AA90" s="167"/>
      <c r="AB90" s="167"/>
      <c r="AC90" s="112"/>
      <c r="AD90" s="126"/>
      <c r="AE90" s="114"/>
      <c r="AF90" s="114"/>
      <c r="AG90" s="114"/>
      <c r="AH90" s="114"/>
      <c r="AI90" s="105" t="n">
        <f aca="false">E90</f>
        <v>0</v>
      </c>
      <c r="AJ90" s="106" t="str">
        <f aca="false">D90</f>
        <v>TP</v>
      </c>
      <c r="AK90" s="105" t="n">
        <f aca="false">SUM(G90:AB90)</f>
        <v>0</v>
      </c>
      <c r="AL90" s="105" t="n">
        <f aca="false">AK90*1.5</f>
        <v>0</v>
      </c>
      <c r="AM90" s="44"/>
      <c r="AN90" s="44"/>
      <c r="AO90" s="44"/>
      <c r="AP90" s="44"/>
      <c r="AQ90" s="44"/>
      <c r="AR90" s="44"/>
      <c r="AS90" s="44"/>
      <c r="AT90" s="44"/>
      <c r="AU90" s="44"/>
      <c r="AV90" s="44"/>
    </row>
    <row r="91" customFormat="false" ht="13.5" hidden="false" customHeight="true" outlineLevel="0" collapsed="false">
      <c r="A91" s="44" t="n">
        <v>95</v>
      </c>
      <c r="B91" s="143" t="s">
        <v>138</v>
      </c>
      <c r="C91" s="96" t="str">
        <f aca="false">CONCATENATE(D91,"_",E91)</f>
        <v>TP_</v>
      </c>
      <c r="D91" s="195" t="s">
        <v>27</v>
      </c>
      <c r="E91" s="195"/>
      <c r="F91" s="195" t="s">
        <v>36</v>
      </c>
      <c r="G91" s="279"/>
      <c r="H91" s="283"/>
      <c r="I91" s="283"/>
      <c r="J91" s="167"/>
      <c r="K91" s="283"/>
      <c r="L91" s="283"/>
      <c r="M91" s="283"/>
      <c r="N91" s="283"/>
      <c r="O91" s="366"/>
      <c r="P91" s="283"/>
      <c r="Q91" s="355"/>
      <c r="R91" s="355"/>
      <c r="S91" s="355"/>
      <c r="T91" s="167"/>
      <c r="U91" s="167"/>
      <c r="V91" s="167"/>
      <c r="W91" s="167"/>
      <c r="X91" s="167"/>
      <c r="Y91" s="167"/>
      <c r="Z91" s="167"/>
      <c r="AA91" s="167"/>
      <c r="AB91" s="167"/>
      <c r="AC91" s="112"/>
      <c r="AD91" s="126"/>
      <c r="AE91" s="114"/>
      <c r="AF91" s="114"/>
      <c r="AG91" s="114"/>
      <c r="AH91" s="114"/>
      <c r="AI91" s="105" t="n">
        <f aca="false">E91</f>
        <v>0</v>
      </c>
      <c r="AJ91" s="106" t="str">
        <f aca="false">D91</f>
        <v>TP</v>
      </c>
      <c r="AK91" s="105" t="n">
        <f aca="false">SUM(G91:AB91)</f>
        <v>0</v>
      </c>
      <c r="AL91" s="105" t="n">
        <f aca="false">AK91*1.5</f>
        <v>0</v>
      </c>
      <c r="AM91" s="44"/>
      <c r="AN91" s="44"/>
      <c r="AO91" s="44"/>
      <c r="AP91" s="44"/>
      <c r="AQ91" s="44"/>
      <c r="AR91" s="44"/>
      <c r="AS91" s="44"/>
      <c r="AT91" s="44"/>
      <c r="AU91" s="44"/>
      <c r="AV91" s="44"/>
    </row>
    <row r="92" customFormat="false" ht="13.5" hidden="false" customHeight="true" outlineLevel="0" collapsed="false">
      <c r="A92" s="44" t="n">
        <v>96</v>
      </c>
      <c r="B92" s="143" t="s">
        <v>138</v>
      </c>
      <c r="C92" s="96" t="str">
        <f aca="false">CONCATENATE(D92,"_",E92)</f>
        <v>TP_</v>
      </c>
      <c r="D92" s="195" t="s">
        <v>27</v>
      </c>
      <c r="E92" s="337"/>
      <c r="F92" s="195" t="s">
        <v>36</v>
      </c>
      <c r="G92" s="279"/>
      <c r="H92" s="283"/>
      <c r="I92" s="283"/>
      <c r="J92" s="167"/>
      <c r="K92" s="283"/>
      <c r="L92" s="283"/>
      <c r="M92" s="283"/>
      <c r="N92" s="283"/>
      <c r="O92" s="366"/>
      <c r="P92" s="283"/>
      <c r="Q92" s="355"/>
      <c r="R92" s="355"/>
      <c r="S92" s="355"/>
      <c r="T92" s="167"/>
      <c r="U92" s="167"/>
      <c r="V92" s="167"/>
      <c r="W92" s="167"/>
      <c r="X92" s="167"/>
      <c r="Y92" s="167"/>
      <c r="Z92" s="167"/>
      <c r="AA92" s="167"/>
      <c r="AB92" s="167"/>
      <c r="AC92" s="112"/>
      <c r="AD92" s="113" t="str">
        <f aca="false">IF(AD88=AD89,"ok","/!\")</f>
        <v>ok</v>
      </c>
      <c r="AE92" s="113"/>
      <c r="AF92" s="113" t="str">
        <f aca="false">IF(AD88=AF88,"ok","/!\")</f>
        <v>ok</v>
      </c>
      <c r="AG92" s="114"/>
      <c r="AH92" s="114"/>
      <c r="AI92" s="105" t="n">
        <f aca="false">E92</f>
        <v>0</v>
      </c>
      <c r="AJ92" s="106" t="str">
        <f aca="false">D92</f>
        <v>TP</v>
      </c>
      <c r="AK92" s="105" t="n">
        <f aca="false">SUM(G92:AB92)</f>
        <v>0</v>
      </c>
      <c r="AL92" s="105" t="n">
        <f aca="false">AK92*1.5</f>
        <v>0</v>
      </c>
      <c r="AM92" s="44"/>
      <c r="AN92" s="44"/>
      <c r="AO92" s="44"/>
      <c r="AP92" s="44"/>
      <c r="AQ92" s="44"/>
      <c r="AR92" s="44"/>
      <c r="AS92" s="44"/>
      <c r="AT92" s="44"/>
      <c r="AU92" s="44"/>
      <c r="AV92" s="44"/>
    </row>
    <row r="93" customFormat="false" ht="24.75" hidden="false" customHeight="true" outlineLevel="0" collapsed="false">
      <c r="A93" s="44" t="n">
        <v>97</v>
      </c>
      <c r="B93" s="88" t="s">
        <v>261</v>
      </c>
      <c r="C93" s="88" t="str">
        <f aca="false">CONCATENATE(D93,"_",E93)</f>
        <v>CTRL_Intervenant</v>
      </c>
      <c r="D93" s="89" t="s">
        <v>28</v>
      </c>
      <c r="E93" s="89" t="s">
        <v>71</v>
      </c>
      <c r="F93" s="89" t="s">
        <v>72</v>
      </c>
      <c r="G93" s="92"/>
      <c r="H93" s="275"/>
      <c r="I93" s="275"/>
      <c r="J93" s="251"/>
      <c r="K93" s="275"/>
      <c r="L93" s="275"/>
      <c r="M93" s="275"/>
      <c r="N93" s="275"/>
      <c r="O93" s="275"/>
      <c r="P93" s="275"/>
      <c r="Q93" s="343"/>
      <c r="R93" s="343"/>
      <c r="S93" s="343"/>
      <c r="T93" s="251"/>
      <c r="U93" s="238"/>
      <c r="V93" s="238"/>
      <c r="W93" s="238"/>
      <c r="X93" s="238"/>
      <c r="Y93" s="238"/>
      <c r="Z93" s="238"/>
      <c r="AA93" s="238"/>
      <c r="AB93" s="238"/>
      <c r="AC93" s="122"/>
      <c r="AD93" s="88" t="n">
        <f aca="false">SUM(G93:AB93)</f>
        <v>0</v>
      </c>
      <c r="AE93" s="88" t="n">
        <f aca="false">SUM(G93:P93)</f>
        <v>0</v>
      </c>
      <c r="AF93" s="88" t="n">
        <f aca="false">79.5/1.5</f>
        <v>53</v>
      </c>
      <c r="AG93" s="114"/>
      <c r="AH93" s="114"/>
      <c r="AI93" s="88" t="str">
        <f aca="false">E93</f>
        <v>Intervenant</v>
      </c>
      <c r="AJ93" s="88" t="str">
        <f aca="false">D93</f>
        <v>CTRL</v>
      </c>
      <c r="AK93" s="88" t="n">
        <f aca="false">SUM(G93:AB93)</f>
        <v>0</v>
      </c>
      <c r="AL93" s="88" t="n">
        <f aca="false">AK93*1.5</f>
        <v>0</v>
      </c>
      <c r="AM93" s="44"/>
      <c r="AN93" s="44"/>
      <c r="AO93" s="44"/>
      <c r="AP93" s="44"/>
      <c r="AQ93" s="44"/>
      <c r="AR93" s="44"/>
      <c r="AS93" s="44"/>
      <c r="AT93" s="44"/>
      <c r="AU93" s="44"/>
      <c r="AV93" s="44"/>
    </row>
    <row r="94" customFormat="false" ht="13.5" hidden="false" customHeight="true" outlineLevel="0" collapsed="false">
      <c r="A94" s="44" t="n">
        <v>98</v>
      </c>
      <c r="B94" s="143" t="s">
        <v>138</v>
      </c>
      <c r="C94" s="96" t="str">
        <f aca="false">CONCATENATE(D94,"_",E94)</f>
        <v>CTRL_</v>
      </c>
      <c r="D94" s="195" t="s">
        <v>28</v>
      </c>
      <c r="E94" s="195"/>
      <c r="F94" s="195" t="s">
        <v>28</v>
      </c>
      <c r="G94" s="279"/>
      <c r="H94" s="283"/>
      <c r="I94" s="283"/>
      <c r="J94" s="167"/>
      <c r="K94" s="283"/>
      <c r="L94" s="283"/>
      <c r="M94" s="283"/>
      <c r="N94" s="283"/>
      <c r="O94" s="366"/>
      <c r="P94" s="283"/>
      <c r="Q94" s="355"/>
      <c r="R94" s="355"/>
      <c r="S94" s="355"/>
      <c r="T94" s="167"/>
      <c r="U94" s="167"/>
      <c r="V94" s="167"/>
      <c r="W94" s="167"/>
      <c r="X94" s="167"/>
      <c r="Y94" s="167"/>
      <c r="Z94" s="167"/>
      <c r="AA94" s="167"/>
      <c r="AB94" s="167"/>
      <c r="AC94" s="112"/>
      <c r="AD94" s="103" t="n">
        <f aca="false">SUM(G94:AB95)</f>
        <v>0</v>
      </c>
      <c r="AE94" s="104"/>
      <c r="AF94" s="104"/>
      <c r="AG94" s="114"/>
      <c r="AH94" s="114"/>
      <c r="AI94" s="106" t="n">
        <f aca="false">E94</f>
        <v>0</v>
      </c>
      <c r="AJ94" s="106" t="str">
        <f aca="false">D94</f>
        <v>CTRL</v>
      </c>
      <c r="AK94" s="106" t="n">
        <f aca="false">SUM(G94:AB94)</f>
        <v>0</v>
      </c>
      <c r="AL94" s="106" t="n">
        <f aca="false">AK94*1.5</f>
        <v>0</v>
      </c>
      <c r="AM94" s="44"/>
      <c r="AN94" s="44"/>
      <c r="AO94" s="44"/>
      <c r="AP94" s="44"/>
      <c r="AQ94" s="44"/>
      <c r="AR94" s="44"/>
      <c r="AS94" s="44"/>
      <c r="AT94" s="44"/>
      <c r="AU94" s="44"/>
      <c r="AV94" s="44"/>
    </row>
    <row r="95" customFormat="false" ht="13.5" hidden="false" customHeight="true" outlineLevel="0" collapsed="false">
      <c r="A95" s="44" t="n">
        <v>99</v>
      </c>
      <c r="B95" s="143" t="s">
        <v>138</v>
      </c>
      <c r="C95" s="96" t="str">
        <f aca="false">CONCATENATE(D95,"_",E95)</f>
        <v>CTRL_</v>
      </c>
      <c r="D95" s="195" t="s">
        <v>28</v>
      </c>
      <c r="E95" s="337"/>
      <c r="F95" s="195" t="s">
        <v>28</v>
      </c>
      <c r="G95" s="279"/>
      <c r="H95" s="283"/>
      <c r="I95" s="283"/>
      <c r="J95" s="167"/>
      <c r="K95" s="283"/>
      <c r="L95" s="283"/>
      <c r="M95" s="283"/>
      <c r="N95" s="283"/>
      <c r="O95" s="366"/>
      <c r="P95" s="283"/>
      <c r="Q95" s="355"/>
      <c r="R95" s="355"/>
      <c r="S95" s="355"/>
      <c r="T95" s="167"/>
      <c r="U95" s="167"/>
      <c r="V95" s="167"/>
      <c r="W95" s="167"/>
      <c r="X95" s="167"/>
      <c r="Y95" s="167"/>
      <c r="Z95" s="167"/>
      <c r="AA95" s="167"/>
      <c r="AB95" s="167"/>
      <c r="AC95" s="128"/>
      <c r="AD95" s="113" t="str">
        <f aca="false">IF(AD93=AD94,"ok","/!\")</f>
        <v>ok</v>
      </c>
      <c r="AE95" s="113"/>
      <c r="AF95" s="113" t="str">
        <f aca="false">IF(AD93=AF93,"ok","/!\")</f>
        <v>/!\</v>
      </c>
      <c r="AG95" s="129"/>
      <c r="AH95" s="129"/>
      <c r="AI95" s="28" t="n">
        <f aca="false">E95</f>
        <v>0</v>
      </c>
      <c r="AJ95" s="106" t="str">
        <f aca="false">D95</f>
        <v>CTRL</v>
      </c>
      <c r="AK95" s="28" t="n">
        <f aca="false">SUM(G95:AB95)</f>
        <v>0</v>
      </c>
      <c r="AL95" s="28" t="n">
        <f aca="false">AK95*1.5</f>
        <v>0</v>
      </c>
      <c r="AM95" s="44"/>
      <c r="AN95" s="44"/>
      <c r="AO95" s="44"/>
      <c r="AP95" s="44"/>
      <c r="AQ95" s="44"/>
      <c r="AR95" s="44"/>
      <c r="AS95" s="44"/>
      <c r="AT95" s="44"/>
      <c r="AU95" s="44"/>
      <c r="AV95" s="44"/>
    </row>
    <row r="96" customFormat="false" ht="13.5" hidden="false" customHeight="true" outlineLevel="0" collapsed="false">
      <c r="A96" s="44"/>
      <c r="B96" s="172"/>
      <c r="C96" s="131"/>
      <c r="D96" s="336"/>
      <c r="E96" s="259"/>
      <c r="F96" s="259"/>
      <c r="G96" s="259"/>
      <c r="H96" s="259"/>
      <c r="I96" s="259"/>
      <c r="J96" s="259"/>
      <c r="K96" s="259"/>
      <c r="L96" s="259"/>
      <c r="M96" s="259"/>
      <c r="N96" s="259"/>
      <c r="O96" s="259"/>
      <c r="P96" s="259"/>
      <c r="Q96" s="72"/>
      <c r="R96" s="72"/>
      <c r="S96" s="72"/>
      <c r="T96" s="259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86"/>
      <c r="AG96" s="72"/>
      <c r="AH96" s="72"/>
      <c r="AI96" s="86"/>
      <c r="AJ96" s="86"/>
      <c r="AK96" s="86"/>
      <c r="AL96" s="86"/>
      <c r="AM96" s="44"/>
      <c r="AN96" s="44"/>
      <c r="AO96" s="44"/>
      <c r="AP96" s="44"/>
      <c r="AQ96" s="44"/>
      <c r="AR96" s="44"/>
      <c r="AS96" s="44"/>
      <c r="AT96" s="44"/>
      <c r="AU96" s="44"/>
      <c r="AV96" s="44"/>
    </row>
    <row r="97" customFormat="false" ht="13.5" hidden="false" customHeight="true" outlineLevel="0" collapsed="false">
      <c r="A97" s="44" t="n">
        <v>102</v>
      </c>
      <c r="B97" s="89" t="s">
        <v>262</v>
      </c>
      <c r="C97" s="88" t="str">
        <f aca="false">CONCATENATE(D97,"_",E97)</f>
        <v>CM_Intervenant</v>
      </c>
      <c r="D97" s="89" t="s">
        <v>23</v>
      </c>
      <c r="E97" s="89" t="s">
        <v>71</v>
      </c>
      <c r="F97" s="89" t="s">
        <v>72</v>
      </c>
      <c r="G97" s="92"/>
      <c r="H97" s="275"/>
      <c r="I97" s="275"/>
      <c r="J97" s="251"/>
      <c r="K97" s="275"/>
      <c r="L97" s="275"/>
      <c r="M97" s="275"/>
      <c r="N97" s="275"/>
      <c r="O97" s="275"/>
      <c r="P97" s="275"/>
      <c r="Q97" s="343"/>
      <c r="R97" s="343"/>
      <c r="S97" s="343"/>
      <c r="T97" s="251"/>
      <c r="U97" s="238"/>
      <c r="V97" s="238"/>
      <c r="W97" s="238"/>
      <c r="X97" s="238"/>
      <c r="Y97" s="238"/>
      <c r="Z97" s="238"/>
      <c r="AA97" s="238"/>
      <c r="AB97" s="238"/>
      <c r="AC97" s="93" t="s">
        <v>114</v>
      </c>
      <c r="AD97" s="88" t="n">
        <f aca="false">SUM(G97:AB97)</f>
        <v>0</v>
      </c>
      <c r="AE97" s="88" t="n">
        <f aca="false">SUM(G97:P97)</f>
        <v>0</v>
      </c>
      <c r="AF97" s="88" t="n">
        <v>0</v>
      </c>
      <c r="AG97" s="94" t="n">
        <f aca="false">(AD97+AD100+AD103+AD108)/(AF97+AF100+AF103+AF108)</f>
        <v>0.9259259259</v>
      </c>
      <c r="AH97" s="88" t="str">
        <f aca="false">B97</f>
        <v>M4201C - ACE</v>
      </c>
      <c r="AI97" s="88" t="str">
        <f aca="false">E97</f>
        <v>Intervenant</v>
      </c>
      <c r="AJ97" s="88" t="s">
        <v>73</v>
      </c>
      <c r="AK97" s="88" t="s">
        <v>21</v>
      </c>
      <c r="AL97" s="88" t="s">
        <v>74</v>
      </c>
      <c r="AM97" s="44"/>
      <c r="AN97" s="44"/>
      <c r="AO97" s="44"/>
      <c r="AP97" s="44"/>
      <c r="AQ97" s="44"/>
      <c r="AR97" s="44"/>
      <c r="AS97" s="44"/>
      <c r="AT97" s="44"/>
      <c r="AU97" s="44"/>
      <c r="AV97" s="44"/>
    </row>
    <row r="98" customFormat="false" ht="13.5" hidden="false" customHeight="true" outlineLevel="0" collapsed="false">
      <c r="A98" s="44" t="n">
        <v>103</v>
      </c>
      <c r="B98" s="163" t="s">
        <v>263</v>
      </c>
      <c r="C98" s="96" t="str">
        <f aca="false">CONCATENATE(D98,"_",E98)</f>
        <v>CM_</v>
      </c>
      <c r="D98" s="195" t="s">
        <v>23</v>
      </c>
      <c r="E98" s="195"/>
      <c r="F98" s="195" t="s">
        <v>30</v>
      </c>
      <c r="G98" s="279"/>
      <c r="H98" s="283"/>
      <c r="I98" s="283"/>
      <c r="J98" s="167"/>
      <c r="K98" s="283"/>
      <c r="L98" s="283"/>
      <c r="M98" s="283"/>
      <c r="N98" s="283"/>
      <c r="O98" s="366"/>
      <c r="P98" s="283"/>
      <c r="Q98" s="355"/>
      <c r="R98" s="355"/>
      <c r="S98" s="355"/>
      <c r="T98" s="167"/>
      <c r="U98" s="167"/>
      <c r="V98" s="167"/>
      <c r="W98" s="167"/>
      <c r="X98" s="167"/>
      <c r="Y98" s="167"/>
      <c r="Z98" s="167"/>
      <c r="AA98" s="167"/>
      <c r="AB98" s="167"/>
      <c r="AC98" s="102"/>
      <c r="AD98" s="103" t="n">
        <f aca="false">SUM(G98:AB99)</f>
        <v>0</v>
      </c>
      <c r="AE98" s="104"/>
      <c r="AF98" s="104"/>
      <c r="AG98" s="104"/>
      <c r="AH98" s="104"/>
      <c r="AI98" s="105" t="n">
        <f aca="false">E98</f>
        <v>0</v>
      </c>
      <c r="AJ98" s="106" t="str">
        <f aca="false">D98</f>
        <v>CM</v>
      </c>
      <c r="AK98" s="105" t="n">
        <f aca="false">SUM(G98:AB98)</f>
        <v>0</v>
      </c>
      <c r="AL98" s="105" t="n">
        <f aca="false">AK98*1.5</f>
        <v>0</v>
      </c>
      <c r="AM98" s="44"/>
      <c r="AN98" s="44"/>
      <c r="AO98" s="44"/>
      <c r="AP98" s="44"/>
      <c r="AQ98" s="44"/>
      <c r="AR98" s="44"/>
      <c r="AS98" s="44"/>
      <c r="AT98" s="44"/>
      <c r="AU98" s="44"/>
      <c r="AV98" s="44"/>
    </row>
    <row r="99" customFormat="false" ht="13.5" hidden="false" customHeight="true" outlineLevel="0" collapsed="false">
      <c r="A99" s="44" t="n">
        <v>104</v>
      </c>
      <c r="B99" s="163" t="s">
        <v>263</v>
      </c>
      <c r="C99" s="96" t="str">
        <f aca="false">CONCATENATE(D99,"_",E99)</f>
        <v>CM_</v>
      </c>
      <c r="D99" s="195" t="s">
        <v>23</v>
      </c>
      <c r="E99" s="337"/>
      <c r="F99" s="195" t="s">
        <v>30</v>
      </c>
      <c r="G99" s="279"/>
      <c r="H99" s="283"/>
      <c r="I99" s="283"/>
      <c r="J99" s="167"/>
      <c r="K99" s="283"/>
      <c r="L99" s="283"/>
      <c r="M99" s="283"/>
      <c r="N99" s="283"/>
      <c r="O99" s="366"/>
      <c r="P99" s="283"/>
      <c r="Q99" s="355"/>
      <c r="R99" s="355"/>
      <c r="S99" s="355"/>
      <c r="T99" s="167"/>
      <c r="U99" s="167"/>
      <c r="V99" s="167"/>
      <c r="W99" s="167"/>
      <c r="X99" s="167"/>
      <c r="Y99" s="167"/>
      <c r="Z99" s="167"/>
      <c r="AA99" s="167"/>
      <c r="AB99" s="167"/>
      <c r="AC99" s="112"/>
      <c r="AD99" s="113" t="str">
        <f aca="false">IF(AD97=AD98,"ok","/!\")</f>
        <v>ok</v>
      </c>
      <c r="AE99" s="113"/>
      <c r="AF99" s="113" t="str">
        <f aca="false">IF(AD97=AF97,"ok","/!\")</f>
        <v>ok</v>
      </c>
      <c r="AG99" s="114"/>
      <c r="AH99" s="114"/>
      <c r="AI99" s="105" t="n">
        <f aca="false">E99</f>
        <v>0</v>
      </c>
      <c r="AJ99" s="106" t="str">
        <f aca="false">D99</f>
        <v>CM</v>
      </c>
      <c r="AK99" s="105" t="n">
        <f aca="false">SUM(G99:AB99)</f>
        <v>0</v>
      </c>
      <c r="AL99" s="105" t="n">
        <f aca="false">AK99*1.5</f>
        <v>0</v>
      </c>
      <c r="AM99" s="44"/>
      <c r="AN99" s="44"/>
      <c r="AO99" s="44"/>
      <c r="AP99" s="44"/>
      <c r="AQ99" s="44"/>
      <c r="AR99" s="44"/>
      <c r="AS99" s="44"/>
      <c r="AT99" s="44"/>
      <c r="AU99" s="44"/>
      <c r="AV99" s="44"/>
    </row>
    <row r="100" customFormat="false" ht="13.5" hidden="false" customHeight="true" outlineLevel="0" collapsed="false">
      <c r="A100" s="44" t="n">
        <v>105</v>
      </c>
      <c r="B100" s="88" t="s">
        <v>262</v>
      </c>
      <c r="C100" s="88" t="str">
        <f aca="false">CONCATENATE(D100,"_",E100)</f>
        <v>TD_Intervenant</v>
      </c>
      <c r="D100" s="89" t="s">
        <v>25</v>
      </c>
      <c r="E100" s="89" t="s">
        <v>71</v>
      </c>
      <c r="F100" s="89" t="s">
        <v>72</v>
      </c>
      <c r="G100" s="92"/>
      <c r="H100" s="275" t="n">
        <v>3</v>
      </c>
      <c r="I100" s="275"/>
      <c r="J100" s="251"/>
      <c r="K100" s="275" t="n">
        <v>1</v>
      </c>
      <c r="L100" s="275" t="n">
        <v>3</v>
      </c>
      <c r="M100" s="275" t="n">
        <v>3</v>
      </c>
      <c r="N100" s="275" t="n">
        <v>3</v>
      </c>
      <c r="O100" s="275"/>
      <c r="P100" s="275"/>
      <c r="Q100" s="343"/>
      <c r="R100" s="343"/>
      <c r="S100" s="343"/>
      <c r="T100" s="251"/>
      <c r="U100" s="238"/>
      <c r="V100" s="238"/>
      <c r="W100" s="238"/>
      <c r="X100" s="238"/>
      <c r="Y100" s="238"/>
      <c r="Z100" s="238"/>
      <c r="AA100" s="238"/>
      <c r="AB100" s="238"/>
      <c r="AC100" s="280"/>
      <c r="AD100" s="88" t="n">
        <f aca="false">SUM(G100:AB100)</f>
        <v>13</v>
      </c>
      <c r="AE100" s="88" t="n">
        <f aca="false">SUM(G100:P100)</f>
        <v>13</v>
      </c>
      <c r="AF100" s="88" t="n">
        <f aca="false">19.5/1.5</f>
        <v>13</v>
      </c>
      <c r="AG100" s="114"/>
      <c r="AH100" s="114"/>
      <c r="AI100" s="88" t="str">
        <f aca="false">E100</f>
        <v>Intervenant</v>
      </c>
      <c r="AJ100" s="88" t="str">
        <f aca="false">D100</f>
        <v>TD</v>
      </c>
      <c r="AK100" s="88" t="n">
        <f aca="false">SUM(G100:AB100)</f>
        <v>13</v>
      </c>
      <c r="AL100" s="88" t="n">
        <f aca="false">AK100*1.5</f>
        <v>19.5</v>
      </c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</row>
    <row r="101" customFormat="false" ht="13.5" hidden="false" customHeight="true" outlineLevel="0" collapsed="false">
      <c r="A101" s="44" t="n">
        <v>106</v>
      </c>
      <c r="B101" s="163" t="s">
        <v>263</v>
      </c>
      <c r="C101" s="96" t="str">
        <f aca="false">CONCATENATE(D101,"_",E101)</f>
        <v>TD_JMR</v>
      </c>
      <c r="D101" s="195" t="s">
        <v>25</v>
      </c>
      <c r="E101" s="195" t="s">
        <v>279</v>
      </c>
      <c r="F101" s="195" t="s">
        <v>36</v>
      </c>
      <c r="G101" s="279"/>
      <c r="H101" s="283" t="n">
        <v>3</v>
      </c>
      <c r="I101" s="283"/>
      <c r="J101" s="167"/>
      <c r="K101" s="283" t="n">
        <v>1</v>
      </c>
      <c r="L101" s="283" t="n">
        <v>3</v>
      </c>
      <c r="M101" s="283" t="n">
        <v>3</v>
      </c>
      <c r="N101" s="283" t="n">
        <v>3</v>
      </c>
      <c r="O101" s="366"/>
      <c r="P101" s="283"/>
      <c r="Q101" s="355"/>
      <c r="R101" s="355"/>
      <c r="S101" s="355"/>
      <c r="T101" s="167"/>
      <c r="U101" s="167"/>
      <c r="V101" s="167"/>
      <c r="W101" s="167"/>
      <c r="X101" s="167"/>
      <c r="Y101" s="167"/>
      <c r="Z101" s="167"/>
      <c r="AA101" s="167"/>
      <c r="AB101" s="167"/>
      <c r="AC101" s="112"/>
      <c r="AD101" s="103" t="n">
        <f aca="false">SUM(G101:AB102)</f>
        <v>13</v>
      </c>
      <c r="AE101" s="104"/>
      <c r="AF101" s="104"/>
      <c r="AG101" s="114"/>
      <c r="AH101" s="114"/>
      <c r="AI101" s="105" t="str">
        <f aca="false">E101</f>
        <v>JMR</v>
      </c>
      <c r="AJ101" s="106" t="str">
        <f aca="false">D101</f>
        <v>TD</v>
      </c>
      <c r="AK101" s="105" t="n">
        <f aca="false">SUM(G101:AB101)</f>
        <v>13</v>
      </c>
      <c r="AL101" s="105" t="n">
        <f aca="false">AK101*1.5</f>
        <v>19.5</v>
      </c>
      <c r="AM101" s="44" t="n">
        <f aca="false">AL101</f>
        <v>19.5</v>
      </c>
      <c r="AN101" s="44"/>
      <c r="AO101" s="44"/>
      <c r="AP101" s="44"/>
      <c r="AQ101" s="44"/>
      <c r="AR101" s="44"/>
      <c r="AS101" s="44"/>
      <c r="AT101" s="44"/>
      <c r="AU101" s="44"/>
      <c r="AV101" s="44"/>
    </row>
    <row r="102" customFormat="false" ht="13.5" hidden="false" customHeight="true" outlineLevel="0" collapsed="false">
      <c r="A102" s="44" t="n">
        <v>107</v>
      </c>
      <c r="B102" s="163" t="s">
        <v>263</v>
      </c>
      <c r="C102" s="96" t="str">
        <f aca="false">CONCATENATE(D102,"_",E102)</f>
        <v>TD_</v>
      </c>
      <c r="D102" s="195" t="s">
        <v>25</v>
      </c>
      <c r="E102" s="195"/>
      <c r="F102" s="195" t="s">
        <v>36</v>
      </c>
      <c r="G102" s="279"/>
      <c r="H102" s="283"/>
      <c r="I102" s="283"/>
      <c r="J102" s="167"/>
      <c r="K102" s="283"/>
      <c r="L102" s="283"/>
      <c r="M102" s="283"/>
      <c r="N102" s="283"/>
      <c r="O102" s="366"/>
      <c r="P102" s="283"/>
      <c r="Q102" s="355"/>
      <c r="R102" s="355"/>
      <c r="S102" s="355"/>
      <c r="T102" s="167"/>
      <c r="U102" s="167"/>
      <c r="V102" s="167"/>
      <c r="W102" s="167"/>
      <c r="X102" s="167"/>
      <c r="Y102" s="167"/>
      <c r="Z102" s="167"/>
      <c r="AA102" s="167"/>
      <c r="AB102" s="167"/>
      <c r="AC102" s="112"/>
      <c r="AD102" s="113" t="str">
        <f aca="false">IF(AD100=AD101,"ok","/!\")</f>
        <v>ok</v>
      </c>
      <c r="AE102" s="113"/>
      <c r="AF102" s="113" t="str">
        <f aca="false">IF(AD100=AF100,"ok","/!\")</f>
        <v>ok</v>
      </c>
      <c r="AG102" s="114"/>
      <c r="AH102" s="114"/>
      <c r="AI102" s="105" t="n">
        <f aca="false">E102</f>
        <v>0</v>
      </c>
      <c r="AJ102" s="106" t="str">
        <f aca="false">D102</f>
        <v>TD</v>
      </c>
      <c r="AK102" s="105" t="n">
        <f aca="false">SUM(G102:AB102)</f>
        <v>0</v>
      </c>
      <c r="AL102" s="105" t="n">
        <f aca="false">AK102*1.5</f>
        <v>0</v>
      </c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</row>
    <row r="103" customFormat="false" ht="13.5" hidden="false" customHeight="true" outlineLevel="0" collapsed="false">
      <c r="A103" s="44" t="n">
        <v>108</v>
      </c>
      <c r="B103" s="88" t="s">
        <v>262</v>
      </c>
      <c r="C103" s="88" t="str">
        <f aca="false">CONCATENATE(D103,"_",E103)</f>
        <v>TP_Intervenant</v>
      </c>
      <c r="D103" s="89" t="s">
        <v>27</v>
      </c>
      <c r="E103" s="89" t="s">
        <v>71</v>
      </c>
      <c r="F103" s="89" t="s">
        <v>72</v>
      </c>
      <c r="G103" s="92"/>
      <c r="H103" s="275"/>
      <c r="I103" s="275"/>
      <c r="J103" s="251"/>
      <c r="K103" s="275" t="n">
        <v>2</v>
      </c>
      <c r="L103" s="275"/>
      <c r="M103" s="275"/>
      <c r="N103" s="275"/>
      <c r="O103" s="275" t="n">
        <v>2</v>
      </c>
      <c r="P103" s="275" t="n">
        <v>2</v>
      </c>
      <c r="Q103" s="343"/>
      <c r="R103" s="343"/>
      <c r="S103" s="343"/>
      <c r="T103" s="251"/>
      <c r="U103" s="238"/>
      <c r="V103" s="238"/>
      <c r="W103" s="238"/>
      <c r="X103" s="238"/>
      <c r="Y103" s="238"/>
      <c r="Z103" s="238"/>
      <c r="AA103" s="238"/>
      <c r="AB103" s="238"/>
      <c r="AC103" s="280"/>
      <c r="AD103" s="88" t="n">
        <f aca="false">SUM(G103:AB103)*2</f>
        <v>12</v>
      </c>
      <c r="AE103" s="88" t="n">
        <f aca="false">SUM(G103:P103)</f>
        <v>6</v>
      </c>
      <c r="AF103" s="88" t="n">
        <f aca="false">10.5/1.5*2</f>
        <v>14</v>
      </c>
      <c r="AG103" s="114"/>
      <c r="AH103" s="114"/>
      <c r="AI103" s="88" t="str">
        <f aca="false">E103</f>
        <v>Intervenant</v>
      </c>
      <c r="AJ103" s="88" t="str">
        <f aca="false">D103</f>
        <v>TP</v>
      </c>
      <c r="AK103" s="88" t="n">
        <f aca="false">SUM(G103:AB103)</f>
        <v>6</v>
      </c>
      <c r="AL103" s="88" t="n">
        <f aca="false">AK103*1.5</f>
        <v>9</v>
      </c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</row>
    <row r="104" customFormat="false" ht="13.5" hidden="false" customHeight="true" outlineLevel="0" collapsed="false">
      <c r="A104" s="44" t="n">
        <v>109</v>
      </c>
      <c r="B104" s="163" t="s">
        <v>263</v>
      </c>
      <c r="C104" s="96" t="str">
        <f aca="false">CONCATENATE(D104,"_",E104)</f>
        <v>TP_JMR</v>
      </c>
      <c r="D104" s="195" t="s">
        <v>27</v>
      </c>
      <c r="E104" s="195" t="s">
        <v>279</v>
      </c>
      <c r="F104" s="195" t="s">
        <v>36</v>
      </c>
      <c r="G104" s="279"/>
      <c r="H104" s="283"/>
      <c r="I104" s="283"/>
      <c r="J104" s="167"/>
      <c r="K104" s="283" t="n">
        <v>4</v>
      </c>
      <c r="L104" s="283"/>
      <c r="M104" s="283"/>
      <c r="N104" s="283"/>
      <c r="O104" s="366" t="n">
        <v>4</v>
      </c>
      <c r="P104" s="283" t="n">
        <v>4</v>
      </c>
      <c r="Q104" s="355"/>
      <c r="R104" s="355"/>
      <c r="S104" s="355"/>
      <c r="T104" s="167"/>
      <c r="U104" s="167"/>
      <c r="V104" s="167"/>
      <c r="W104" s="167"/>
      <c r="X104" s="167"/>
      <c r="Y104" s="167"/>
      <c r="Z104" s="167"/>
      <c r="AA104" s="167"/>
      <c r="AB104" s="167"/>
      <c r="AC104" s="112"/>
      <c r="AD104" s="103" t="n">
        <f aca="false">SUM(G104:AB107)</f>
        <v>12</v>
      </c>
      <c r="AE104" s="104"/>
      <c r="AF104" s="104"/>
      <c r="AG104" s="114"/>
      <c r="AH104" s="114"/>
      <c r="AI104" s="105" t="str">
        <f aca="false">E104</f>
        <v>JMR</v>
      </c>
      <c r="AJ104" s="106" t="str">
        <f aca="false">D104</f>
        <v>TP</v>
      </c>
      <c r="AK104" s="105" t="n">
        <f aca="false">SUM(G104:AB104)</f>
        <v>12</v>
      </c>
      <c r="AL104" s="105" t="n">
        <f aca="false">AK104*1.5</f>
        <v>18</v>
      </c>
      <c r="AM104" s="44" t="n">
        <f aca="false">AL104</f>
        <v>18</v>
      </c>
      <c r="AN104" s="44"/>
      <c r="AO104" s="44"/>
      <c r="AP104" s="44"/>
      <c r="AQ104" s="44"/>
      <c r="AR104" s="44"/>
      <c r="AS104" s="44"/>
      <c r="AT104" s="44"/>
      <c r="AU104" s="44"/>
      <c r="AV104" s="44"/>
    </row>
    <row r="105" customFormat="false" ht="13.5" hidden="false" customHeight="true" outlineLevel="0" collapsed="false">
      <c r="A105" s="44" t="n">
        <v>110</v>
      </c>
      <c r="B105" s="163" t="s">
        <v>263</v>
      </c>
      <c r="C105" s="96" t="str">
        <f aca="false">CONCATENATE(D105,"_",E105)</f>
        <v>TP_</v>
      </c>
      <c r="D105" s="195" t="s">
        <v>27</v>
      </c>
      <c r="E105" s="195"/>
      <c r="F105" s="195" t="s">
        <v>36</v>
      </c>
      <c r="G105" s="279"/>
      <c r="H105" s="283"/>
      <c r="I105" s="283"/>
      <c r="J105" s="167"/>
      <c r="K105" s="283"/>
      <c r="L105" s="283"/>
      <c r="M105" s="283"/>
      <c r="N105" s="283"/>
      <c r="O105" s="366"/>
      <c r="P105" s="283"/>
      <c r="Q105" s="355"/>
      <c r="R105" s="355"/>
      <c r="S105" s="355"/>
      <c r="T105" s="167"/>
      <c r="U105" s="167"/>
      <c r="V105" s="167"/>
      <c r="W105" s="167"/>
      <c r="X105" s="167"/>
      <c r="Y105" s="167"/>
      <c r="Z105" s="167"/>
      <c r="AA105" s="167"/>
      <c r="AB105" s="167"/>
      <c r="AC105" s="112"/>
      <c r="AD105" s="126"/>
      <c r="AE105" s="114"/>
      <c r="AF105" s="114"/>
      <c r="AG105" s="114"/>
      <c r="AH105" s="114"/>
      <c r="AI105" s="105" t="n">
        <f aca="false">E105</f>
        <v>0</v>
      </c>
      <c r="AJ105" s="106" t="str">
        <f aca="false">D105</f>
        <v>TP</v>
      </c>
      <c r="AK105" s="105" t="n">
        <f aca="false">SUM(G105:AB105)</f>
        <v>0</v>
      </c>
      <c r="AL105" s="105" t="n">
        <f aca="false">AK105*1.5</f>
        <v>0</v>
      </c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</row>
    <row r="106" customFormat="false" ht="13.5" hidden="false" customHeight="true" outlineLevel="0" collapsed="false">
      <c r="A106" s="44" t="n">
        <v>111</v>
      </c>
      <c r="B106" s="163" t="s">
        <v>263</v>
      </c>
      <c r="C106" s="96" t="str">
        <f aca="false">CONCATENATE(D106,"_",E106)</f>
        <v>TP_</v>
      </c>
      <c r="D106" s="195" t="s">
        <v>27</v>
      </c>
      <c r="E106" s="195"/>
      <c r="F106" s="195" t="s">
        <v>36</v>
      </c>
      <c r="G106" s="279"/>
      <c r="H106" s="283"/>
      <c r="I106" s="283"/>
      <c r="J106" s="167"/>
      <c r="K106" s="283"/>
      <c r="L106" s="283"/>
      <c r="M106" s="283"/>
      <c r="N106" s="283"/>
      <c r="O106" s="366"/>
      <c r="P106" s="283"/>
      <c r="Q106" s="355"/>
      <c r="R106" s="355"/>
      <c r="S106" s="355"/>
      <c r="T106" s="167"/>
      <c r="U106" s="167"/>
      <c r="V106" s="167"/>
      <c r="W106" s="167"/>
      <c r="X106" s="167"/>
      <c r="Y106" s="167"/>
      <c r="Z106" s="167"/>
      <c r="AA106" s="167"/>
      <c r="AB106" s="167"/>
      <c r="AC106" s="112"/>
      <c r="AD106" s="126"/>
      <c r="AE106" s="114"/>
      <c r="AF106" s="114"/>
      <c r="AG106" s="114"/>
      <c r="AH106" s="114"/>
      <c r="AI106" s="105" t="n">
        <f aca="false">E106</f>
        <v>0</v>
      </c>
      <c r="AJ106" s="106" t="str">
        <f aca="false">D106</f>
        <v>TP</v>
      </c>
      <c r="AK106" s="105" t="n">
        <f aca="false">SUM(G106:AB106)</f>
        <v>0</v>
      </c>
      <c r="AL106" s="105" t="n">
        <f aca="false">AK106*1.5</f>
        <v>0</v>
      </c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</row>
    <row r="107" customFormat="false" ht="13.5" hidden="false" customHeight="true" outlineLevel="0" collapsed="false">
      <c r="A107" s="44" t="n">
        <v>112</v>
      </c>
      <c r="B107" s="163" t="s">
        <v>263</v>
      </c>
      <c r="C107" s="96" t="str">
        <f aca="false">CONCATENATE(D107,"_",E107)</f>
        <v>TP_</v>
      </c>
      <c r="D107" s="195" t="s">
        <v>27</v>
      </c>
      <c r="E107" s="337"/>
      <c r="F107" s="195" t="s">
        <v>36</v>
      </c>
      <c r="G107" s="279"/>
      <c r="H107" s="283"/>
      <c r="I107" s="283"/>
      <c r="J107" s="167"/>
      <c r="K107" s="283"/>
      <c r="L107" s="283"/>
      <c r="M107" s="283"/>
      <c r="N107" s="283"/>
      <c r="O107" s="366"/>
      <c r="P107" s="283"/>
      <c r="Q107" s="355"/>
      <c r="R107" s="355"/>
      <c r="S107" s="355"/>
      <c r="T107" s="167"/>
      <c r="U107" s="167"/>
      <c r="V107" s="167"/>
      <c r="W107" s="167"/>
      <c r="X107" s="167"/>
      <c r="Y107" s="167"/>
      <c r="Z107" s="167"/>
      <c r="AA107" s="167"/>
      <c r="AB107" s="167"/>
      <c r="AC107" s="112"/>
      <c r="AD107" s="113" t="str">
        <f aca="false">IF(AD103=AD104,"ok","/!\")</f>
        <v>ok</v>
      </c>
      <c r="AE107" s="113"/>
      <c r="AF107" s="113" t="str">
        <f aca="false">IF(AD103=AF103,"ok","/!\")</f>
        <v>/!\</v>
      </c>
      <c r="AG107" s="114"/>
      <c r="AH107" s="114"/>
      <c r="AI107" s="105" t="n">
        <f aca="false">E107</f>
        <v>0</v>
      </c>
      <c r="AJ107" s="106" t="str">
        <f aca="false">D107</f>
        <v>TP</v>
      </c>
      <c r="AK107" s="105" t="n">
        <f aca="false">SUM(G107:AB107)</f>
        <v>0</v>
      </c>
      <c r="AL107" s="105" t="n">
        <f aca="false">AK107*1.5</f>
        <v>0</v>
      </c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</row>
    <row r="108" customFormat="false" ht="24.75" hidden="false" customHeight="true" outlineLevel="0" collapsed="false">
      <c r="A108" s="44" t="n">
        <v>113</v>
      </c>
      <c r="B108" s="88" t="s">
        <v>262</v>
      </c>
      <c r="C108" s="88" t="str">
        <f aca="false">CONCATENATE(D108,"_",E108)</f>
        <v>CTRL_Intervenant</v>
      </c>
      <c r="D108" s="89" t="s">
        <v>28</v>
      </c>
      <c r="E108" s="89" t="s">
        <v>71</v>
      </c>
      <c r="F108" s="89" t="s">
        <v>72</v>
      </c>
      <c r="G108" s="92"/>
      <c r="H108" s="275"/>
      <c r="I108" s="275"/>
      <c r="J108" s="251"/>
      <c r="K108" s="275"/>
      <c r="L108" s="275"/>
      <c r="M108" s="275"/>
      <c r="N108" s="275"/>
      <c r="O108" s="275"/>
      <c r="P108" s="275"/>
      <c r="Q108" s="343"/>
      <c r="R108" s="343"/>
      <c r="S108" s="343"/>
      <c r="T108" s="251"/>
      <c r="U108" s="238"/>
      <c r="V108" s="238"/>
      <c r="W108" s="238"/>
      <c r="X108" s="238"/>
      <c r="Y108" s="238"/>
      <c r="Z108" s="238"/>
      <c r="AA108" s="238"/>
      <c r="AB108" s="238"/>
      <c r="AC108" s="122"/>
      <c r="AD108" s="88" t="n">
        <f aca="false">SUM(G108:AB108)</f>
        <v>0</v>
      </c>
      <c r="AE108" s="88" t="n">
        <f aca="false">SUM(G108:P108)</f>
        <v>0</v>
      </c>
      <c r="AF108" s="88" t="n">
        <f aca="false">0/1.5</f>
        <v>0</v>
      </c>
      <c r="AG108" s="114"/>
      <c r="AH108" s="114"/>
      <c r="AI108" s="88" t="str">
        <f aca="false">E108</f>
        <v>Intervenant</v>
      </c>
      <c r="AJ108" s="88" t="str">
        <f aca="false">D108</f>
        <v>CTRL</v>
      </c>
      <c r="AK108" s="88" t="n">
        <f aca="false">SUM(G108:AB108)</f>
        <v>0</v>
      </c>
      <c r="AL108" s="88" t="n">
        <f aca="false">AK108*1.5</f>
        <v>0</v>
      </c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</row>
    <row r="109" customFormat="false" ht="13.5" hidden="false" customHeight="true" outlineLevel="0" collapsed="false">
      <c r="A109" s="44" t="n">
        <v>114</v>
      </c>
      <c r="B109" s="163" t="s">
        <v>263</v>
      </c>
      <c r="C109" s="96" t="str">
        <f aca="false">CONCATENATE(D109,"_",E109)</f>
        <v>CTRL_</v>
      </c>
      <c r="D109" s="195" t="s">
        <v>28</v>
      </c>
      <c r="E109" s="195"/>
      <c r="F109" s="195" t="s">
        <v>28</v>
      </c>
      <c r="G109" s="279"/>
      <c r="H109" s="283"/>
      <c r="I109" s="283"/>
      <c r="J109" s="167"/>
      <c r="K109" s="283"/>
      <c r="L109" s="283"/>
      <c r="M109" s="283"/>
      <c r="N109" s="283"/>
      <c r="O109" s="366"/>
      <c r="P109" s="283"/>
      <c r="Q109" s="355"/>
      <c r="R109" s="355"/>
      <c r="S109" s="355"/>
      <c r="T109" s="167"/>
      <c r="U109" s="167"/>
      <c r="V109" s="167"/>
      <c r="W109" s="167"/>
      <c r="X109" s="167"/>
      <c r="Y109" s="167"/>
      <c r="Z109" s="167"/>
      <c r="AA109" s="167"/>
      <c r="AB109" s="167"/>
      <c r="AC109" s="112"/>
      <c r="AD109" s="103" t="n">
        <f aca="false">SUM(G109:AB110)</f>
        <v>0</v>
      </c>
      <c r="AE109" s="104"/>
      <c r="AF109" s="104"/>
      <c r="AG109" s="114"/>
      <c r="AH109" s="114"/>
      <c r="AI109" s="106" t="n">
        <f aca="false">E109</f>
        <v>0</v>
      </c>
      <c r="AJ109" s="106" t="str">
        <f aca="false">D109</f>
        <v>CTRL</v>
      </c>
      <c r="AK109" s="106" t="n">
        <f aca="false">SUM(G109:AB109)</f>
        <v>0</v>
      </c>
      <c r="AL109" s="106" t="n">
        <f aca="false">AK109*1.5</f>
        <v>0</v>
      </c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</row>
    <row r="110" customFormat="false" ht="13.5" hidden="false" customHeight="true" outlineLevel="0" collapsed="false">
      <c r="A110" s="44" t="n">
        <v>115</v>
      </c>
      <c r="B110" s="163" t="s">
        <v>263</v>
      </c>
      <c r="C110" s="96" t="str">
        <f aca="false">CONCATENATE(D110,"_",E110)</f>
        <v>CTRL_</v>
      </c>
      <c r="D110" s="195" t="s">
        <v>28</v>
      </c>
      <c r="E110" s="337"/>
      <c r="F110" s="195" t="s">
        <v>28</v>
      </c>
      <c r="G110" s="279"/>
      <c r="H110" s="283"/>
      <c r="I110" s="283"/>
      <c r="J110" s="167"/>
      <c r="K110" s="283"/>
      <c r="L110" s="283"/>
      <c r="M110" s="283"/>
      <c r="N110" s="283"/>
      <c r="O110" s="366"/>
      <c r="P110" s="283"/>
      <c r="Q110" s="355"/>
      <c r="R110" s="355"/>
      <c r="S110" s="355"/>
      <c r="T110" s="167"/>
      <c r="U110" s="167"/>
      <c r="V110" s="167"/>
      <c r="W110" s="167"/>
      <c r="X110" s="167"/>
      <c r="Y110" s="167"/>
      <c r="Z110" s="167"/>
      <c r="AA110" s="167"/>
      <c r="AB110" s="167"/>
      <c r="AC110" s="128"/>
      <c r="AD110" s="113" t="str">
        <f aca="false">IF(AD108=AD109,"ok","/!\")</f>
        <v>ok</v>
      </c>
      <c r="AE110" s="113"/>
      <c r="AF110" s="113" t="str">
        <f aca="false">IF(AD108=AF108,"ok","/!\")</f>
        <v>ok</v>
      </c>
      <c r="AG110" s="129"/>
      <c r="AH110" s="129"/>
      <c r="AI110" s="28" t="n">
        <f aca="false">E110</f>
        <v>0</v>
      </c>
      <c r="AJ110" s="106" t="str">
        <f aca="false">D110</f>
        <v>CTRL</v>
      </c>
      <c r="AK110" s="28" t="n">
        <f aca="false">SUM(G110:AB110)</f>
        <v>0</v>
      </c>
      <c r="AL110" s="28" t="n">
        <f aca="false">AK110*1.5</f>
        <v>0</v>
      </c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</row>
    <row r="111" customFormat="false" ht="13.5" hidden="false" customHeight="true" outlineLevel="0" collapsed="false">
      <c r="A111" s="44"/>
      <c r="B111" s="172"/>
      <c r="C111" s="131"/>
      <c r="D111" s="336"/>
      <c r="E111" s="259"/>
      <c r="F111" s="259"/>
      <c r="G111" s="259"/>
      <c r="H111" s="259"/>
      <c r="I111" s="259"/>
      <c r="J111" s="259"/>
      <c r="K111" s="259"/>
      <c r="L111" s="259"/>
      <c r="M111" s="259"/>
      <c r="N111" s="259"/>
      <c r="O111" s="259"/>
      <c r="P111" s="259"/>
      <c r="Q111" s="72"/>
      <c r="R111" s="72"/>
      <c r="S111" s="72"/>
      <c r="T111" s="259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86"/>
      <c r="AG111" s="72"/>
      <c r="AH111" s="72"/>
      <c r="AI111" s="86"/>
      <c r="AJ111" s="86"/>
      <c r="AK111" s="86"/>
      <c r="AL111" s="86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</row>
    <row r="112" customFormat="false" ht="24.75" hidden="false" customHeight="true" outlineLevel="0" collapsed="false">
      <c r="A112" s="44" t="n">
        <v>118</v>
      </c>
      <c r="B112" s="88" t="s">
        <v>265</v>
      </c>
      <c r="C112" s="88" t="str">
        <f aca="false">CONCATENATE(D112,"_",E112)</f>
        <v>CM_Intervenant</v>
      </c>
      <c r="D112" s="89" t="s">
        <v>23</v>
      </c>
      <c r="E112" s="89" t="s">
        <v>71</v>
      </c>
      <c r="F112" s="89" t="s">
        <v>72</v>
      </c>
      <c r="G112" s="92"/>
      <c r="H112" s="275"/>
      <c r="I112" s="275"/>
      <c r="J112" s="251"/>
      <c r="K112" s="275"/>
      <c r="L112" s="275"/>
      <c r="M112" s="275"/>
      <c r="N112" s="275"/>
      <c r="O112" s="275"/>
      <c r="P112" s="275"/>
      <c r="Q112" s="343"/>
      <c r="R112" s="343"/>
      <c r="S112" s="343"/>
      <c r="T112" s="251"/>
      <c r="U112" s="238"/>
      <c r="V112" s="238"/>
      <c r="W112" s="238"/>
      <c r="X112" s="238"/>
      <c r="Y112" s="238"/>
      <c r="Z112" s="238"/>
      <c r="AA112" s="238"/>
      <c r="AB112" s="238"/>
      <c r="AC112" s="240" t="s">
        <v>79</v>
      </c>
      <c r="AD112" s="88" t="n">
        <f aca="false">SUM(G112:AB112)</f>
        <v>0</v>
      </c>
      <c r="AE112" s="88" t="n">
        <f aca="false">SUM(G112:P112)</f>
        <v>0</v>
      </c>
      <c r="AF112" s="88" t="n">
        <f aca="false">0/1.5</f>
        <v>0</v>
      </c>
      <c r="AG112" s="94" t="n">
        <f aca="false">(AD112+AD115+AD118+AD123)/(AF112+AF115+AF118+AF123)</f>
        <v>0.85</v>
      </c>
      <c r="AH112" s="88" t="str">
        <f aca="false">B112</f>
        <v>M4202C - RO</v>
      </c>
      <c r="AI112" s="88" t="str">
        <f aca="false">E112</f>
        <v>Intervenant</v>
      </c>
      <c r="AJ112" s="88" t="s">
        <v>73</v>
      </c>
      <c r="AK112" s="88" t="s">
        <v>21</v>
      </c>
      <c r="AL112" s="88" t="s">
        <v>74</v>
      </c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</row>
    <row r="113" customFormat="false" ht="13.5" hidden="false" customHeight="true" outlineLevel="0" collapsed="false">
      <c r="A113" s="44" t="n">
        <v>119</v>
      </c>
      <c r="B113" s="163" t="s">
        <v>266</v>
      </c>
      <c r="C113" s="96" t="str">
        <f aca="false">CONCATENATE(D113,"_",E113)</f>
        <v>CM_</v>
      </c>
      <c r="D113" s="195" t="s">
        <v>23</v>
      </c>
      <c r="E113" s="195"/>
      <c r="F113" s="195" t="s">
        <v>30</v>
      </c>
      <c r="G113" s="279"/>
      <c r="H113" s="283"/>
      <c r="I113" s="283"/>
      <c r="J113" s="167"/>
      <c r="K113" s="283"/>
      <c r="L113" s="283"/>
      <c r="M113" s="283"/>
      <c r="N113" s="283"/>
      <c r="O113" s="366"/>
      <c r="P113" s="283"/>
      <c r="Q113" s="355"/>
      <c r="R113" s="355"/>
      <c r="S113" s="355"/>
      <c r="T113" s="167"/>
      <c r="U113" s="167"/>
      <c r="V113" s="167"/>
      <c r="W113" s="167"/>
      <c r="X113" s="167"/>
      <c r="Y113" s="167"/>
      <c r="Z113" s="167"/>
      <c r="AA113" s="167"/>
      <c r="AB113" s="167"/>
      <c r="AC113" s="102"/>
      <c r="AD113" s="103" t="n">
        <f aca="false">SUM(G113:AB114)</f>
        <v>0</v>
      </c>
      <c r="AE113" s="104"/>
      <c r="AF113" s="104"/>
      <c r="AG113" s="104"/>
      <c r="AH113" s="104"/>
      <c r="AI113" s="105" t="n">
        <f aca="false">E113</f>
        <v>0</v>
      </c>
      <c r="AJ113" s="106" t="str">
        <f aca="false">D113</f>
        <v>CM</v>
      </c>
      <c r="AK113" s="105" t="n">
        <f aca="false">SUM(G113:AB113)</f>
        <v>0</v>
      </c>
      <c r="AL113" s="105" t="n">
        <f aca="false">AK113*1.5</f>
        <v>0</v>
      </c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</row>
    <row r="114" customFormat="false" ht="13.5" hidden="false" customHeight="true" outlineLevel="0" collapsed="false">
      <c r="A114" s="44" t="n">
        <v>120</v>
      </c>
      <c r="B114" s="163" t="s">
        <v>266</v>
      </c>
      <c r="C114" s="96" t="str">
        <f aca="false">CONCATENATE(D114,"_",E114)</f>
        <v>CM_</v>
      </c>
      <c r="D114" s="195" t="s">
        <v>23</v>
      </c>
      <c r="E114" s="337"/>
      <c r="F114" s="195" t="s">
        <v>30</v>
      </c>
      <c r="G114" s="279"/>
      <c r="H114" s="283"/>
      <c r="I114" s="283"/>
      <c r="J114" s="167"/>
      <c r="K114" s="283"/>
      <c r="L114" s="283"/>
      <c r="M114" s="283"/>
      <c r="N114" s="283"/>
      <c r="O114" s="366"/>
      <c r="P114" s="283"/>
      <c r="Q114" s="355"/>
      <c r="R114" s="355"/>
      <c r="S114" s="355"/>
      <c r="T114" s="167"/>
      <c r="U114" s="167"/>
      <c r="V114" s="167"/>
      <c r="W114" s="167"/>
      <c r="X114" s="167"/>
      <c r="Y114" s="167"/>
      <c r="Z114" s="167"/>
      <c r="AA114" s="167"/>
      <c r="AB114" s="167"/>
      <c r="AC114" s="112"/>
      <c r="AD114" s="113" t="str">
        <f aca="false">IF(AD112=AD113,"ok","/!\")</f>
        <v>ok</v>
      </c>
      <c r="AE114" s="113"/>
      <c r="AF114" s="113" t="str">
        <f aca="false">IF(AD112=AF112,"ok","/!\")</f>
        <v>ok</v>
      </c>
      <c r="AG114" s="114"/>
      <c r="AH114" s="114"/>
      <c r="AI114" s="105" t="n">
        <f aca="false">E114</f>
        <v>0</v>
      </c>
      <c r="AJ114" s="106" t="str">
        <f aca="false">D114</f>
        <v>CM</v>
      </c>
      <c r="AK114" s="105" t="n">
        <f aca="false">SUM(G114:AB114)</f>
        <v>0</v>
      </c>
      <c r="AL114" s="105" t="n">
        <f aca="false">AK114*1.5</f>
        <v>0</v>
      </c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</row>
    <row r="115" customFormat="false" ht="24.75" hidden="false" customHeight="true" outlineLevel="0" collapsed="false">
      <c r="A115" s="44" t="n">
        <v>121</v>
      </c>
      <c r="B115" s="88" t="s">
        <v>265</v>
      </c>
      <c r="C115" s="88" t="str">
        <f aca="false">CONCATENATE(D115,"_",E115)</f>
        <v>TD_Intervenant</v>
      </c>
      <c r="D115" s="89" t="s">
        <v>25</v>
      </c>
      <c r="E115" s="89" t="s">
        <v>71</v>
      </c>
      <c r="F115" s="89" t="s">
        <v>72</v>
      </c>
      <c r="G115" s="92" t="n">
        <v>2</v>
      </c>
      <c r="H115" s="275" t="n">
        <v>2</v>
      </c>
      <c r="I115" s="275" t="n">
        <v>2</v>
      </c>
      <c r="J115" s="251"/>
      <c r="K115" s="275" t="n">
        <v>2</v>
      </c>
      <c r="L115" s="275" t="n">
        <v>2</v>
      </c>
      <c r="M115" s="275" t="n">
        <v>2</v>
      </c>
      <c r="N115" s="275" t="n">
        <v>2</v>
      </c>
      <c r="O115" s="275" t="n">
        <v>2</v>
      </c>
      <c r="P115" s="275"/>
      <c r="Q115" s="343"/>
      <c r="R115" s="343"/>
      <c r="S115" s="343"/>
      <c r="T115" s="251"/>
      <c r="U115" s="238"/>
      <c r="V115" s="238"/>
      <c r="W115" s="238"/>
      <c r="X115" s="238"/>
      <c r="Y115" s="238"/>
      <c r="Z115" s="238"/>
      <c r="AA115" s="238"/>
      <c r="AB115" s="238"/>
      <c r="AC115" s="280"/>
      <c r="AD115" s="88" t="n">
        <f aca="false">SUM(G115:AB115)</f>
        <v>16</v>
      </c>
      <c r="AE115" s="88" t="n">
        <f aca="false">SUM(G115:P115)</f>
        <v>16</v>
      </c>
      <c r="AF115" s="88" t="n">
        <f aca="false">28.5/1.5</f>
        <v>19</v>
      </c>
      <c r="AG115" s="114"/>
      <c r="AH115" s="114"/>
      <c r="AI115" s="88" t="str">
        <f aca="false">E115</f>
        <v>Intervenant</v>
      </c>
      <c r="AJ115" s="88" t="str">
        <f aca="false">D115</f>
        <v>TD</v>
      </c>
      <c r="AK115" s="88" t="n">
        <f aca="false">SUM(G115:AB115)</f>
        <v>16</v>
      </c>
      <c r="AL115" s="88" t="n">
        <f aca="false">AK115*1.5</f>
        <v>24</v>
      </c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</row>
    <row r="116" customFormat="false" ht="13.5" hidden="false" customHeight="true" outlineLevel="0" collapsed="false">
      <c r="A116" s="44" t="n">
        <v>122</v>
      </c>
      <c r="B116" s="163" t="s">
        <v>266</v>
      </c>
      <c r="C116" s="96" t="str">
        <f aca="false">CONCATENATE(D116,"_",E116)</f>
        <v>TD_JPC</v>
      </c>
      <c r="D116" s="195" t="s">
        <v>25</v>
      </c>
      <c r="E116" s="195" t="s">
        <v>267</v>
      </c>
      <c r="F116" s="195" t="s">
        <v>32</v>
      </c>
      <c r="G116" s="279" t="n">
        <v>2</v>
      </c>
      <c r="H116" s="283" t="n">
        <v>2</v>
      </c>
      <c r="I116" s="283" t="n">
        <v>2</v>
      </c>
      <c r="J116" s="167"/>
      <c r="K116" s="283" t="n">
        <v>2</v>
      </c>
      <c r="L116" s="283" t="n">
        <v>2</v>
      </c>
      <c r="M116" s="283" t="n">
        <v>2</v>
      </c>
      <c r="N116" s="283" t="n">
        <v>2</v>
      </c>
      <c r="O116" s="366" t="n">
        <v>2</v>
      </c>
      <c r="P116" s="283"/>
      <c r="Q116" s="355"/>
      <c r="R116" s="355"/>
      <c r="S116" s="355"/>
      <c r="T116" s="167"/>
      <c r="U116" s="167"/>
      <c r="V116" s="167"/>
      <c r="W116" s="167"/>
      <c r="X116" s="167"/>
      <c r="Y116" s="167"/>
      <c r="Z116" s="167"/>
      <c r="AA116" s="167"/>
      <c r="AB116" s="167"/>
      <c r="AC116" s="112"/>
      <c r="AD116" s="103" t="n">
        <f aca="false">SUM(G116:AB117)</f>
        <v>16</v>
      </c>
      <c r="AE116" s="104"/>
      <c r="AF116" s="104"/>
      <c r="AG116" s="114"/>
      <c r="AH116" s="114"/>
      <c r="AI116" s="105" t="str">
        <f aca="false">E116</f>
        <v>JPC</v>
      </c>
      <c r="AJ116" s="106" t="str">
        <f aca="false">D116</f>
        <v>TD</v>
      </c>
      <c r="AK116" s="105" t="n">
        <f aca="false">SUM(G116:AB116)</f>
        <v>16</v>
      </c>
      <c r="AL116" s="105" t="n">
        <f aca="false">AK116*1.5</f>
        <v>24</v>
      </c>
      <c r="AM116" s="44" t="n">
        <f aca="false">AL116</f>
        <v>24</v>
      </c>
      <c r="AN116" s="44"/>
      <c r="AO116" s="44"/>
      <c r="AP116" s="44"/>
      <c r="AQ116" s="44"/>
      <c r="AR116" s="44"/>
      <c r="AS116" s="44"/>
      <c r="AT116" s="44"/>
      <c r="AU116" s="44"/>
      <c r="AV116" s="44"/>
    </row>
    <row r="117" customFormat="false" ht="13.5" hidden="false" customHeight="true" outlineLevel="0" collapsed="false">
      <c r="A117" s="44" t="n">
        <v>123</v>
      </c>
      <c r="B117" s="163" t="s">
        <v>266</v>
      </c>
      <c r="C117" s="96" t="str">
        <f aca="false">CONCATENATE(D117,"_",E117)</f>
        <v>TD_</v>
      </c>
      <c r="D117" s="195" t="s">
        <v>25</v>
      </c>
      <c r="E117" s="337"/>
      <c r="F117" s="195" t="s">
        <v>32</v>
      </c>
      <c r="G117" s="279"/>
      <c r="H117" s="283"/>
      <c r="I117" s="283"/>
      <c r="J117" s="167"/>
      <c r="K117" s="283"/>
      <c r="L117" s="283"/>
      <c r="M117" s="283"/>
      <c r="N117" s="283"/>
      <c r="O117" s="366"/>
      <c r="P117" s="283"/>
      <c r="Q117" s="355"/>
      <c r="R117" s="355"/>
      <c r="S117" s="355"/>
      <c r="T117" s="167"/>
      <c r="U117" s="167"/>
      <c r="V117" s="167"/>
      <c r="W117" s="167"/>
      <c r="X117" s="167"/>
      <c r="Y117" s="167"/>
      <c r="Z117" s="167"/>
      <c r="AA117" s="167"/>
      <c r="AB117" s="167"/>
      <c r="AC117" s="112"/>
      <c r="AD117" s="113" t="str">
        <f aca="false">IF(AD115=AD116,"ok","/!\")</f>
        <v>ok</v>
      </c>
      <c r="AE117" s="113"/>
      <c r="AF117" s="113" t="str">
        <f aca="false">IF(AD115=AF115,"ok","/!\")</f>
        <v>/!\</v>
      </c>
      <c r="AG117" s="114"/>
      <c r="AH117" s="114"/>
      <c r="AI117" s="105" t="n">
        <f aca="false">E117</f>
        <v>0</v>
      </c>
      <c r="AJ117" s="106" t="str">
        <f aca="false">D117</f>
        <v>TD</v>
      </c>
      <c r="AK117" s="105" t="n">
        <f aca="false">SUM(G117:AB117)</f>
        <v>0</v>
      </c>
      <c r="AL117" s="105" t="n">
        <f aca="false">AK117*1.5</f>
        <v>0</v>
      </c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</row>
    <row r="118" customFormat="false" ht="24.75" hidden="false" customHeight="true" outlineLevel="0" collapsed="false">
      <c r="A118" s="44" t="n">
        <v>124</v>
      </c>
      <c r="B118" s="88" t="s">
        <v>265</v>
      </c>
      <c r="C118" s="88" t="str">
        <f aca="false">CONCATENATE(D118,"_",E118)</f>
        <v>TP_Intervenant</v>
      </c>
      <c r="D118" s="89" t="s">
        <v>27</v>
      </c>
      <c r="E118" s="89" t="s">
        <v>71</v>
      </c>
      <c r="F118" s="89" t="s">
        <v>72</v>
      </c>
      <c r="G118" s="92"/>
      <c r="H118" s="275"/>
      <c r="I118" s="275"/>
      <c r="J118" s="251"/>
      <c r="K118" s="275"/>
      <c r="L118" s="275"/>
      <c r="M118" s="275"/>
      <c r="N118" s="275"/>
      <c r="O118" s="275"/>
      <c r="P118" s="275"/>
      <c r="Q118" s="343"/>
      <c r="R118" s="343"/>
      <c r="S118" s="343"/>
      <c r="T118" s="251"/>
      <c r="U118" s="238"/>
      <c r="V118" s="238"/>
      <c r="W118" s="238"/>
      <c r="X118" s="238"/>
      <c r="Y118" s="238"/>
      <c r="Z118" s="238"/>
      <c r="AA118" s="238"/>
      <c r="AB118" s="238"/>
      <c r="AC118" s="280"/>
      <c r="AD118" s="88" t="n">
        <f aca="false">SUM(G118:AB118)*2</f>
        <v>0</v>
      </c>
      <c r="AE118" s="88" t="n">
        <f aca="false">SUM(G118:P118)</f>
        <v>0</v>
      </c>
      <c r="AF118" s="88" t="n">
        <f aca="false">0/1.5*2</f>
        <v>0</v>
      </c>
      <c r="AG118" s="114"/>
      <c r="AH118" s="114"/>
      <c r="AI118" s="88" t="str">
        <f aca="false">E118</f>
        <v>Intervenant</v>
      </c>
      <c r="AJ118" s="88" t="str">
        <f aca="false">D118</f>
        <v>TP</v>
      </c>
      <c r="AK118" s="88" t="n">
        <f aca="false">SUM(G118:AB118)</f>
        <v>0</v>
      </c>
      <c r="AL118" s="88" t="n">
        <f aca="false">AK118*1.5</f>
        <v>0</v>
      </c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</row>
    <row r="119" customFormat="false" ht="13.5" hidden="false" customHeight="true" outlineLevel="0" collapsed="false">
      <c r="A119" s="44" t="n">
        <v>125</v>
      </c>
      <c r="B119" s="163" t="s">
        <v>266</v>
      </c>
      <c r="C119" s="96" t="str">
        <f aca="false">CONCATENATE(D119,"_",E119)</f>
        <v>TP_</v>
      </c>
      <c r="D119" s="195" t="s">
        <v>27</v>
      </c>
      <c r="E119" s="195"/>
      <c r="F119" s="195" t="s">
        <v>36</v>
      </c>
      <c r="G119" s="279"/>
      <c r="H119" s="283"/>
      <c r="I119" s="283"/>
      <c r="J119" s="167"/>
      <c r="K119" s="283"/>
      <c r="L119" s="283"/>
      <c r="M119" s="283"/>
      <c r="N119" s="283"/>
      <c r="O119" s="366"/>
      <c r="P119" s="283"/>
      <c r="Q119" s="355"/>
      <c r="R119" s="355"/>
      <c r="S119" s="355"/>
      <c r="T119" s="167"/>
      <c r="U119" s="167"/>
      <c r="V119" s="167"/>
      <c r="W119" s="167"/>
      <c r="X119" s="167"/>
      <c r="Y119" s="167"/>
      <c r="Z119" s="167"/>
      <c r="AA119" s="167"/>
      <c r="AB119" s="167"/>
      <c r="AC119" s="112"/>
      <c r="AD119" s="103" t="n">
        <f aca="false">SUM(G119:AB122)</f>
        <v>0</v>
      </c>
      <c r="AE119" s="104"/>
      <c r="AF119" s="104"/>
      <c r="AG119" s="114"/>
      <c r="AH119" s="114"/>
      <c r="AI119" s="105" t="n">
        <f aca="false">E119</f>
        <v>0</v>
      </c>
      <c r="AJ119" s="106" t="str">
        <f aca="false">D119</f>
        <v>TP</v>
      </c>
      <c r="AK119" s="105" t="n">
        <f aca="false">SUM(G119:AB119)</f>
        <v>0</v>
      </c>
      <c r="AL119" s="105" t="n">
        <f aca="false">AK119*1.5</f>
        <v>0</v>
      </c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</row>
    <row r="120" customFormat="false" ht="13.5" hidden="false" customHeight="true" outlineLevel="0" collapsed="false">
      <c r="A120" s="44" t="n">
        <v>126</v>
      </c>
      <c r="B120" s="163" t="s">
        <v>266</v>
      </c>
      <c r="C120" s="96" t="str">
        <f aca="false">CONCATENATE(D120,"_",E120)</f>
        <v>TP_</v>
      </c>
      <c r="D120" s="195" t="s">
        <v>27</v>
      </c>
      <c r="E120" s="337"/>
      <c r="F120" s="195" t="s">
        <v>36</v>
      </c>
      <c r="G120" s="279"/>
      <c r="H120" s="283"/>
      <c r="I120" s="283"/>
      <c r="J120" s="167"/>
      <c r="K120" s="283"/>
      <c r="L120" s="283"/>
      <c r="M120" s="283"/>
      <c r="N120" s="283"/>
      <c r="O120" s="366"/>
      <c r="P120" s="283"/>
      <c r="Q120" s="355"/>
      <c r="R120" s="355"/>
      <c r="S120" s="355"/>
      <c r="T120" s="167"/>
      <c r="U120" s="167"/>
      <c r="V120" s="167"/>
      <c r="W120" s="167"/>
      <c r="X120" s="167"/>
      <c r="Y120" s="167"/>
      <c r="Z120" s="167"/>
      <c r="AA120" s="167"/>
      <c r="AB120" s="167"/>
      <c r="AC120" s="112"/>
      <c r="AD120" s="126"/>
      <c r="AE120" s="114"/>
      <c r="AF120" s="114"/>
      <c r="AG120" s="114"/>
      <c r="AH120" s="114"/>
      <c r="AI120" s="105" t="n">
        <f aca="false">E120</f>
        <v>0</v>
      </c>
      <c r="AJ120" s="106" t="str">
        <f aca="false">D120</f>
        <v>TP</v>
      </c>
      <c r="AK120" s="105" t="n">
        <f aca="false">SUM(G120:AB120)</f>
        <v>0</v>
      </c>
      <c r="AL120" s="105" t="n">
        <f aca="false">AK120*1.5</f>
        <v>0</v>
      </c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</row>
    <row r="121" customFormat="false" ht="13.5" hidden="false" customHeight="true" outlineLevel="0" collapsed="false">
      <c r="A121" s="44" t="n">
        <v>127</v>
      </c>
      <c r="B121" s="163" t="s">
        <v>266</v>
      </c>
      <c r="C121" s="96" t="str">
        <f aca="false">CONCATENATE(D121,"_",E121)</f>
        <v>TP_</v>
      </c>
      <c r="D121" s="195" t="s">
        <v>27</v>
      </c>
      <c r="E121" s="195"/>
      <c r="F121" s="195" t="s">
        <v>36</v>
      </c>
      <c r="G121" s="279"/>
      <c r="H121" s="283"/>
      <c r="I121" s="283"/>
      <c r="J121" s="167"/>
      <c r="K121" s="283"/>
      <c r="L121" s="283"/>
      <c r="M121" s="283"/>
      <c r="N121" s="283"/>
      <c r="O121" s="366"/>
      <c r="P121" s="283"/>
      <c r="Q121" s="355"/>
      <c r="R121" s="355"/>
      <c r="S121" s="355"/>
      <c r="T121" s="167"/>
      <c r="U121" s="167"/>
      <c r="V121" s="167"/>
      <c r="W121" s="167"/>
      <c r="X121" s="167"/>
      <c r="Y121" s="167"/>
      <c r="Z121" s="167"/>
      <c r="AA121" s="167"/>
      <c r="AB121" s="167"/>
      <c r="AC121" s="112"/>
      <c r="AD121" s="126"/>
      <c r="AE121" s="114"/>
      <c r="AF121" s="114"/>
      <c r="AG121" s="114"/>
      <c r="AH121" s="114"/>
      <c r="AI121" s="105" t="n">
        <f aca="false">E121</f>
        <v>0</v>
      </c>
      <c r="AJ121" s="106" t="str">
        <f aca="false">D121</f>
        <v>TP</v>
      </c>
      <c r="AK121" s="105" t="n">
        <f aca="false">SUM(G121:AB121)</f>
        <v>0</v>
      </c>
      <c r="AL121" s="105" t="n">
        <f aca="false">AK121*1.5</f>
        <v>0</v>
      </c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</row>
    <row r="122" customFormat="false" ht="13.5" hidden="false" customHeight="true" outlineLevel="0" collapsed="false">
      <c r="A122" s="44" t="n">
        <v>128</v>
      </c>
      <c r="B122" s="163" t="s">
        <v>266</v>
      </c>
      <c r="C122" s="96" t="str">
        <f aca="false">CONCATENATE(D122,"_",E122)</f>
        <v>TP_</v>
      </c>
      <c r="D122" s="195" t="s">
        <v>27</v>
      </c>
      <c r="E122" s="337"/>
      <c r="F122" s="195" t="s">
        <v>36</v>
      </c>
      <c r="G122" s="279"/>
      <c r="H122" s="283"/>
      <c r="I122" s="283"/>
      <c r="J122" s="167"/>
      <c r="K122" s="283"/>
      <c r="L122" s="283"/>
      <c r="M122" s="283"/>
      <c r="N122" s="283"/>
      <c r="O122" s="366"/>
      <c r="P122" s="283"/>
      <c r="Q122" s="355"/>
      <c r="R122" s="355"/>
      <c r="S122" s="355"/>
      <c r="T122" s="167"/>
      <c r="U122" s="167"/>
      <c r="V122" s="167"/>
      <c r="W122" s="167"/>
      <c r="X122" s="167"/>
      <c r="Y122" s="167"/>
      <c r="Z122" s="167"/>
      <c r="AA122" s="167"/>
      <c r="AB122" s="167"/>
      <c r="AC122" s="112"/>
      <c r="AD122" s="113" t="str">
        <f aca="false">IF(AD118=AD119,"ok","/!\")</f>
        <v>ok</v>
      </c>
      <c r="AE122" s="113"/>
      <c r="AF122" s="113" t="str">
        <f aca="false">IF(AD118=AF118,"ok","/!\")</f>
        <v>ok</v>
      </c>
      <c r="AG122" s="114"/>
      <c r="AH122" s="114"/>
      <c r="AI122" s="105" t="n">
        <f aca="false">E122</f>
        <v>0</v>
      </c>
      <c r="AJ122" s="106" t="str">
        <f aca="false">D122</f>
        <v>TP</v>
      </c>
      <c r="AK122" s="105" t="n">
        <f aca="false">SUM(G122:AB122)</f>
        <v>0</v>
      </c>
      <c r="AL122" s="105" t="n">
        <f aca="false">AK122*1.5</f>
        <v>0</v>
      </c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</row>
    <row r="123" customFormat="false" ht="24.75" hidden="false" customHeight="true" outlineLevel="0" collapsed="false">
      <c r="A123" s="44" t="n">
        <v>129</v>
      </c>
      <c r="B123" s="88" t="s">
        <v>265</v>
      </c>
      <c r="C123" s="88" t="str">
        <f aca="false">CONCATENATE(D123,"_",E123)</f>
        <v>CTRL_Intervenant</v>
      </c>
      <c r="D123" s="89" t="s">
        <v>28</v>
      </c>
      <c r="E123" s="89" t="s">
        <v>71</v>
      </c>
      <c r="F123" s="89" t="s">
        <v>72</v>
      </c>
      <c r="G123" s="92"/>
      <c r="H123" s="275"/>
      <c r="I123" s="275"/>
      <c r="J123" s="251"/>
      <c r="K123" s="275"/>
      <c r="L123" s="275"/>
      <c r="M123" s="275"/>
      <c r="N123" s="275"/>
      <c r="O123" s="275"/>
      <c r="P123" s="275" t="n">
        <v>1</v>
      </c>
      <c r="Q123" s="343"/>
      <c r="R123" s="343"/>
      <c r="S123" s="343"/>
      <c r="T123" s="251"/>
      <c r="U123" s="238"/>
      <c r="V123" s="238"/>
      <c r="W123" s="238"/>
      <c r="X123" s="238"/>
      <c r="Y123" s="238"/>
      <c r="Z123" s="238"/>
      <c r="AA123" s="238"/>
      <c r="AB123" s="238"/>
      <c r="AC123" s="122"/>
      <c r="AD123" s="88" t="n">
        <f aca="false">SUM(G123:AB123)</f>
        <v>1</v>
      </c>
      <c r="AE123" s="88" t="n">
        <f aca="false">SUM(G123:P123)</f>
        <v>1</v>
      </c>
      <c r="AF123" s="88" t="n">
        <f aca="false">1.5/1.5</f>
        <v>1</v>
      </c>
      <c r="AG123" s="114"/>
      <c r="AH123" s="114"/>
      <c r="AI123" s="88" t="str">
        <f aca="false">E123</f>
        <v>Intervenant</v>
      </c>
      <c r="AJ123" s="88" t="str">
        <f aca="false">D123</f>
        <v>CTRL</v>
      </c>
      <c r="AK123" s="88" t="n">
        <f aca="false">SUM(G123:AB123)</f>
        <v>1</v>
      </c>
      <c r="AL123" s="88" t="n">
        <f aca="false">AK123*1.5</f>
        <v>1.5</v>
      </c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</row>
    <row r="124" customFormat="false" ht="13.5" hidden="false" customHeight="true" outlineLevel="0" collapsed="false">
      <c r="A124" s="44" t="n">
        <v>130</v>
      </c>
      <c r="B124" s="163" t="s">
        <v>266</v>
      </c>
      <c r="C124" s="96" t="str">
        <f aca="false">CONCATENATE(D124,"_",E124)</f>
        <v>CTRL_JPC</v>
      </c>
      <c r="D124" s="195" t="s">
        <v>28</v>
      </c>
      <c r="E124" s="195" t="s">
        <v>267</v>
      </c>
      <c r="F124" s="195" t="s">
        <v>28</v>
      </c>
      <c r="G124" s="279"/>
      <c r="H124" s="283"/>
      <c r="I124" s="283"/>
      <c r="J124" s="167"/>
      <c r="K124" s="283"/>
      <c r="L124" s="283"/>
      <c r="M124" s="283"/>
      <c r="N124" s="283"/>
      <c r="O124" s="366"/>
      <c r="P124" s="283" t="n">
        <v>1</v>
      </c>
      <c r="Q124" s="355"/>
      <c r="R124" s="355"/>
      <c r="S124" s="355"/>
      <c r="T124" s="167"/>
      <c r="U124" s="167"/>
      <c r="V124" s="167"/>
      <c r="W124" s="167"/>
      <c r="X124" s="167"/>
      <c r="Y124" s="167"/>
      <c r="Z124" s="167"/>
      <c r="AA124" s="167"/>
      <c r="AB124" s="167"/>
      <c r="AC124" s="112"/>
      <c r="AD124" s="103" t="n">
        <f aca="false">SUM(G124:AB125)</f>
        <v>1</v>
      </c>
      <c r="AE124" s="104"/>
      <c r="AF124" s="104"/>
      <c r="AG124" s="114"/>
      <c r="AH124" s="114"/>
      <c r="AI124" s="106" t="str">
        <f aca="false">E124</f>
        <v>JPC</v>
      </c>
      <c r="AJ124" s="106" t="str">
        <f aca="false">D124</f>
        <v>CTRL</v>
      </c>
      <c r="AK124" s="106" t="n">
        <f aca="false">SUM(G124:AB124)</f>
        <v>1</v>
      </c>
      <c r="AL124" s="106" t="n">
        <f aca="false">AK124*1.5</f>
        <v>1.5</v>
      </c>
      <c r="AM124" s="44" t="n">
        <f aca="false">AL124</f>
        <v>1.5</v>
      </c>
      <c r="AN124" s="44"/>
      <c r="AO124" s="44"/>
      <c r="AP124" s="44"/>
      <c r="AQ124" s="44"/>
      <c r="AR124" s="44"/>
      <c r="AS124" s="44"/>
      <c r="AT124" s="44"/>
      <c r="AU124" s="44"/>
      <c r="AV124" s="44"/>
    </row>
    <row r="125" customFormat="false" ht="13.5" hidden="false" customHeight="true" outlineLevel="0" collapsed="false">
      <c r="A125" s="44" t="n">
        <v>131</v>
      </c>
      <c r="B125" s="163" t="s">
        <v>266</v>
      </c>
      <c r="C125" s="96" t="str">
        <f aca="false">CONCATENATE(D125,"_",E125)</f>
        <v>CTRL_</v>
      </c>
      <c r="D125" s="195" t="s">
        <v>28</v>
      </c>
      <c r="E125" s="337"/>
      <c r="F125" s="195" t="s">
        <v>28</v>
      </c>
      <c r="G125" s="279"/>
      <c r="H125" s="283"/>
      <c r="I125" s="283"/>
      <c r="J125" s="167"/>
      <c r="K125" s="283"/>
      <c r="L125" s="283"/>
      <c r="M125" s="283"/>
      <c r="N125" s="283"/>
      <c r="O125" s="366"/>
      <c r="P125" s="283"/>
      <c r="Q125" s="355"/>
      <c r="R125" s="355"/>
      <c r="S125" s="355"/>
      <c r="T125" s="167"/>
      <c r="U125" s="167"/>
      <c r="V125" s="167"/>
      <c r="W125" s="167"/>
      <c r="X125" s="167"/>
      <c r="Y125" s="167"/>
      <c r="Z125" s="167"/>
      <c r="AA125" s="167"/>
      <c r="AB125" s="167"/>
      <c r="AC125" s="128"/>
      <c r="AD125" s="113" t="str">
        <f aca="false">IF(AD123=AD124,"ok","/!\")</f>
        <v>ok</v>
      </c>
      <c r="AE125" s="113"/>
      <c r="AF125" s="113" t="str">
        <f aca="false">IF(AD123=AF123,"ok","/!\")</f>
        <v>ok</v>
      </c>
      <c r="AG125" s="129"/>
      <c r="AH125" s="129"/>
      <c r="AI125" s="28" t="n">
        <f aca="false">E125</f>
        <v>0</v>
      </c>
      <c r="AJ125" s="106" t="str">
        <f aca="false">D125</f>
        <v>CTRL</v>
      </c>
      <c r="AK125" s="28" t="n">
        <f aca="false">SUM(G125:AB125)</f>
        <v>0</v>
      </c>
      <c r="AL125" s="28" t="n">
        <f aca="false">AK125*1.5</f>
        <v>0</v>
      </c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</row>
    <row r="126" customFormat="false" ht="13.5" hidden="false" customHeight="true" outlineLevel="0" collapsed="false">
      <c r="A126" s="44"/>
      <c r="B126" s="172"/>
      <c r="C126" s="131"/>
      <c r="D126" s="336"/>
      <c r="E126" s="259"/>
      <c r="F126" s="259"/>
      <c r="G126" s="259"/>
      <c r="H126" s="259"/>
      <c r="I126" s="259"/>
      <c r="J126" s="259"/>
      <c r="K126" s="259"/>
      <c r="L126" s="259"/>
      <c r="M126" s="259"/>
      <c r="N126" s="259"/>
      <c r="O126" s="259"/>
      <c r="P126" s="259"/>
      <c r="Q126" s="72"/>
      <c r="R126" s="72"/>
      <c r="S126" s="72"/>
      <c r="T126" s="259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86"/>
      <c r="AG126" s="72"/>
      <c r="AH126" s="72"/>
      <c r="AI126" s="86"/>
      <c r="AJ126" s="86"/>
      <c r="AK126" s="86"/>
      <c r="AL126" s="86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</row>
    <row r="127" customFormat="false" ht="13.5" hidden="false" customHeight="true" outlineLevel="0" collapsed="false">
      <c r="A127" s="44" t="n">
        <v>134</v>
      </c>
      <c r="B127" s="89" t="s">
        <v>268</v>
      </c>
      <c r="C127" s="88" t="str">
        <f aca="false">CONCATENATE(D127,"_",E127)</f>
        <v>CM_Intervenant</v>
      </c>
      <c r="D127" s="89" t="s">
        <v>23</v>
      </c>
      <c r="E127" s="89" t="s">
        <v>71</v>
      </c>
      <c r="F127" s="89" t="s">
        <v>72</v>
      </c>
      <c r="G127" s="92"/>
      <c r="H127" s="275"/>
      <c r="I127" s="275"/>
      <c r="J127" s="251"/>
      <c r="K127" s="275"/>
      <c r="L127" s="275"/>
      <c r="M127" s="275"/>
      <c r="N127" s="260" t="n">
        <f aca="false">1/3</f>
        <v>0.333333333333333</v>
      </c>
      <c r="O127" s="275"/>
      <c r="P127" s="275"/>
      <c r="Q127" s="343"/>
      <c r="R127" s="343"/>
      <c r="S127" s="343"/>
      <c r="T127" s="251"/>
      <c r="U127" s="238"/>
      <c r="V127" s="238"/>
      <c r="W127" s="238"/>
      <c r="X127" s="238"/>
      <c r="Y127" s="238"/>
      <c r="Z127" s="238"/>
      <c r="AA127" s="238"/>
      <c r="AB127" s="238"/>
      <c r="AC127" s="240" t="s">
        <v>122</v>
      </c>
      <c r="AD127" s="88" t="n">
        <f aca="false">SUM(G127:AB127)</f>
        <v>0.3333333333</v>
      </c>
      <c r="AE127" s="88" t="n">
        <f aca="false">SUM(G127:P127)</f>
        <v>0.3333333333</v>
      </c>
      <c r="AF127" s="88" t="n">
        <v>0</v>
      </c>
      <c r="AG127" s="94" t="n">
        <f aca="false">(AD127+AD130+AD133+AD138)/(AF127+AF130+AF133+AF138)</f>
        <v>1.011111111</v>
      </c>
      <c r="AH127" s="88" t="str">
        <f aca="false">B127</f>
        <v>M4203 - CO</v>
      </c>
      <c r="AI127" s="88" t="str">
        <f aca="false">E127</f>
        <v>Intervenant</v>
      </c>
      <c r="AJ127" s="88" t="s">
        <v>73</v>
      </c>
      <c r="AK127" s="88" t="s">
        <v>21</v>
      </c>
      <c r="AL127" s="88" t="s">
        <v>74</v>
      </c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</row>
    <row r="128" customFormat="false" ht="13.5" hidden="false" customHeight="true" outlineLevel="0" collapsed="false">
      <c r="A128" s="44" t="n">
        <v>135</v>
      </c>
      <c r="B128" s="163" t="s">
        <v>269</v>
      </c>
      <c r="C128" s="96" t="str">
        <f aca="false">CONCATENATE(D128,"_",E128)</f>
        <v>CM_</v>
      </c>
      <c r="D128" s="195" t="s">
        <v>23</v>
      </c>
      <c r="E128" s="195"/>
      <c r="F128" s="195" t="s">
        <v>30</v>
      </c>
      <c r="G128" s="279"/>
      <c r="H128" s="283" t="s">
        <v>280</v>
      </c>
      <c r="I128" s="283"/>
      <c r="J128" s="167"/>
      <c r="K128" s="283"/>
      <c r="L128" s="283"/>
      <c r="M128" s="283"/>
      <c r="N128" s="260" t="n">
        <f aca="false">1/3</f>
        <v>0.333333333333333</v>
      </c>
      <c r="O128" s="366"/>
      <c r="P128" s="283"/>
      <c r="Q128" s="355"/>
      <c r="R128" s="355"/>
      <c r="S128" s="355"/>
      <c r="T128" s="167"/>
      <c r="U128" s="167"/>
      <c r="V128" s="167"/>
      <c r="W128" s="167"/>
      <c r="X128" s="167"/>
      <c r="Y128" s="167"/>
      <c r="Z128" s="167"/>
      <c r="AA128" s="167"/>
      <c r="AB128" s="167"/>
      <c r="AC128" s="102"/>
      <c r="AD128" s="103" t="n">
        <f aca="false">SUM(G128:AB129)</f>
        <v>0.3333333333</v>
      </c>
      <c r="AE128" s="104"/>
      <c r="AF128" s="104"/>
      <c r="AG128" s="104"/>
      <c r="AH128" s="104"/>
      <c r="AI128" s="105" t="n">
        <f aca="false">E128</f>
        <v>0</v>
      </c>
      <c r="AJ128" s="106" t="str">
        <f aca="false">D128</f>
        <v>CM</v>
      </c>
      <c r="AK128" s="105" t="n">
        <f aca="false">SUM(G128:AB128)</f>
        <v>0.333333333333333</v>
      </c>
      <c r="AL128" s="105" t="n">
        <f aca="false">AK128*1.5</f>
        <v>0.5</v>
      </c>
      <c r="AM128" s="44" t="n">
        <f aca="false">AL128</f>
        <v>0.5</v>
      </c>
      <c r="AN128" s="44"/>
      <c r="AO128" s="44"/>
      <c r="AP128" s="44"/>
      <c r="AQ128" s="44"/>
      <c r="AR128" s="44"/>
      <c r="AS128" s="44"/>
      <c r="AT128" s="44"/>
      <c r="AU128" s="44"/>
      <c r="AV128" s="44"/>
    </row>
    <row r="129" customFormat="false" ht="13.5" hidden="false" customHeight="true" outlineLevel="0" collapsed="false">
      <c r="A129" s="44" t="n">
        <v>136</v>
      </c>
      <c r="B129" s="163" t="s">
        <v>269</v>
      </c>
      <c r="C129" s="96" t="str">
        <f aca="false">CONCATENATE(D129,"_",E129)</f>
        <v>CM_</v>
      </c>
      <c r="D129" s="195" t="s">
        <v>23</v>
      </c>
      <c r="E129" s="195"/>
      <c r="F129" s="195" t="s">
        <v>30</v>
      </c>
      <c r="G129" s="279"/>
      <c r="H129" s="283"/>
      <c r="I129" s="283"/>
      <c r="J129" s="167"/>
      <c r="K129" s="283"/>
      <c r="L129" s="283"/>
      <c r="M129" s="283"/>
      <c r="N129" s="283"/>
      <c r="O129" s="366"/>
      <c r="P129" s="283"/>
      <c r="Q129" s="355"/>
      <c r="R129" s="355"/>
      <c r="S129" s="355"/>
      <c r="T129" s="167"/>
      <c r="U129" s="167"/>
      <c r="V129" s="167"/>
      <c r="W129" s="167"/>
      <c r="X129" s="167"/>
      <c r="Y129" s="167"/>
      <c r="Z129" s="167"/>
      <c r="AA129" s="167"/>
      <c r="AB129" s="167"/>
      <c r="AC129" s="112"/>
      <c r="AD129" s="113" t="str">
        <f aca="false">IF(AD127=AD128,"ok","/!\")</f>
        <v>ok</v>
      </c>
      <c r="AE129" s="113"/>
      <c r="AF129" s="113" t="str">
        <f aca="false">IF(AD127=AF127,"ok","/!\")</f>
        <v>/!\</v>
      </c>
      <c r="AG129" s="114"/>
      <c r="AH129" s="114"/>
      <c r="AI129" s="105" t="n">
        <f aca="false">E129</f>
        <v>0</v>
      </c>
      <c r="AJ129" s="106" t="str">
        <f aca="false">D129</f>
        <v>CM</v>
      </c>
      <c r="AK129" s="105" t="n">
        <f aca="false">SUM(G129:AB129)</f>
        <v>0</v>
      </c>
      <c r="AL129" s="105" t="n">
        <f aca="false">AK129*1.5</f>
        <v>0</v>
      </c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</row>
    <row r="130" customFormat="false" ht="13.5" hidden="false" customHeight="true" outlineLevel="0" collapsed="false">
      <c r="A130" s="44" t="n">
        <v>137</v>
      </c>
      <c r="B130" s="88" t="s">
        <v>268</v>
      </c>
      <c r="C130" s="88" t="str">
        <f aca="false">CONCATENATE(D130,"_",E130)</f>
        <v>TD_Intervenant</v>
      </c>
      <c r="D130" s="89" t="s">
        <v>25</v>
      </c>
      <c r="E130" s="89" t="s">
        <v>71</v>
      </c>
      <c r="F130" s="89" t="s">
        <v>72</v>
      </c>
      <c r="G130" s="92" t="n">
        <v>1</v>
      </c>
      <c r="H130" s="275" t="n">
        <v>1</v>
      </c>
      <c r="I130" s="275" t="n">
        <v>1</v>
      </c>
      <c r="J130" s="251"/>
      <c r="K130" s="275" t="n">
        <v>1</v>
      </c>
      <c r="L130" s="369" t="n">
        <v>1</v>
      </c>
      <c r="M130" s="369" t="n">
        <v>1</v>
      </c>
      <c r="N130" s="369" t="n">
        <v>2</v>
      </c>
      <c r="O130" s="275"/>
      <c r="P130" s="275"/>
      <c r="Q130" s="343"/>
      <c r="R130" s="343"/>
      <c r="S130" s="343"/>
      <c r="T130" s="251"/>
      <c r="U130" s="238"/>
      <c r="V130" s="238"/>
      <c r="W130" s="238"/>
      <c r="X130" s="238"/>
      <c r="Y130" s="238"/>
      <c r="Z130" s="238"/>
      <c r="AA130" s="238"/>
      <c r="AB130" s="238"/>
      <c r="AC130" s="280"/>
      <c r="AD130" s="88" t="n">
        <f aca="false">SUM(G130:AB130)</f>
        <v>8</v>
      </c>
      <c r="AE130" s="88" t="n">
        <f aca="false">SUM(G130:P130)</f>
        <v>8</v>
      </c>
      <c r="AF130" s="88" t="n">
        <f aca="false">12/1.5</f>
        <v>8</v>
      </c>
      <c r="AG130" s="114"/>
      <c r="AH130" s="114"/>
      <c r="AI130" s="88" t="str">
        <f aca="false">E130</f>
        <v>Intervenant</v>
      </c>
      <c r="AJ130" s="88" t="str">
        <f aca="false">D130</f>
        <v>TD</v>
      </c>
      <c r="AK130" s="88" t="n">
        <f aca="false">SUM(G130:AB130)</f>
        <v>8</v>
      </c>
      <c r="AL130" s="88" t="n">
        <f aca="false">AK130*1.5</f>
        <v>12</v>
      </c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</row>
    <row r="131" customFormat="false" ht="13.5" hidden="false" customHeight="true" outlineLevel="0" collapsed="false">
      <c r="A131" s="44" t="n">
        <v>138</v>
      </c>
      <c r="B131" s="163" t="s">
        <v>269</v>
      </c>
      <c r="C131" s="96" t="str">
        <f aca="false">CONCATENATE(D131,"_",E131)</f>
        <v>TD_ALE</v>
      </c>
      <c r="D131" s="195" t="s">
        <v>25</v>
      </c>
      <c r="E131" s="195" t="s">
        <v>122</v>
      </c>
      <c r="F131" s="195" t="s">
        <v>32</v>
      </c>
      <c r="G131" s="279" t="n">
        <v>1</v>
      </c>
      <c r="H131" s="283" t="n">
        <v>1</v>
      </c>
      <c r="I131" s="283" t="n">
        <v>1</v>
      </c>
      <c r="J131" s="167"/>
      <c r="K131" s="283" t="n">
        <v>1</v>
      </c>
      <c r="L131" s="370" t="n">
        <v>1</v>
      </c>
      <c r="M131" s="370" t="n">
        <v>1</v>
      </c>
      <c r="N131" s="370" t="n">
        <v>2</v>
      </c>
      <c r="O131" s="366"/>
      <c r="P131" s="283"/>
      <c r="Q131" s="355"/>
      <c r="R131" s="355"/>
      <c r="S131" s="355"/>
      <c r="T131" s="167"/>
      <c r="U131" s="167"/>
      <c r="V131" s="167"/>
      <c r="W131" s="167"/>
      <c r="X131" s="167"/>
      <c r="Y131" s="167"/>
      <c r="Z131" s="167"/>
      <c r="AA131" s="167"/>
      <c r="AB131" s="167"/>
      <c r="AC131" s="112"/>
      <c r="AD131" s="103" t="n">
        <f aca="false">SUM(G131:AB132)</f>
        <v>8</v>
      </c>
      <c r="AE131" s="104"/>
      <c r="AF131" s="104"/>
      <c r="AG131" s="114"/>
      <c r="AH131" s="114"/>
      <c r="AI131" s="105" t="str">
        <f aca="false">E131</f>
        <v>ALE</v>
      </c>
      <c r="AJ131" s="106" t="str">
        <f aca="false">D131</f>
        <v>TD</v>
      </c>
      <c r="AK131" s="105" t="n">
        <f aca="false">SUM(G131:AB131)</f>
        <v>8</v>
      </c>
      <c r="AL131" s="105" t="n">
        <f aca="false">AK131*1.5</f>
        <v>12</v>
      </c>
      <c r="AM131" s="44" t="n">
        <f aca="false">AL131</f>
        <v>12</v>
      </c>
      <c r="AN131" s="44"/>
      <c r="AO131" s="44"/>
      <c r="AP131" s="44"/>
      <c r="AQ131" s="44"/>
      <c r="AR131" s="44"/>
      <c r="AS131" s="44"/>
      <c r="AT131" s="44"/>
      <c r="AU131" s="44"/>
      <c r="AV131" s="44"/>
    </row>
    <row r="132" customFormat="false" ht="13.5" hidden="false" customHeight="true" outlineLevel="0" collapsed="false">
      <c r="A132" s="44" t="n">
        <v>139</v>
      </c>
      <c r="B132" s="163" t="s">
        <v>269</v>
      </c>
      <c r="C132" s="96" t="str">
        <f aca="false">CONCATENATE(D132,"_",E132)</f>
        <v>TD_</v>
      </c>
      <c r="D132" s="195" t="s">
        <v>25</v>
      </c>
      <c r="E132" s="195"/>
      <c r="F132" s="195" t="s">
        <v>32</v>
      </c>
      <c r="G132" s="279"/>
      <c r="H132" s="283"/>
      <c r="I132" s="283"/>
      <c r="J132" s="167"/>
      <c r="K132" s="283"/>
      <c r="L132" s="370"/>
      <c r="M132" s="370"/>
      <c r="N132" s="370"/>
      <c r="O132" s="366"/>
      <c r="P132" s="283"/>
      <c r="Q132" s="355"/>
      <c r="R132" s="355"/>
      <c r="S132" s="355"/>
      <c r="T132" s="167"/>
      <c r="U132" s="167"/>
      <c r="V132" s="167"/>
      <c r="W132" s="167"/>
      <c r="X132" s="167"/>
      <c r="Y132" s="167"/>
      <c r="Z132" s="167"/>
      <c r="AA132" s="167"/>
      <c r="AB132" s="167"/>
      <c r="AC132" s="112"/>
      <c r="AD132" s="113" t="str">
        <f aca="false">IF(AD130=AD131,"ok","/!\")</f>
        <v>ok</v>
      </c>
      <c r="AE132" s="113"/>
      <c r="AF132" s="113" t="str">
        <f aca="false">IF(AD130=AF130,"ok","/!\")</f>
        <v>ok</v>
      </c>
      <c r="AG132" s="114"/>
      <c r="AH132" s="114"/>
      <c r="AI132" s="105" t="n">
        <f aca="false">E132</f>
        <v>0</v>
      </c>
      <c r="AJ132" s="106" t="str">
        <f aca="false">D132</f>
        <v>TD</v>
      </c>
      <c r="AK132" s="105" t="n">
        <f aca="false">SUM(G132:AB132)</f>
        <v>0</v>
      </c>
      <c r="AL132" s="105" t="n">
        <f aca="false">AK132*1.5</f>
        <v>0</v>
      </c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</row>
    <row r="133" customFormat="false" ht="13.5" hidden="false" customHeight="true" outlineLevel="0" collapsed="false">
      <c r="A133" s="44" t="n">
        <v>140</v>
      </c>
      <c r="B133" s="88" t="s">
        <v>268</v>
      </c>
      <c r="C133" s="88" t="str">
        <f aca="false">CONCATENATE(D133,"_",E133)</f>
        <v>TP_Intervenant</v>
      </c>
      <c r="D133" s="89" t="s">
        <v>27</v>
      </c>
      <c r="E133" s="89" t="s">
        <v>71</v>
      </c>
      <c r="F133" s="89" t="s">
        <v>72</v>
      </c>
      <c r="G133" s="92" t="n">
        <v>1</v>
      </c>
      <c r="H133" s="275" t="n">
        <v>1</v>
      </c>
      <c r="I133" s="275" t="n">
        <v>1</v>
      </c>
      <c r="J133" s="251"/>
      <c r="K133" s="275" t="n">
        <v>1</v>
      </c>
      <c r="L133" s="369" t="n">
        <v>1</v>
      </c>
      <c r="M133" s="369" t="n">
        <v>1</v>
      </c>
      <c r="N133" s="369" t="n">
        <v>1</v>
      </c>
      <c r="O133" s="275" t="n">
        <v>2</v>
      </c>
      <c r="P133" s="275" t="n">
        <v>2</v>
      </c>
      <c r="Q133" s="343"/>
      <c r="R133" s="343"/>
      <c r="S133" s="343"/>
      <c r="T133" s="251"/>
      <c r="U133" s="238"/>
      <c r="V133" s="238"/>
      <c r="W133" s="238"/>
      <c r="X133" s="238"/>
      <c r="Y133" s="238"/>
      <c r="Z133" s="238"/>
      <c r="AA133" s="238"/>
      <c r="AB133" s="238"/>
      <c r="AC133" s="280"/>
      <c r="AD133" s="88" t="n">
        <f aca="false">SUM(G133:AB133)*2</f>
        <v>22</v>
      </c>
      <c r="AE133" s="88" t="n">
        <f aca="false">SUM(G133:P133)</f>
        <v>11</v>
      </c>
      <c r="AF133" s="88" t="n">
        <f aca="false">16.5/1.5*2</f>
        <v>22</v>
      </c>
      <c r="AG133" s="114"/>
      <c r="AH133" s="114"/>
      <c r="AI133" s="88" t="str">
        <f aca="false">E133</f>
        <v>Intervenant</v>
      </c>
      <c r="AJ133" s="88" t="str">
        <f aca="false">D133</f>
        <v>TP</v>
      </c>
      <c r="AK133" s="88" t="n">
        <f aca="false">SUM(G133:AB133)</f>
        <v>11</v>
      </c>
      <c r="AL133" s="88" t="n">
        <f aca="false">AK133*1.5</f>
        <v>16.5</v>
      </c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</row>
    <row r="134" customFormat="false" ht="13.5" hidden="false" customHeight="true" outlineLevel="0" collapsed="false">
      <c r="A134" s="44" t="n">
        <v>141</v>
      </c>
      <c r="B134" s="163" t="s">
        <v>269</v>
      </c>
      <c r="C134" s="96" t="str">
        <f aca="false">CONCATENATE(D134,"_",E134)</f>
        <v>TP_ALE</v>
      </c>
      <c r="D134" s="195" t="s">
        <v>27</v>
      </c>
      <c r="E134" s="195" t="s">
        <v>122</v>
      </c>
      <c r="F134" s="195" t="s">
        <v>32</v>
      </c>
      <c r="G134" s="279" t="n">
        <v>2</v>
      </c>
      <c r="H134" s="283" t="n">
        <v>2</v>
      </c>
      <c r="I134" s="283" t="n">
        <v>2</v>
      </c>
      <c r="J134" s="167"/>
      <c r="K134" s="283" t="n">
        <v>2</v>
      </c>
      <c r="L134" s="370" t="n">
        <v>2</v>
      </c>
      <c r="M134" s="370" t="n">
        <v>2</v>
      </c>
      <c r="N134" s="370" t="n">
        <v>2</v>
      </c>
      <c r="O134" s="366" t="n">
        <v>4</v>
      </c>
      <c r="P134" s="283" t="n">
        <v>4</v>
      </c>
      <c r="Q134" s="355"/>
      <c r="R134" s="355"/>
      <c r="S134" s="355"/>
      <c r="T134" s="167"/>
      <c r="U134" s="167"/>
      <c r="V134" s="167"/>
      <c r="W134" s="167"/>
      <c r="X134" s="167"/>
      <c r="Y134" s="167"/>
      <c r="Z134" s="167"/>
      <c r="AA134" s="167"/>
      <c r="AB134" s="167"/>
      <c r="AC134" s="112"/>
      <c r="AD134" s="103" t="n">
        <f aca="false">SUM(G134:AB137)</f>
        <v>22</v>
      </c>
      <c r="AE134" s="104"/>
      <c r="AF134" s="104"/>
      <c r="AG134" s="114"/>
      <c r="AH134" s="114"/>
      <c r="AI134" s="105" t="str">
        <f aca="false">E134</f>
        <v>ALE</v>
      </c>
      <c r="AJ134" s="106" t="str">
        <f aca="false">D134</f>
        <v>TP</v>
      </c>
      <c r="AK134" s="105" t="n">
        <f aca="false">SUM(G134:AB134)</f>
        <v>22</v>
      </c>
      <c r="AL134" s="105" t="n">
        <f aca="false">AK134*1.5</f>
        <v>33</v>
      </c>
      <c r="AM134" s="44" t="n">
        <f aca="false">AL134</f>
        <v>33</v>
      </c>
      <c r="AN134" s="44"/>
      <c r="AO134" s="44"/>
      <c r="AP134" s="44"/>
      <c r="AQ134" s="44"/>
      <c r="AR134" s="44"/>
      <c r="AS134" s="44"/>
      <c r="AT134" s="44"/>
      <c r="AU134" s="44"/>
      <c r="AV134" s="44"/>
    </row>
    <row r="135" customFormat="false" ht="13.5" hidden="false" customHeight="true" outlineLevel="0" collapsed="false">
      <c r="A135" s="44" t="n">
        <v>142</v>
      </c>
      <c r="B135" s="163" t="s">
        <v>269</v>
      </c>
      <c r="C135" s="96" t="str">
        <f aca="false">CONCATENATE(D135,"_",E135)</f>
        <v>TP_</v>
      </c>
      <c r="D135" s="195" t="s">
        <v>27</v>
      </c>
      <c r="E135" s="195"/>
      <c r="F135" s="195" t="s">
        <v>36</v>
      </c>
      <c r="G135" s="279"/>
      <c r="H135" s="283"/>
      <c r="I135" s="283"/>
      <c r="J135" s="167"/>
      <c r="K135" s="283"/>
      <c r="L135" s="283"/>
      <c r="M135" s="283"/>
      <c r="N135" s="283"/>
      <c r="O135" s="366"/>
      <c r="P135" s="283"/>
      <c r="Q135" s="355"/>
      <c r="R135" s="355"/>
      <c r="S135" s="355"/>
      <c r="T135" s="167"/>
      <c r="U135" s="167"/>
      <c r="V135" s="167"/>
      <c r="W135" s="167"/>
      <c r="X135" s="167"/>
      <c r="Y135" s="167"/>
      <c r="Z135" s="167"/>
      <c r="AA135" s="167"/>
      <c r="AB135" s="167"/>
      <c r="AC135" s="112"/>
      <c r="AD135" s="126"/>
      <c r="AE135" s="114"/>
      <c r="AF135" s="114"/>
      <c r="AG135" s="114"/>
      <c r="AH135" s="114"/>
      <c r="AI135" s="105" t="n">
        <f aca="false">E135</f>
        <v>0</v>
      </c>
      <c r="AJ135" s="106" t="str">
        <f aca="false">D135</f>
        <v>TP</v>
      </c>
      <c r="AK135" s="105" t="n">
        <f aca="false">SUM(G135:AB135)</f>
        <v>0</v>
      </c>
      <c r="AL135" s="105" t="n">
        <f aca="false">AK135*1.5</f>
        <v>0</v>
      </c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</row>
    <row r="136" customFormat="false" ht="13.5" hidden="false" customHeight="true" outlineLevel="0" collapsed="false">
      <c r="A136" s="44" t="n">
        <v>143</v>
      </c>
      <c r="B136" s="163" t="s">
        <v>269</v>
      </c>
      <c r="C136" s="96" t="str">
        <f aca="false">CONCATENATE(D136,"_",E136)</f>
        <v>TP_</v>
      </c>
      <c r="D136" s="195" t="s">
        <v>27</v>
      </c>
      <c r="E136" s="195"/>
      <c r="F136" s="195" t="s">
        <v>36</v>
      </c>
      <c r="G136" s="279"/>
      <c r="H136" s="283"/>
      <c r="I136" s="283"/>
      <c r="J136" s="167"/>
      <c r="K136" s="283"/>
      <c r="L136" s="283"/>
      <c r="M136" s="283"/>
      <c r="N136" s="283"/>
      <c r="O136" s="366"/>
      <c r="P136" s="283"/>
      <c r="Q136" s="355"/>
      <c r="R136" s="355"/>
      <c r="S136" s="355"/>
      <c r="T136" s="167"/>
      <c r="U136" s="167"/>
      <c r="V136" s="167"/>
      <c r="W136" s="167"/>
      <c r="X136" s="167"/>
      <c r="Y136" s="167"/>
      <c r="Z136" s="167"/>
      <c r="AA136" s="167"/>
      <c r="AB136" s="167"/>
      <c r="AC136" s="112"/>
      <c r="AD136" s="126"/>
      <c r="AE136" s="114"/>
      <c r="AF136" s="114"/>
      <c r="AG136" s="114"/>
      <c r="AH136" s="114"/>
      <c r="AI136" s="105" t="n">
        <f aca="false">E136</f>
        <v>0</v>
      </c>
      <c r="AJ136" s="106" t="str">
        <f aca="false">D136</f>
        <v>TP</v>
      </c>
      <c r="AK136" s="105" t="n">
        <f aca="false">SUM(G136:AB136)</f>
        <v>0</v>
      </c>
      <c r="AL136" s="105" t="n">
        <f aca="false">AK136*1.5</f>
        <v>0</v>
      </c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</row>
    <row r="137" customFormat="false" ht="13.5" hidden="false" customHeight="true" outlineLevel="0" collapsed="false">
      <c r="A137" s="44" t="n">
        <v>144</v>
      </c>
      <c r="B137" s="163" t="s">
        <v>269</v>
      </c>
      <c r="C137" s="96" t="str">
        <f aca="false">CONCATENATE(D137,"_",E137)</f>
        <v>TP_</v>
      </c>
      <c r="D137" s="195" t="s">
        <v>27</v>
      </c>
      <c r="E137" s="195"/>
      <c r="F137" s="195" t="s">
        <v>36</v>
      </c>
      <c r="G137" s="279"/>
      <c r="H137" s="283"/>
      <c r="I137" s="283"/>
      <c r="J137" s="167"/>
      <c r="K137" s="283"/>
      <c r="L137" s="283"/>
      <c r="M137" s="283"/>
      <c r="N137" s="283"/>
      <c r="O137" s="366"/>
      <c r="P137" s="283"/>
      <c r="Q137" s="355"/>
      <c r="R137" s="355"/>
      <c r="S137" s="355"/>
      <c r="T137" s="167"/>
      <c r="U137" s="167"/>
      <c r="V137" s="167"/>
      <c r="W137" s="167"/>
      <c r="X137" s="167"/>
      <c r="Y137" s="167"/>
      <c r="Z137" s="167"/>
      <c r="AA137" s="167"/>
      <c r="AB137" s="167"/>
      <c r="AC137" s="112"/>
      <c r="AD137" s="113" t="str">
        <f aca="false">IF(AD133=AD134,"ok","/!\")</f>
        <v>ok</v>
      </c>
      <c r="AE137" s="113"/>
      <c r="AF137" s="113" t="str">
        <f aca="false">IF(AD133=AF133,"ok","/!\")</f>
        <v>ok</v>
      </c>
      <c r="AG137" s="114"/>
      <c r="AH137" s="114"/>
      <c r="AI137" s="105" t="n">
        <f aca="false">E137</f>
        <v>0</v>
      </c>
      <c r="AJ137" s="106" t="str">
        <f aca="false">D137</f>
        <v>TP</v>
      </c>
      <c r="AK137" s="105" t="n">
        <f aca="false">SUM(G137:AB137)</f>
        <v>0</v>
      </c>
      <c r="AL137" s="105" t="n">
        <f aca="false">AK137*1.5</f>
        <v>0</v>
      </c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</row>
    <row r="138" customFormat="false" ht="24.75" hidden="false" customHeight="true" outlineLevel="0" collapsed="false">
      <c r="A138" s="44" t="n">
        <v>145</v>
      </c>
      <c r="B138" s="88" t="s">
        <v>268</v>
      </c>
      <c r="C138" s="88" t="str">
        <f aca="false">CONCATENATE(D138,"_",E138)</f>
        <v>CTRL_Intervenant</v>
      </c>
      <c r="D138" s="89" t="s">
        <v>28</v>
      </c>
      <c r="E138" s="89" t="s">
        <v>71</v>
      </c>
      <c r="F138" s="89" t="s">
        <v>72</v>
      </c>
      <c r="G138" s="92"/>
      <c r="H138" s="275"/>
      <c r="I138" s="275"/>
      <c r="J138" s="251"/>
      <c r="K138" s="275"/>
      <c r="L138" s="275"/>
      <c r="M138" s="275"/>
      <c r="N138" s="275"/>
      <c r="O138" s="275"/>
      <c r="P138" s="275"/>
      <c r="Q138" s="343"/>
      <c r="R138" s="343"/>
      <c r="S138" s="343"/>
      <c r="T138" s="251"/>
      <c r="U138" s="238"/>
      <c r="V138" s="238"/>
      <c r="W138" s="238"/>
      <c r="X138" s="238"/>
      <c r="Y138" s="238"/>
      <c r="Z138" s="238"/>
      <c r="AA138" s="238"/>
      <c r="AB138" s="238"/>
      <c r="AC138" s="122"/>
      <c r="AD138" s="88" t="n">
        <f aca="false">SUM(G138:AB138)</f>
        <v>0</v>
      </c>
      <c r="AE138" s="88" t="n">
        <f aca="false">SUM(G138:P138)</f>
        <v>0</v>
      </c>
      <c r="AF138" s="88" t="n">
        <v>0</v>
      </c>
      <c r="AG138" s="114"/>
      <c r="AH138" s="114"/>
      <c r="AI138" s="88" t="str">
        <f aca="false">E138</f>
        <v>Intervenant</v>
      </c>
      <c r="AJ138" s="88" t="str">
        <f aca="false">D138</f>
        <v>CTRL</v>
      </c>
      <c r="AK138" s="88" t="n">
        <f aca="false">SUM(G138:AB138)</f>
        <v>0</v>
      </c>
      <c r="AL138" s="88" t="n">
        <f aca="false">AK138*1.5</f>
        <v>0</v>
      </c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</row>
    <row r="139" customFormat="false" ht="13.5" hidden="false" customHeight="true" outlineLevel="0" collapsed="false">
      <c r="A139" s="44" t="n">
        <v>146</v>
      </c>
      <c r="B139" s="163" t="s">
        <v>269</v>
      </c>
      <c r="C139" s="96" t="str">
        <f aca="false">CONCATENATE(D139,"_",E139)</f>
        <v>CTRL_</v>
      </c>
      <c r="D139" s="195" t="s">
        <v>28</v>
      </c>
      <c r="E139" s="195"/>
      <c r="F139" s="195" t="s">
        <v>28</v>
      </c>
      <c r="G139" s="279"/>
      <c r="H139" s="283"/>
      <c r="I139" s="283"/>
      <c r="J139" s="167"/>
      <c r="K139" s="283"/>
      <c r="L139" s="283"/>
      <c r="M139" s="283"/>
      <c r="N139" s="283"/>
      <c r="O139" s="366"/>
      <c r="P139" s="283"/>
      <c r="Q139" s="355"/>
      <c r="R139" s="355"/>
      <c r="S139" s="355"/>
      <c r="T139" s="167"/>
      <c r="U139" s="167"/>
      <c r="V139" s="167"/>
      <c r="W139" s="167"/>
      <c r="X139" s="167"/>
      <c r="Y139" s="167"/>
      <c r="Z139" s="167"/>
      <c r="AA139" s="167"/>
      <c r="AB139" s="167"/>
      <c r="AC139" s="112"/>
      <c r="AD139" s="103" t="n">
        <f aca="false">SUM(G139:AB140)</f>
        <v>0</v>
      </c>
      <c r="AE139" s="104"/>
      <c r="AF139" s="104"/>
      <c r="AG139" s="114"/>
      <c r="AH139" s="114"/>
      <c r="AI139" s="106" t="n">
        <f aca="false">E139</f>
        <v>0</v>
      </c>
      <c r="AJ139" s="106" t="str">
        <f aca="false">D139</f>
        <v>CTRL</v>
      </c>
      <c r="AK139" s="106" t="n">
        <f aca="false">SUM(G139:AB139)</f>
        <v>0</v>
      </c>
      <c r="AL139" s="106" t="n">
        <f aca="false">AK139*1.5</f>
        <v>0</v>
      </c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</row>
    <row r="140" customFormat="false" ht="13.5" hidden="false" customHeight="true" outlineLevel="0" collapsed="false">
      <c r="A140" s="44" t="n">
        <v>147</v>
      </c>
      <c r="B140" s="163" t="s">
        <v>269</v>
      </c>
      <c r="C140" s="96" t="str">
        <f aca="false">CONCATENATE(D140,"_",E140)</f>
        <v>CTRL_</v>
      </c>
      <c r="D140" s="195" t="s">
        <v>28</v>
      </c>
      <c r="E140" s="195"/>
      <c r="F140" s="195" t="s">
        <v>28</v>
      </c>
      <c r="G140" s="279"/>
      <c r="H140" s="283"/>
      <c r="I140" s="283"/>
      <c r="J140" s="167"/>
      <c r="K140" s="283"/>
      <c r="L140" s="283"/>
      <c r="M140" s="283"/>
      <c r="N140" s="283"/>
      <c r="O140" s="366"/>
      <c r="P140" s="283"/>
      <c r="Q140" s="355"/>
      <c r="R140" s="355"/>
      <c r="S140" s="355"/>
      <c r="T140" s="167"/>
      <c r="U140" s="167"/>
      <c r="V140" s="167"/>
      <c r="W140" s="167"/>
      <c r="X140" s="167"/>
      <c r="Y140" s="167"/>
      <c r="Z140" s="167"/>
      <c r="AA140" s="167"/>
      <c r="AB140" s="167"/>
      <c r="AC140" s="128"/>
      <c r="AD140" s="113" t="str">
        <f aca="false">IF(AD138=AD139,"ok","/!\")</f>
        <v>ok</v>
      </c>
      <c r="AE140" s="113"/>
      <c r="AF140" s="113" t="str">
        <f aca="false">IF(AD138=AF138,"ok","/!\")</f>
        <v>ok</v>
      </c>
      <c r="AG140" s="129"/>
      <c r="AH140" s="129"/>
      <c r="AI140" s="28" t="n">
        <f aca="false">E140</f>
        <v>0</v>
      </c>
      <c r="AJ140" s="106" t="str">
        <f aca="false">D140</f>
        <v>CTRL</v>
      </c>
      <c r="AK140" s="28" t="n">
        <f aca="false">SUM(G140:AB140)</f>
        <v>0</v>
      </c>
      <c r="AL140" s="28" t="n">
        <f aca="false">AK140*1.5</f>
        <v>0</v>
      </c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</row>
    <row r="141" customFormat="false" ht="13.5" hidden="false" customHeight="true" outlineLevel="0" collapsed="false">
      <c r="A141" s="44"/>
      <c r="B141" s="172"/>
      <c r="C141" s="131"/>
      <c r="D141" s="336"/>
      <c r="E141" s="259"/>
      <c r="F141" s="259"/>
      <c r="G141" s="259"/>
      <c r="H141" s="259"/>
      <c r="I141" s="259"/>
      <c r="J141" s="259"/>
      <c r="K141" s="259"/>
      <c r="L141" s="259"/>
      <c r="M141" s="259"/>
      <c r="N141" s="259"/>
      <c r="O141" s="259"/>
      <c r="P141" s="259"/>
      <c r="Q141" s="72"/>
      <c r="R141" s="72"/>
      <c r="S141" s="72"/>
      <c r="T141" s="259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86"/>
      <c r="AG141" s="72"/>
      <c r="AH141" s="72"/>
      <c r="AI141" s="86"/>
      <c r="AJ141" s="86"/>
      <c r="AK141" s="86"/>
      <c r="AL141" s="86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</row>
    <row r="142" customFormat="false" ht="13.5" hidden="false" customHeight="true" outlineLevel="0" collapsed="false">
      <c r="A142" s="44" t="n">
        <v>150</v>
      </c>
      <c r="B142" s="89" t="s">
        <v>134</v>
      </c>
      <c r="C142" s="88" t="str">
        <f aca="false">CONCATENATE(D142,"_",E142)</f>
        <v>CM_Intervenant</v>
      </c>
      <c r="D142" s="89" t="s">
        <v>23</v>
      </c>
      <c r="E142" s="89" t="s">
        <v>71</v>
      </c>
      <c r="F142" s="89" t="s">
        <v>72</v>
      </c>
      <c r="G142" s="92"/>
      <c r="H142" s="275"/>
      <c r="I142" s="275"/>
      <c r="J142" s="251"/>
      <c r="K142" s="275"/>
      <c r="L142" s="275"/>
      <c r="M142" s="275"/>
      <c r="N142" s="275"/>
      <c r="O142" s="275"/>
      <c r="P142" s="275"/>
      <c r="Q142" s="343"/>
      <c r="R142" s="343"/>
      <c r="S142" s="343"/>
      <c r="T142" s="251"/>
      <c r="U142" s="238"/>
      <c r="V142" s="238"/>
      <c r="W142" s="238"/>
      <c r="X142" s="238"/>
      <c r="Y142" s="238"/>
      <c r="Z142" s="238"/>
      <c r="AA142" s="238"/>
      <c r="AB142" s="238"/>
      <c r="AC142" s="240" t="s">
        <v>122</v>
      </c>
      <c r="AD142" s="88" t="n">
        <f aca="false">SUM(G142:AB142)</f>
        <v>0</v>
      </c>
      <c r="AE142" s="88" t="n">
        <f aca="false">SUM(G142:P142)</f>
        <v>0</v>
      </c>
      <c r="AF142" s="88" t="n">
        <v>0</v>
      </c>
      <c r="AG142" s="94" t="str">
        <f aca="false">(AD142+AD145+AD148+AD153)/(AF142+AF145+AF148+AF153)</f>
        <v>#DIV/0!</v>
      </c>
      <c r="AH142" s="88" t="str">
        <f aca="false">B142</f>
        <v>PPP</v>
      </c>
      <c r="AI142" s="88" t="str">
        <f aca="false">E142</f>
        <v>Intervenant</v>
      </c>
      <c r="AJ142" s="88" t="s">
        <v>73</v>
      </c>
      <c r="AK142" s="88" t="s">
        <v>21</v>
      </c>
      <c r="AL142" s="88" t="s">
        <v>74</v>
      </c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</row>
    <row r="143" customFormat="false" ht="13.5" hidden="false" customHeight="true" outlineLevel="0" collapsed="false">
      <c r="A143" s="44" t="n">
        <v>151</v>
      </c>
      <c r="B143" s="163" t="s">
        <v>134</v>
      </c>
      <c r="C143" s="96" t="str">
        <f aca="false">CONCATENATE(D143,"_",E143)</f>
        <v>CM_</v>
      </c>
      <c r="D143" s="195" t="s">
        <v>23</v>
      </c>
      <c r="E143" s="195"/>
      <c r="F143" s="195" t="s">
        <v>30</v>
      </c>
      <c r="G143" s="279"/>
      <c r="H143" s="283"/>
      <c r="I143" s="283"/>
      <c r="J143" s="167"/>
      <c r="K143" s="283"/>
      <c r="L143" s="283"/>
      <c r="M143" s="283"/>
      <c r="N143" s="283"/>
      <c r="O143" s="366"/>
      <c r="P143" s="283"/>
      <c r="Q143" s="355"/>
      <c r="R143" s="355"/>
      <c r="S143" s="355"/>
      <c r="T143" s="167"/>
      <c r="U143" s="167"/>
      <c r="V143" s="167"/>
      <c r="W143" s="167"/>
      <c r="X143" s="167"/>
      <c r="Y143" s="167"/>
      <c r="Z143" s="167"/>
      <c r="AA143" s="167"/>
      <c r="AB143" s="167"/>
      <c r="AC143" s="102"/>
      <c r="AD143" s="103" t="n">
        <f aca="false">SUM(G143:AB144)</f>
        <v>0</v>
      </c>
      <c r="AE143" s="104"/>
      <c r="AF143" s="104"/>
      <c r="AG143" s="104"/>
      <c r="AH143" s="104"/>
      <c r="AI143" s="105" t="n">
        <f aca="false">E143</f>
        <v>0</v>
      </c>
      <c r="AJ143" s="106" t="str">
        <f aca="false">D143</f>
        <v>CM</v>
      </c>
      <c r="AK143" s="105" t="n">
        <f aca="false">SUM(G143:AB143)</f>
        <v>0</v>
      </c>
      <c r="AL143" s="105" t="n">
        <f aca="false">AK143*1.5</f>
        <v>0</v>
      </c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</row>
    <row r="144" customFormat="false" ht="13.5" hidden="false" customHeight="true" outlineLevel="0" collapsed="false">
      <c r="A144" s="44" t="n">
        <v>152</v>
      </c>
      <c r="B144" s="163" t="s">
        <v>134</v>
      </c>
      <c r="C144" s="96" t="str">
        <f aca="false">CONCATENATE(D144,"_",E144)</f>
        <v>CM_</v>
      </c>
      <c r="D144" s="195" t="s">
        <v>23</v>
      </c>
      <c r="E144" s="195"/>
      <c r="F144" s="195" t="s">
        <v>30</v>
      </c>
      <c r="G144" s="279"/>
      <c r="H144" s="283"/>
      <c r="I144" s="283"/>
      <c r="J144" s="167"/>
      <c r="K144" s="283"/>
      <c r="L144" s="283"/>
      <c r="M144" s="283"/>
      <c r="N144" s="283"/>
      <c r="O144" s="366"/>
      <c r="P144" s="283"/>
      <c r="Q144" s="355"/>
      <c r="R144" s="355"/>
      <c r="S144" s="355"/>
      <c r="T144" s="167"/>
      <c r="U144" s="167"/>
      <c r="V144" s="167"/>
      <c r="W144" s="167"/>
      <c r="X144" s="167"/>
      <c r="Y144" s="167"/>
      <c r="Z144" s="167"/>
      <c r="AA144" s="167"/>
      <c r="AB144" s="167"/>
      <c r="AC144" s="112"/>
      <c r="AD144" s="113" t="str">
        <f aca="false">IF(AD142=AD143,"ok","/!\")</f>
        <v>ok</v>
      </c>
      <c r="AE144" s="113"/>
      <c r="AF144" s="113" t="str">
        <f aca="false">IF(AD142=AF142,"ok","/!\")</f>
        <v>ok</v>
      </c>
      <c r="AG144" s="114"/>
      <c r="AH144" s="114"/>
      <c r="AI144" s="105" t="n">
        <f aca="false">E144</f>
        <v>0</v>
      </c>
      <c r="AJ144" s="106" t="str">
        <f aca="false">D144</f>
        <v>CM</v>
      </c>
      <c r="AK144" s="105" t="n">
        <f aca="false">SUM(G144:AB144)</f>
        <v>0</v>
      </c>
      <c r="AL144" s="105" t="n">
        <f aca="false">AK144*1.5</f>
        <v>0</v>
      </c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</row>
    <row r="145" customFormat="false" ht="13.5" hidden="false" customHeight="true" outlineLevel="0" collapsed="false">
      <c r="A145" s="44" t="n">
        <v>153</v>
      </c>
      <c r="B145" s="88" t="s">
        <v>134</v>
      </c>
      <c r="C145" s="88" t="str">
        <f aca="false">CONCATENATE(D145,"_",E145)</f>
        <v>TD_Intervenant</v>
      </c>
      <c r="D145" s="89" t="s">
        <v>25</v>
      </c>
      <c r="E145" s="89" t="s">
        <v>71</v>
      </c>
      <c r="F145" s="89" t="s">
        <v>72</v>
      </c>
      <c r="G145" s="92"/>
      <c r="H145" s="275"/>
      <c r="I145" s="275"/>
      <c r="J145" s="251"/>
      <c r="K145" s="275"/>
      <c r="L145" s="275"/>
      <c r="M145" s="275"/>
      <c r="N145" s="275"/>
      <c r="O145" s="275"/>
      <c r="P145" s="275"/>
      <c r="Q145" s="343"/>
      <c r="R145" s="343"/>
      <c r="S145" s="343"/>
      <c r="T145" s="251"/>
      <c r="U145" s="238"/>
      <c r="V145" s="238"/>
      <c r="W145" s="238"/>
      <c r="X145" s="238"/>
      <c r="Y145" s="238"/>
      <c r="Z145" s="238"/>
      <c r="AA145" s="238"/>
      <c r="AB145" s="238"/>
      <c r="AC145" s="280"/>
      <c r="AD145" s="88" t="n">
        <f aca="false">SUM(G145:AB145)</f>
        <v>0</v>
      </c>
      <c r="AE145" s="88" t="n">
        <f aca="false">SUM(G145:P145)</f>
        <v>0</v>
      </c>
      <c r="AF145" s="88" t="n">
        <v>0</v>
      </c>
      <c r="AG145" s="114"/>
      <c r="AH145" s="114"/>
      <c r="AI145" s="88" t="str">
        <f aca="false">E145</f>
        <v>Intervenant</v>
      </c>
      <c r="AJ145" s="88" t="str">
        <f aca="false">D145</f>
        <v>TD</v>
      </c>
      <c r="AK145" s="88" t="n">
        <f aca="false">SUM(G145:AB145)</f>
        <v>0</v>
      </c>
      <c r="AL145" s="88" t="n">
        <f aca="false">AK145*1.5</f>
        <v>0</v>
      </c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</row>
    <row r="146" customFormat="false" ht="13.5" hidden="false" customHeight="true" outlineLevel="0" collapsed="false">
      <c r="A146" s="44" t="n">
        <v>154</v>
      </c>
      <c r="B146" s="163" t="s">
        <v>134</v>
      </c>
      <c r="C146" s="96" t="str">
        <f aca="false">CONCATENATE(D146,"_",E146)</f>
        <v>TD_</v>
      </c>
      <c r="D146" s="195" t="s">
        <v>25</v>
      </c>
      <c r="E146" s="195"/>
      <c r="F146" s="195" t="s">
        <v>32</v>
      </c>
      <c r="G146" s="279"/>
      <c r="H146" s="283"/>
      <c r="I146" s="283"/>
      <c r="J146" s="167"/>
      <c r="K146" s="283"/>
      <c r="L146" s="283"/>
      <c r="M146" s="283"/>
      <c r="N146" s="283"/>
      <c r="O146" s="366"/>
      <c r="P146" s="283"/>
      <c r="Q146" s="355"/>
      <c r="R146" s="355"/>
      <c r="S146" s="355"/>
      <c r="T146" s="167"/>
      <c r="U146" s="167"/>
      <c r="V146" s="167"/>
      <c r="W146" s="167"/>
      <c r="X146" s="167"/>
      <c r="Y146" s="167"/>
      <c r="Z146" s="167"/>
      <c r="AA146" s="167"/>
      <c r="AB146" s="167"/>
      <c r="AC146" s="112"/>
      <c r="AD146" s="103" t="n">
        <f aca="false">SUM(G146:AB147)</f>
        <v>0</v>
      </c>
      <c r="AE146" s="104"/>
      <c r="AF146" s="104"/>
      <c r="AG146" s="114"/>
      <c r="AH146" s="114"/>
      <c r="AI146" s="105" t="n">
        <f aca="false">E146</f>
        <v>0</v>
      </c>
      <c r="AJ146" s="106" t="str">
        <f aca="false">D146</f>
        <v>TD</v>
      </c>
      <c r="AK146" s="105" t="n">
        <f aca="false">SUM(G146:AB146)</f>
        <v>0</v>
      </c>
      <c r="AL146" s="105" t="n">
        <f aca="false">AK146*1.5</f>
        <v>0</v>
      </c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</row>
    <row r="147" customFormat="false" ht="13.5" hidden="false" customHeight="true" outlineLevel="0" collapsed="false">
      <c r="A147" s="44" t="n">
        <v>155</v>
      </c>
      <c r="B147" s="163" t="s">
        <v>134</v>
      </c>
      <c r="C147" s="96" t="str">
        <f aca="false">CONCATENATE(D147,"_",E147)</f>
        <v>TD_</v>
      </c>
      <c r="D147" s="195" t="s">
        <v>25</v>
      </c>
      <c r="E147" s="195"/>
      <c r="F147" s="195" t="s">
        <v>32</v>
      </c>
      <c r="G147" s="279"/>
      <c r="H147" s="283"/>
      <c r="I147" s="283"/>
      <c r="J147" s="167"/>
      <c r="K147" s="283"/>
      <c r="L147" s="283"/>
      <c r="M147" s="283"/>
      <c r="N147" s="283"/>
      <c r="O147" s="366"/>
      <c r="P147" s="283"/>
      <c r="Q147" s="355"/>
      <c r="R147" s="355"/>
      <c r="S147" s="355"/>
      <c r="T147" s="167"/>
      <c r="U147" s="167"/>
      <c r="V147" s="167"/>
      <c r="W147" s="167"/>
      <c r="X147" s="167"/>
      <c r="Y147" s="167"/>
      <c r="Z147" s="167"/>
      <c r="AA147" s="167"/>
      <c r="AB147" s="167"/>
      <c r="AC147" s="112"/>
      <c r="AD147" s="113" t="str">
        <f aca="false">IF(AD145=AD146,"ok","/!\")</f>
        <v>ok</v>
      </c>
      <c r="AE147" s="113"/>
      <c r="AF147" s="113" t="str">
        <f aca="false">IF(AD145=AF145,"ok","/!\")</f>
        <v>ok</v>
      </c>
      <c r="AG147" s="114"/>
      <c r="AH147" s="114"/>
      <c r="AI147" s="105" t="n">
        <f aca="false">E147</f>
        <v>0</v>
      </c>
      <c r="AJ147" s="106" t="str">
        <f aca="false">D147</f>
        <v>TD</v>
      </c>
      <c r="AK147" s="105" t="n">
        <f aca="false">SUM(G147:AB147)</f>
        <v>0</v>
      </c>
      <c r="AL147" s="105" t="n">
        <f aca="false">AK147*1.5</f>
        <v>0</v>
      </c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</row>
    <row r="148" customFormat="false" ht="13.5" hidden="false" customHeight="true" outlineLevel="0" collapsed="false">
      <c r="A148" s="44" t="n">
        <v>156</v>
      </c>
      <c r="B148" s="88" t="s">
        <v>134</v>
      </c>
      <c r="C148" s="88" t="str">
        <f aca="false">CONCATENATE(D148,"_",E148)</f>
        <v>TP_Intervenant</v>
      </c>
      <c r="D148" s="89" t="s">
        <v>27</v>
      </c>
      <c r="E148" s="89" t="s">
        <v>71</v>
      </c>
      <c r="F148" s="89" t="s">
        <v>72</v>
      </c>
      <c r="G148" s="92"/>
      <c r="H148" s="275"/>
      <c r="I148" s="275"/>
      <c r="J148" s="251"/>
      <c r="K148" s="275"/>
      <c r="L148" s="275"/>
      <c r="M148" s="275"/>
      <c r="N148" s="275"/>
      <c r="O148" s="275"/>
      <c r="P148" s="275"/>
      <c r="Q148" s="343"/>
      <c r="R148" s="343"/>
      <c r="S148" s="343"/>
      <c r="T148" s="251"/>
      <c r="U148" s="238"/>
      <c r="V148" s="238"/>
      <c r="W148" s="238"/>
      <c r="X148" s="238"/>
      <c r="Y148" s="238"/>
      <c r="Z148" s="238"/>
      <c r="AA148" s="238"/>
      <c r="AB148" s="238"/>
      <c r="AC148" s="280"/>
      <c r="AD148" s="88" t="n">
        <f aca="false">SUM(G148:AB148)*2</f>
        <v>0</v>
      </c>
      <c r="AE148" s="88" t="n">
        <f aca="false">SUM(G148:P148)</f>
        <v>0</v>
      </c>
      <c r="AF148" s="88" t="n">
        <f aca="false">0*2</f>
        <v>0</v>
      </c>
      <c r="AG148" s="114"/>
      <c r="AH148" s="114"/>
      <c r="AI148" s="88" t="str">
        <f aca="false">E148</f>
        <v>Intervenant</v>
      </c>
      <c r="AJ148" s="88" t="str">
        <f aca="false">D148</f>
        <v>TP</v>
      </c>
      <c r="AK148" s="88" t="n">
        <f aca="false">SUM(G148:AB148)</f>
        <v>0</v>
      </c>
      <c r="AL148" s="88" t="n">
        <f aca="false">AK148*1.5</f>
        <v>0</v>
      </c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</row>
    <row r="149" customFormat="false" ht="13.5" hidden="false" customHeight="true" outlineLevel="0" collapsed="false">
      <c r="A149" s="44" t="n">
        <v>157</v>
      </c>
      <c r="B149" s="163" t="s">
        <v>134</v>
      </c>
      <c r="C149" s="96" t="str">
        <f aca="false">CONCATENATE(D149,"_",E149)</f>
        <v>TP_</v>
      </c>
      <c r="D149" s="195" t="s">
        <v>27</v>
      </c>
      <c r="E149" s="195"/>
      <c r="F149" s="195" t="s">
        <v>32</v>
      </c>
      <c r="G149" s="279"/>
      <c r="H149" s="283"/>
      <c r="I149" s="283"/>
      <c r="J149" s="167"/>
      <c r="K149" s="283"/>
      <c r="L149" s="283"/>
      <c r="M149" s="283"/>
      <c r="N149" s="283"/>
      <c r="O149" s="366"/>
      <c r="P149" s="283"/>
      <c r="Q149" s="355"/>
      <c r="R149" s="355"/>
      <c r="S149" s="355"/>
      <c r="T149" s="167"/>
      <c r="U149" s="167"/>
      <c r="V149" s="167"/>
      <c r="W149" s="167"/>
      <c r="X149" s="167"/>
      <c r="Y149" s="167"/>
      <c r="Z149" s="167"/>
      <c r="AA149" s="167"/>
      <c r="AB149" s="167"/>
      <c r="AC149" s="112"/>
      <c r="AD149" s="103" t="n">
        <f aca="false">SUM(G149:AB152)</f>
        <v>0</v>
      </c>
      <c r="AE149" s="104"/>
      <c r="AF149" s="104"/>
      <c r="AG149" s="114"/>
      <c r="AH149" s="114"/>
      <c r="AI149" s="105" t="n">
        <f aca="false">E149</f>
        <v>0</v>
      </c>
      <c r="AJ149" s="106" t="str">
        <f aca="false">D149</f>
        <v>TP</v>
      </c>
      <c r="AK149" s="105" t="n">
        <f aca="false">SUM(G149:AB149)</f>
        <v>0</v>
      </c>
      <c r="AL149" s="105" t="n">
        <f aca="false">AK149*1.5</f>
        <v>0</v>
      </c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</row>
    <row r="150" customFormat="false" ht="13.5" hidden="false" customHeight="true" outlineLevel="0" collapsed="false">
      <c r="A150" s="44" t="n">
        <v>158</v>
      </c>
      <c r="B150" s="163" t="s">
        <v>134</v>
      </c>
      <c r="C150" s="96" t="str">
        <f aca="false">CONCATENATE(D150,"_",E150)</f>
        <v>TP_</v>
      </c>
      <c r="D150" s="195" t="s">
        <v>27</v>
      </c>
      <c r="E150" s="195"/>
      <c r="F150" s="195" t="s">
        <v>36</v>
      </c>
      <c r="G150" s="279"/>
      <c r="H150" s="283"/>
      <c r="I150" s="283"/>
      <c r="J150" s="167"/>
      <c r="K150" s="283"/>
      <c r="L150" s="283"/>
      <c r="M150" s="283"/>
      <c r="N150" s="283"/>
      <c r="O150" s="366"/>
      <c r="P150" s="283"/>
      <c r="Q150" s="355"/>
      <c r="R150" s="355"/>
      <c r="S150" s="355"/>
      <c r="T150" s="167"/>
      <c r="U150" s="167"/>
      <c r="V150" s="167"/>
      <c r="W150" s="167"/>
      <c r="X150" s="167"/>
      <c r="Y150" s="167"/>
      <c r="Z150" s="167"/>
      <c r="AA150" s="167"/>
      <c r="AB150" s="167"/>
      <c r="AC150" s="112"/>
      <c r="AD150" s="126"/>
      <c r="AE150" s="114"/>
      <c r="AF150" s="114"/>
      <c r="AG150" s="114"/>
      <c r="AH150" s="114"/>
      <c r="AI150" s="105" t="n">
        <f aca="false">E150</f>
        <v>0</v>
      </c>
      <c r="AJ150" s="106" t="str">
        <f aca="false">D150</f>
        <v>TP</v>
      </c>
      <c r="AK150" s="105" t="n">
        <f aca="false">SUM(G150:AB150)</f>
        <v>0</v>
      </c>
      <c r="AL150" s="105" t="n">
        <f aca="false">AK150*1.5</f>
        <v>0</v>
      </c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</row>
    <row r="151" customFormat="false" ht="13.5" hidden="false" customHeight="true" outlineLevel="0" collapsed="false">
      <c r="A151" s="44" t="n">
        <v>159</v>
      </c>
      <c r="B151" s="163" t="s">
        <v>134</v>
      </c>
      <c r="C151" s="96" t="str">
        <f aca="false">CONCATENATE(D151,"_",E151)</f>
        <v>TP_</v>
      </c>
      <c r="D151" s="195" t="s">
        <v>27</v>
      </c>
      <c r="E151" s="195"/>
      <c r="F151" s="195" t="s">
        <v>36</v>
      </c>
      <c r="G151" s="279"/>
      <c r="H151" s="283"/>
      <c r="I151" s="283"/>
      <c r="J151" s="167"/>
      <c r="K151" s="283"/>
      <c r="L151" s="283"/>
      <c r="M151" s="283"/>
      <c r="N151" s="283"/>
      <c r="O151" s="366"/>
      <c r="P151" s="283"/>
      <c r="Q151" s="355"/>
      <c r="R151" s="355"/>
      <c r="S151" s="355"/>
      <c r="T151" s="167"/>
      <c r="U151" s="167"/>
      <c r="V151" s="167"/>
      <c r="W151" s="167"/>
      <c r="X151" s="167"/>
      <c r="Y151" s="167"/>
      <c r="Z151" s="167"/>
      <c r="AA151" s="167"/>
      <c r="AB151" s="167"/>
      <c r="AC151" s="112"/>
      <c r="AD151" s="126"/>
      <c r="AE151" s="114"/>
      <c r="AF151" s="114"/>
      <c r="AG151" s="114"/>
      <c r="AH151" s="114"/>
      <c r="AI151" s="105" t="n">
        <f aca="false">E151</f>
        <v>0</v>
      </c>
      <c r="AJ151" s="106" t="str">
        <f aca="false">D151</f>
        <v>TP</v>
      </c>
      <c r="AK151" s="105" t="n">
        <f aca="false">SUM(G151:AB151)</f>
        <v>0</v>
      </c>
      <c r="AL151" s="105" t="n">
        <f aca="false">AK151*1.5</f>
        <v>0</v>
      </c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</row>
    <row r="152" customFormat="false" ht="13.5" hidden="false" customHeight="true" outlineLevel="0" collapsed="false">
      <c r="A152" s="44" t="n">
        <v>160</v>
      </c>
      <c r="B152" s="163" t="s">
        <v>134</v>
      </c>
      <c r="C152" s="96" t="str">
        <f aca="false">CONCATENATE(D152,"_",E152)</f>
        <v>TP_</v>
      </c>
      <c r="D152" s="195" t="s">
        <v>27</v>
      </c>
      <c r="E152" s="195"/>
      <c r="F152" s="195" t="s">
        <v>36</v>
      </c>
      <c r="G152" s="279"/>
      <c r="H152" s="283"/>
      <c r="I152" s="283"/>
      <c r="J152" s="167"/>
      <c r="K152" s="283"/>
      <c r="L152" s="283"/>
      <c r="M152" s="283"/>
      <c r="N152" s="283"/>
      <c r="O152" s="366"/>
      <c r="P152" s="283"/>
      <c r="Q152" s="355"/>
      <c r="R152" s="355"/>
      <c r="S152" s="355"/>
      <c r="T152" s="167"/>
      <c r="U152" s="167"/>
      <c r="V152" s="167"/>
      <c r="W152" s="167"/>
      <c r="X152" s="167"/>
      <c r="Y152" s="167"/>
      <c r="Z152" s="167"/>
      <c r="AA152" s="167"/>
      <c r="AB152" s="167"/>
      <c r="AC152" s="112"/>
      <c r="AD152" s="113" t="str">
        <f aca="false">IF(AD148=AD149,"ok","/!\")</f>
        <v>ok</v>
      </c>
      <c r="AE152" s="113"/>
      <c r="AF152" s="113" t="str">
        <f aca="false">IF(AD148=AF148,"ok","/!\")</f>
        <v>ok</v>
      </c>
      <c r="AG152" s="114"/>
      <c r="AH152" s="114"/>
      <c r="AI152" s="105" t="n">
        <f aca="false">E152</f>
        <v>0</v>
      </c>
      <c r="AJ152" s="106" t="str">
        <f aca="false">D152</f>
        <v>TP</v>
      </c>
      <c r="AK152" s="105" t="n">
        <f aca="false">SUM(G152:AB152)</f>
        <v>0</v>
      </c>
      <c r="AL152" s="105" t="n">
        <f aca="false">AK152*1.5</f>
        <v>0</v>
      </c>
      <c r="AM152" s="44"/>
      <c r="AN152" s="44"/>
      <c r="AO152" s="44"/>
      <c r="AP152" s="44"/>
      <c r="AQ152" s="44"/>
      <c r="AR152" s="44"/>
      <c r="AS152" s="44"/>
      <c r="AT152" s="44"/>
      <c r="AU152" s="44"/>
      <c r="AV152" s="44"/>
    </row>
    <row r="153" customFormat="false" ht="24.75" hidden="false" customHeight="true" outlineLevel="0" collapsed="false">
      <c r="A153" s="44" t="n">
        <v>161</v>
      </c>
      <c r="B153" s="88" t="s">
        <v>134</v>
      </c>
      <c r="C153" s="88" t="str">
        <f aca="false">CONCATENATE(D153,"_",E153)</f>
        <v>CTRL_Intervenant</v>
      </c>
      <c r="D153" s="89" t="s">
        <v>28</v>
      </c>
      <c r="E153" s="89" t="s">
        <v>71</v>
      </c>
      <c r="F153" s="89" t="s">
        <v>72</v>
      </c>
      <c r="G153" s="92"/>
      <c r="H153" s="275"/>
      <c r="I153" s="275"/>
      <c r="J153" s="251"/>
      <c r="K153" s="275"/>
      <c r="L153" s="275"/>
      <c r="M153" s="275"/>
      <c r="N153" s="275"/>
      <c r="O153" s="275"/>
      <c r="P153" s="275"/>
      <c r="Q153" s="343"/>
      <c r="R153" s="343"/>
      <c r="S153" s="343"/>
      <c r="T153" s="251"/>
      <c r="U153" s="238"/>
      <c r="V153" s="238"/>
      <c r="W153" s="238"/>
      <c r="X153" s="238"/>
      <c r="Y153" s="238"/>
      <c r="Z153" s="238"/>
      <c r="AA153" s="238"/>
      <c r="AB153" s="238"/>
      <c r="AC153" s="122"/>
      <c r="AD153" s="88" t="n">
        <f aca="false">SUM(G153:AB153)</f>
        <v>0</v>
      </c>
      <c r="AE153" s="88" t="n">
        <f aca="false">SUM(G153:P153)</f>
        <v>0</v>
      </c>
      <c r="AF153" s="88" t="n">
        <v>0</v>
      </c>
      <c r="AG153" s="114"/>
      <c r="AH153" s="114"/>
      <c r="AI153" s="88" t="str">
        <f aca="false">E153</f>
        <v>Intervenant</v>
      </c>
      <c r="AJ153" s="88" t="str">
        <f aca="false">D153</f>
        <v>CTRL</v>
      </c>
      <c r="AK153" s="88" t="n">
        <f aca="false">SUM(G153:AB153)</f>
        <v>0</v>
      </c>
      <c r="AL153" s="88" t="n">
        <f aca="false">AK153*1.5</f>
        <v>0</v>
      </c>
      <c r="AM153" s="44"/>
      <c r="AN153" s="44"/>
      <c r="AO153" s="44"/>
      <c r="AP153" s="44"/>
      <c r="AQ153" s="44"/>
      <c r="AR153" s="44"/>
      <c r="AS153" s="44"/>
      <c r="AT153" s="44"/>
      <c r="AU153" s="44"/>
      <c r="AV153" s="44"/>
    </row>
    <row r="154" customFormat="false" ht="13.5" hidden="false" customHeight="true" outlineLevel="0" collapsed="false">
      <c r="A154" s="44" t="n">
        <v>162</v>
      </c>
      <c r="B154" s="163" t="s">
        <v>269</v>
      </c>
      <c r="C154" s="96" t="str">
        <f aca="false">CONCATENATE(D154,"_",E154)</f>
        <v>CTRL_</v>
      </c>
      <c r="D154" s="195" t="s">
        <v>28</v>
      </c>
      <c r="E154" s="195"/>
      <c r="F154" s="195" t="s">
        <v>28</v>
      </c>
      <c r="G154" s="279"/>
      <c r="H154" s="283"/>
      <c r="I154" s="283"/>
      <c r="J154" s="167"/>
      <c r="K154" s="283"/>
      <c r="L154" s="283"/>
      <c r="M154" s="283"/>
      <c r="N154" s="283"/>
      <c r="O154" s="366"/>
      <c r="P154" s="283"/>
      <c r="Q154" s="355"/>
      <c r="R154" s="355"/>
      <c r="S154" s="355"/>
      <c r="T154" s="167"/>
      <c r="U154" s="167"/>
      <c r="V154" s="167"/>
      <c r="W154" s="167"/>
      <c r="X154" s="167"/>
      <c r="Y154" s="167"/>
      <c r="Z154" s="167"/>
      <c r="AA154" s="167"/>
      <c r="AB154" s="167"/>
      <c r="AC154" s="112"/>
      <c r="AD154" s="103" t="n">
        <f aca="false">SUM(G154:AB155)</f>
        <v>0</v>
      </c>
      <c r="AE154" s="104"/>
      <c r="AF154" s="104"/>
      <c r="AG154" s="114"/>
      <c r="AH154" s="114"/>
      <c r="AI154" s="106" t="n">
        <f aca="false">E154</f>
        <v>0</v>
      </c>
      <c r="AJ154" s="106" t="str">
        <f aca="false">D154</f>
        <v>CTRL</v>
      </c>
      <c r="AK154" s="106" t="n">
        <f aca="false">SUM(G154:AB154)</f>
        <v>0</v>
      </c>
      <c r="AL154" s="106" t="n">
        <f aca="false">AK154*1.5</f>
        <v>0</v>
      </c>
      <c r="AM154" s="44"/>
      <c r="AN154" s="44"/>
      <c r="AO154" s="44"/>
      <c r="AP154" s="44"/>
      <c r="AQ154" s="44"/>
      <c r="AR154" s="44"/>
      <c r="AS154" s="44"/>
      <c r="AT154" s="44"/>
      <c r="AU154" s="44"/>
      <c r="AV154" s="44"/>
    </row>
    <row r="155" customFormat="false" ht="13.5" hidden="false" customHeight="true" outlineLevel="0" collapsed="false">
      <c r="A155" s="44" t="n">
        <v>163</v>
      </c>
      <c r="B155" s="163" t="s">
        <v>269</v>
      </c>
      <c r="C155" s="96" t="str">
        <f aca="false">CONCATENATE(D155,"_",E155)</f>
        <v>CTRL_</v>
      </c>
      <c r="D155" s="195" t="s">
        <v>28</v>
      </c>
      <c r="E155" s="195"/>
      <c r="F155" s="195" t="s">
        <v>28</v>
      </c>
      <c r="G155" s="279"/>
      <c r="H155" s="283"/>
      <c r="I155" s="283"/>
      <c r="J155" s="167"/>
      <c r="K155" s="283"/>
      <c r="L155" s="283"/>
      <c r="M155" s="283"/>
      <c r="N155" s="283"/>
      <c r="O155" s="366"/>
      <c r="P155" s="283"/>
      <c r="Q155" s="355"/>
      <c r="R155" s="355"/>
      <c r="S155" s="355"/>
      <c r="T155" s="167"/>
      <c r="U155" s="167"/>
      <c r="V155" s="167"/>
      <c r="W155" s="167"/>
      <c r="X155" s="167"/>
      <c r="Y155" s="167"/>
      <c r="Z155" s="167"/>
      <c r="AA155" s="167"/>
      <c r="AB155" s="167"/>
      <c r="AC155" s="128"/>
      <c r="AD155" s="113" t="str">
        <f aca="false">IF(AD153=AD154,"ok","/!\")</f>
        <v>ok</v>
      </c>
      <c r="AE155" s="113"/>
      <c r="AF155" s="113" t="str">
        <f aca="false">IF(AD153=AF153,"ok","/!\")</f>
        <v>ok</v>
      </c>
      <c r="AG155" s="129"/>
      <c r="AH155" s="129"/>
      <c r="AI155" s="28" t="n">
        <f aca="false">E155</f>
        <v>0</v>
      </c>
      <c r="AJ155" s="106" t="str">
        <f aca="false">D155</f>
        <v>CTRL</v>
      </c>
      <c r="AK155" s="28" t="n">
        <f aca="false">SUM(G155:AB155)</f>
        <v>0</v>
      </c>
      <c r="AL155" s="28" t="n">
        <f aca="false">AK155*1.5</f>
        <v>0</v>
      </c>
      <c r="AM155" s="44"/>
      <c r="AN155" s="44"/>
      <c r="AO155" s="44"/>
      <c r="AP155" s="44"/>
      <c r="AQ155" s="44"/>
      <c r="AR155" s="44"/>
      <c r="AS155" s="44"/>
      <c r="AT155" s="44"/>
      <c r="AU155" s="44"/>
      <c r="AV155" s="44"/>
    </row>
    <row r="156" customFormat="false" ht="13.5" hidden="false" customHeight="true" outlineLevel="0" collapsed="false">
      <c r="A156" s="44"/>
      <c r="B156" s="172"/>
      <c r="C156" s="131"/>
      <c r="D156" s="336"/>
      <c r="E156" s="259"/>
      <c r="F156" s="259"/>
      <c r="G156" s="259"/>
      <c r="H156" s="259"/>
      <c r="I156" s="259"/>
      <c r="J156" s="259"/>
      <c r="K156" s="259"/>
      <c r="L156" s="259"/>
      <c r="M156" s="259"/>
      <c r="N156" s="259"/>
      <c r="O156" s="259"/>
      <c r="P156" s="259"/>
      <c r="Q156" s="72"/>
      <c r="R156" s="72"/>
      <c r="S156" s="72"/>
      <c r="T156" s="259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86"/>
      <c r="AG156" s="72"/>
      <c r="AH156" s="72"/>
      <c r="AI156" s="86"/>
      <c r="AJ156" s="86"/>
      <c r="AK156" s="86"/>
      <c r="AL156" s="86"/>
      <c r="AM156" s="44"/>
      <c r="AN156" s="44"/>
      <c r="AO156" s="44"/>
      <c r="AP156" s="44"/>
      <c r="AQ156" s="44"/>
      <c r="AR156" s="44"/>
      <c r="AS156" s="44"/>
      <c r="AT156" s="44"/>
      <c r="AU156" s="44"/>
      <c r="AV156" s="44"/>
    </row>
    <row r="157" customFormat="false" ht="13.5" hidden="false" customHeight="true" outlineLevel="0" collapsed="false">
      <c r="A157" s="44" t="n">
        <v>166</v>
      </c>
      <c r="B157" s="89" t="s">
        <v>271</v>
      </c>
      <c r="C157" s="88" t="str">
        <f aca="false">CONCATENATE(D157,"_",E157)</f>
        <v>CM_Intervenant</v>
      </c>
      <c r="D157" s="89" t="s">
        <v>23</v>
      </c>
      <c r="E157" s="89" t="s">
        <v>71</v>
      </c>
      <c r="F157" s="89" t="s">
        <v>72</v>
      </c>
      <c r="G157" s="92"/>
      <c r="H157" s="275"/>
      <c r="I157" s="275"/>
      <c r="J157" s="251"/>
      <c r="K157" s="275"/>
      <c r="L157" s="275"/>
      <c r="M157" s="275"/>
      <c r="N157" s="275"/>
      <c r="O157" s="275"/>
      <c r="P157" s="275"/>
      <c r="Q157" s="343"/>
      <c r="R157" s="343"/>
      <c r="S157" s="343"/>
      <c r="T157" s="251"/>
      <c r="U157" s="251"/>
      <c r="V157" s="251"/>
      <c r="W157" s="251"/>
      <c r="X157" s="251"/>
      <c r="Y157" s="238"/>
      <c r="Z157" s="238"/>
      <c r="AA157" s="238"/>
      <c r="AB157" s="238"/>
      <c r="AC157" s="240" t="s">
        <v>131</v>
      </c>
      <c r="AD157" s="88" t="n">
        <f aca="false">SUM(G157:AB157)</f>
        <v>0</v>
      </c>
      <c r="AE157" s="88" t="n">
        <f aca="false">SUM(G157:P157)</f>
        <v>0</v>
      </c>
      <c r="AF157" s="88" t="n">
        <v>0</v>
      </c>
      <c r="AG157" s="94" t="n">
        <f aca="false">(AD157+AD160+AD163+AD168)/(AF157+AF160+AF163+AF168)</f>
        <v>0.96</v>
      </c>
      <c r="AH157" s="88" t="str">
        <f aca="false">B157</f>
        <v>M4204 - TA</v>
      </c>
      <c r="AI157" s="88" t="str">
        <f aca="false">E157</f>
        <v>Intervenant</v>
      </c>
      <c r="AJ157" s="88" t="s">
        <v>73</v>
      </c>
      <c r="AK157" s="88" t="s">
        <v>21</v>
      </c>
      <c r="AL157" s="88" t="s">
        <v>74</v>
      </c>
      <c r="AM157" s="44"/>
      <c r="AN157" s="44"/>
      <c r="AO157" s="44"/>
      <c r="AP157" s="44"/>
      <c r="AQ157" s="44"/>
      <c r="AR157" s="44"/>
      <c r="AS157" s="44"/>
      <c r="AT157" s="44"/>
      <c r="AU157" s="44"/>
      <c r="AV157" s="44"/>
    </row>
    <row r="158" customFormat="false" ht="13.5" hidden="false" customHeight="true" outlineLevel="0" collapsed="false">
      <c r="A158" s="44" t="n">
        <v>167</v>
      </c>
      <c r="B158" s="163" t="s">
        <v>218</v>
      </c>
      <c r="C158" s="96" t="str">
        <f aca="false">CONCATENATE(D158,"_",E158)</f>
        <v>CM_</v>
      </c>
      <c r="D158" s="195" t="s">
        <v>23</v>
      </c>
      <c r="E158" s="195"/>
      <c r="F158" s="195" t="s">
        <v>30</v>
      </c>
      <c r="G158" s="279"/>
      <c r="H158" s="283"/>
      <c r="I158" s="283"/>
      <c r="J158" s="167"/>
      <c r="K158" s="283"/>
      <c r="L158" s="283"/>
      <c r="M158" s="283"/>
      <c r="N158" s="283"/>
      <c r="O158" s="366"/>
      <c r="P158" s="283"/>
      <c r="Q158" s="355"/>
      <c r="R158" s="355"/>
      <c r="S158" s="355"/>
      <c r="T158" s="167"/>
      <c r="U158" s="167"/>
      <c r="V158" s="167"/>
      <c r="W158" s="167"/>
      <c r="X158" s="167"/>
      <c r="Y158" s="167"/>
      <c r="Z158" s="167"/>
      <c r="AA158" s="167"/>
      <c r="AB158" s="167"/>
      <c r="AC158" s="102"/>
      <c r="AD158" s="103" t="n">
        <f aca="false">SUM(G158:AB159)</f>
        <v>0</v>
      </c>
      <c r="AE158" s="104"/>
      <c r="AF158" s="104"/>
      <c r="AG158" s="104"/>
      <c r="AH158" s="104"/>
      <c r="AI158" s="105" t="n">
        <f aca="false">E158</f>
        <v>0</v>
      </c>
      <c r="AJ158" s="106" t="str">
        <f aca="false">D158</f>
        <v>CM</v>
      </c>
      <c r="AK158" s="105" t="n">
        <f aca="false">SUM(G158:AB158)</f>
        <v>0</v>
      </c>
      <c r="AL158" s="105" t="n">
        <f aca="false">AK158*1.5</f>
        <v>0</v>
      </c>
      <c r="AM158" s="44"/>
      <c r="AN158" s="44"/>
      <c r="AO158" s="44"/>
      <c r="AP158" s="44"/>
      <c r="AQ158" s="44"/>
      <c r="AR158" s="44"/>
      <c r="AS158" s="44"/>
      <c r="AT158" s="44"/>
      <c r="AU158" s="44"/>
      <c r="AV158" s="44"/>
    </row>
    <row r="159" customFormat="false" ht="13.5" hidden="false" customHeight="true" outlineLevel="0" collapsed="false">
      <c r="A159" s="44" t="n">
        <v>168</v>
      </c>
      <c r="B159" s="163" t="s">
        <v>218</v>
      </c>
      <c r="C159" s="96" t="str">
        <f aca="false">CONCATENATE(D159,"_",E159)</f>
        <v>CM_</v>
      </c>
      <c r="D159" s="195" t="s">
        <v>23</v>
      </c>
      <c r="E159" s="195"/>
      <c r="F159" s="195" t="s">
        <v>30</v>
      </c>
      <c r="G159" s="279"/>
      <c r="H159" s="283"/>
      <c r="I159" s="283"/>
      <c r="J159" s="167"/>
      <c r="K159" s="283"/>
      <c r="L159" s="283"/>
      <c r="M159" s="283"/>
      <c r="N159" s="283"/>
      <c r="O159" s="366"/>
      <c r="P159" s="283"/>
      <c r="Q159" s="355"/>
      <c r="R159" s="355"/>
      <c r="S159" s="355"/>
      <c r="T159" s="167"/>
      <c r="U159" s="167"/>
      <c r="V159" s="167"/>
      <c r="W159" s="167"/>
      <c r="X159" s="167"/>
      <c r="Y159" s="167"/>
      <c r="Z159" s="167"/>
      <c r="AA159" s="167"/>
      <c r="AB159" s="167"/>
      <c r="AC159" s="112"/>
      <c r="AD159" s="113" t="str">
        <f aca="false">IF(AD157=AD158,"ok","/!\")</f>
        <v>ok</v>
      </c>
      <c r="AE159" s="113"/>
      <c r="AF159" s="113" t="str">
        <f aca="false">IF(AD157=AF157,"ok","/!\")</f>
        <v>ok</v>
      </c>
      <c r="AG159" s="114"/>
      <c r="AH159" s="114"/>
      <c r="AI159" s="105" t="n">
        <f aca="false">E159</f>
        <v>0</v>
      </c>
      <c r="AJ159" s="106" t="str">
        <f aca="false">D159</f>
        <v>CM</v>
      </c>
      <c r="AK159" s="105" t="n">
        <f aca="false">SUM(G159:AB159)</f>
        <v>0</v>
      </c>
      <c r="AL159" s="105" t="n">
        <f aca="false">AK159*1.5</f>
        <v>0</v>
      </c>
      <c r="AM159" s="44"/>
      <c r="AN159" s="44"/>
      <c r="AO159" s="44"/>
      <c r="AP159" s="44"/>
      <c r="AQ159" s="44"/>
      <c r="AR159" s="44"/>
      <c r="AS159" s="44"/>
      <c r="AT159" s="44"/>
      <c r="AU159" s="44"/>
      <c r="AV159" s="44"/>
    </row>
    <row r="160" customFormat="false" ht="14.25" hidden="false" customHeight="true" outlineLevel="0" collapsed="false">
      <c r="A160" s="44" t="n">
        <v>169</v>
      </c>
      <c r="B160" s="88" t="s">
        <v>271</v>
      </c>
      <c r="C160" s="88" t="str">
        <f aca="false">CONCATENATE(D160,"_",E160)</f>
        <v>TD_Intervenant</v>
      </c>
      <c r="D160" s="89" t="s">
        <v>25</v>
      </c>
      <c r="E160" s="89" t="s">
        <v>71</v>
      </c>
      <c r="F160" s="89" t="s">
        <v>72</v>
      </c>
      <c r="G160" s="92"/>
      <c r="H160" s="275" t="n">
        <v>1</v>
      </c>
      <c r="I160" s="275" t="n">
        <v>1</v>
      </c>
      <c r="J160" s="251"/>
      <c r="K160" s="275" t="n">
        <v>1</v>
      </c>
      <c r="L160" s="275" t="n">
        <v>1</v>
      </c>
      <c r="M160" s="275" t="n">
        <v>1</v>
      </c>
      <c r="N160" s="275" t="n">
        <v>1</v>
      </c>
      <c r="O160" s="275" t="n">
        <v>1</v>
      </c>
      <c r="P160" s="275" t="n">
        <v>1</v>
      </c>
      <c r="Q160" s="343"/>
      <c r="R160" s="343"/>
      <c r="S160" s="343"/>
      <c r="T160" s="251"/>
      <c r="U160" s="251"/>
      <c r="V160" s="251"/>
      <c r="W160" s="251"/>
      <c r="X160" s="251"/>
      <c r="Y160" s="238"/>
      <c r="Z160" s="238"/>
      <c r="AA160" s="238"/>
      <c r="AB160" s="238"/>
      <c r="AC160" s="280"/>
      <c r="AD160" s="88" t="n">
        <f aca="false">SUM(G160:AB160)</f>
        <v>8</v>
      </c>
      <c r="AE160" s="88" t="n">
        <f aca="false">SUM(G160:P160)</f>
        <v>8</v>
      </c>
      <c r="AF160" s="88" t="n">
        <f aca="false">12/1.5</f>
        <v>8</v>
      </c>
      <c r="AG160" s="114"/>
      <c r="AH160" s="114"/>
      <c r="AI160" s="88" t="str">
        <f aca="false">E160</f>
        <v>Intervenant</v>
      </c>
      <c r="AJ160" s="88" t="str">
        <f aca="false">D160</f>
        <v>TD</v>
      </c>
      <c r="AK160" s="88" t="n">
        <f aca="false">SUM(G160:AB160)</f>
        <v>8</v>
      </c>
      <c r="AL160" s="88" t="n">
        <f aca="false">AK160*1.5</f>
        <v>12</v>
      </c>
      <c r="AM160" s="44"/>
      <c r="AN160" s="44"/>
      <c r="AO160" s="44"/>
      <c r="AP160" s="44"/>
      <c r="AQ160" s="44"/>
      <c r="AR160" s="44"/>
      <c r="AS160" s="44"/>
      <c r="AT160" s="44"/>
      <c r="AU160" s="44"/>
      <c r="AV160" s="44"/>
    </row>
    <row r="161" customFormat="false" ht="13.5" hidden="false" customHeight="true" outlineLevel="0" collapsed="false">
      <c r="A161" s="44" t="n">
        <v>170</v>
      </c>
      <c r="B161" s="163" t="s">
        <v>218</v>
      </c>
      <c r="C161" s="96" t="str">
        <f aca="false">CONCATENATE(D161,"_",E161)</f>
        <v>TD_VG</v>
      </c>
      <c r="D161" s="195" t="s">
        <v>25</v>
      </c>
      <c r="E161" s="195" t="s">
        <v>188</v>
      </c>
      <c r="F161" s="195" t="s">
        <v>32</v>
      </c>
      <c r="G161" s="279"/>
      <c r="H161" s="283" t="n">
        <v>1</v>
      </c>
      <c r="I161" s="283" t="n">
        <v>1</v>
      </c>
      <c r="J161" s="167"/>
      <c r="K161" s="283" t="n">
        <v>1</v>
      </c>
      <c r="L161" s="283" t="n">
        <v>1</v>
      </c>
      <c r="M161" s="283" t="n">
        <v>1</v>
      </c>
      <c r="N161" s="283" t="n">
        <v>1</v>
      </c>
      <c r="O161" s="366" t="n">
        <v>1</v>
      </c>
      <c r="P161" s="283" t="n">
        <v>1</v>
      </c>
      <c r="Q161" s="355"/>
      <c r="R161" s="355"/>
      <c r="S161" s="355"/>
      <c r="T161" s="167"/>
      <c r="U161" s="167"/>
      <c r="V161" s="167"/>
      <c r="W161" s="167"/>
      <c r="X161" s="167"/>
      <c r="Y161" s="167"/>
      <c r="Z161" s="167"/>
      <c r="AA161" s="167"/>
      <c r="AB161" s="167"/>
      <c r="AC161" s="112"/>
      <c r="AD161" s="103" t="n">
        <f aca="false">SUM(G161:AB162)</f>
        <v>8</v>
      </c>
      <c r="AE161" s="104"/>
      <c r="AF161" s="104"/>
      <c r="AG161" s="114"/>
      <c r="AH161" s="114"/>
      <c r="AI161" s="105" t="str">
        <f aca="false">E161</f>
        <v>VG</v>
      </c>
      <c r="AJ161" s="106" t="str">
        <f aca="false">D161</f>
        <v>TD</v>
      </c>
      <c r="AK161" s="105" t="n">
        <f aca="false">SUM(G161:AB161)</f>
        <v>8</v>
      </c>
      <c r="AL161" s="105" t="n">
        <f aca="false">AK161*1.5</f>
        <v>12</v>
      </c>
      <c r="AM161" s="44" t="n">
        <f aca="false">AL161</f>
        <v>12</v>
      </c>
      <c r="AN161" s="44"/>
      <c r="AO161" s="44"/>
      <c r="AP161" s="44"/>
      <c r="AQ161" s="44"/>
      <c r="AR161" s="44"/>
      <c r="AS161" s="44"/>
      <c r="AT161" s="44"/>
      <c r="AU161" s="44"/>
      <c r="AV161" s="44"/>
    </row>
    <row r="162" customFormat="false" ht="13.5" hidden="false" customHeight="true" outlineLevel="0" collapsed="false">
      <c r="A162" s="44" t="n">
        <v>171</v>
      </c>
      <c r="B162" s="163" t="s">
        <v>218</v>
      </c>
      <c r="C162" s="96" t="str">
        <f aca="false">CONCATENATE(D162,"_",E162)</f>
        <v>TD_</v>
      </c>
      <c r="D162" s="195" t="s">
        <v>25</v>
      </c>
      <c r="E162" s="195"/>
      <c r="F162" s="195" t="s">
        <v>32</v>
      </c>
      <c r="G162" s="279"/>
      <c r="H162" s="283"/>
      <c r="I162" s="283"/>
      <c r="J162" s="167"/>
      <c r="K162" s="283"/>
      <c r="L162" s="283"/>
      <c r="M162" s="283"/>
      <c r="N162" s="283"/>
      <c r="O162" s="366"/>
      <c r="P162" s="283"/>
      <c r="Q162" s="355"/>
      <c r="R162" s="355"/>
      <c r="S162" s="355"/>
      <c r="T162" s="167"/>
      <c r="U162" s="167"/>
      <c r="V162" s="167"/>
      <c r="W162" s="167"/>
      <c r="X162" s="167"/>
      <c r="Y162" s="167"/>
      <c r="Z162" s="167"/>
      <c r="AA162" s="167"/>
      <c r="AB162" s="167"/>
      <c r="AC162" s="112"/>
      <c r="AD162" s="113" t="str">
        <f aca="false">IF(AD160=AD161,"ok","/!\")</f>
        <v>ok</v>
      </c>
      <c r="AE162" s="113"/>
      <c r="AF162" s="113" t="str">
        <f aca="false">IF(AD160=AF160,"ok","/!\")</f>
        <v>ok</v>
      </c>
      <c r="AG162" s="114"/>
      <c r="AH162" s="114"/>
      <c r="AI162" s="105" t="n">
        <f aca="false">E162</f>
        <v>0</v>
      </c>
      <c r="AJ162" s="106" t="str">
        <f aca="false">D162</f>
        <v>TD</v>
      </c>
      <c r="AK162" s="105" t="n">
        <f aca="false">SUM(G162:AB162)</f>
        <v>0</v>
      </c>
      <c r="AL162" s="105" t="n">
        <f aca="false">AK162*1.5</f>
        <v>0</v>
      </c>
      <c r="AM162" s="44"/>
      <c r="AN162" s="44"/>
      <c r="AO162" s="44"/>
      <c r="AP162" s="44"/>
      <c r="AQ162" s="44"/>
      <c r="AR162" s="44"/>
      <c r="AS162" s="44"/>
      <c r="AT162" s="44"/>
      <c r="AU162" s="44"/>
      <c r="AV162" s="44"/>
    </row>
    <row r="163" customFormat="false" ht="14.25" hidden="false" customHeight="true" outlineLevel="0" collapsed="false">
      <c r="A163" s="44" t="n">
        <v>172</v>
      </c>
      <c r="B163" s="88" t="s">
        <v>271</v>
      </c>
      <c r="C163" s="88" t="str">
        <f aca="false">CONCATENATE(D163,"_",E163)</f>
        <v>TP_Intervenant</v>
      </c>
      <c r="D163" s="89" t="s">
        <v>27</v>
      </c>
      <c r="E163" s="89" t="s">
        <v>71</v>
      </c>
      <c r="F163" s="89" t="s">
        <v>72</v>
      </c>
      <c r="G163" s="92"/>
      <c r="H163" s="275" t="n">
        <v>1</v>
      </c>
      <c r="I163" s="275" t="n">
        <v>1</v>
      </c>
      <c r="J163" s="251"/>
      <c r="K163" s="275" t="n">
        <v>1</v>
      </c>
      <c r="L163" s="275" t="n">
        <v>1</v>
      </c>
      <c r="M163" s="275" t="n">
        <v>1</v>
      </c>
      <c r="N163" s="275" t="n">
        <v>1</v>
      </c>
      <c r="O163" s="275" t="n">
        <v>1</v>
      </c>
      <c r="P163" s="275" t="n">
        <v>1</v>
      </c>
      <c r="Q163" s="343"/>
      <c r="R163" s="343"/>
      <c r="S163" s="343"/>
      <c r="T163" s="251"/>
      <c r="U163" s="251"/>
      <c r="V163" s="251"/>
      <c r="W163" s="251"/>
      <c r="X163" s="251"/>
      <c r="Y163" s="238"/>
      <c r="Z163" s="238"/>
      <c r="AA163" s="238"/>
      <c r="AB163" s="238"/>
      <c r="AC163" s="280"/>
      <c r="AD163" s="88" t="n">
        <f aca="false">SUM(G163:AB163)*2</f>
        <v>16</v>
      </c>
      <c r="AE163" s="88" t="n">
        <f aca="false">SUM(G163:P163)</f>
        <v>8</v>
      </c>
      <c r="AF163" s="88" t="n">
        <f aca="false">12/1.5*2</f>
        <v>16</v>
      </c>
      <c r="AG163" s="114"/>
      <c r="AH163" s="114"/>
      <c r="AI163" s="88" t="str">
        <f aca="false">E163</f>
        <v>Intervenant</v>
      </c>
      <c r="AJ163" s="88" t="str">
        <f aca="false">D163</f>
        <v>TP</v>
      </c>
      <c r="AK163" s="88" t="n">
        <f aca="false">SUM(G163:AB163)</f>
        <v>8</v>
      </c>
      <c r="AL163" s="88" t="n">
        <f aca="false">AK163*1.5</f>
        <v>12</v>
      </c>
      <c r="AM163" s="44"/>
      <c r="AN163" s="44"/>
      <c r="AO163" s="44"/>
      <c r="AP163" s="44"/>
      <c r="AQ163" s="44"/>
      <c r="AR163" s="44"/>
      <c r="AS163" s="44"/>
      <c r="AT163" s="44"/>
      <c r="AU163" s="44"/>
      <c r="AV163" s="44"/>
    </row>
    <row r="164" customFormat="false" ht="14.25" hidden="false" customHeight="true" outlineLevel="0" collapsed="false">
      <c r="A164" s="44" t="n">
        <v>173</v>
      </c>
      <c r="B164" s="163" t="s">
        <v>218</v>
      </c>
      <c r="C164" s="96" t="str">
        <f aca="false">CONCATENATE(D164,"_",E164)</f>
        <v>TP_IC</v>
      </c>
      <c r="D164" s="195" t="s">
        <v>27</v>
      </c>
      <c r="E164" s="195" t="s">
        <v>131</v>
      </c>
      <c r="F164" s="195" t="s">
        <v>34</v>
      </c>
      <c r="G164" s="279"/>
      <c r="H164" s="283" t="n">
        <v>2</v>
      </c>
      <c r="I164" s="283" t="n">
        <v>2</v>
      </c>
      <c r="J164" s="167"/>
      <c r="K164" s="283" t="n">
        <v>2</v>
      </c>
      <c r="L164" s="283" t="n">
        <v>2</v>
      </c>
      <c r="M164" s="283" t="n">
        <v>2</v>
      </c>
      <c r="N164" s="283" t="n">
        <v>2</v>
      </c>
      <c r="O164" s="366" t="n">
        <v>2</v>
      </c>
      <c r="P164" s="283" t="n">
        <v>2</v>
      </c>
      <c r="Q164" s="355"/>
      <c r="R164" s="355"/>
      <c r="S164" s="355"/>
      <c r="T164" s="167"/>
      <c r="U164" s="167"/>
      <c r="V164" s="167"/>
      <c r="W164" s="167"/>
      <c r="X164" s="167"/>
      <c r="Y164" s="167"/>
      <c r="Z164" s="167"/>
      <c r="AA164" s="167"/>
      <c r="AB164" s="167"/>
      <c r="AC164" s="112"/>
      <c r="AD164" s="103" t="n">
        <f aca="false">SUM(G164:AB167)</f>
        <v>16</v>
      </c>
      <c r="AE164" s="104"/>
      <c r="AF164" s="104"/>
      <c r="AG164" s="114"/>
      <c r="AH164" s="114"/>
      <c r="AI164" s="105" t="str">
        <f aca="false">E164</f>
        <v>IC</v>
      </c>
      <c r="AJ164" s="106" t="str">
        <f aca="false">D164</f>
        <v>TP</v>
      </c>
      <c r="AK164" s="105" t="n">
        <f aca="false">SUM(G164:AB164)</f>
        <v>16</v>
      </c>
      <c r="AL164" s="105" t="n">
        <f aca="false">AK164*1.5</f>
        <v>24</v>
      </c>
      <c r="AM164" s="44" t="n">
        <f aca="false">AL164</f>
        <v>24</v>
      </c>
      <c r="AN164" s="44"/>
      <c r="AO164" s="44"/>
      <c r="AP164" s="44"/>
      <c r="AQ164" s="44"/>
      <c r="AR164" s="44"/>
      <c r="AS164" s="44"/>
      <c r="AT164" s="44"/>
      <c r="AU164" s="44"/>
      <c r="AV164" s="44"/>
    </row>
    <row r="165" customFormat="false" ht="13.5" hidden="false" customHeight="true" outlineLevel="0" collapsed="false">
      <c r="A165" s="44" t="n">
        <v>174</v>
      </c>
      <c r="B165" s="163" t="s">
        <v>218</v>
      </c>
      <c r="C165" s="96" t="str">
        <f aca="false">CONCATENATE(D165,"_",E165)</f>
        <v>TP_</v>
      </c>
      <c r="D165" s="195" t="s">
        <v>27</v>
      </c>
      <c r="E165" s="195"/>
      <c r="F165" s="195" t="s">
        <v>34</v>
      </c>
      <c r="G165" s="279"/>
      <c r="H165" s="283"/>
      <c r="I165" s="283"/>
      <c r="J165" s="167"/>
      <c r="K165" s="283"/>
      <c r="L165" s="283"/>
      <c r="M165" s="283"/>
      <c r="N165" s="283"/>
      <c r="O165" s="366"/>
      <c r="P165" s="283"/>
      <c r="Q165" s="355"/>
      <c r="R165" s="355"/>
      <c r="S165" s="355"/>
      <c r="T165" s="167"/>
      <c r="U165" s="167"/>
      <c r="V165" s="167"/>
      <c r="W165" s="167"/>
      <c r="X165" s="167"/>
      <c r="Y165" s="167"/>
      <c r="Z165" s="167"/>
      <c r="AA165" s="167"/>
      <c r="AB165" s="167"/>
      <c r="AC165" s="112"/>
      <c r="AD165" s="126"/>
      <c r="AE165" s="114"/>
      <c r="AF165" s="114"/>
      <c r="AG165" s="114"/>
      <c r="AH165" s="114"/>
      <c r="AI165" s="105" t="n">
        <f aca="false">E165</f>
        <v>0</v>
      </c>
      <c r="AJ165" s="106" t="str">
        <f aca="false">D165</f>
        <v>TP</v>
      </c>
      <c r="AK165" s="105" t="n">
        <f aca="false">SUM(G165:AB165)</f>
        <v>0</v>
      </c>
      <c r="AL165" s="105" t="n">
        <f aca="false">AK165*1.5</f>
        <v>0</v>
      </c>
      <c r="AM165" s="44"/>
      <c r="AN165" s="44"/>
      <c r="AO165" s="44"/>
      <c r="AP165" s="44"/>
      <c r="AQ165" s="44"/>
      <c r="AR165" s="44"/>
      <c r="AS165" s="44"/>
      <c r="AT165" s="44"/>
      <c r="AU165" s="44"/>
      <c r="AV165" s="44"/>
    </row>
    <row r="166" customFormat="false" ht="13.5" hidden="false" customHeight="true" outlineLevel="0" collapsed="false">
      <c r="A166" s="44" t="n">
        <v>175</v>
      </c>
      <c r="B166" s="163" t="s">
        <v>218</v>
      </c>
      <c r="C166" s="96" t="str">
        <f aca="false">CONCATENATE(D166,"_",E166)</f>
        <v>TP_</v>
      </c>
      <c r="D166" s="195" t="s">
        <v>27</v>
      </c>
      <c r="E166" s="195"/>
      <c r="F166" s="195" t="s">
        <v>34</v>
      </c>
      <c r="G166" s="279"/>
      <c r="H166" s="283"/>
      <c r="I166" s="283"/>
      <c r="J166" s="167"/>
      <c r="K166" s="283"/>
      <c r="L166" s="283"/>
      <c r="M166" s="283"/>
      <c r="N166" s="283"/>
      <c r="O166" s="366"/>
      <c r="P166" s="283"/>
      <c r="Q166" s="355"/>
      <c r="R166" s="355"/>
      <c r="S166" s="355"/>
      <c r="T166" s="167"/>
      <c r="U166" s="167"/>
      <c r="V166" s="167"/>
      <c r="W166" s="167"/>
      <c r="X166" s="167"/>
      <c r="Y166" s="167"/>
      <c r="Z166" s="167"/>
      <c r="AA166" s="167"/>
      <c r="AB166" s="167"/>
      <c r="AC166" s="112"/>
      <c r="AD166" s="126"/>
      <c r="AE166" s="114"/>
      <c r="AF166" s="114"/>
      <c r="AG166" s="114"/>
      <c r="AH166" s="114"/>
      <c r="AI166" s="105" t="n">
        <f aca="false">E166</f>
        <v>0</v>
      </c>
      <c r="AJ166" s="106" t="str">
        <f aca="false">D166</f>
        <v>TP</v>
      </c>
      <c r="AK166" s="105" t="n">
        <f aca="false">SUM(G166:AB166)</f>
        <v>0</v>
      </c>
      <c r="AL166" s="105" t="n">
        <f aca="false">AK166*1.5</f>
        <v>0</v>
      </c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</row>
    <row r="167" customFormat="false" ht="13.5" hidden="false" customHeight="true" outlineLevel="0" collapsed="false">
      <c r="A167" s="44" t="n">
        <v>176</v>
      </c>
      <c r="B167" s="163" t="s">
        <v>218</v>
      </c>
      <c r="C167" s="96" t="str">
        <f aca="false">CONCATENATE(D167,"_",E167)</f>
        <v>TP_</v>
      </c>
      <c r="D167" s="195" t="s">
        <v>27</v>
      </c>
      <c r="E167" s="195"/>
      <c r="F167" s="195" t="s">
        <v>34</v>
      </c>
      <c r="G167" s="279"/>
      <c r="H167" s="283"/>
      <c r="I167" s="283"/>
      <c r="J167" s="167"/>
      <c r="K167" s="283"/>
      <c r="L167" s="283"/>
      <c r="M167" s="283"/>
      <c r="N167" s="283"/>
      <c r="O167" s="366"/>
      <c r="P167" s="283"/>
      <c r="Q167" s="355"/>
      <c r="R167" s="355"/>
      <c r="S167" s="355"/>
      <c r="T167" s="167"/>
      <c r="U167" s="167"/>
      <c r="V167" s="167"/>
      <c r="W167" s="167"/>
      <c r="X167" s="167"/>
      <c r="Y167" s="167"/>
      <c r="Z167" s="167"/>
      <c r="AA167" s="167"/>
      <c r="AB167" s="167"/>
      <c r="AC167" s="112"/>
      <c r="AD167" s="113" t="str">
        <f aca="false">IF(AD163=AD164,"ok","/!\")</f>
        <v>ok</v>
      </c>
      <c r="AE167" s="113"/>
      <c r="AF167" s="113" t="str">
        <f aca="false">IF(AD163=AF163,"ok","/!\")</f>
        <v>ok</v>
      </c>
      <c r="AG167" s="114"/>
      <c r="AH167" s="114"/>
      <c r="AI167" s="105" t="n">
        <f aca="false">E167</f>
        <v>0</v>
      </c>
      <c r="AJ167" s="106" t="str">
        <f aca="false">D167</f>
        <v>TP</v>
      </c>
      <c r="AK167" s="105" t="n">
        <f aca="false">SUM(G167:AB167)</f>
        <v>0</v>
      </c>
      <c r="AL167" s="105" t="n">
        <f aca="false">AK167*1.5</f>
        <v>0</v>
      </c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</row>
    <row r="168" customFormat="false" ht="24.75" hidden="false" customHeight="true" outlineLevel="0" collapsed="false">
      <c r="A168" s="44" t="n">
        <v>177</v>
      </c>
      <c r="B168" s="88" t="s">
        <v>271</v>
      </c>
      <c r="C168" s="88" t="str">
        <f aca="false">CONCATENATE(D168,"_",E168)</f>
        <v>CTRL_Intervenant</v>
      </c>
      <c r="D168" s="89" t="s">
        <v>28</v>
      </c>
      <c r="E168" s="89" t="s">
        <v>71</v>
      </c>
      <c r="F168" s="89" t="s">
        <v>72</v>
      </c>
      <c r="G168" s="92"/>
      <c r="H168" s="275"/>
      <c r="I168" s="275"/>
      <c r="J168" s="251"/>
      <c r="K168" s="275"/>
      <c r="L168" s="275"/>
      <c r="M168" s="275"/>
      <c r="N168" s="275"/>
      <c r="O168" s="275"/>
      <c r="P168" s="275"/>
      <c r="Q168" s="343"/>
      <c r="R168" s="343"/>
      <c r="S168" s="343"/>
      <c r="T168" s="251"/>
      <c r="U168" s="251"/>
      <c r="V168" s="251"/>
      <c r="W168" s="251"/>
      <c r="X168" s="251"/>
      <c r="Y168" s="238"/>
      <c r="Z168" s="238"/>
      <c r="AA168" s="238"/>
      <c r="AB168" s="238"/>
      <c r="AC168" s="122"/>
      <c r="AD168" s="88" t="n">
        <f aca="false">SUM(G168:AB168)</f>
        <v>0</v>
      </c>
      <c r="AE168" s="88" t="n">
        <f aca="false">SUM(G168:P168)</f>
        <v>0</v>
      </c>
      <c r="AF168" s="88" t="n">
        <f aca="false">1.5/1.5</f>
        <v>1</v>
      </c>
      <c r="AG168" s="114"/>
      <c r="AH168" s="114"/>
      <c r="AI168" s="88" t="str">
        <f aca="false">E168</f>
        <v>Intervenant</v>
      </c>
      <c r="AJ168" s="88" t="str">
        <f aca="false">D168</f>
        <v>CTRL</v>
      </c>
      <c r="AK168" s="88" t="n">
        <f aca="false">SUM(G168:AB168)</f>
        <v>0</v>
      </c>
      <c r="AL168" s="88" t="n">
        <f aca="false">AK168*1.5</f>
        <v>0</v>
      </c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</row>
    <row r="169" customFormat="false" ht="14.25" hidden="false" customHeight="true" outlineLevel="0" collapsed="false">
      <c r="A169" s="44" t="n">
        <v>178</v>
      </c>
      <c r="B169" s="163" t="s">
        <v>218</v>
      </c>
      <c r="C169" s="96" t="str">
        <f aca="false">CONCATENATE(D169,"_",E169)</f>
        <v>CTRL_</v>
      </c>
      <c r="D169" s="195" t="s">
        <v>28</v>
      </c>
      <c r="E169" s="195"/>
      <c r="F169" s="195" t="s">
        <v>28</v>
      </c>
      <c r="G169" s="279"/>
      <c r="H169" s="283"/>
      <c r="I169" s="283"/>
      <c r="J169" s="167"/>
      <c r="K169" s="283"/>
      <c r="L169" s="283"/>
      <c r="M169" s="283"/>
      <c r="N169" s="283"/>
      <c r="O169" s="366"/>
      <c r="P169" s="283"/>
      <c r="Q169" s="355"/>
      <c r="R169" s="355"/>
      <c r="S169" s="355"/>
      <c r="T169" s="167"/>
      <c r="U169" s="167"/>
      <c r="V169" s="167"/>
      <c r="W169" s="167"/>
      <c r="X169" s="167"/>
      <c r="Y169" s="167"/>
      <c r="Z169" s="167"/>
      <c r="AA169" s="167"/>
      <c r="AB169" s="167"/>
      <c r="AC169" s="112"/>
      <c r="AD169" s="103" t="n">
        <f aca="false">SUM(G169:AB170)</f>
        <v>0</v>
      </c>
      <c r="AE169" s="104"/>
      <c r="AF169" s="104"/>
      <c r="AG169" s="114"/>
      <c r="AH169" s="114"/>
      <c r="AI169" s="106" t="n">
        <f aca="false">E169</f>
        <v>0</v>
      </c>
      <c r="AJ169" s="106" t="str">
        <f aca="false">D169</f>
        <v>CTRL</v>
      </c>
      <c r="AK169" s="106" t="n">
        <f aca="false">SUM(G169:AB169)</f>
        <v>0</v>
      </c>
      <c r="AL169" s="106" t="n">
        <f aca="false">AK169*1.5</f>
        <v>0</v>
      </c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</row>
    <row r="170" customFormat="false" ht="13.5" hidden="false" customHeight="true" outlineLevel="0" collapsed="false">
      <c r="A170" s="44" t="n">
        <v>179</v>
      </c>
      <c r="B170" s="163" t="s">
        <v>218</v>
      </c>
      <c r="C170" s="96" t="str">
        <f aca="false">CONCATENATE(D170,"_",E170)</f>
        <v>CTRL_</v>
      </c>
      <c r="D170" s="195" t="s">
        <v>28</v>
      </c>
      <c r="E170" s="195"/>
      <c r="F170" s="195" t="s">
        <v>28</v>
      </c>
      <c r="G170" s="279"/>
      <c r="H170" s="283"/>
      <c r="I170" s="283"/>
      <c r="J170" s="167"/>
      <c r="K170" s="283"/>
      <c r="L170" s="283"/>
      <c r="M170" s="283"/>
      <c r="N170" s="283"/>
      <c r="O170" s="366"/>
      <c r="P170" s="283"/>
      <c r="Q170" s="355"/>
      <c r="R170" s="355"/>
      <c r="S170" s="355"/>
      <c r="T170" s="167"/>
      <c r="U170" s="167"/>
      <c r="V170" s="167"/>
      <c r="W170" s="167"/>
      <c r="X170" s="167"/>
      <c r="Y170" s="167"/>
      <c r="Z170" s="167"/>
      <c r="AA170" s="167"/>
      <c r="AB170" s="167"/>
      <c r="AC170" s="128"/>
      <c r="AD170" s="113" t="str">
        <f aca="false">IF(AD168=AD169,"ok","/!\")</f>
        <v>ok</v>
      </c>
      <c r="AE170" s="113"/>
      <c r="AF170" s="113" t="str">
        <f aca="false">IF(AD168=AF168,"ok","/!\")</f>
        <v>/!\</v>
      </c>
      <c r="AG170" s="129"/>
      <c r="AH170" s="129"/>
      <c r="AI170" s="28" t="n">
        <f aca="false">E170</f>
        <v>0</v>
      </c>
      <c r="AJ170" s="106" t="str">
        <f aca="false">D170</f>
        <v>CTRL</v>
      </c>
      <c r="AK170" s="28" t="n">
        <f aca="false">SUM(G170:AB170)</f>
        <v>0</v>
      </c>
      <c r="AL170" s="28" t="n">
        <f aca="false">AK170*1.5</f>
        <v>0</v>
      </c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</row>
    <row r="171" customFormat="false" ht="13.5" hidden="false" customHeight="true" outlineLevel="0" collapsed="false">
      <c r="A171" s="44" t="n">
        <v>182</v>
      </c>
      <c r="B171" s="200" t="s">
        <v>142</v>
      </c>
      <c r="C171" s="201"/>
      <c r="D171" s="201"/>
      <c r="E171" s="201"/>
      <c r="F171" s="202"/>
      <c r="G171" s="203" t="n">
        <f aca="false">CEILING(SUMIF($F7:$F$170,"Salle",G7:G170),1)</f>
        <v>9</v>
      </c>
      <c r="H171" s="203" t="n">
        <f aca="false">CEILING(SUMIF($F7:$F$170,"Salle",H7:H170),1)</f>
        <v>20</v>
      </c>
      <c r="I171" s="203" t="n">
        <f aca="false">CEILING(SUMIF($F7:$F$170,"Salle",I7:I170),1)</f>
        <v>18</v>
      </c>
      <c r="J171" s="203" t="n">
        <f aca="false">CEILING(SUMIF($F7:$F$170,"Salle",J7:J170),1)</f>
        <v>50</v>
      </c>
      <c r="K171" s="203" t="n">
        <f aca="false">CEILING(SUMIF($F7:$F$170,"Salle",K7:K170),1)</f>
        <v>20</v>
      </c>
      <c r="L171" s="203" t="n">
        <f aca="false">CEILING(SUMIF($F7:$F$170,"Salle",L7:L170),1)</f>
        <v>19</v>
      </c>
      <c r="M171" s="203" t="n">
        <f aca="false">CEILING(SUMIF($F7:$F$170,"Salle",M7:M170),1)</f>
        <v>22</v>
      </c>
      <c r="N171" s="203" t="n">
        <f aca="false">CEILING(SUMIF($F7:$F$170,"Salle",N7:N170),1)</f>
        <v>22</v>
      </c>
      <c r="O171" s="203" t="n">
        <f aca="false">CEILING(SUMIF($F7:$F$170,"Salle",O7:O170),1)</f>
        <v>20</v>
      </c>
      <c r="P171" s="203" t="n">
        <f aca="false">CEILING(SUMIF($F7:$F$170,"Salle",P7:P170),1)</f>
        <v>18</v>
      </c>
      <c r="Q171" s="203"/>
      <c r="R171" s="203"/>
      <c r="S171" s="203"/>
      <c r="T171" s="203"/>
      <c r="U171" s="203"/>
      <c r="V171" s="203"/>
      <c r="W171" s="203"/>
      <c r="X171" s="203"/>
      <c r="Y171" s="203"/>
      <c r="Z171" s="203"/>
      <c r="AA171" s="203"/>
      <c r="AB171" s="203"/>
      <c r="AC171" s="203" t="s">
        <v>197</v>
      </c>
      <c r="AD171" s="203" t="n">
        <f aca="false">SUM(G171:AB171)</f>
        <v>218</v>
      </c>
      <c r="AE171" s="203"/>
      <c r="AF171" s="203" t="n">
        <f aca="false">AD171*1.5</f>
        <v>327</v>
      </c>
      <c r="AG171" s="44"/>
      <c r="AH171" s="44"/>
      <c r="AI171" s="44"/>
      <c r="AJ171" s="44"/>
      <c r="AK171" s="44"/>
      <c r="AL171" s="44"/>
      <c r="AM171" s="44" t="n">
        <f aca="false">SUM(AM8:AM170)</f>
        <v>374</v>
      </c>
      <c r="AN171" s="44"/>
      <c r="AO171" s="44"/>
      <c r="AP171" s="44"/>
      <c r="AQ171" s="44"/>
      <c r="AR171" s="44"/>
      <c r="AS171" s="44"/>
      <c r="AT171" s="44"/>
      <c r="AU171" s="44"/>
      <c r="AV171" s="44"/>
    </row>
    <row r="172" customFormat="false" ht="14.25" hidden="false" customHeight="true" outlineLevel="0" collapsed="false">
      <c r="A172" s="44" t="n">
        <v>183</v>
      </c>
      <c r="B172" s="44"/>
      <c r="C172" s="44"/>
      <c r="D172" s="58"/>
      <c r="E172" s="44"/>
      <c r="F172" s="58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 t="n">
        <f aca="false">'2A S4-Pac2'!AL178</f>
        <v>595.125</v>
      </c>
      <c r="AN172" s="44"/>
      <c r="AO172" s="44"/>
      <c r="AP172" s="44"/>
      <c r="AQ172" s="44"/>
      <c r="AR172" s="44"/>
      <c r="AS172" s="44"/>
      <c r="AT172" s="44"/>
      <c r="AU172" s="44"/>
      <c r="AV172" s="44"/>
    </row>
    <row r="173" customFormat="false" ht="16.5" hidden="false" customHeight="true" outlineLevel="0" collapsed="false">
      <c r="A173" s="44" t="n">
        <v>369</v>
      </c>
      <c r="B173" s="44"/>
      <c r="C173" s="205" t="str">
        <f aca="false">Recap!B11</f>
        <v>JD</v>
      </c>
      <c r="D173" s="3"/>
      <c r="E173" s="18"/>
      <c r="F173" s="5" t="s">
        <v>272</v>
      </c>
      <c r="G173" s="8" t="n">
        <f aca="false">G$5</f>
        <v>4</v>
      </c>
      <c r="H173" s="8" t="n">
        <f aca="false">H$5</f>
        <v>5</v>
      </c>
      <c r="I173" s="8" t="n">
        <v>6</v>
      </c>
      <c r="J173" s="8" t="n">
        <f aca="false">J$5</f>
        <v>7</v>
      </c>
      <c r="K173" s="8" t="n">
        <f aca="false">K$5</f>
        <v>8</v>
      </c>
      <c r="L173" s="8" t="n">
        <f aca="false">L$5</f>
        <v>9</v>
      </c>
      <c r="M173" s="8" t="n">
        <f aca="false">M$5</f>
        <v>10</v>
      </c>
      <c r="N173" s="8" t="n">
        <f aca="false">N$5</f>
        <v>11</v>
      </c>
      <c r="O173" s="8" t="n">
        <f aca="false">O$5</f>
        <v>12</v>
      </c>
      <c r="P173" s="8" t="n">
        <f aca="false">P$5</f>
        <v>13</v>
      </c>
      <c r="Q173" s="8" t="n">
        <v>14</v>
      </c>
      <c r="R173" s="8" t="n">
        <v>15</v>
      </c>
      <c r="S173" s="8" t="n">
        <f aca="false">S$5</f>
        <v>16</v>
      </c>
      <c r="T173" s="8" t="n">
        <f aca="false">T$5</f>
        <v>17</v>
      </c>
      <c r="U173" s="8" t="n">
        <f aca="false">U$5</f>
        <v>18</v>
      </c>
      <c r="V173" s="8" t="n">
        <f aca="false">V$5</f>
        <v>19</v>
      </c>
      <c r="W173" s="8" t="n">
        <f aca="false">W$5</f>
        <v>20</v>
      </c>
      <c r="X173" s="8" t="n">
        <f aca="false">X$5</f>
        <v>21</v>
      </c>
      <c r="Y173" s="8" t="n">
        <f aca="false">Y$5</f>
        <v>22</v>
      </c>
      <c r="Z173" s="8" t="n">
        <f aca="false">Z$5</f>
        <v>23</v>
      </c>
      <c r="AA173" s="8" t="n">
        <f aca="false">AA$5</f>
        <v>24</v>
      </c>
      <c r="AB173" s="8" t="n">
        <f aca="false">AB$5</f>
        <v>25</v>
      </c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 t="n">
        <f aca="false">AM171+AM172</f>
        <v>969.125</v>
      </c>
      <c r="AN173" s="44"/>
      <c r="AO173" s="44"/>
      <c r="AP173" s="44"/>
      <c r="AQ173" s="44"/>
      <c r="AR173" s="44"/>
      <c r="AS173" s="44"/>
      <c r="AT173" s="44"/>
      <c r="AU173" s="44"/>
      <c r="AV173" s="44"/>
    </row>
    <row r="174" customFormat="false" ht="16.5" hidden="false" customHeight="true" outlineLevel="0" collapsed="false">
      <c r="A174" s="44" t="n">
        <v>370</v>
      </c>
      <c r="B174" s="44"/>
      <c r="C174" s="44"/>
      <c r="D174" s="206" t="s">
        <v>142</v>
      </c>
      <c r="E174" s="207" t="s">
        <v>273</v>
      </c>
      <c r="F174" s="153" t="n">
        <f aca="false">SUM(G174:AB174)</f>
        <v>0</v>
      </c>
      <c r="G174" s="154" t="n">
        <f aca="false">SUMIF($E$7:$E$171,$C$173,G7:G171)</f>
        <v>0</v>
      </c>
      <c r="H174" s="154" t="n">
        <f aca="false">SUMIF($E$7:$E$171,$C$173,H7:H171)</f>
        <v>0</v>
      </c>
      <c r="I174" s="154" t="n">
        <f aca="false">SUMIF($E$7:$E$171,$C$173,I7:I171)</f>
        <v>0</v>
      </c>
      <c r="J174" s="154" t="n">
        <f aca="false">SUMIF($E$7:$E$171,$C$173,J7:J171)</f>
        <v>0</v>
      </c>
      <c r="K174" s="154" t="n">
        <f aca="false">SUMIF($E$7:$E$171,$C$173,K7:K171)</f>
        <v>0</v>
      </c>
      <c r="L174" s="154" t="n">
        <f aca="false">SUMIF($E$7:$E$171,$C$173,L7:L171)</f>
        <v>0</v>
      </c>
      <c r="M174" s="154" t="n">
        <f aca="false">SUMIF($E$7:$E$171,$C$173,M7:M171)</f>
        <v>0</v>
      </c>
      <c r="N174" s="154" t="n">
        <f aca="false">SUMIF($E$7:$E$171,$C$173,N7:N171)</f>
        <v>0</v>
      </c>
      <c r="O174" s="154" t="n">
        <f aca="false">SUMIF($E$7:$E$171,$C$173,O7:O171)</f>
        <v>0</v>
      </c>
      <c r="P174" s="154" t="n">
        <f aca="false">SUMIF($E$7:$E$171,$C$173,P7:P171)</f>
        <v>0</v>
      </c>
      <c r="Q174" s="154" t="n">
        <f aca="false">SUMIF($E$7:$E$171,$C$173,Q7:Q171)</f>
        <v>0</v>
      </c>
      <c r="R174" s="154" t="n">
        <f aca="false">SUMIF($E$7:$E$171,$C$173,R7:R171)</f>
        <v>0</v>
      </c>
      <c r="S174" s="154" t="n">
        <f aca="false">SUMIF($E$7:$E$171,$C$173,S7:S171)</f>
        <v>0</v>
      </c>
      <c r="T174" s="154" t="n">
        <f aca="false">SUMIF($E$7:$E$171,$C$173,T7:T171)</f>
        <v>0</v>
      </c>
      <c r="U174" s="154" t="n">
        <f aca="false">SUMIF($E$7:$E$171,$C$173,U7:U171)</f>
        <v>0</v>
      </c>
      <c r="V174" s="154" t="n">
        <f aca="false">SUMIF($E$7:$E$171,$C$173,V7:V171)</f>
        <v>0</v>
      </c>
      <c r="W174" s="154" t="n">
        <f aca="false">SUMIF($E$7:$E$171,$C$173,W7:W171)</f>
        <v>0</v>
      </c>
      <c r="X174" s="154" t="n">
        <f aca="false">SUMIF($E$7:$E$171,$C$173,X7:X171)</f>
        <v>0</v>
      </c>
      <c r="Y174" s="154" t="n">
        <f aca="false">SUMIF($E$7:$E$171,$C$173,Y7:Y171)</f>
        <v>0</v>
      </c>
      <c r="Z174" s="154" t="n">
        <f aca="false">SUMIF($E$7:$E$171,$C$173,Z7:Z171)</f>
        <v>0</v>
      </c>
      <c r="AA174" s="154" t="n">
        <f aca="false">SUMIF($E$7:$E$171,$C$173,AA7:AA171)</f>
        <v>0</v>
      </c>
      <c r="AB174" s="154" t="n">
        <f aca="false">SUMIF($E$7:$E$171,$C$173,AB7:AB171)</f>
        <v>0</v>
      </c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 t="n">
        <f aca="false">1041</f>
        <v>1041</v>
      </c>
      <c r="AN174" s="44"/>
      <c r="AO174" s="44"/>
      <c r="AP174" s="44"/>
      <c r="AQ174" s="44"/>
      <c r="AR174" s="44"/>
      <c r="AS174" s="44"/>
      <c r="AT174" s="44"/>
      <c r="AU174" s="44"/>
      <c r="AV174" s="44"/>
    </row>
    <row r="175" customFormat="false" ht="16.5" hidden="false" customHeight="true" outlineLevel="0" collapsed="false">
      <c r="A175" s="44" t="n">
        <v>371</v>
      </c>
      <c r="B175" s="44"/>
      <c r="C175" s="44"/>
      <c r="D175" s="208" t="s">
        <v>142</v>
      </c>
      <c r="E175" s="209" t="s">
        <v>23</v>
      </c>
      <c r="F175" s="210" t="n">
        <f aca="false">SUM(G175:AB175)</f>
        <v>0</v>
      </c>
      <c r="G175" s="211" t="n">
        <f aca="false">SUMIF($C$7:$C$171,$E175&amp;"_"&amp;$C$173,G$7:G$171)</f>
        <v>0</v>
      </c>
      <c r="H175" s="211" t="n">
        <f aca="false">SUMIF($C$7:$C$171,$E175&amp;"_"&amp;$C$173,H$7:H$171)</f>
        <v>0</v>
      </c>
      <c r="I175" s="211" t="n">
        <f aca="false">SUMIF($C$7:$C$171,$E175&amp;"_"&amp;$C$173,I$7:I$171)</f>
        <v>0</v>
      </c>
      <c r="J175" s="211" t="n">
        <f aca="false">SUMIF($C$7:$C$171,$E175&amp;"_"&amp;$C$173,J$7:J$171)</f>
        <v>0</v>
      </c>
      <c r="K175" s="211" t="n">
        <f aca="false">SUMIF($C$7:$C$171,$E175&amp;"_"&amp;$C$173,K$7:K$171)</f>
        <v>0</v>
      </c>
      <c r="L175" s="211" t="n">
        <f aca="false">SUMIF($C$7:$C$171,$E175&amp;"_"&amp;$C$173,L$7:L$171)</f>
        <v>0</v>
      </c>
      <c r="M175" s="211" t="n">
        <f aca="false">SUMIF($C$7:$C$171,$E175&amp;"_"&amp;$C$173,M$7:M$171)</f>
        <v>0</v>
      </c>
      <c r="N175" s="211" t="n">
        <f aca="false">SUMIF($C$7:$C$171,$E175&amp;"_"&amp;$C$173,N$7:N$171)</f>
        <v>0</v>
      </c>
      <c r="O175" s="211" t="n">
        <f aca="false">SUMIF($C$7:$C$171,$E175&amp;"_"&amp;$C$173,O$7:O$171)</f>
        <v>0</v>
      </c>
      <c r="P175" s="211" t="n">
        <f aca="false">SUMIF($C$7:$C$171,$E175&amp;"_"&amp;$C$173,P$7:P$171)</f>
        <v>0</v>
      </c>
      <c r="Q175" s="211" t="n">
        <f aca="false">SUMIF($C$7:$C$171,$E175&amp;"_"&amp;$C$173,Q$7:Q$171)</f>
        <v>0</v>
      </c>
      <c r="R175" s="211" t="n">
        <f aca="false">SUMIF($C$7:$C$171,$E175&amp;"_"&amp;$C$173,R$7:R$171)</f>
        <v>0</v>
      </c>
      <c r="S175" s="211" t="n">
        <f aca="false">SUMIF($C$7:$C$171,$E175&amp;"_"&amp;$C$173,S$7:S$171)</f>
        <v>0</v>
      </c>
      <c r="T175" s="211" t="n">
        <f aca="false">SUMIF($C$7:$C$171,$E175&amp;"_"&amp;$C$173,T$7:T$171)</f>
        <v>0</v>
      </c>
      <c r="U175" s="211" t="n">
        <f aca="false">SUMIF($C$7:$C$171,$E175&amp;"_"&amp;$C$173,U$7:U$171)</f>
        <v>0</v>
      </c>
      <c r="V175" s="211" t="n">
        <f aca="false">SUMIF($C$7:$C$171,$E175&amp;"_"&amp;$C$173,V$7:V$171)</f>
        <v>0</v>
      </c>
      <c r="W175" s="211" t="n">
        <f aca="false">SUMIF($C$7:$C$171,$E175&amp;"_"&amp;$C$173,W$7:W$171)</f>
        <v>0</v>
      </c>
      <c r="X175" s="211" t="n">
        <f aca="false">SUMIF($C$7:$C$171,$E175&amp;"_"&amp;$C$173,X$7:X$171)</f>
        <v>0</v>
      </c>
      <c r="Y175" s="211" t="n">
        <f aca="false">SUMIF($C$7:$C$171,$E175&amp;"_"&amp;$C$173,Y$7:Y$171)</f>
        <v>0</v>
      </c>
      <c r="Z175" s="211" t="n">
        <f aca="false">SUMIF($C$7:$C$171,$E175&amp;"_"&amp;$C$173,Z$7:Z$171)</f>
        <v>0</v>
      </c>
      <c r="AA175" s="211" t="n">
        <f aca="false">SUMIF($C$7:$C$171,$E175&amp;"_"&amp;$C$173,AA$7:AA$171)</f>
        <v>0</v>
      </c>
      <c r="AB175" s="211" t="n">
        <f aca="false">SUMIF($C$7:$C$171,$E175&amp;"_"&amp;$C$173,AB$7:AB$171)</f>
        <v>0</v>
      </c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 t="n">
        <f aca="false">AM174-AM173</f>
        <v>71.875</v>
      </c>
      <c r="AN175" s="44"/>
      <c r="AO175" s="44"/>
      <c r="AP175" s="44"/>
      <c r="AQ175" s="44"/>
      <c r="AR175" s="44"/>
      <c r="AS175" s="44"/>
      <c r="AT175" s="44"/>
      <c r="AU175" s="44"/>
      <c r="AV175" s="44"/>
    </row>
    <row r="176" customFormat="false" ht="16.5" hidden="false" customHeight="true" outlineLevel="0" collapsed="false">
      <c r="A176" s="44" t="n">
        <v>372</v>
      </c>
      <c r="B176" s="44"/>
      <c r="C176" s="44"/>
      <c r="D176" s="208" t="s">
        <v>142</v>
      </c>
      <c r="E176" s="209" t="s">
        <v>25</v>
      </c>
      <c r="F176" s="210" t="n">
        <f aca="false">SUM(G176:AB176)</f>
        <v>0</v>
      </c>
      <c r="G176" s="211" t="n">
        <f aca="false">SUMIF($C$7:$C$171,$E176&amp;"_"&amp;$C$173,G$7:G$171)</f>
        <v>0</v>
      </c>
      <c r="H176" s="211" t="n">
        <f aca="false">SUMIF($C$7:$C$171,$E176&amp;"_"&amp;$C$173,H$7:H$171)</f>
        <v>0</v>
      </c>
      <c r="I176" s="211" t="n">
        <f aca="false">SUMIF($C$7:$C$171,$E176&amp;"_"&amp;$C$173,I$7:I$171)</f>
        <v>0</v>
      </c>
      <c r="J176" s="211" t="n">
        <f aca="false">SUMIF($C$7:$C$171,$E176&amp;"_"&amp;$C$173,J$7:J$171)</f>
        <v>0</v>
      </c>
      <c r="K176" s="211" t="n">
        <f aca="false">SUMIF($C$7:$C$171,$E176&amp;"_"&amp;$C$173,K$7:K$171)</f>
        <v>0</v>
      </c>
      <c r="L176" s="211" t="n">
        <f aca="false">SUMIF($C$7:$C$171,$E176&amp;"_"&amp;$C$173,L$7:L$171)</f>
        <v>0</v>
      </c>
      <c r="M176" s="211" t="n">
        <f aca="false">SUMIF($C$7:$C$171,$E176&amp;"_"&amp;$C$173,M$7:M$171)</f>
        <v>0</v>
      </c>
      <c r="N176" s="211" t="n">
        <f aca="false">SUMIF($C$7:$C$171,$E176&amp;"_"&amp;$C$173,N$7:N$171)</f>
        <v>0</v>
      </c>
      <c r="O176" s="211" t="n">
        <f aca="false">SUMIF($C$7:$C$171,$E176&amp;"_"&amp;$C$173,O$7:O$171)</f>
        <v>0</v>
      </c>
      <c r="P176" s="211" t="n">
        <f aca="false">SUMIF($C$7:$C$171,$E176&amp;"_"&amp;$C$173,P$7:P$171)</f>
        <v>0</v>
      </c>
      <c r="Q176" s="211" t="n">
        <f aca="false">SUMIF($C$7:$C$171,$E176&amp;"_"&amp;$C$173,Q$7:Q$171)</f>
        <v>0</v>
      </c>
      <c r="R176" s="211" t="n">
        <f aca="false">SUMIF($C$7:$C$171,$E176&amp;"_"&amp;$C$173,R$7:R$171)</f>
        <v>0</v>
      </c>
      <c r="S176" s="211" t="n">
        <f aca="false">SUMIF($C$7:$C$171,$E176&amp;"_"&amp;$C$173,S$7:S$171)</f>
        <v>0</v>
      </c>
      <c r="T176" s="211" t="n">
        <f aca="false">SUMIF($C$7:$C$171,$E176&amp;"_"&amp;$C$173,T$7:T$171)</f>
        <v>0</v>
      </c>
      <c r="U176" s="211" t="n">
        <f aca="false">SUMIF($C$7:$C$171,$E176&amp;"_"&amp;$C$173,U$7:U$171)</f>
        <v>0</v>
      </c>
      <c r="V176" s="211" t="n">
        <f aca="false">SUMIF($C$7:$C$171,$E176&amp;"_"&amp;$C$173,V$7:V$171)</f>
        <v>0</v>
      </c>
      <c r="W176" s="211" t="n">
        <f aca="false">SUMIF($C$7:$C$171,$E176&amp;"_"&amp;$C$173,W$7:W$171)</f>
        <v>0</v>
      </c>
      <c r="X176" s="211" t="n">
        <f aca="false">SUMIF($C$7:$C$171,$E176&amp;"_"&amp;$C$173,X$7:X$171)</f>
        <v>0</v>
      </c>
      <c r="Y176" s="211" t="n">
        <f aca="false">SUMIF($C$7:$C$171,$E176&amp;"_"&amp;$C$173,Y$7:Y$171)</f>
        <v>0</v>
      </c>
      <c r="Z176" s="211" t="n">
        <f aca="false">SUMIF($C$7:$C$171,$E176&amp;"_"&amp;$C$173,Z$7:Z$171)</f>
        <v>0</v>
      </c>
      <c r="AA176" s="211" t="n">
        <f aca="false">SUMIF($C$7:$C$171,$E176&amp;"_"&amp;$C$173,AA$7:AA$171)</f>
        <v>0</v>
      </c>
      <c r="AB176" s="211" t="n">
        <f aca="false">SUMIF($C$7:$C$171,$E176&amp;"_"&amp;$C$173,AB$7:AB$171)</f>
        <v>0</v>
      </c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  <c r="AU176" s="44"/>
      <c r="AV176" s="44"/>
    </row>
    <row r="177" customFormat="false" ht="16.5" hidden="false" customHeight="true" outlineLevel="0" collapsed="false">
      <c r="A177" s="44" t="n">
        <v>373</v>
      </c>
      <c r="B177" s="44"/>
      <c r="C177" s="44"/>
      <c r="D177" s="208" t="s">
        <v>142</v>
      </c>
      <c r="E177" s="209" t="s">
        <v>27</v>
      </c>
      <c r="F177" s="210" t="n">
        <f aca="false">SUM(G177:AB177)</f>
        <v>0</v>
      </c>
      <c r="G177" s="211" t="n">
        <f aca="false">SUMIF($C$7:$C$171,$E177&amp;"_"&amp;$C$173,G$7:G$171)</f>
        <v>0</v>
      </c>
      <c r="H177" s="211" t="n">
        <f aca="false">SUMIF($C$7:$C$171,$E177&amp;"_"&amp;$C$173,H$7:H$171)</f>
        <v>0</v>
      </c>
      <c r="I177" s="211" t="n">
        <f aca="false">SUMIF($C$7:$C$171,$E177&amp;"_"&amp;$C$173,I$7:I$171)</f>
        <v>0</v>
      </c>
      <c r="J177" s="211" t="n">
        <f aca="false">SUMIF($C$7:$C$171,$E177&amp;"_"&amp;$C$173,J$7:J$171)</f>
        <v>0</v>
      </c>
      <c r="K177" s="211" t="n">
        <f aca="false">SUMIF($C$7:$C$171,$E177&amp;"_"&amp;$C$173,K$7:K$171)</f>
        <v>0</v>
      </c>
      <c r="L177" s="211" t="n">
        <f aca="false">SUMIF($C$7:$C$171,$E177&amp;"_"&amp;$C$173,L$7:L$171)</f>
        <v>0</v>
      </c>
      <c r="M177" s="211" t="n">
        <f aca="false">SUMIF($C$7:$C$171,$E177&amp;"_"&amp;$C$173,M$7:M$171)</f>
        <v>0</v>
      </c>
      <c r="N177" s="211" t="n">
        <f aca="false">SUMIF($C$7:$C$171,$E177&amp;"_"&amp;$C$173,N$7:N$171)</f>
        <v>0</v>
      </c>
      <c r="O177" s="211" t="n">
        <f aca="false">SUMIF($C$7:$C$171,$E177&amp;"_"&amp;$C$173,O$7:O$171)</f>
        <v>0</v>
      </c>
      <c r="P177" s="211" t="n">
        <f aca="false">SUMIF($C$7:$C$171,$E177&amp;"_"&amp;$C$173,P$7:P$171)</f>
        <v>0</v>
      </c>
      <c r="Q177" s="211" t="n">
        <f aca="false">SUMIF($C$7:$C$171,$E177&amp;"_"&amp;$C$173,Q$7:Q$171)</f>
        <v>0</v>
      </c>
      <c r="R177" s="211" t="n">
        <f aca="false">SUMIF($C$7:$C$171,$E177&amp;"_"&amp;$C$173,R$7:R$171)</f>
        <v>0</v>
      </c>
      <c r="S177" s="211" t="n">
        <f aca="false">SUMIF($C$7:$C$171,$E177&amp;"_"&amp;$C$173,S$7:S$171)</f>
        <v>0</v>
      </c>
      <c r="T177" s="211" t="n">
        <f aca="false">SUMIF($C$7:$C$171,$E177&amp;"_"&amp;$C$173,T$7:T$171)</f>
        <v>0</v>
      </c>
      <c r="U177" s="211" t="n">
        <f aca="false">SUMIF($C$7:$C$171,$E177&amp;"_"&amp;$C$173,U$7:U$171)</f>
        <v>0</v>
      </c>
      <c r="V177" s="211" t="n">
        <f aca="false">SUMIF($C$7:$C$171,$E177&amp;"_"&amp;$C$173,V$7:V$171)</f>
        <v>0</v>
      </c>
      <c r="W177" s="211" t="n">
        <f aca="false">SUMIF($C$7:$C$171,$E177&amp;"_"&amp;$C$173,W$7:W$171)</f>
        <v>0</v>
      </c>
      <c r="X177" s="211" t="n">
        <f aca="false">SUMIF($C$7:$C$171,$E177&amp;"_"&amp;$C$173,X$7:X$171)</f>
        <v>0</v>
      </c>
      <c r="Y177" s="211" t="n">
        <f aca="false">SUMIF($C$7:$C$171,$E177&amp;"_"&amp;$C$173,Y$7:Y$171)</f>
        <v>0</v>
      </c>
      <c r="Z177" s="211" t="n">
        <f aca="false">SUMIF($C$7:$C$171,$E177&amp;"_"&amp;$C$173,Z$7:Z$171)</f>
        <v>0</v>
      </c>
      <c r="AA177" s="211" t="n">
        <f aca="false">SUMIF($C$7:$C$171,$E177&amp;"_"&amp;$C$173,AA$7:AA$171)</f>
        <v>0</v>
      </c>
      <c r="AB177" s="211" t="n">
        <f aca="false">SUMIF($C$7:$C$171,$E177&amp;"_"&amp;$C$173,AB$7:AB$171)</f>
        <v>0</v>
      </c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/>
      <c r="AV177" s="44"/>
    </row>
    <row r="178" customFormat="false" ht="16.5" hidden="false" customHeight="true" outlineLevel="0" collapsed="false">
      <c r="A178" s="44" t="n">
        <v>374</v>
      </c>
      <c r="B178" s="44"/>
      <c r="C178" s="44"/>
      <c r="D178" s="208" t="s">
        <v>142</v>
      </c>
      <c r="E178" s="209" t="s">
        <v>28</v>
      </c>
      <c r="F178" s="210" t="n">
        <f aca="false">SUM(G178:AB178)</f>
        <v>0</v>
      </c>
      <c r="G178" s="211" t="n">
        <f aca="false">SUMIF($C$7:$C$171,$E178&amp;"_"&amp;$C$173,G$7:G$171)</f>
        <v>0</v>
      </c>
      <c r="H178" s="211" t="n">
        <f aca="false">SUMIF($C$7:$C$171,$E178&amp;"_"&amp;$C$173,H$7:H$171)</f>
        <v>0</v>
      </c>
      <c r="I178" s="211" t="n">
        <f aca="false">SUMIF($C$7:$C$171,$E178&amp;"_"&amp;$C$173,I$7:I$171)</f>
        <v>0</v>
      </c>
      <c r="J178" s="211" t="n">
        <f aca="false">SUMIF($C$7:$C$171,$E178&amp;"_"&amp;$C$173,J$7:J$171)</f>
        <v>0</v>
      </c>
      <c r="K178" s="211" t="n">
        <f aca="false">SUMIF($C$7:$C$171,$E178&amp;"_"&amp;$C$173,K$7:K$171)</f>
        <v>0</v>
      </c>
      <c r="L178" s="211" t="n">
        <f aca="false">SUMIF($C$7:$C$171,$E178&amp;"_"&amp;$C$173,L$7:L$171)</f>
        <v>0</v>
      </c>
      <c r="M178" s="211" t="n">
        <f aca="false">SUMIF($C$7:$C$171,$E178&amp;"_"&amp;$C$173,M$7:M$171)</f>
        <v>0</v>
      </c>
      <c r="N178" s="211" t="n">
        <f aca="false">SUMIF($C$7:$C$171,$E178&amp;"_"&amp;$C$173,N$7:N$171)</f>
        <v>0</v>
      </c>
      <c r="O178" s="211" t="n">
        <f aca="false">SUMIF($C$7:$C$171,$E178&amp;"_"&amp;$C$173,O$7:O$171)</f>
        <v>0</v>
      </c>
      <c r="P178" s="211" t="n">
        <f aca="false">SUMIF($C$7:$C$171,$E178&amp;"_"&amp;$C$173,P$7:P$171)</f>
        <v>0</v>
      </c>
      <c r="Q178" s="211" t="n">
        <f aca="false">SUMIF($C$7:$C$171,$E178&amp;"_"&amp;$C$173,Q$7:Q$171)</f>
        <v>0</v>
      </c>
      <c r="R178" s="211" t="n">
        <f aca="false">SUMIF($C$7:$C$171,$E178&amp;"_"&amp;$C$173,R$7:R$171)</f>
        <v>0</v>
      </c>
      <c r="S178" s="211" t="n">
        <f aca="false">SUMIF($C$7:$C$171,$E178&amp;"_"&amp;$C$173,S$7:S$171)</f>
        <v>0</v>
      </c>
      <c r="T178" s="211" t="n">
        <f aca="false">SUMIF($C$7:$C$171,$E178&amp;"_"&amp;$C$173,T$7:T$171)</f>
        <v>0</v>
      </c>
      <c r="U178" s="211" t="n">
        <f aca="false">SUMIF($C$7:$C$171,$E178&amp;"_"&amp;$C$173,U$7:U$171)</f>
        <v>0</v>
      </c>
      <c r="V178" s="211" t="n">
        <f aca="false">SUMIF($C$7:$C$171,$E178&amp;"_"&amp;$C$173,V$7:V$171)</f>
        <v>0</v>
      </c>
      <c r="W178" s="211" t="n">
        <f aca="false">SUMIF($C$7:$C$171,$E178&amp;"_"&amp;$C$173,W$7:W$171)</f>
        <v>0</v>
      </c>
      <c r="X178" s="211" t="n">
        <f aca="false">SUMIF($C$7:$C$171,$E178&amp;"_"&amp;$C$173,X$7:X$171)</f>
        <v>0</v>
      </c>
      <c r="Y178" s="211" t="n">
        <f aca="false">SUMIF($C$7:$C$171,$E178&amp;"_"&amp;$C$173,Y$7:Y$171)</f>
        <v>0</v>
      </c>
      <c r="Z178" s="211" t="n">
        <f aca="false">SUMIF($C$7:$C$171,$E178&amp;"_"&amp;$C$173,Z$7:Z$171)</f>
        <v>0</v>
      </c>
      <c r="AA178" s="211" t="n">
        <f aca="false">SUMIF($C$7:$C$171,$E178&amp;"_"&amp;$C$173,AA$7:AA$171)</f>
        <v>0</v>
      </c>
      <c r="AB178" s="211" t="n">
        <f aca="false">SUMIF($C$7:$C$171,$E178&amp;"_"&amp;$C$173,AB$7:AB$171)</f>
        <v>0</v>
      </c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</row>
  </sheetData>
  <mergeCells count="1">
    <mergeCell ref="G2:P2"/>
  </mergeCells>
  <conditionalFormatting sqref="H4:S4">
    <cfRule type="cellIs" priority="2" operator="greaterThan" aboveAverage="0" equalAverage="0" bottom="0" percent="0" rank="0" text="" dxfId="0">
      <formula>23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18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6" ySplit="6" topLeftCell="G7" activePane="bottomRight" state="frozen"/>
      <selection pane="topLeft" activeCell="A1" activeCellId="0" sqref="A1"/>
      <selection pane="topRight" activeCell="G1" activeCellId="0" sqref="G1"/>
      <selection pane="bottomLeft" activeCell="A7" activeCellId="0" sqref="A7"/>
      <selection pane="bottomRight" activeCell="G7" activeCellId="0" sqref="G7"/>
    </sheetView>
  </sheetViews>
  <sheetFormatPr defaultRowHeight="15"/>
  <cols>
    <col collapsed="false" hidden="true" max="1" min="1" style="0" width="0"/>
    <col collapsed="false" hidden="false" max="2" min="2" style="0" width="22.6785714285714"/>
    <col collapsed="false" hidden="true" max="3" min="3" style="0" width="0"/>
    <col collapsed="false" hidden="false" max="4" min="4" style="0" width="7.56122448979592"/>
    <col collapsed="false" hidden="false" max="5" min="5" style="0" width="11.3418367346939"/>
    <col collapsed="false" hidden="false" max="6" min="6" style="0" width="8.50510204081633"/>
    <col collapsed="false" hidden="false" max="28" min="7" style="0" width="4.18367346938776"/>
    <col collapsed="false" hidden="false" max="29" min="29" style="0" width="11.3418367346939"/>
    <col collapsed="false" hidden="false" max="30" min="30" style="0" width="8.50510204081633"/>
    <col collapsed="false" hidden="true" max="32" min="31" style="0" width="0"/>
    <col collapsed="false" hidden="false" max="34" min="34" style="0" width="16.8724489795918"/>
    <col collapsed="false" hidden="false" max="35" min="35" style="0" width="6.88265306122449"/>
    <col collapsed="false" hidden="false" max="36" min="36" style="0" width="7.29081632653061"/>
    <col collapsed="false" hidden="false" max="37" min="37" style="0" width="15.3877551020408"/>
    <col collapsed="false" hidden="false" max="38" min="38" style="0" width="8.10204081632653"/>
    <col collapsed="false" hidden="false" max="39" min="39" style="0" width="16.8724489795918"/>
    <col collapsed="false" hidden="false" max="40" min="40" style="0" width="3.78061224489796"/>
    <col collapsed="false" hidden="false" max="41" min="41" style="0" width="11.8775510204082"/>
    <col collapsed="false" hidden="false" max="42" min="42" style="0" width="11.4744897959184"/>
    <col collapsed="false" hidden="false" max="43" min="43" style="0" width="26.1887755102041"/>
    <col collapsed="false" hidden="false" max="44" min="44" style="0" width="11.8775510204082"/>
    <col collapsed="false" hidden="false" max="47" min="45" style="0" width="4.18367346938776"/>
  </cols>
  <sheetData>
    <row r="1" customFormat="false" ht="15.75" hidden="false" customHeight="true" outlineLevel="0" collapsed="false">
      <c r="A1" s="44" t="n">
        <v>184</v>
      </c>
      <c r="B1" s="45" t="s">
        <v>281</v>
      </c>
      <c r="C1" s="44" t="str">
        <f aca="false">CONCATENATE(D1,E1)</f>
        <v/>
      </c>
      <c r="D1" s="212"/>
      <c r="E1" s="212"/>
      <c r="F1" s="213"/>
      <c r="G1" s="214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</row>
    <row r="2" customFormat="false" ht="13.5" hidden="false" customHeight="true" outlineLevel="0" collapsed="false">
      <c r="A2" s="44" t="n">
        <v>185</v>
      </c>
      <c r="B2" s="49" t="s">
        <v>242</v>
      </c>
      <c r="C2" s="346" t="str">
        <f aca="false">CONCATENATE(D2,E2)</f>
        <v/>
      </c>
      <c r="D2" s="51"/>
      <c r="E2" s="51"/>
      <c r="F2" s="52"/>
      <c r="G2" s="267" t="s">
        <v>282</v>
      </c>
      <c r="H2" s="267"/>
      <c r="I2" s="267"/>
      <c r="J2" s="267"/>
      <c r="K2" s="267"/>
      <c r="L2" s="267"/>
      <c r="M2" s="267"/>
      <c r="N2" s="267"/>
      <c r="O2" s="267"/>
      <c r="P2" s="267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348" t="s">
        <v>282</v>
      </c>
      <c r="AD2" s="55"/>
      <c r="AE2" s="55"/>
      <c r="AF2" s="56"/>
      <c r="AG2" s="56"/>
      <c r="AH2" s="56"/>
      <c r="AI2" s="56"/>
      <c r="AJ2" s="56"/>
      <c r="AK2" s="57"/>
      <c r="AL2" s="44"/>
      <c r="AM2" s="44"/>
      <c r="AN2" s="44"/>
      <c r="AO2" s="44"/>
      <c r="AP2" s="44"/>
      <c r="AQ2" s="44"/>
      <c r="AR2" s="44"/>
      <c r="AS2" s="44"/>
      <c r="AT2" s="44"/>
      <c r="AU2" s="44"/>
    </row>
    <row r="3" customFormat="false" ht="13.5" hidden="false" customHeight="true" outlineLevel="0" collapsed="false">
      <c r="A3" s="44" t="n">
        <v>186</v>
      </c>
      <c r="B3" s="349" t="s">
        <v>283</v>
      </c>
      <c r="C3" s="217" t="str">
        <f aca="false">CONCATENATE(D3,E3)</f>
        <v/>
      </c>
      <c r="D3" s="218"/>
      <c r="E3" s="218"/>
      <c r="F3" s="65" t="s">
        <v>60</v>
      </c>
      <c r="G3" s="63" t="n">
        <v>13</v>
      </c>
      <c r="H3" s="65" t="n">
        <v>23</v>
      </c>
      <c r="I3" s="65" t="n">
        <v>23</v>
      </c>
      <c r="J3" s="65"/>
      <c r="K3" s="65" t="n">
        <v>23</v>
      </c>
      <c r="L3" s="65" t="n">
        <v>23</v>
      </c>
      <c r="M3" s="65" t="n">
        <v>23</v>
      </c>
      <c r="N3" s="65" t="n">
        <v>23</v>
      </c>
      <c r="O3" s="65" t="n">
        <v>23</v>
      </c>
      <c r="P3" s="65" t="n">
        <v>23</v>
      </c>
      <c r="Q3" s="65"/>
      <c r="R3" s="65"/>
      <c r="S3" s="65"/>
      <c r="T3" s="65"/>
      <c r="U3" s="70"/>
      <c r="V3" s="70"/>
      <c r="W3" s="70"/>
      <c r="X3" s="70"/>
      <c r="Y3" s="70"/>
      <c r="Z3" s="70"/>
      <c r="AA3" s="70"/>
      <c r="AB3" s="70"/>
      <c r="AC3" s="64"/>
      <c r="AD3" s="64"/>
      <c r="AE3" s="64"/>
      <c r="AF3" s="67"/>
      <c r="AG3" s="67"/>
      <c r="AH3" s="67"/>
      <c r="AI3" s="67"/>
      <c r="AJ3" s="67"/>
      <c r="AK3" s="68"/>
      <c r="AL3" s="44"/>
      <c r="AM3" s="44"/>
      <c r="AN3" s="44"/>
      <c r="AO3" s="44"/>
      <c r="AP3" s="44"/>
      <c r="AQ3" s="44"/>
      <c r="AR3" s="44"/>
      <c r="AS3" s="44"/>
      <c r="AT3" s="44"/>
      <c r="AU3" s="44"/>
    </row>
    <row r="4" customFormat="false" ht="13.5" hidden="false" customHeight="true" outlineLevel="0" collapsed="false">
      <c r="A4" s="44"/>
      <c r="B4" s="349"/>
      <c r="C4" s="217"/>
      <c r="D4" s="218"/>
      <c r="E4" s="218"/>
      <c r="F4" s="65" t="s">
        <v>21</v>
      </c>
      <c r="G4" s="65" t="n">
        <f aca="false">G176</f>
        <v>11</v>
      </c>
      <c r="H4" s="65" t="n">
        <f aca="false">H176</f>
        <v>21</v>
      </c>
      <c r="I4" s="65" t="n">
        <f aca="false">I176</f>
        <v>20</v>
      </c>
      <c r="J4" s="65" t="n">
        <f aca="false">J176</f>
        <v>50</v>
      </c>
      <c r="K4" s="65" t="n">
        <f aca="false">K176</f>
        <v>20</v>
      </c>
      <c r="L4" s="65" t="n">
        <f aca="false">L176</f>
        <v>19</v>
      </c>
      <c r="M4" s="65" t="n">
        <f aca="false">M176</f>
        <v>20</v>
      </c>
      <c r="N4" s="65" t="n">
        <f aca="false">N176</f>
        <v>21</v>
      </c>
      <c r="O4" s="65" t="n">
        <f aca="false">O176</f>
        <v>18</v>
      </c>
      <c r="P4" s="65" t="n">
        <f aca="false">P176</f>
        <v>14</v>
      </c>
      <c r="Q4" s="219" t="n">
        <f aca="false">Q176</f>
        <v>0</v>
      </c>
      <c r="R4" s="65"/>
      <c r="S4" s="65" t="n">
        <f aca="false">S176</f>
        <v>0</v>
      </c>
      <c r="T4" s="65" t="n">
        <f aca="false">T176</f>
        <v>0</v>
      </c>
      <c r="U4" s="65" t="n">
        <f aca="false">U176</f>
        <v>0</v>
      </c>
      <c r="V4" s="65" t="n">
        <f aca="false">V176</f>
        <v>0</v>
      </c>
      <c r="W4" s="65" t="n">
        <f aca="false">W176</f>
        <v>0</v>
      </c>
      <c r="X4" s="65" t="n">
        <f aca="false">X176</f>
        <v>0</v>
      </c>
      <c r="Y4" s="65" t="n">
        <f aca="false">Y176</f>
        <v>0</v>
      </c>
      <c r="Z4" s="65" t="n">
        <f aca="false">Z176</f>
        <v>0</v>
      </c>
      <c r="AA4" s="65" t="n">
        <f aca="false">AA176</f>
        <v>0</v>
      </c>
      <c r="AB4" s="65" t="n">
        <f aca="false">AB176</f>
        <v>0</v>
      </c>
      <c r="AC4" s="65" t="str">
        <f aca="false">AC176</f>
        <v>Somme</v>
      </c>
      <c r="AD4" s="65" t="n">
        <f aca="false">AD176</f>
        <v>214</v>
      </c>
      <c r="AE4" s="65" t="n">
        <f aca="false">AE176</f>
        <v>321</v>
      </c>
      <c r="AF4" s="67"/>
      <c r="AG4" s="67"/>
      <c r="AH4" s="67"/>
      <c r="AI4" s="67"/>
      <c r="AJ4" s="67"/>
      <c r="AK4" s="68"/>
      <c r="AL4" s="44"/>
      <c r="AM4" s="44"/>
      <c r="AN4" s="44"/>
      <c r="AO4" s="44"/>
      <c r="AP4" s="44"/>
      <c r="AQ4" s="44"/>
      <c r="AR4" s="44"/>
      <c r="AS4" s="44"/>
      <c r="AT4" s="44"/>
      <c r="AU4" s="44"/>
    </row>
    <row r="5" customFormat="false" ht="13.5" hidden="false" customHeight="true" outlineLevel="0" collapsed="false">
      <c r="A5" s="44" t="n">
        <v>187</v>
      </c>
      <c r="B5" s="130"/>
      <c r="C5" s="132"/>
      <c r="D5" s="130"/>
      <c r="E5" s="132"/>
      <c r="F5" s="74" t="s">
        <v>246</v>
      </c>
      <c r="G5" s="78" t="n">
        <v>4</v>
      </c>
      <c r="H5" s="270" t="n">
        <v>5</v>
      </c>
      <c r="I5" s="270" t="n">
        <v>6</v>
      </c>
      <c r="J5" s="73" t="n">
        <v>7</v>
      </c>
      <c r="K5" s="270" t="n">
        <v>8</v>
      </c>
      <c r="L5" s="270" t="n">
        <v>9</v>
      </c>
      <c r="M5" s="270" t="n">
        <v>10</v>
      </c>
      <c r="N5" s="270" t="n">
        <v>11</v>
      </c>
      <c r="O5" s="270" t="n">
        <v>12</v>
      </c>
      <c r="P5" s="270" t="n">
        <v>13</v>
      </c>
      <c r="Q5" s="73" t="n">
        <v>14</v>
      </c>
      <c r="R5" s="73" t="n">
        <v>15</v>
      </c>
      <c r="S5" s="73" t="n">
        <v>16</v>
      </c>
      <c r="T5" s="73" t="n">
        <v>17</v>
      </c>
      <c r="U5" s="73" t="n">
        <v>18</v>
      </c>
      <c r="V5" s="73" t="n">
        <v>19</v>
      </c>
      <c r="W5" s="73" t="n">
        <v>20</v>
      </c>
      <c r="X5" s="73" t="n">
        <v>21</v>
      </c>
      <c r="Y5" s="73" t="n">
        <v>22</v>
      </c>
      <c r="Z5" s="73" t="n">
        <v>23</v>
      </c>
      <c r="AA5" s="73" t="n">
        <v>24</v>
      </c>
      <c r="AB5" s="73" t="n">
        <v>25</v>
      </c>
      <c r="AC5" s="73"/>
      <c r="AD5" s="73"/>
      <c r="AE5" s="79" t="s">
        <v>62</v>
      </c>
      <c r="AF5" s="79" t="s">
        <v>63</v>
      </c>
      <c r="AG5" s="79"/>
      <c r="AH5" s="79"/>
      <c r="AI5" s="79"/>
      <c r="AJ5" s="79"/>
      <c r="AK5" s="79"/>
      <c r="AL5" s="44"/>
      <c r="AM5" s="44"/>
      <c r="AN5" s="44"/>
      <c r="AO5" s="44"/>
      <c r="AP5" s="44"/>
      <c r="AQ5" s="44"/>
      <c r="AR5" s="44"/>
      <c r="AS5" s="44"/>
      <c r="AT5" s="44"/>
      <c r="AU5" s="44"/>
    </row>
    <row r="6" customFormat="false" ht="13.5" hidden="false" customHeight="true" outlineLevel="0" collapsed="false">
      <c r="A6" s="44" t="n">
        <v>188</v>
      </c>
      <c r="B6" s="172"/>
      <c r="C6" s="131"/>
      <c r="D6" s="172"/>
      <c r="E6" s="259"/>
      <c r="F6" s="81" t="s">
        <v>64</v>
      </c>
      <c r="G6" s="85" t="n">
        <v>-1</v>
      </c>
      <c r="H6" s="272" t="n">
        <v>1</v>
      </c>
      <c r="I6" s="272" t="n">
        <v>2</v>
      </c>
      <c r="J6" s="72"/>
      <c r="K6" s="272" t="n">
        <v>3</v>
      </c>
      <c r="L6" s="272" t="n">
        <v>4</v>
      </c>
      <c r="M6" s="272" t="n">
        <v>5</v>
      </c>
      <c r="N6" s="272" t="n">
        <v>6</v>
      </c>
      <c r="O6" s="272" t="n">
        <v>7</v>
      </c>
      <c r="P6" s="272" t="n">
        <v>8</v>
      </c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 t="s">
        <v>65</v>
      </c>
      <c r="AD6" s="72" t="s">
        <v>66</v>
      </c>
      <c r="AE6" s="86" t="s">
        <v>67</v>
      </c>
      <c r="AF6" s="72" t="s">
        <v>68</v>
      </c>
      <c r="AG6" s="72" t="s">
        <v>69</v>
      </c>
      <c r="AH6" s="86"/>
      <c r="AI6" s="86"/>
      <c r="AJ6" s="86"/>
      <c r="AK6" s="86"/>
      <c r="AL6" s="44"/>
      <c r="AM6" s="44"/>
      <c r="AN6" s="44"/>
      <c r="AO6" s="44"/>
      <c r="AP6" s="44"/>
      <c r="AQ6" s="44"/>
      <c r="AR6" s="44"/>
      <c r="AS6" s="44"/>
      <c r="AT6" s="44"/>
      <c r="AU6" s="44"/>
    </row>
    <row r="7" customFormat="false" ht="14.25" hidden="false" customHeight="true" outlineLevel="0" collapsed="false">
      <c r="A7" s="44" t="n">
        <v>189</v>
      </c>
      <c r="B7" s="88" t="s">
        <v>284</v>
      </c>
      <c r="C7" s="88" t="str">
        <f aca="false">CONCATENATE(D7,"_",E7)</f>
        <v>CM_Intervenant</v>
      </c>
      <c r="D7" s="88" t="s">
        <v>23</v>
      </c>
      <c r="E7" s="89" t="s">
        <v>71</v>
      </c>
      <c r="F7" s="89" t="s">
        <v>72</v>
      </c>
      <c r="G7" s="92"/>
      <c r="H7" s="275" t="n">
        <v>1</v>
      </c>
      <c r="I7" s="275" t="n">
        <v>1</v>
      </c>
      <c r="J7" s="251"/>
      <c r="K7" s="275" t="n">
        <v>1</v>
      </c>
      <c r="L7" s="275"/>
      <c r="M7" s="275"/>
      <c r="N7" s="275"/>
      <c r="O7" s="275"/>
      <c r="P7" s="275"/>
      <c r="Q7" s="343"/>
      <c r="R7" s="343"/>
      <c r="S7" s="343"/>
      <c r="T7" s="238"/>
      <c r="U7" s="238"/>
      <c r="V7" s="238"/>
      <c r="W7" s="238"/>
      <c r="X7" s="238"/>
      <c r="Y7" s="238"/>
      <c r="Z7" s="238"/>
      <c r="AA7" s="238"/>
      <c r="AB7" s="238"/>
      <c r="AC7" s="142" t="s">
        <v>95</v>
      </c>
      <c r="AD7" s="88" t="n">
        <f aca="false">SUM(G7:AB7)</f>
        <v>3</v>
      </c>
      <c r="AE7" s="88" t="n">
        <f aca="false">4.5/1.5</f>
        <v>3</v>
      </c>
      <c r="AF7" s="94" t="n">
        <f aca="false">(AD7+AD10+AD13+AD18)/(AE7+AE10+AE13+AE18)</f>
        <v>1</v>
      </c>
      <c r="AG7" s="88" t="str">
        <f aca="false">B7</f>
        <v>M4111C - PYT</v>
      </c>
      <c r="AH7" s="88" t="str">
        <f aca="false">E7</f>
        <v>Intervenant</v>
      </c>
      <c r="AI7" s="88" t="s">
        <v>73</v>
      </c>
      <c r="AJ7" s="88" t="s">
        <v>21</v>
      </c>
      <c r="AK7" s="88" t="s">
        <v>74</v>
      </c>
      <c r="AL7" s="44"/>
      <c r="AM7" s="44"/>
      <c r="AN7" s="44"/>
      <c r="AO7" s="44"/>
      <c r="AP7" s="44"/>
      <c r="AQ7" s="44"/>
      <c r="AR7" s="44"/>
      <c r="AS7" s="44"/>
      <c r="AT7" s="44"/>
      <c r="AU7" s="44"/>
    </row>
    <row r="8" customFormat="false" ht="13.5" hidden="false" customHeight="true" outlineLevel="0" collapsed="false">
      <c r="A8" s="44" t="n">
        <v>190</v>
      </c>
      <c r="B8" s="143" t="s">
        <v>285</v>
      </c>
      <c r="C8" s="96" t="str">
        <f aca="false">CONCATENATE(D8,"_",E8)</f>
        <v>CM_LD</v>
      </c>
      <c r="D8" s="184" t="s">
        <v>23</v>
      </c>
      <c r="E8" s="195" t="s">
        <v>95</v>
      </c>
      <c r="F8" s="195" t="s">
        <v>30</v>
      </c>
      <c r="G8" s="101"/>
      <c r="H8" s="283" t="n">
        <v>1</v>
      </c>
      <c r="I8" s="283" t="n">
        <v>1</v>
      </c>
      <c r="J8" s="167"/>
      <c r="K8" s="283" t="n">
        <v>1</v>
      </c>
      <c r="L8" s="283"/>
      <c r="M8" s="283"/>
      <c r="N8" s="283"/>
      <c r="O8" s="283"/>
      <c r="P8" s="283"/>
      <c r="Q8" s="355"/>
      <c r="R8" s="355"/>
      <c r="S8" s="355"/>
      <c r="T8" s="167"/>
      <c r="U8" s="167"/>
      <c r="V8" s="167"/>
      <c r="W8" s="167"/>
      <c r="X8" s="167"/>
      <c r="Y8" s="167"/>
      <c r="Z8" s="167"/>
      <c r="AA8" s="167"/>
      <c r="AB8" s="167"/>
      <c r="AC8" s="145"/>
      <c r="AD8" s="103" t="n">
        <f aca="false">SUM(G8:AB9)</f>
        <v>3</v>
      </c>
      <c r="AE8" s="104"/>
      <c r="AF8" s="104"/>
      <c r="AG8" s="104"/>
      <c r="AH8" s="105" t="str">
        <f aca="false">E8</f>
        <v>LD</v>
      </c>
      <c r="AI8" s="106" t="str">
        <f aca="false">D8</f>
        <v>CM</v>
      </c>
      <c r="AJ8" s="105" t="n">
        <f aca="false">SUM(G8:AB8)</f>
        <v>3</v>
      </c>
      <c r="AK8" s="105" t="n">
        <f aca="false">AJ8*1.5</f>
        <v>4.5</v>
      </c>
      <c r="AL8" s="44" t="n">
        <f aca="false">AK8*1.5</f>
        <v>6.75</v>
      </c>
      <c r="AM8" s="44"/>
      <c r="AN8" s="44"/>
      <c r="AO8" s="44"/>
      <c r="AP8" s="44"/>
      <c r="AQ8" s="44"/>
      <c r="AR8" s="44"/>
      <c r="AS8" s="44"/>
      <c r="AT8" s="44"/>
      <c r="AU8" s="44"/>
    </row>
    <row r="9" customFormat="false" ht="13.5" hidden="false" customHeight="true" outlineLevel="0" collapsed="false">
      <c r="A9" s="44" t="n">
        <v>191</v>
      </c>
      <c r="B9" s="143" t="s">
        <v>285</v>
      </c>
      <c r="C9" s="96" t="str">
        <f aca="false">CONCATENATE(D9,"_",E9)</f>
        <v>CM_</v>
      </c>
      <c r="D9" s="184" t="s">
        <v>23</v>
      </c>
      <c r="E9" s="337"/>
      <c r="F9" s="195" t="s">
        <v>30</v>
      </c>
      <c r="G9" s="101"/>
      <c r="H9" s="283"/>
      <c r="I9" s="283"/>
      <c r="J9" s="167"/>
      <c r="K9" s="283"/>
      <c r="L9" s="283"/>
      <c r="M9" s="283"/>
      <c r="N9" s="283"/>
      <c r="O9" s="283"/>
      <c r="P9" s="283"/>
      <c r="Q9" s="355"/>
      <c r="R9" s="355"/>
      <c r="S9" s="355"/>
      <c r="T9" s="167"/>
      <c r="U9" s="167"/>
      <c r="V9" s="167"/>
      <c r="W9" s="167"/>
      <c r="X9" s="167"/>
      <c r="Y9" s="167"/>
      <c r="Z9" s="167"/>
      <c r="AA9" s="167"/>
      <c r="AB9" s="167"/>
      <c r="AC9" s="147"/>
      <c r="AD9" s="113" t="str">
        <f aca="false">IF(AD7=AD8,"ok","/!\")</f>
        <v>ok</v>
      </c>
      <c r="AE9" s="113" t="str">
        <f aca="false">IF(AD7=AE7,"ok","/!\")</f>
        <v>ok</v>
      </c>
      <c r="AF9" s="114"/>
      <c r="AG9" s="114"/>
      <c r="AH9" s="105" t="n">
        <f aca="false">E9</f>
        <v>0</v>
      </c>
      <c r="AI9" s="106" t="str">
        <f aca="false">D9</f>
        <v>CM</v>
      </c>
      <c r="AJ9" s="105" t="n">
        <f aca="false">SUM(G9:AB9)</f>
        <v>0</v>
      </c>
      <c r="AK9" s="105" t="n">
        <f aca="false">AJ9*1.5</f>
        <v>0</v>
      </c>
      <c r="AL9" s="44"/>
      <c r="AM9" s="44" t="n">
        <v>0</v>
      </c>
      <c r="AN9" s="44"/>
      <c r="AO9" s="44"/>
      <c r="AP9" s="44"/>
      <c r="AQ9" s="44"/>
      <c r="AR9" s="44"/>
      <c r="AS9" s="44"/>
      <c r="AT9" s="44"/>
      <c r="AU9" s="44"/>
    </row>
    <row r="10" customFormat="false" ht="14.25" hidden="false" customHeight="true" outlineLevel="0" collapsed="false">
      <c r="A10" s="44" t="n">
        <v>192</v>
      </c>
      <c r="B10" s="88" t="s">
        <v>284</v>
      </c>
      <c r="C10" s="88" t="str">
        <f aca="false">CONCATENATE(D10,"_",E10)</f>
        <v>TD_Intervenant</v>
      </c>
      <c r="D10" s="88" t="s">
        <v>25</v>
      </c>
      <c r="E10" s="89" t="s">
        <v>71</v>
      </c>
      <c r="F10" s="89" t="s">
        <v>72</v>
      </c>
      <c r="G10" s="92"/>
      <c r="H10" s="275" t="n">
        <v>1</v>
      </c>
      <c r="I10" s="275" t="n">
        <v>1</v>
      </c>
      <c r="J10" s="251"/>
      <c r="K10" s="275" t="n">
        <v>1</v>
      </c>
      <c r="L10" s="275" t="n">
        <v>1</v>
      </c>
      <c r="M10" s="275" t="n">
        <v>1</v>
      </c>
      <c r="N10" s="275" t="n">
        <v>1</v>
      </c>
      <c r="O10" s="275" t="n">
        <v>2</v>
      </c>
      <c r="P10" s="275"/>
      <c r="Q10" s="343"/>
      <c r="R10" s="343"/>
      <c r="S10" s="343"/>
      <c r="T10" s="238"/>
      <c r="U10" s="238"/>
      <c r="V10" s="238"/>
      <c r="W10" s="238"/>
      <c r="X10" s="238"/>
      <c r="Y10" s="238"/>
      <c r="Z10" s="238"/>
      <c r="AA10" s="238"/>
      <c r="AB10" s="238"/>
      <c r="AC10" s="151"/>
      <c r="AD10" s="88" t="n">
        <f aca="false">SUM(G10:AB10)*2</f>
        <v>16</v>
      </c>
      <c r="AE10" s="88" t="n">
        <f aca="false">12/1.5*2</f>
        <v>16</v>
      </c>
      <c r="AF10" s="114"/>
      <c r="AG10" s="114"/>
      <c r="AH10" s="88" t="str">
        <f aca="false">E10</f>
        <v>Intervenant</v>
      </c>
      <c r="AI10" s="88" t="str">
        <f aca="false">D10</f>
        <v>TD</v>
      </c>
      <c r="AJ10" s="88" t="n">
        <f aca="false">SUM(G10:AB10)</f>
        <v>8</v>
      </c>
      <c r="AK10" s="88" t="n">
        <f aca="false">AJ10*1.5</f>
        <v>12</v>
      </c>
      <c r="AL10" s="44"/>
      <c r="AM10" s="44" t="n">
        <v>0</v>
      </c>
      <c r="AN10" s="44"/>
      <c r="AO10" s="44"/>
      <c r="AP10" s="44"/>
      <c r="AQ10" s="44"/>
      <c r="AR10" s="44"/>
      <c r="AS10" s="44"/>
      <c r="AT10" s="44"/>
      <c r="AU10" s="44"/>
    </row>
    <row r="11" customFormat="false" ht="14.25" hidden="false" customHeight="true" outlineLevel="0" collapsed="false">
      <c r="A11" s="44" t="n">
        <v>193</v>
      </c>
      <c r="B11" s="143" t="s">
        <v>285</v>
      </c>
      <c r="C11" s="96" t="str">
        <f aca="false">CONCATENATE(D11,"_",E11)</f>
        <v>TD_LD</v>
      </c>
      <c r="D11" s="184" t="s">
        <v>25</v>
      </c>
      <c r="E11" s="195" t="s">
        <v>95</v>
      </c>
      <c r="F11" s="195" t="s">
        <v>32</v>
      </c>
      <c r="G11" s="101"/>
      <c r="H11" s="283" t="n">
        <v>2</v>
      </c>
      <c r="I11" s="283" t="n">
        <v>2</v>
      </c>
      <c r="J11" s="167"/>
      <c r="K11" s="283" t="n">
        <v>2</v>
      </c>
      <c r="L11" s="283" t="n">
        <v>2</v>
      </c>
      <c r="M11" s="283" t="n">
        <v>2</v>
      </c>
      <c r="N11" s="283" t="n">
        <v>2</v>
      </c>
      <c r="O11" s="283" t="n">
        <v>4</v>
      </c>
      <c r="P11" s="283"/>
      <c r="Q11" s="355"/>
      <c r="R11" s="355"/>
      <c r="S11" s="355"/>
      <c r="T11" s="167"/>
      <c r="U11" s="167"/>
      <c r="V11" s="167"/>
      <c r="W11" s="167"/>
      <c r="X11" s="167"/>
      <c r="Y11" s="167"/>
      <c r="Z11" s="167"/>
      <c r="AA11" s="167"/>
      <c r="AB11" s="167"/>
      <c r="AC11" s="147"/>
      <c r="AD11" s="103" t="n">
        <f aca="false">SUM(G11:AB12)</f>
        <v>16</v>
      </c>
      <c r="AE11" s="104"/>
      <c r="AF11" s="114"/>
      <c r="AG11" s="114"/>
      <c r="AH11" s="105" t="str">
        <f aca="false">E11</f>
        <v>LD</v>
      </c>
      <c r="AI11" s="106" t="str">
        <f aca="false">D11</f>
        <v>TD</v>
      </c>
      <c r="AJ11" s="105" t="n">
        <f aca="false">SUM(G11:AB11)</f>
        <v>16</v>
      </c>
      <c r="AK11" s="105" t="n">
        <f aca="false">AJ11*1.5</f>
        <v>24</v>
      </c>
      <c r="AL11" s="44" t="n">
        <f aca="false">AK11</f>
        <v>24</v>
      </c>
      <c r="AM11" s="44"/>
      <c r="AN11" s="44"/>
      <c r="AO11" s="44"/>
      <c r="AP11" s="44"/>
      <c r="AQ11" s="44"/>
      <c r="AR11" s="44"/>
      <c r="AS11" s="44"/>
      <c r="AT11" s="44"/>
      <c r="AU11" s="44"/>
    </row>
    <row r="12" customFormat="false" ht="14.25" hidden="false" customHeight="true" outlineLevel="0" collapsed="false">
      <c r="A12" s="44" t="n">
        <v>194</v>
      </c>
      <c r="B12" s="143" t="s">
        <v>285</v>
      </c>
      <c r="C12" s="96" t="str">
        <f aca="false">CONCATENATE(D12,"_",E12)</f>
        <v>TD_</v>
      </c>
      <c r="D12" s="184" t="s">
        <v>25</v>
      </c>
      <c r="E12" s="337"/>
      <c r="F12" s="195" t="s">
        <v>32</v>
      </c>
      <c r="G12" s="101"/>
      <c r="H12" s="283"/>
      <c r="I12" s="283"/>
      <c r="J12" s="167"/>
      <c r="K12" s="283"/>
      <c r="L12" s="283"/>
      <c r="M12" s="283"/>
      <c r="N12" s="283"/>
      <c r="O12" s="283"/>
      <c r="P12" s="283"/>
      <c r="Q12" s="355"/>
      <c r="R12" s="355"/>
      <c r="S12" s="355"/>
      <c r="T12" s="167"/>
      <c r="U12" s="167"/>
      <c r="V12" s="167"/>
      <c r="W12" s="167"/>
      <c r="X12" s="167"/>
      <c r="Y12" s="167"/>
      <c r="Z12" s="167"/>
      <c r="AA12" s="167"/>
      <c r="AB12" s="167"/>
      <c r="AC12" s="147"/>
      <c r="AD12" s="113" t="str">
        <f aca="false">IF(AD10=AD11,"ok","/!\")</f>
        <v>ok</v>
      </c>
      <c r="AE12" s="113" t="str">
        <f aca="false">IF(AD10=AE10,"ok","/!\")</f>
        <v>ok</v>
      </c>
      <c r="AF12" s="114"/>
      <c r="AG12" s="114"/>
      <c r="AH12" s="105" t="n">
        <f aca="false">E12</f>
        <v>0</v>
      </c>
      <c r="AI12" s="106" t="str">
        <f aca="false">D12</f>
        <v>TD</v>
      </c>
      <c r="AJ12" s="105" t="n">
        <f aca="false">SUM(G12:AB12)</f>
        <v>0</v>
      </c>
      <c r="AK12" s="105" t="n">
        <f aca="false">AJ12*1.5</f>
        <v>0</v>
      </c>
      <c r="AL12" s="44" t="n">
        <f aca="false">AK12</f>
        <v>0</v>
      </c>
      <c r="AM12" s="44" t="n">
        <v>0</v>
      </c>
      <c r="AN12" s="44"/>
      <c r="AO12" s="44"/>
      <c r="AP12" s="44"/>
      <c r="AQ12" s="44"/>
      <c r="AR12" s="44"/>
      <c r="AS12" s="44"/>
      <c r="AT12" s="44"/>
      <c r="AU12" s="44"/>
    </row>
    <row r="13" customFormat="false" ht="14.25" hidden="false" customHeight="true" outlineLevel="0" collapsed="false">
      <c r="A13" s="44" t="n">
        <v>195</v>
      </c>
      <c r="B13" s="88" t="s">
        <v>284</v>
      </c>
      <c r="C13" s="88" t="str">
        <f aca="false">CONCATENATE(D13,"_",E13)</f>
        <v>TP_Intervenant</v>
      </c>
      <c r="D13" s="88" t="s">
        <v>27</v>
      </c>
      <c r="E13" s="89" t="s">
        <v>71</v>
      </c>
      <c r="F13" s="89" t="s">
        <v>72</v>
      </c>
      <c r="G13" s="92"/>
      <c r="H13" s="275" t="n">
        <v>1</v>
      </c>
      <c r="I13" s="275" t="n">
        <v>1</v>
      </c>
      <c r="J13" s="251"/>
      <c r="K13" s="275" t="n">
        <v>1</v>
      </c>
      <c r="L13" s="275" t="n">
        <v>1</v>
      </c>
      <c r="M13" s="275" t="n">
        <v>1</v>
      </c>
      <c r="N13" s="275" t="n">
        <v>1</v>
      </c>
      <c r="O13" s="275" t="n">
        <v>1</v>
      </c>
      <c r="P13" s="275" t="n">
        <v>1</v>
      </c>
      <c r="Q13" s="343"/>
      <c r="R13" s="343"/>
      <c r="S13" s="343"/>
      <c r="T13" s="238"/>
      <c r="U13" s="238"/>
      <c r="V13" s="238"/>
      <c r="W13" s="238"/>
      <c r="X13" s="238"/>
      <c r="Y13" s="238"/>
      <c r="Z13" s="238"/>
      <c r="AA13" s="238"/>
      <c r="AB13" s="238"/>
      <c r="AC13" s="151"/>
      <c r="AD13" s="88" t="n">
        <f aca="false">SUM(G13:AB13)*4</f>
        <v>32</v>
      </c>
      <c r="AE13" s="88" t="n">
        <f aca="false">12/1.5*4</f>
        <v>32</v>
      </c>
      <c r="AF13" s="114"/>
      <c r="AG13" s="114"/>
      <c r="AH13" s="88" t="str">
        <f aca="false">E13</f>
        <v>Intervenant</v>
      </c>
      <c r="AI13" s="88" t="str">
        <f aca="false">D13</f>
        <v>TP</v>
      </c>
      <c r="AJ13" s="88" t="n">
        <f aca="false">SUM(G13:AB13)</f>
        <v>8</v>
      </c>
      <c r="AK13" s="88" t="n">
        <f aca="false">AJ13*1.5</f>
        <v>12</v>
      </c>
      <c r="AL13" s="44" t="n">
        <f aca="false">AK13</f>
        <v>12</v>
      </c>
      <c r="AM13" s="44" t="n">
        <v>0</v>
      </c>
      <c r="AN13" s="44"/>
      <c r="AO13" s="44"/>
      <c r="AP13" s="44"/>
      <c r="AQ13" s="44"/>
      <c r="AR13" s="44"/>
      <c r="AS13" s="44"/>
      <c r="AT13" s="44"/>
      <c r="AU13" s="44"/>
    </row>
    <row r="14" customFormat="false" ht="14.25" hidden="false" customHeight="true" outlineLevel="0" collapsed="false">
      <c r="A14" s="44" t="n">
        <v>196</v>
      </c>
      <c r="B14" s="143" t="s">
        <v>285</v>
      </c>
      <c r="C14" s="96" t="str">
        <f aca="false">CONCATENATE(D14,"_",E14)</f>
        <v>TP_LD</v>
      </c>
      <c r="D14" s="184" t="s">
        <v>27</v>
      </c>
      <c r="E14" s="195" t="s">
        <v>95</v>
      </c>
      <c r="F14" s="195" t="s">
        <v>36</v>
      </c>
      <c r="G14" s="101"/>
      <c r="H14" s="283" t="n">
        <v>1</v>
      </c>
      <c r="I14" s="283" t="n">
        <v>1</v>
      </c>
      <c r="J14" s="167"/>
      <c r="K14" s="283" t="n">
        <v>1</v>
      </c>
      <c r="L14" s="283" t="n">
        <v>1</v>
      </c>
      <c r="M14" s="283" t="n">
        <v>1</v>
      </c>
      <c r="N14" s="283" t="n">
        <v>1</v>
      </c>
      <c r="O14" s="283" t="n">
        <v>1</v>
      </c>
      <c r="P14" s="283" t="n">
        <v>1</v>
      </c>
      <c r="Q14" s="355"/>
      <c r="R14" s="355"/>
      <c r="S14" s="355"/>
      <c r="T14" s="167"/>
      <c r="U14" s="167"/>
      <c r="V14" s="167"/>
      <c r="W14" s="167"/>
      <c r="X14" s="167"/>
      <c r="Y14" s="167"/>
      <c r="Z14" s="167"/>
      <c r="AA14" s="167"/>
      <c r="AB14" s="167"/>
      <c r="AC14" s="147"/>
      <c r="AD14" s="103" t="n">
        <f aca="false">SUM(G14:AB17)</f>
        <v>32</v>
      </c>
      <c r="AE14" s="104"/>
      <c r="AF14" s="114"/>
      <c r="AG14" s="114"/>
      <c r="AH14" s="105" t="str">
        <f aca="false">E14</f>
        <v>LD</v>
      </c>
      <c r="AI14" s="106" t="str">
        <f aca="false">D14</f>
        <v>TP</v>
      </c>
      <c r="AJ14" s="105" t="n">
        <f aca="false">SUM(G14:AB14)</f>
        <v>8</v>
      </c>
      <c r="AK14" s="105" t="n">
        <f aca="false">AJ14*1.5</f>
        <v>12</v>
      </c>
      <c r="AL14" s="44" t="n">
        <f aca="false">AK14</f>
        <v>12</v>
      </c>
      <c r="AM14" s="44" t="n">
        <v>6</v>
      </c>
      <c r="AN14" s="44"/>
      <c r="AO14" s="44"/>
      <c r="AP14" s="44"/>
      <c r="AQ14" s="44"/>
      <c r="AR14" s="44"/>
      <c r="AS14" s="44"/>
      <c r="AT14" s="44"/>
      <c r="AU14" s="44"/>
    </row>
    <row r="15" customFormat="false" ht="14.25" hidden="false" customHeight="true" outlineLevel="0" collapsed="false">
      <c r="A15" s="44" t="n">
        <v>197</v>
      </c>
      <c r="B15" s="143" t="s">
        <v>285</v>
      </c>
      <c r="C15" s="96" t="str">
        <f aca="false">CONCATENATE(D15,"_",E15)</f>
        <v>TP_LC</v>
      </c>
      <c r="D15" s="184" t="s">
        <v>27</v>
      </c>
      <c r="E15" s="371" t="s">
        <v>160</v>
      </c>
      <c r="F15" s="195" t="s">
        <v>36</v>
      </c>
      <c r="G15" s="101"/>
      <c r="H15" s="318" t="n">
        <v>2</v>
      </c>
      <c r="I15" s="318" t="n">
        <v>2</v>
      </c>
      <c r="J15" s="178"/>
      <c r="K15" s="318" t="n">
        <v>2</v>
      </c>
      <c r="L15" s="318" t="n">
        <v>2</v>
      </c>
      <c r="M15" s="318" t="n">
        <v>2</v>
      </c>
      <c r="N15" s="318" t="n">
        <v>2</v>
      </c>
      <c r="O15" s="318" t="n">
        <v>2</v>
      </c>
      <c r="P15" s="318" t="n">
        <v>2</v>
      </c>
      <c r="Q15" s="355"/>
      <c r="R15" s="355"/>
      <c r="S15" s="355"/>
      <c r="T15" s="167"/>
      <c r="U15" s="167"/>
      <c r="V15" s="167"/>
      <c r="W15" s="167"/>
      <c r="X15" s="167"/>
      <c r="Y15" s="167"/>
      <c r="Z15" s="167"/>
      <c r="AA15" s="167"/>
      <c r="AB15" s="167"/>
      <c r="AC15" s="147"/>
      <c r="AD15" s="126"/>
      <c r="AE15" s="114"/>
      <c r="AF15" s="114"/>
      <c r="AG15" s="114"/>
      <c r="AH15" s="105" t="str">
        <f aca="false">E15</f>
        <v>LC</v>
      </c>
      <c r="AI15" s="106" t="str">
        <f aca="false">D15</f>
        <v>TP</v>
      </c>
      <c r="AJ15" s="105" t="n">
        <f aca="false">SUM(G15:AB15)</f>
        <v>16</v>
      </c>
      <c r="AK15" s="105" t="n">
        <f aca="false">AJ15*1.5</f>
        <v>24</v>
      </c>
      <c r="AL15" s="44" t="n">
        <f aca="false">AK15</f>
        <v>24</v>
      </c>
      <c r="AM15" s="44" t="n">
        <v>12</v>
      </c>
      <c r="AN15" s="44"/>
      <c r="AO15" s="44"/>
      <c r="AP15" s="44"/>
      <c r="AQ15" s="44"/>
      <c r="AR15" s="44"/>
      <c r="AS15" s="44"/>
      <c r="AT15" s="44"/>
      <c r="AU15" s="44"/>
    </row>
    <row r="16" customFormat="false" ht="14.25" hidden="false" customHeight="true" outlineLevel="0" collapsed="false">
      <c r="A16" s="44" t="n">
        <v>198</v>
      </c>
      <c r="B16" s="143" t="s">
        <v>285</v>
      </c>
      <c r="C16" s="96" t="str">
        <f aca="false">CONCATENATE(D16,"_",E16)</f>
        <v>TP_RB</v>
      </c>
      <c r="D16" s="184" t="s">
        <v>27</v>
      </c>
      <c r="E16" s="195" t="s">
        <v>79</v>
      </c>
      <c r="F16" s="195" t="s">
        <v>36</v>
      </c>
      <c r="G16" s="101"/>
      <c r="H16" s="283" t="n">
        <v>1</v>
      </c>
      <c r="I16" s="283" t="n">
        <v>1</v>
      </c>
      <c r="J16" s="167"/>
      <c r="K16" s="283" t="n">
        <v>1</v>
      </c>
      <c r="L16" s="283" t="n">
        <v>1</v>
      </c>
      <c r="M16" s="283" t="n">
        <v>1</v>
      </c>
      <c r="N16" s="283" t="n">
        <v>1</v>
      </c>
      <c r="O16" s="283" t="n">
        <v>1</v>
      </c>
      <c r="P16" s="283" t="n">
        <v>1</v>
      </c>
      <c r="Q16" s="355"/>
      <c r="R16" s="355"/>
      <c r="S16" s="355"/>
      <c r="T16" s="167"/>
      <c r="U16" s="167"/>
      <c r="V16" s="167"/>
      <c r="W16" s="167"/>
      <c r="X16" s="167"/>
      <c r="Y16" s="167"/>
      <c r="Z16" s="167"/>
      <c r="AA16" s="167"/>
      <c r="AB16" s="167"/>
      <c r="AC16" s="147"/>
      <c r="AD16" s="126"/>
      <c r="AE16" s="114"/>
      <c r="AF16" s="114"/>
      <c r="AG16" s="114"/>
      <c r="AH16" s="105" t="str">
        <f aca="false">E16</f>
        <v>RB</v>
      </c>
      <c r="AI16" s="106" t="str">
        <f aca="false">D16</f>
        <v>TP</v>
      </c>
      <c r="AJ16" s="105" t="n">
        <f aca="false">SUM(G16:AB16)</f>
        <v>8</v>
      </c>
      <c r="AK16" s="105" t="n">
        <f aca="false">AJ16*1.5</f>
        <v>12</v>
      </c>
      <c r="AL16" s="44"/>
      <c r="AM16" s="44" t="n">
        <v>6</v>
      </c>
      <c r="AN16" s="44"/>
      <c r="AO16" s="44"/>
      <c r="AP16" s="44"/>
      <c r="AQ16" s="44"/>
      <c r="AR16" s="44"/>
      <c r="AS16" s="44"/>
      <c r="AT16" s="44"/>
      <c r="AU16" s="44"/>
    </row>
    <row r="17" customFormat="false" ht="13.5" hidden="false" customHeight="true" outlineLevel="0" collapsed="false">
      <c r="A17" s="44" t="n">
        <v>199</v>
      </c>
      <c r="B17" s="143" t="s">
        <v>285</v>
      </c>
      <c r="C17" s="96" t="str">
        <f aca="false">CONCATENATE(D17,"_",E17)</f>
        <v>TP_</v>
      </c>
      <c r="D17" s="184" t="s">
        <v>27</v>
      </c>
      <c r="E17" s="337"/>
      <c r="F17" s="195" t="s">
        <v>36</v>
      </c>
      <c r="G17" s="101"/>
      <c r="H17" s="283"/>
      <c r="I17" s="283"/>
      <c r="J17" s="167"/>
      <c r="K17" s="283"/>
      <c r="L17" s="283"/>
      <c r="M17" s="283"/>
      <c r="N17" s="283"/>
      <c r="O17" s="283"/>
      <c r="P17" s="283"/>
      <c r="Q17" s="355"/>
      <c r="R17" s="355"/>
      <c r="S17" s="355"/>
      <c r="T17" s="167"/>
      <c r="U17" s="167"/>
      <c r="V17" s="167"/>
      <c r="W17" s="167"/>
      <c r="X17" s="167"/>
      <c r="Y17" s="167"/>
      <c r="Z17" s="167"/>
      <c r="AA17" s="167"/>
      <c r="AB17" s="167"/>
      <c r="AC17" s="147"/>
      <c r="AD17" s="113" t="str">
        <f aca="false">IF(AD13=AD14,"ok","/!\")</f>
        <v>ok</v>
      </c>
      <c r="AE17" s="113" t="str">
        <f aca="false">IF(AD13=AE13,"ok","/!\")</f>
        <v>ok</v>
      </c>
      <c r="AF17" s="114"/>
      <c r="AG17" s="114"/>
      <c r="AH17" s="105" t="n">
        <f aca="false">E17</f>
        <v>0</v>
      </c>
      <c r="AI17" s="106" t="str">
        <f aca="false">D17</f>
        <v>TP</v>
      </c>
      <c r="AJ17" s="105" t="n">
        <f aca="false">SUM(G17:AB17)</f>
        <v>0</v>
      </c>
      <c r="AK17" s="105" t="n">
        <f aca="false">AJ17*1.5</f>
        <v>0</v>
      </c>
      <c r="AL17" s="44" t="n">
        <f aca="false">AK17</f>
        <v>0</v>
      </c>
      <c r="AM17" s="44" t="n">
        <v>0</v>
      </c>
      <c r="AN17" s="44"/>
      <c r="AO17" s="44"/>
      <c r="AP17" s="44"/>
      <c r="AQ17" s="44"/>
      <c r="AR17" s="44"/>
      <c r="AS17" s="44"/>
      <c r="AT17" s="44"/>
      <c r="AU17" s="44"/>
    </row>
    <row r="18" customFormat="false" ht="24.75" hidden="false" customHeight="true" outlineLevel="0" collapsed="false">
      <c r="A18" s="44" t="n">
        <v>200</v>
      </c>
      <c r="B18" s="88" t="s">
        <v>284</v>
      </c>
      <c r="C18" s="88" t="str">
        <f aca="false">CONCATENATE(D18,"_",E18)</f>
        <v>CTRL_Intervenant</v>
      </c>
      <c r="D18" s="88" t="s">
        <v>28</v>
      </c>
      <c r="E18" s="89" t="s">
        <v>71</v>
      </c>
      <c r="F18" s="89" t="s">
        <v>72</v>
      </c>
      <c r="G18" s="92"/>
      <c r="H18" s="275"/>
      <c r="I18" s="275"/>
      <c r="J18" s="251"/>
      <c r="K18" s="275"/>
      <c r="L18" s="275"/>
      <c r="M18" s="275"/>
      <c r="N18" s="275"/>
      <c r="O18" s="275"/>
      <c r="P18" s="275" t="n">
        <v>1</v>
      </c>
      <c r="Q18" s="343"/>
      <c r="R18" s="343"/>
      <c r="S18" s="343"/>
      <c r="T18" s="238"/>
      <c r="U18" s="238"/>
      <c r="V18" s="238"/>
      <c r="W18" s="238"/>
      <c r="X18" s="238"/>
      <c r="Y18" s="238"/>
      <c r="Z18" s="238"/>
      <c r="AA18" s="238"/>
      <c r="AB18" s="238"/>
      <c r="AC18" s="151"/>
      <c r="AD18" s="88" t="n">
        <f aca="false">SUM(G18:AB18)</f>
        <v>1</v>
      </c>
      <c r="AE18" s="88" t="n">
        <f aca="false">1.5/1.5</f>
        <v>1</v>
      </c>
      <c r="AF18" s="114"/>
      <c r="AG18" s="114"/>
      <c r="AH18" s="88" t="str">
        <f aca="false">E18</f>
        <v>Intervenant</v>
      </c>
      <c r="AI18" s="88" t="str">
        <f aca="false">D18</f>
        <v>CTRL</v>
      </c>
      <c r="AJ18" s="88" t="n">
        <f aca="false">SUM(G18:AB18)</f>
        <v>1</v>
      </c>
      <c r="AK18" s="88" t="n">
        <f aca="false">AJ18*1.5</f>
        <v>1.5</v>
      </c>
      <c r="AL18" s="44"/>
      <c r="AM18" s="44" t="n">
        <v>0</v>
      </c>
      <c r="AN18" s="44"/>
      <c r="AO18" s="44"/>
      <c r="AP18" s="44"/>
      <c r="AQ18" s="44"/>
      <c r="AR18" s="44"/>
      <c r="AS18" s="44"/>
      <c r="AT18" s="44"/>
      <c r="AU18" s="44"/>
    </row>
    <row r="19" customFormat="false" ht="13.5" hidden="false" customHeight="true" outlineLevel="0" collapsed="false">
      <c r="A19" s="44" t="n">
        <v>201</v>
      </c>
      <c r="B19" s="143" t="s">
        <v>285</v>
      </c>
      <c r="C19" s="96" t="str">
        <f aca="false">CONCATENATE(D19,"_",E19)</f>
        <v>CTRL_LD</v>
      </c>
      <c r="D19" s="184" t="s">
        <v>28</v>
      </c>
      <c r="E19" s="195" t="s">
        <v>95</v>
      </c>
      <c r="F19" s="195" t="s">
        <v>28</v>
      </c>
      <c r="G19" s="101"/>
      <c r="H19" s="283"/>
      <c r="I19" s="283"/>
      <c r="J19" s="167"/>
      <c r="K19" s="283"/>
      <c r="L19" s="283"/>
      <c r="M19" s="283"/>
      <c r="N19" s="283"/>
      <c r="O19" s="283"/>
      <c r="P19" s="283" t="n">
        <v>1</v>
      </c>
      <c r="Q19" s="355"/>
      <c r="R19" s="355"/>
      <c r="S19" s="355"/>
      <c r="T19" s="167"/>
      <c r="U19" s="167"/>
      <c r="V19" s="167"/>
      <c r="W19" s="167"/>
      <c r="X19" s="167"/>
      <c r="Y19" s="167"/>
      <c r="Z19" s="167"/>
      <c r="AA19" s="167"/>
      <c r="AB19" s="167"/>
      <c r="AC19" s="147"/>
      <c r="AD19" s="103" t="n">
        <f aca="false">SUM(G19:AB20)</f>
        <v>1</v>
      </c>
      <c r="AE19" s="104"/>
      <c r="AF19" s="114"/>
      <c r="AG19" s="114"/>
      <c r="AH19" s="106" t="str">
        <f aca="false">E19</f>
        <v>LD</v>
      </c>
      <c r="AI19" s="106" t="str">
        <f aca="false">D19</f>
        <v>CTRL</v>
      </c>
      <c r="AJ19" s="106" t="n">
        <f aca="false">SUM(G19:AB19)</f>
        <v>1</v>
      </c>
      <c r="AK19" s="106" t="n">
        <f aca="false">AJ19*1.5</f>
        <v>1.5</v>
      </c>
      <c r="AL19" s="44" t="n">
        <f aca="false">AK19</f>
        <v>1.5</v>
      </c>
      <c r="AM19" s="44"/>
      <c r="AN19" s="44"/>
      <c r="AO19" s="44"/>
      <c r="AP19" s="44"/>
      <c r="AQ19" s="44"/>
      <c r="AR19" s="44"/>
      <c r="AS19" s="44"/>
      <c r="AT19" s="44"/>
      <c r="AU19" s="44"/>
    </row>
    <row r="20" customFormat="false" ht="13.5" hidden="false" customHeight="true" outlineLevel="0" collapsed="false">
      <c r="A20" s="44" t="n">
        <v>202</v>
      </c>
      <c r="B20" s="143" t="s">
        <v>285</v>
      </c>
      <c r="C20" s="96" t="str">
        <f aca="false">CONCATENATE(D20,"_",E20)</f>
        <v>CTRL_LD</v>
      </c>
      <c r="D20" s="184" t="s">
        <v>28</v>
      </c>
      <c r="E20" s="195" t="s">
        <v>95</v>
      </c>
      <c r="F20" s="195" t="s">
        <v>28</v>
      </c>
      <c r="G20" s="101"/>
      <c r="H20" s="283"/>
      <c r="I20" s="283"/>
      <c r="J20" s="167"/>
      <c r="K20" s="283"/>
      <c r="L20" s="283"/>
      <c r="M20" s="283"/>
      <c r="N20" s="283"/>
      <c r="O20" s="283"/>
      <c r="P20" s="283"/>
      <c r="Q20" s="355"/>
      <c r="R20" s="355"/>
      <c r="S20" s="355"/>
      <c r="T20" s="167"/>
      <c r="U20" s="167"/>
      <c r="V20" s="167"/>
      <c r="W20" s="167"/>
      <c r="X20" s="167"/>
      <c r="Y20" s="167"/>
      <c r="Z20" s="167"/>
      <c r="AA20" s="167"/>
      <c r="AB20" s="167"/>
      <c r="AC20" s="155"/>
      <c r="AD20" s="113" t="str">
        <f aca="false">IF(AD18=AD19,"ok","/!\")</f>
        <v>ok</v>
      </c>
      <c r="AE20" s="113" t="str">
        <f aca="false">IF(AD18=AE18,"ok","/!\")</f>
        <v>ok</v>
      </c>
      <c r="AF20" s="129"/>
      <c r="AG20" s="129"/>
      <c r="AH20" s="28" t="str">
        <f aca="false">E20</f>
        <v>LD</v>
      </c>
      <c r="AI20" s="106" t="str">
        <f aca="false">D20</f>
        <v>CTRL</v>
      </c>
      <c r="AJ20" s="28" t="n">
        <f aca="false">SUM(G20:AB20)</f>
        <v>0</v>
      </c>
      <c r="AK20" s="28" t="n">
        <f aca="false">AJ20*1.5</f>
        <v>0</v>
      </c>
      <c r="AL20" s="44" t="n">
        <f aca="false">AK20</f>
        <v>0</v>
      </c>
      <c r="AM20" s="44" t="n">
        <v>0</v>
      </c>
      <c r="AN20" s="44"/>
      <c r="AO20" s="44"/>
      <c r="AP20" s="44"/>
      <c r="AQ20" s="44"/>
      <c r="AR20" s="44"/>
      <c r="AS20" s="44"/>
      <c r="AT20" s="44"/>
      <c r="AU20" s="44"/>
    </row>
    <row r="21" customFormat="false" ht="13.5" hidden="false" customHeight="true" outlineLevel="0" collapsed="false">
      <c r="A21" s="44"/>
      <c r="B21" s="172"/>
      <c r="C21" s="131"/>
      <c r="D21" s="172"/>
      <c r="E21" s="259"/>
      <c r="F21" s="259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174"/>
      <c r="AD21" s="72"/>
      <c r="AE21" s="86"/>
      <c r="AF21" s="72"/>
      <c r="AG21" s="72"/>
      <c r="AH21" s="86"/>
      <c r="AI21" s="86"/>
      <c r="AJ21" s="86"/>
      <c r="AK21" s="86"/>
      <c r="AL21" s="44" t="n">
        <f aca="false">AK21</f>
        <v>0</v>
      </c>
      <c r="AM21" s="44" t="n">
        <v>0</v>
      </c>
      <c r="AN21" s="44"/>
      <c r="AO21" s="44"/>
      <c r="AP21" s="44"/>
      <c r="AQ21" s="44"/>
      <c r="AR21" s="44"/>
      <c r="AS21" s="44"/>
      <c r="AT21" s="44"/>
      <c r="AU21" s="44"/>
    </row>
    <row r="22" customFormat="false" ht="13.5" hidden="false" customHeight="true" outlineLevel="0" collapsed="false">
      <c r="A22" s="44" t="n">
        <v>205</v>
      </c>
      <c r="B22" s="88" t="s">
        <v>286</v>
      </c>
      <c r="C22" s="88" t="str">
        <f aca="false">CONCATENATE(D22,"_",E22)</f>
        <v>CM_Intervenant</v>
      </c>
      <c r="D22" s="88" t="s">
        <v>23</v>
      </c>
      <c r="E22" s="89" t="s">
        <v>71</v>
      </c>
      <c r="F22" s="89" t="s">
        <v>72</v>
      </c>
      <c r="G22" s="141" t="n">
        <v>1</v>
      </c>
      <c r="H22" s="372" t="n">
        <v>2</v>
      </c>
      <c r="I22" s="372"/>
      <c r="J22" s="226"/>
      <c r="K22" s="372" t="n">
        <v>1</v>
      </c>
      <c r="L22" s="372" t="n">
        <v>1</v>
      </c>
      <c r="M22" s="372" t="n">
        <v>1</v>
      </c>
      <c r="N22" s="372" t="n">
        <v>1</v>
      </c>
      <c r="O22" s="372" t="n">
        <v>1</v>
      </c>
      <c r="P22" s="372"/>
      <c r="Q22" s="343"/>
      <c r="R22" s="343"/>
      <c r="S22" s="343"/>
      <c r="T22" s="238"/>
      <c r="U22" s="238"/>
      <c r="V22" s="238"/>
      <c r="W22" s="238"/>
      <c r="X22" s="238"/>
      <c r="Y22" s="238"/>
      <c r="Z22" s="238"/>
      <c r="AA22" s="238"/>
      <c r="AB22" s="238"/>
      <c r="AC22" s="142" t="s">
        <v>83</v>
      </c>
      <c r="AD22" s="88" t="n">
        <f aca="false">SUM(G22:AB22)</f>
        <v>8</v>
      </c>
      <c r="AE22" s="88" t="n">
        <f aca="false">4.5/1.5</f>
        <v>3</v>
      </c>
      <c r="AF22" s="94" t="n">
        <f aca="false">(AD22+AD25+AD28+AD33)/(AE22+AE25+AE28+AE33)</f>
        <v>0.7884615385</v>
      </c>
      <c r="AG22" s="88" t="str">
        <f aca="false">B22</f>
        <v>M4112C - IA</v>
      </c>
      <c r="AH22" s="88" t="str">
        <f aca="false">E22</f>
        <v>Intervenant</v>
      </c>
      <c r="AI22" s="88" t="s">
        <v>73</v>
      </c>
      <c r="AJ22" s="88" t="s">
        <v>21</v>
      </c>
      <c r="AK22" s="88" t="s">
        <v>74</v>
      </c>
      <c r="AL22" s="44"/>
      <c r="AM22" s="44" t="n">
        <v>0</v>
      </c>
      <c r="AN22" s="44"/>
      <c r="AO22" s="44"/>
      <c r="AP22" s="44"/>
      <c r="AQ22" s="44"/>
      <c r="AR22" s="44"/>
      <c r="AS22" s="44"/>
      <c r="AT22" s="44"/>
      <c r="AU22" s="44"/>
    </row>
    <row r="23" customFormat="false" ht="13.5" hidden="false" customHeight="true" outlineLevel="0" collapsed="false">
      <c r="A23" s="44" t="n">
        <v>206</v>
      </c>
      <c r="B23" s="163" t="s">
        <v>287</v>
      </c>
      <c r="C23" s="96" t="str">
        <f aca="false">CONCATENATE(D23,"_",E23)</f>
        <v>CM_MFC</v>
      </c>
      <c r="D23" s="184" t="s">
        <v>23</v>
      </c>
      <c r="E23" s="185" t="s">
        <v>83</v>
      </c>
      <c r="F23" s="195" t="s">
        <v>30</v>
      </c>
      <c r="G23" s="144" t="n">
        <v>1</v>
      </c>
      <c r="H23" s="318" t="n">
        <v>2</v>
      </c>
      <c r="I23" s="318"/>
      <c r="J23" s="178"/>
      <c r="K23" s="318" t="n">
        <v>1</v>
      </c>
      <c r="L23" s="318" t="n">
        <v>1</v>
      </c>
      <c r="M23" s="318" t="n">
        <v>1</v>
      </c>
      <c r="N23" s="318" t="n">
        <v>1</v>
      </c>
      <c r="O23" s="318" t="n">
        <v>1</v>
      </c>
      <c r="P23" s="318"/>
      <c r="Q23" s="355"/>
      <c r="R23" s="355"/>
      <c r="S23" s="355"/>
      <c r="T23" s="167"/>
      <c r="U23" s="167"/>
      <c r="V23" s="167"/>
      <c r="W23" s="167"/>
      <c r="X23" s="167"/>
      <c r="Y23" s="167"/>
      <c r="Z23" s="167"/>
      <c r="AA23" s="167"/>
      <c r="AB23" s="167"/>
      <c r="AC23" s="145"/>
      <c r="AD23" s="103" t="n">
        <f aca="false">SUM(G23:AB24)</f>
        <v>8</v>
      </c>
      <c r="AE23" s="104"/>
      <c r="AF23" s="104"/>
      <c r="AG23" s="104"/>
      <c r="AH23" s="105" t="str">
        <f aca="false">E23</f>
        <v>MFC</v>
      </c>
      <c r="AI23" s="106" t="str">
        <f aca="false">D23</f>
        <v>CM</v>
      </c>
      <c r="AJ23" s="105" t="n">
        <f aca="false">SUM(G23:AB23)</f>
        <v>8</v>
      </c>
      <c r="AK23" s="105" t="n">
        <f aca="false">AJ23*1.5</f>
        <v>12</v>
      </c>
      <c r="AL23" s="44" t="n">
        <f aca="false">AK23</f>
        <v>12</v>
      </c>
      <c r="AM23" s="44"/>
      <c r="AN23" s="44"/>
      <c r="AO23" s="44"/>
      <c r="AP23" s="44"/>
      <c r="AQ23" s="44"/>
      <c r="AR23" s="44"/>
      <c r="AS23" s="44"/>
      <c r="AT23" s="44"/>
      <c r="AU23" s="44"/>
    </row>
    <row r="24" customFormat="false" ht="13.5" hidden="false" customHeight="true" outlineLevel="0" collapsed="false">
      <c r="A24" s="44" t="n">
        <v>207</v>
      </c>
      <c r="B24" s="163" t="s">
        <v>287</v>
      </c>
      <c r="C24" s="96" t="str">
        <f aca="false">CONCATENATE(D24,"_",E24)</f>
        <v>CM_</v>
      </c>
      <c r="D24" s="184" t="s">
        <v>23</v>
      </c>
      <c r="E24" s="371"/>
      <c r="F24" s="195" t="s">
        <v>30</v>
      </c>
      <c r="G24" s="144"/>
      <c r="H24" s="318"/>
      <c r="I24" s="318"/>
      <c r="J24" s="178"/>
      <c r="K24" s="318"/>
      <c r="L24" s="318"/>
      <c r="M24" s="318"/>
      <c r="N24" s="318"/>
      <c r="O24" s="318"/>
      <c r="P24" s="318"/>
      <c r="Q24" s="355"/>
      <c r="R24" s="355"/>
      <c r="S24" s="355"/>
      <c r="T24" s="167"/>
      <c r="U24" s="167"/>
      <c r="V24" s="167"/>
      <c r="W24" s="167"/>
      <c r="X24" s="167"/>
      <c r="Y24" s="167"/>
      <c r="Z24" s="167"/>
      <c r="AA24" s="167"/>
      <c r="AB24" s="167"/>
      <c r="AC24" s="147"/>
      <c r="AD24" s="113" t="str">
        <f aca="false">IF(AD22=AD23,"ok","/!\")</f>
        <v>ok</v>
      </c>
      <c r="AE24" s="113" t="str">
        <f aca="false">IF(AD22=AE22,"ok","/!\")</f>
        <v>/!\</v>
      </c>
      <c r="AF24" s="114"/>
      <c r="AG24" s="114"/>
      <c r="AH24" s="105" t="n">
        <f aca="false">E24</f>
        <v>0</v>
      </c>
      <c r="AI24" s="106" t="str">
        <f aca="false">D24</f>
        <v>CM</v>
      </c>
      <c r="AJ24" s="105" t="n">
        <f aca="false">SUM(G24:AB24)</f>
        <v>0</v>
      </c>
      <c r="AK24" s="105" t="n">
        <f aca="false">AJ24*1.5</f>
        <v>0</v>
      </c>
      <c r="AL24" s="44" t="n">
        <f aca="false">AK24</f>
        <v>0</v>
      </c>
      <c r="AM24" s="44" t="n">
        <v>0</v>
      </c>
      <c r="AN24" s="44"/>
      <c r="AO24" s="44"/>
      <c r="AP24" s="44"/>
      <c r="AQ24" s="44"/>
      <c r="AR24" s="44"/>
      <c r="AS24" s="44"/>
      <c r="AT24" s="44"/>
      <c r="AU24" s="44"/>
    </row>
    <row r="25" customFormat="false" ht="13.5" hidden="false" customHeight="true" outlineLevel="0" collapsed="false">
      <c r="A25" s="44" t="n">
        <v>208</v>
      </c>
      <c r="B25" s="88" t="s">
        <v>286</v>
      </c>
      <c r="C25" s="88" t="str">
        <f aca="false">CONCATENATE(D25,"_",E25)</f>
        <v>TD_Intervenant</v>
      </c>
      <c r="D25" s="88" t="s">
        <v>25</v>
      </c>
      <c r="E25" s="89" t="s">
        <v>71</v>
      </c>
      <c r="F25" s="89" t="s">
        <v>72</v>
      </c>
      <c r="G25" s="141"/>
      <c r="H25" s="372"/>
      <c r="I25" s="372"/>
      <c r="J25" s="226"/>
      <c r="K25" s="372"/>
      <c r="L25" s="372"/>
      <c r="M25" s="372"/>
      <c r="N25" s="372"/>
      <c r="O25" s="372"/>
      <c r="P25" s="372"/>
      <c r="Q25" s="343"/>
      <c r="R25" s="343"/>
      <c r="S25" s="343"/>
      <c r="T25" s="238"/>
      <c r="U25" s="238"/>
      <c r="V25" s="238"/>
      <c r="W25" s="238"/>
      <c r="X25" s="238"/>
      <c r="Y25" s="238"/>
      <c r="Z25" s="238"/>
      <c r="AA25" s="238"/>
      <c r="AB25" s="238"/>
      <c r="AC25" s="151"/>
      <c r="AD25" s="88" t="n">
        <f aca="false">SUM(G25:AB25)*2</f>
        <v>0</v>
      </c>
      <c r="AE25" s="88" t="n">
        <f aca="false">12/1.5*2</f>
        <v>16</v>
      </c>
      <c r="AF25" s="114"/>
      <c r="AG25" s="114"/>
      <c r="AH25" s="88" t="str">
        <f aca="false">E25</f>
        <v>Intervenant</v>
      </c>
      <c r="AI25" s="88" t="str">
        <f aca="false">D25</f>
        <v>TD</v>
      </c>
      <c r="AJ25" s="88" t="n">
        <f aca="false">SUM(G25:AB25)</f>
        <v>0</v>
      </c>
      <c r="AK25" s="88" t="n">
        <f aca="false">AJ25*1.5</f>
        <v>0</v>
      </c>
      <c r="AL25" s="44" t="n">
        <f aca="false">AK25</f>
        <v>0</v>
      </c>
      <c r="AM25" s="44" t="n">
        <v>0</v>
      </c>
      <c r="AN25" s="44"/>
      <c r="AO25" s="44"/>
      <c r="AP25" s="44"/>
      <c r="AQ25" s="44"/>
      <c r="AR25" s="44"/>
      <c r="AS25" s="44"/>
      <c r="AT25" s="44"/>
      <c r="AU25" s="44"/>
    </row>
    <row r="26" customFormat="false" ht="13.5" hidden="false" customHeight="true" outlineLevel="0" collapsed="false">
      <c r="A26" s="44" t="n">
        <v>209</v>
      </c>
      <c r="B26" s="163" t="s">
        <v>287</v>
      </c>
      <c r="C26" s="96" t="str">
        <f aca="false">CONCATENATE(D26,"_",E26)</f>
        <v>TD_</v>
      </c>
      <c r="D26" s="184" t="s">
        <v>25</v>
      </c>
      <c r="E26" s="195"/>
      <c r="F26" s="195"/>
      <c r="G26" s="144"/>
      <c r="H26" s="318"/>
      <c r="I26" s="318"/>
      <c r="J26" s="178"/>
      <c r="K26" s="318"/>
      <c r="L26" s="318"/>
      <c r="M26" s="318"/>
      <c r="N26" s="318"/>
      <c r="O26" s="318"/>
      <c r="P26" s="318"/>
      <c r="Q26" s="355"/>
      <c r="R26" s="355"/>
      <c r="S26" s="355"/>
      <c r="T26" s="167"/>
      <c r="U26" s="167"/>
      <c r="V26" s="167"/>
      <c r="W26" s="167"/>
      <c r="X26" s="167"/>
      <c r="Y26" s="167"/>
      <c r="Z26" s="167"/>
      <c r="AA26" s="167"/>
      <c r="AB26" s="167"/>
      <c r="AC26" s="147"/>
      <c r="AD26" s="103" t="n">
        <f aca="false">SUM(G26:AB27)</f>
        <v>0</v>
      </c>
      <c r="AE26" s="104"/>
      <c r="AF26" s="114"/>
      <c r="AG26" s="114"/>
      <c r="AH26" s="105" t="n">
        <f aca="false">E26</f>
        <v>0</v>
      </c>
      <c r="AI26" s="106" t="str">
        <f aca="false">D26</f>
        <v>TD</v>
      </c>
      <c r="AJ26" s="105" t="n">
        <f aca="false">SUM(G26:AB26)</f>
        <v>0</v>
      </c>
      <c r="AK26" s="105" t="n">
        <f aca="false">AJ26*1.5</f>
        <v>0</v>
      </c>
      <c r="AL26" s="44" t="n">
        <f aca="false">AK26</f>
        <v>0</v>
      </c>
      <c r="AM26" s="44" t="n">
        <v>0</v>
      </c>
      <c r="AN26" s="44"/>
      <c r="AO26" s="44"/>
      <c r="AP26" s="44"/>
      <c r="AQ26" s="44"/>
      <c r="AR26" s="44"/>
      <c r="AS26" s="44"/>
      <c r="AT26" s="44"/>
      <c r="AU26" s="44"/>
    </row>
    <row r="27" customFormat="false" ht="13.5" hidden="false" customHeight="true" outlineLevel="0" collapsed="false">
      <c r="A27" s="44" t="n">
        <v>210</v>
      </c>
      <c r="B27" s="163" t="s">
        <v>287</v>
      </c>
      <c r="C27" s="96" t="str">
        <f aca="false">CONCATENATE(D27,"_",E27)</f>
        <v>TD_</v>
      </c>
      <c r="D27" s="184" t="s">
        <v>25</v>
      </c>
      <c r="E27" s="337"/>
      <c r="F27" s="195"/>
      <c r="G27" s="144"/>
      <c r="H27" s="318"/>
      <c r="I27" s="318"/>
      <c r="J27" s="178"/>
      <c r="K27" s="318"/>
      <c r="L27" s="318"/>
      <c r="M27" s="318"/>
      <c r="N27" s="318"/>
      <c r="O27" s="318"/>
      <c r="P27" s="318"/>
      <c r="Q27" s="355"/>
      <c r="R27" s="355"/>
      <c r="S27" s="355"/>
      <c r="T27" s="167"/>
      <c r="U27" s="167"/>
      <c r="V27" s="167"/>
      <c r="W27" s="167"/>
      <c r="X27" s="167"/>
      <c r="Y27" s="167"/>
      <c r="Z27" s="167"/>
      <c r="AA27" s="167"/>
      <c r="AB27" s="167"/>
      <c r="AC27" s="147"/>
      <c r="AD27" s="113" t="str">
        <f aca="false">IF(AD25=AD26,"ok","/!\")</f>
        <v>ok</v>
      </c>
      <c r="AE27" s="113" t="str">
        <f aca="false">IF(AD25=AE25,"ok","/!\")</f>
        <v>/!\</v>
      </c>
      <c r="AF27" s="114"/>
      <c r="AG27" s="114"/>
      <c r="AH27" s="105" t="n">
        <f aca="false">E27</f>
        <v>0</v>
      </c>
      <c r="AI27" s="106" t="str">
        <f aca="false">D27</f>
        <v>TD</v>
      </c>
      <c r="AJ27" s="105" t="n">
        <f aca="false">SUM(G27:AB27)</f>
        <v>0</v>
      </c>
      <c r="AK27" s="105" t="n">
        <f aca="false">AJ27*1.5</f>
        <v>0</v>
      </c>
      <c r="AL27" s="44" t="n">
        <f aca="false">AK27</f>
        <v>0</v>
      </c>
      <c r="AM27" s="44" t="n">
        <v>0</v>
      </c>
      <c r="AN27" s="44"/>
      <c r="AO27" s="44"/>
      <c r="AP27" s="44"/>
      <c r="AQ27" s="44"/>
      <c r="AR27" s="44"/>
      <c r="AS27" s="44"/>
      <c r="AT27" s="44"/>
      <c r="AU27" s="44"/>
    </row>
    <row r="28" customFormat="false" ht="13.5" hidden="false" customHeight="true" outlineLevel="0" collapsed="false">
      <c r="A28" s="44" t="n">
        <v>211</v>
      </c>
      <c r="B28" s="88" t="s">
        <v>286</v>
      </c>
      <c r="C28" s="88" t="str">
        <f aca="false">CONCATENATE(D28,"_",E28)</f>
        <v>TP_Intervenant</v>
      </c>
      <c r="D28" s="88" t="s">
        <v>27</v>
      </c>
      <c r="E28" s="89" t="s">
        <v>71</v>
      </c>
      <c r="F28" s="89" t="s">
        <v>72</v>
      </c>
      <c r="G28" s="141" t="n">
        <v>1</v>
      </c>
      <c r="H28" s="372" t="n">
        <v>1</v>
      </c>
      <c r="I28" s="372" t="n">
        <v>1</v>
      </c>
      <c r="J28" s="226"/>
      <c r="K28" s="372" t="n">
        <v>1</v>
      </c>
      <c r="L28" s="372" t="n">
        <v>1</v>
      </c>
      <c r="M28" s="372" t="n">
        <v>1</v>
      </c>
      <c r="N28" s="372" t="n">
        <v>1</v>
      </c>
      <c r="O28" s="372" t="n">
        <v>1</v>
      </c>
      <c r="P28" s="372"/>
      <c r="Q28" s="343"/>
      <c r="R28" s="343"/>
      <c r="S28" s="343"/>
      <c r="T28" s="238"/>
      <c r="U28" s="238"/>
      <c r="V28" s="238"/>
      <c r="W28" s="238"/>
      <c r="X28" s="238"/>
      <c r="Y28" s="238"/>
      <c r="Z28" s="238"/>
      <c r="AA28" s="238"/>
      <c r="AB28" s="238"/>
      <c r="AC28" s="151"/>
      <c r="AD28" s="88" t="n">
        <f aca="false">SUM(G28:AB28)*4</f>
        <v>32</v>
      </c>
      <c r="AE28" s="88" t="n">
        <f aca="false">12/1.5*4</f>
        <v>32</v>
      </c>
      <c r="AF28" s="114"/>
      <c r="AG28" s="114"/>
      <c r="AH28" s="88" t="str">
        <f aca="false">E28</f>
        <v>Intervenant</v>
      </c>
      <c r="AI28" s="88" t="str">
        <f aca="false">D28</f>
        <v>TP</v>
      </c>
      <c r="AJ28" s="88" t="n">
        <f aca="false">SUM(G28:AB28)</f>
        <v>8</v>
      </c>
      <c r="AK28" s="88" t="n">
        <f aca="false">AJ28*1.5</f>
        <v>12</v>
      </c>
      <c r="AL28" s="44" t="n">
        <f aca="false">AK28</f>
        <v>12</v>
      </c>
      <c r="AM28" s="44" t="n">
        <v>0</v>
      </c>
      <c r="AN28" s="44"/>
      <c r="AO28" s="44"/>
      <c r="AP28" s="44"/>
      <c r="AQ28" s="44"/>
      <c r="AR28" s="44"/>
      <c r="AS28" s="44"/>
      <c r="AT28" s="44"/>
      <c r="AU28" s="44"/>
    </row>
    <row r="29" customFormat="false" ht="13.5" hidden="false" customHeight="true" outlineLevel="0" collapsed="false">
      <c r="A29" s="44" t="n">
        <v>212</v>
      </c>
      <c r="B29" s="163" t="s">
        <v>287</v>
      </c>
      <c r="C29" s="96" t="str">
        <f aca="false">CONCATENATE(D29,"_",E29)</f>
        <v>TP_MFC</v>
      </c>
      <c r="D29" s="184" t="s">
        <v>27</v>
      </c>
      <c r="E29" s="185" t="s">
        <v>83</v>
      </c>
      <c r="F29" s="195" t="s">
        <v>36</v>
      </c>
      <c r="G29" s="144" t="n">
        <v>2</v>
      </c>
      <c r="H29" s="318" t="n">
        <v>4</v>
      </c>
      <c r="I29" s="318"/>
      <c r="J29" s="178"/>
      <c r="K29" s="318" t="n">
        <v>2</v>
      </c>
      <c r="L29" s="318" t="n">
        <v>2</v>
      </c>
      <c r="M29" s="318" t="n">
        <v>2</v>
      </c>
      <c r="N29" s="318" t="n">
        <v>2</v>
      </c>
      <c r="O29" s="318" t="n">
        <v>2</v>
      </c>
      <c r="P29" s="318"/>
      <c r="Q29" s="355"/>
      <c r="R29" s="355"/>
      <c r="S29" s="355"/>
      <c r="T29" s="167"/>
      <c r="U29" s="167"/>
      <c r="V29" s="167"/>
      <c r="W29" s="167"/>
      <c r="X29" s="167"/>
      <c r="Y29" s="167"/>
      <c r="Z29" s="167"/>
      <c r="AA29" s="167"/>
      <c r="AB29" s="167"/>
      <c r="AC29" s="147"/>
      <c r="AD29" s="103" t="n">
        <f aca="false">SUM(G29:AB32)</f>
        <v>32</v>
      </c>
      <c r="AE29" s="104"/>
      <c r="AF29" s="114"/>
      <c r="AG29" s="114"/>
      <c r="AH29" s="105" t="str">
        <f aca="false">E29</f>
        <v>MFC</v>
      </c>
      <c r="AI29" s="106" t="str">
        <f aca="false">D29</f>
        <v>TP</v>
      </c>
      <c r="AJ29" s="105" t="n">
        <f aca="false">SUM(G29:AB29)</f>
        <v>16</v>
      </c>
      <c r="AK29" s="105" t="n">
        <f aca="false">AJ29*1.5</f>
        <v>24</v>
      </c>
      <c r="AL29" s="44" t="n">
        <f aca="false">AK29</f>
        <v>24</v>
      </c>
      <c r="AM29" s="44" t="n">
        <v>12</v>
      </c>
      <c r="AN29" s="44"/>
      <c r="AO29" s="44"/>
      <c r="AP29" s="44"/>
      <c r="AQ29" s="44"/>
      <c r="AR29" s="44"/>
      <c r="AS29" s="44"/>
      <c r="AT29" s="44"/>
      <c r="AU29" s="44"/>
    </row>
    <row r="30" customFormat="false" ht="13.5" hidden="false" customHeight="true" outlineLevel="0" collapsed="false">
      <c r="A30" s="44" t="n">
        <v>213</v>
      </c>
      <c r="B30" s="163" t="s">
        <v>287</v>
      </c>
      <c r="C30" s="96" t="str">
        <f aca="false">CONCATENATE(D30,"_",E30)</f>
        <v>TP_PSO</v>
      </c>
      <c r="D30" s="184" t="s">
        <v>27</v>
      </c>
      <c r="E30" s="371" t="s">
        <v>78</v>
      </c>
      <c r="F30" s="195" t="s">
        <v>36</v>
      </c>
      <c r="G30" s="144" t="n">
        <v>2</v>
      </c>
      <c r="H30" s="318" t="n">
        <v>2</v>
      </c>
      <c r="I30" s="318" t="n">
        <v>2</v>
      </c>
      <c r="J30" s="178"/>
      <c r="K30" s="318" t="n">
        <v>2</v>
      </c>
      <c r="L30" s="318" t="n">
        <v>2</v>
      </c>
      <c r="M30" s="318" t="n">
        <v>2</v>
      </c>
      <c r="N30" s="318" t="n">
        <v>2</v>
      </c>
      <c r="O30" s="318" t="n">
        <v>2</v>
      </c>
      <c r="P30" s="318"/>
      <c r="Q30" s="355"/>
      <c r="R30" s="355"/>
      <c r="S30" s="355"/>
      <c r="T30" s="167"/>
      <c r="U30" s="167"/>
      <c r="V30" s="167"/>
      <c r="W30" s="167"/>
      <c r="X30" s="167"/>
      <c r="Y30" s="167"/>
      <c r="Z30" s="167"/>
      <c r="AA30" s="167"/>
      <c r="AB30" s="167"/>
      <c r="AC30" s="147"/>
      <c r="AD30" s="126"/>
      <c r="AE30" s="114"/>
      <c r="AF30" s="114"/>
      <c r="AG30" s="114"/>
      <c r="AH30" s="105" t="str">
        <f aca="false">E30</f>
        <v>PSO</v>
      </c>
      <c r="AI30" s="106" t="str">
        <f aca="false">D30</f>
        <v>TP</v>
      </c>
      <c r="AJ30" s="105" t="n">
        <f aca="false">SUM(G30:AB30)</f>
        <v>16</v>
      </c>
      <c r="AK30" s="105" t="n">
        <f aca="false">AJ30*1.5</f>
        <v>24</v>
      </c>
      <c r="AL30" s="254" t="n">
        <v>12</v>
      </c>
      <c r="AM30" s="44" t="n">
        <v>12</v>
      </c>
      <c r="AN30" s="44"/>
      <c r="AO30" s="44"/>
      <c r="AP30" s="44"/>
      <c r="AQ30" s="44"/>
      <c r="AR30" s="44"/>
      <c r="AS30" s="44"/>
      <c r="AT30" s="44"/>
      <c r="AU30" s="44"/>
    </row>
    <row r="31" customFormat="false" ht="13.5" hidden="false" customHeight="true" outlineLevel="0" collapsed="false">
      <c r="A31" s="44" t="n">
        <v>214</v>
      </c>
      <c r="B31" s="163" t="s">
        <v>287</v>
      </c>
      <c r="C31" s="96" t="str">
        <f aca="false">CONCATENATE(D31,"_",E31)</f>
        <v>TP_</v>
      </c>
      <c r="D31" s="184" t="s">
        <v>27</v>
      </c>
      <c r="E31" s="185"/>
      <c r="F31" s="195" t="s">
        <v>36</v>
      </c>
      <c r="G31" s="144"/>
      <c r="H31" s="318"/>
      <c r="I31" s="318"/>
      <c r="J31" s="178"/>
      <c r="K31" s="318"/>
      <c r="L31" s="318"/>
      <c r="M31" s="318"/>
      <c r="N31" s="318"/>
      <c r="O31" s="318"/>
      <c r="P31" s="318"/>
      <c r="Q31" s="355"/>
      <c r="R31" s="355"/>
      <c r="S31" s="355"/>
      <c r="T31" s="167"/>
      <c r="U31" s="167"/>
      <c r="V31" s="167"/>
      <c r="W31" s="167"/>
      <c r="X31" s="167"/>
      <c r="Y31" s="167"/>
      <c r="Z31" s="167"/>
      <c r="AA31" s="167"/>
      <c r="AB31" s="167"/>
      <c r="AC31" s="147"/>
      <c r="AD31" s="126"/>
      <c r="AE31" s="114"/>
      <c r="AF31" s="114"/>
      <c r="AG31" s="114"/>
      <c r="AH31" s="105" t="n">
        <f aca="false">E31</f>
        <v>0</v>
      </c>
      <c r="AI31" s="106" t="str">
        <f aca="false">D31</f>
        <v>TP</v>
      </c>
      <c r="AJ31" s="105" t="n">
        <f aca="false">SUM(G31:AB31)</f>
        <v>0</v>
      </c>
      <c r="AK31" s="105" t="n">
        <f aca="false">AJ31*1.5</f>
        <v>0</v>
      </c>
      <c r="AL31" s="44" t="n">
        <f aca="false">AK31</f>
        <v>0</v>
      </c>
      <c r="AM31" s="44" t="n">
        <v>0</v>
      </c>
      <c r="AN31" s="44"/>
      <c r="AO31" s="44"/>
      <c r="AP31" s="44"/>
      <c r="AQ31" s="44"/>
      <c r="AR31" s="44"/>
      <c r="AS31" s="44"/>
      <c r="AT31" s="44"/>
      <c r="AU31" s="44"/>
    </row>
    <row r="32" customFormat="false" ht="13.5" hidden="false" customHeight="true" outlineLevel="0" collapsed="false">
      <c r="A32" s="44" t="n">
        <v>215</v>
      </c>
      <c r="B32" s="163" t="s">
        <v>287</v>
      </c>
      <c r="C32" s="96" t="str">
        <f aca="false">CONCATENATE(D32,"_",E32)</f>
        <v>TP_</v>
      </c>
      <c r="D32" s="184" t="s">
        <v>27</v>
      </c>
      <c r="E32" s="371"/>
      <c r="F32" s="195" t="s">
        <v>36</v>
      </c>
      <c r="G32" s="144"/>
      <c r="H32" s="318"/>
      <c r="I32" s="318"/>
      <c r="J32" s="178"/>
      <c r="K32" s="318"/>
      <c r="L32" s="318"/>
      <c r="M32" s="318"/>
      <c r="N32" s="318"/>
      <c r="O32" s="318"/>
      <c r="P32" s="318"/>
      <c r="Q32" s="355"/>
      <c r="R32" s="355"/>
      <c r="S32" s="355"/>
      <c r="T32" s="167"/>
      <c r="U32" s="167"/>
      <c r="V32" s="167"/>
      <c r="W32" s="167"/>
      <c r="X32" s="167"/>
      <c r="Y32" s="167"/>
      <c r="Z32" s="167"/>
      <c r="AA32" s="167"/>
      <c r="AB32" s="167"/>
      <c r="AC32" s="147"/>
      <c r="AD32" s="113" t="str">
        <f aca="false">IF(AD28=AD29,"ok","/!\")</f>
        <v>ok</v>
      </c>
      <c r="AE32" s="113" t="str">
        <f aca="false">IF(AD28=AE28,"ok","/!\")</f>
        <v>ok</v>
      </c>
      <c r="AF32" s="114"/>
      <c r="AG32" s="114"/>
      <c r="AH32" s="105" t="n">
        <f aca="false">E32</f>
        <v>0</v>
      </c>
      <c r="AI32" s="106" t="str">
        <f aca="false">D32</f>
        <v>TP</v>
      </c>
      <c r="AJ32" s="105" t="n">
        <f aca="false">SUM(G32:AB32)</f>
        <v>0</v>
      </c>
      <c r="AK32" s="105" t="n">
        <f aca="false">AJ32*1.5</f>
        <v>0</v>
      </c>
      <c r="AL32" s="44" t="n">
        <f aca="false">AK32</f>
        <v>0</v>
      </c>
      <c r="AM32" s="44" t="n">
        <v>0</v>
      </c>
      <c r="AN32" s="44"/>
      <c r="AO32" s="44"/>
      <c r="AP32" s="44"/>
      <c r="AQ32" s="44"/>
      <c r="AR32" s="44"/>
      <c r="AS32" s="44"/>
      <c r="AT32" s="44"/>
      <c r="AU32" s="44"/>
    </row>
    <row r="33" customFormat="false" ht="24.75" hidden="false" customHeight="true" outlineLevel="0" collapsed="false">
      <c r="A33" s="44" t="n">
        <v>216</v>
      </c>
      <c r="B33" s="88" t="s">
        <v>286</v>
      </c>
      <c r="C33" s="88" t="str">
        <f aca="false">CONCATENATE(D33,"_",E33)</f>
        <v>CTRL_Intervenant</v>
      </c>
      <c r="D33" s="88" t="s">
        <v>28</v>
      </c>
      <c r="E33" s="89" t="s">
        <v>71</v>
      </c>
      <c r="F33" s="89" t="s">
        <v>72</v>
      </c>
      <c r="G33" s="141"/>
      <c r="H33" s="372"/>
      <c r="I33" s="372"/>
      <c r="J33" s="226"/>
      <c r="K33" s="372"/>
      <c r="L33" s="372"/>
      <c r="M33" s="372"/>
      <c r="N33" s="372"/>
      <c r="O33" s="372"/>
      <c r="P33" s="372" t="n">
        <v>1</v>
      </c>
      <c r="Q33" s="343"/>
      <c r="R33" s="343"/>
      <c r="S33" s="343"/>
      <c r="T33" s="238"/>
      <c r="U33" s="238"/>
      <c r="V33" s="238"/>
      <c r="W33" s="238"/>
      <c r="X33" s="238"/>
      <c r="Y33" s="238"/>
      <c r="Z33" s="238"/>
      <c r="AA33" s="238"/>
      <c r="AB33" s="238"/>
      <c r="AC33" s="151"/>
      <c r="AD33" s="88" t="n">
        <f aca="false">SUM(G33:AB33)</f>
        <v>1</v>
      </c>
      <c r="AE33" s="88" t="n">
        <f aca="false">1.5/1.5</f>
        <v>1</v>
      </c>
      <c r="AF33" s="114"/>
      <c r="AG33" s="114"/>
      <c r="AH33" s="88" t="str">
        <f aca="false">E33</f>
        <v>Intervenant</v>
      </c>
      <c r="AI33" s="88" t="str">
        <f aca="false">D33</f>
        <v>CTRL</v>
      </c>
      <c r="AJ33" s="88" t="n">
        <f aca="false">SUM(G33:AB33)</f>
        <v>1</v>
      </c>
      <c r="AK33" s="88" t="n">
        <f aca="false">AJ33*1.5</f>
        <v>1.5</v>
      </c>
      <c r="AL33" s="44" t="n">
        <f aca="false">AK3</f>
        <v>0</v>
      </c>
      <c r="AM33" s="44" t="n">
        <v>0</v>
      </c>
      <c r="AN33" s="44"/>
      <c r="AO33" s="44"/>
      <c r="AP33" s="44"/>
      <c r="AQ33" s="44"/>
      <c r="AR33" s="44"/>
      <c r="AS33" s="44"/>
      <c r="AT33" s="44"/>
      <c r="AU33" s="44"/>
    </row>
    <row r="34" customFormat="false" ht="13.5" hidden="false" customHeight="true" outlineLevel="0" collapsed="false">
      <c r="A34" s="44" t="n">
        <v>217</v>
      </c>
      <c r="B34" s="163" t="s">
        <v>287</v>
      </c>
      <c r="C34" s="96" t="str">
        <f aca="false">CONCATENATE(D34,"_",E34)</f>
        <v>CTRL_MFC</v>
      </c>
      <c r="D34" s="184" t="s">
        <v>28</v>
      </c>
      <c r="E34" s="185" t="s">
        <v>83</v>
      </c>
      <c r="F34" s="195" t="s">
        <v>28</v>
      </c>
      <c r="G34" s="144"/>
      <c r="H34" s="318"/>
      <c r="I34" s="318"/>
      <c r="J34" s="178"/>
      <c r="K34" s="318"/>
      <c r="L34" s="318"/>
      <c r="M34" s="318"/>
      <c r="N34" s="318"/>
      <c r="O34" s="318"/>
      <c r="P34" s="318" t="n">
        <v>1</v>
      </c>
      <c r="Q34" s="355"/>
      <c r="R34" s="355"/>
      <c r="S34" s="355"/>
      <c r="T34" s="167"/>
      <c r="U34" s="167"/>
      <c r="V34" s="167"/>
      <c r="W34" s="167"/>
      <c r="X34" s="167"/>
      <c r="Y34" s="167"/>
      <c r="Z34" s="167"/>
      <c r="AA34" s="167"/>
      <c r="AB34" s="167"/>
      <c r="AC34" s="147"/>
      <c r="AD34" s="103" t="n">
        <f aca="false">SUM(G34:AB35)</f>
        <v>1</v>
      </c>
      <c r="AE34" s="104"/>
      <c r="AF34" s="114"/>
      <c r="AG34" s="114"/>
      <c r="AH34" s="106" t="str">
        <f aca="false">E34</f>
        <v>MFC</v>
      </c>
      <c r="AI34" s="106" t="str">
        <f aca="false">D34</f>
        <v>CTRL</v>
      </c>
      <c r="AJ34" s="106" t="n">
        <f aca="false">SUM(G34:AB34)</f>
        <v>1</v>
      </c>
      <c r="AK34" s="106" t="n">
        <f aca="false">AJ34*1.5</f>
        <v>1.5</v>
      </c>
      <c r="AL34" s="44" t="n">
        <f aca="false">AK34</f>
        <v>1.5</v>
      </c>
      <c r="AM34" s="44" t="n">
        <v>1.5</v>
      </c>
      <c r="AN34" s="44"/>
      <c r="AO34" s="44"/>
      <c r="AP34" s="44"/>
      <c r="AQ34" s="44"/>
      <c r="AR34" s="44"/>
      <c r="AS34" s="44"/>
      <c r="AT34" s="44"/>
      <c r="AU34" s="44"/>
    </row>
    <row r="35" customFormat="false" ht="13.5" hidden="false" customHeight="true" outlineLevel="0" collapsed="false">
      <c r="A35" s="44" t="n">
        <v>218</v>
      </c>
      <c r="B35" s="163" t="s">
        <v>287</v>
      </c>
      <c r="C35" s="96" t="str">
        <f aca="false">CONCATENATE(D35,"_",E35)</f>
        <v>CTRL_</v>
      </c>
      <c r="D35" s="184" t="s">
        <v>28</v>
      </c>
      <c r="E35" s="185"/>
      <c r="F35" s="195" t="s">
        <v>28</v>
      </c>
      <c r="G35" s="144"/>
      <c r="H35" s="318"/>
      <c r="I35" s="318"/>
      <c r="J35" s="178"/>
      <c r="K35" s="318"/>
      <c r="L35" s="318"/>
      <c r="M35" s="318"/>
      <c r="N35" s="318"/>
      <c r="O35" s="318"/>
      <c r="P35" s="318"/>
      <c r="Q35" s="355"/>
      <c r="R35" s="355"/>
      <c r="S35" s="355"/>
      <c r="T35" s="167"/>
      <c r="U35" s="167"/>
      <c r="V35" s="167"/>
      <c r="W35" s="167"/>
      <c r="X35" s="167"/>
      <c r="Y35" s="167"/>
      <c r="Z35" s="167"/>
      <c r="AA35" s="167"/>
      <c r="AB35" s="167"/>
      <c r="AC35" s="155"/>
      <c r="AD35" s="113" t="str">
        <f aca="false">IF(AD33=AD34,"ok","/!\")</f>
        <v>ok</v>
      </c>
      <c r="AE35" s="113" t="str">
        <f aca="false">IF(AD33=AE33,"ok","/!\")</f>
        <v>ok</v>
      </c>
      <c r="AF35" s="129"/>
      <c r="AG35" s="129"/>
      <c r="AH35" s="28" t="n">
        <f aca="false">E35</f>
        <v>0</v>
      </c>
      <c r="AI35" s="106" t="str">
        <f aca="false">D35</f>
        <v>CTRL</v>
      </c>
      <c r="AJ35" s="28" t="n">
        <f aca="false">SUM(G35:AB35)</f>
        <v>0</v>
      </c>
      <c r="AK35" s="28" t="n">
        <f aca="false">AJ35*1.5</f>
        <v>0</v>
      </c>
      <c r="AL35" s="44" t="n">
        <f aca="false">AK35</f>
        <v>0</v>
      </c>
      <c r="AM35" s="44" t="n">
        <v>0</v>
      </c>
      <c r="AN35" s="44"/>
      <c r="AO35" s="44"/>
      <c r="AP35" s="44"/>
      <c r="AQ35" s="44"/>
      <c r="AR35" s="44"/>
      <c r="AS35" s="44"/>
      <c r="AT35" s="44"/>
      <c r="AU35" s="44"/>
    </row>
    <row r="36" customFormat="false" ht="13.5" hidden="false" customHeight="true" outlineLevel="0" collapsed="false">
      <c r="A36" s="44"/>
      <c r="B36" s="172"/>
      <c r="C36" s="131"/>
      <c r="D36" s="172"/>
      <c r="E36" s="259"/>
      <c r="F36" s="259"/>
      <c r="G36" s="174"/>
      <c r="H36" s="174"/>
      <c r="I36" s="174"/>
      <c r="J36" s="174"/>
      <c r="K36" s="174"/>
      <c r="L36" s="174"/>
      <c r="M36" s="174"/>
      <c r="N36" s="174"/>
      <c r="O36" s="174"/>
      <c r="P36" s="174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174"/>
      <c r="AD36" s="72"/>
      <c r="AE36" s="86"/>
      <c r="AF36" s="72"/>
      <c r="AG36" s="72"/>
      <c r="AH36" s="86"/>
      <c r="AI36" s="86"/>
      <c r="AJ36" s="86"/>
      <c r="AK36" s="86"/>
      <c r="AL36" s="44" t="n">
        <f aca="false">AK36</f>
        <v>0</v>
      </c>
      <c r="AM36" s="44" t="n">
        <v>0</v>
      </c>
      <c r="AN36" s="44"/>
      <c r="AO36" s="44"/>
      <c r="AP36" s="44"/>
      <c r="AQ36" s="44"/>
      <c r="AR36" s="44"/>
      <c r="AS36" s="44"/>
      <c r="AT36" s="44"/>
      <c r="AU36" s="44"/>
    </row>
    <row r="37" customFormat="false" ht="13.5" hidden="false" customHeight="true" outlineLevel="0" collapsed="false">
      <c r="A37" s="44" t="n">
        <v>221</v>
      </c>
      <c r="B37" s="88" t="s">
        <v>288</v>
      </c>
      <c r="C37" s="88" t="str">
        <f aca="false">CONCATENATE(D37,"_",E37)</f>
        <v>CM_Intervenant</v>
      </c>
      <c r="D37" s="88" t="s">
        <v>23</v>
      </c>
      <c r="E37" s="89" t="s">
        <v>71</v>
      </c>
      <c r="F37" s="89" t="s">
        <v>72</v>
      </c>
      <c r="G37" s="141"/>
      <c r="H37" s="372"/>
      <c r="I37" s="372"/>
      <c r="J37" s="226"/>
      <c r="K37" s="372"/>
      <c r="L37" s="372"/>
      <c r="M37" s="372"/>
      <c r="N37" s="372"/>
      <c r="O37" s="372"/>
      <c r="P37" s="372"/>
      <c r="Q37" s="343"/>
      <c r="R37" s="343"/>
      <c r="S37" s="343"/>
      <c r="T37" s="238"/>
      <c r="U37" s="238"/>
      <c r="V37" s="238"/>
      <c r="W37" s="238"/>
      <c r="X37" s="238"/>
      <c r="Y37" s="238"/>
      <c r="Z37" s="238"/>
      <c r="AA37" s="238"/>
      <c r="AB37" s="238"/>
      <c r="AC37" s="142" t="s">
        <v>96</v>
      </c>
      <c r="AD37" s="88" t="n">
        <f aca="false">SUM(G37:AB37)</f>
        <v>0</v>
      </c>
      <c r="AE37" s="88" t="n">
        <f aca="false">4.5/1.5</f>
        <v>3</v>
      </c>
      <c r="AF37" s="94" t="n">
        <f aca="false">(AD37+AD40+AD43+AD48)/(AE37+AE40+AE43+AE48)</f>
        <v>1</v>
      </c>
      <c r="AG37" s="88" t="str">
        <f aca="false">B37</f>
        <v>M4113C - FW</v>
      </c>
      <c r="AH37" s="88" t="str">
        <f aca="false">E37</f>
        <v>Intervenant</v>
      </c>
      <c r="AI37" s="88" t="s">
        <v>73</v>
      </c>
      <c r="AJ37" s="88" t="s">
        <v>21</v>
      </c>
      <c r="AK37" s="88" t="s">
        <v>74</v>
      </c>
      <c r="AL37" s="44"/>
      <c r="AM37" s="44" t="n">
        <v>0</v>
      </c>
      <c r="AN37" s="44"/>
      <c r="AO37" s="44"/>
      <c r="AP37" s="44"/>
      <c r="AQ37" s="44"/>
      <c r="AR37" s="44"/>
      <c r="AS37" s="44"/>
      <c r="AT37" s="44"/>
      <c r="AU37" s="44"/>
    </row>
    <row r="38" customFormat="false" ht="13.5" hidden="false" customHeight="true" outlineLevel="0" collapsed="false">
      <c r="A38" s="44" t="n">
        <v>222</v>
      </c>
      <c r="B38" s="163" t="s">
        <v>289</v>
      </c>
      <c r="C38" s="96" t="str">
        <f aca="false">CONCATENATE(D38,"_",E38)</f>
        <v>CM_</v>
      </c>
      <c r="D38" s="184" t="s">
        <v>23</v>
      </c>
      <c r="E38" s="195"/>
      <c r="F38" s="195" t="s">
        <v>30</v>
      </c>
      <c r="G38" s="144"/>
      <c r="H38" s="318"/>
      <c r="I38" s="318"/>
      <c r="J38" s="178"/>
      <c r="K38" s="318"/>
      <c r="L38" s="318"/>
      <c r="M38" s="318"/>
      <c r="N38" s="318"/>
      <c r="O38" s="318"/>
      <c r="P38" s="318"/>
      <c r="Q38" s="355"/>
      <c r="R38" s="355"/>
      <c r="S38" s="355"/>
      <c r="T38" s="167"/>
      <c r="U38" s="167"/>
      <c r="V38" s="167"/>
      <c r="W38" s="167"/>
      <c r="X38" s="167"/>
      <c r="Y38" s="167"/>
      <c r="Z38" s="167"/>
      <c r="AA38" s="167"/>
      <c r="AB38" s="167"/>
      <c r="AC38" s="145"/>
      <c r="AD38" s="103" t="n">
        <f aca="false">SUM(G38:AB39)</f>
        <v>0</v>
      </c>
      <c r="AE38" s="104"/>
      <c r="AF38" s="104"/>
      <c r="AG38" s="104"/>
      <c r="AH38" s="105" t="n">
        <f aca="false">E38</f>
        <v>0</v>
      </c>
      <c r="AI38" s="106" t="str">
        <f aca="false">D38</f>
        <v>CM</v>
      </c>
      <c r="AJ38" s="105" t="n">
        <f aca="false">SUM(G38:AB38)</f>
        <v>0</v>
      </c>
      <c r="AK38" s="105" t="n">
        <f aca="false">AJ38*1.5</f>
        <v>0</v>
      </c>
      <c r="AL38" s="44" t="n">
        <f aca="false">AK38</f>
        <v>0</v>
      </c>
      <c r="AM38" s="44" t="n">
        <v>0</v>
      </c>
      <c r="AN38" s="44"/>
      <c r="AO38" s="44"/>
      <c r="AP38" s="44"/>
      <c r="AQ38" s="44"/>
      <c r="AR38" s="44"/>
      <c r="AS38" s="44"/>
      <c r="AT38" s="44"/>
      <c r="AU38" s="44"/>
    </row>
    <row r="39" customFormat="false" ht="13.5" hidden="false" customHeight="true" outlineLevel="0" collapsed="false">
      <c r="A39" s="44" t="n">
        <v>223</v>
      </c>
      <c r="B39" s="163" t="s">
        <v>289</v>
      </c>
      <c r="C39" s="96" t="str">
        <f aca="false">CONCATENATE(D39,"_",E39)</f>
        <v>CM_</v>
      </c>
      <c r="D39" s="184" t="s">
        <v>23</v>
      </c>
      <c r="E39" s="337"/>
      <c r="F39" s="195" t="s">
        <v>30</v>
      </c>
      <c r="G39" s="144"/>
      <c r="H39" s="318"/>
      <c r="I39" s="318"/>
      <c r="J39" s="178"/>
      <c r="K39" s="318"/>
      <c r="L39" s="318"/>
      <c r="M39" s="318"/>
      <c r="N39" s="318"/>
      <c r="O39" s="318"/>
      <c r="P39" s="318"/>
      <c r="Q39" s="355"/>
      <c r="R39" s="355"/>
      <c r="S39" s="355"/>
      <c r="T39" s="167"/>
      <c r="U39" s="167"/>
      <c r="V39" s="167"/>
      <c r="W39" s="167"/>
      <c r="X39" s="167"/>
      <c r="Y39" s="167"/>
      <c r="Z39" s="167"/>
      <c r="AA39" s="167"/>
      <c r="AB39" s="167"/>
      <c r="AC39" s="147"/>
      <c r="AD39" s="113" t="str">
        <f aca="false">IF(AD37=AD38,"ok","/!\")</f>
        <v>ok</v>
      </c>
      <c r="AE39" s="113" t="str">
        <f aca="false">IF(AD37=AE37,"ok","/!\")</f>
        <v>/!\</v>
      </c>
      <c r="AF39" s="114"/>
      <c r="AG39" s="114"/>
      <c r="AH39" s="105" t="n">
        <f aca="false">E39</f>
        <v>0</v>
      </c>
      <c r="AI39" s="106" t="str">
        <f aca="false">D39</f>
        <v>CM</v>
      </c>
      <c r="AJ39" s="105" t="n">
        <f aca="false">SUM(G39:AB39)</f>
        <v>0</v>
      </c>
      <c r="AK39" s="105" t="n">
        <f aca="false">AJ39*1.5</f>
        <v>0</v>
      </c>
      <c r="AL39" s="44" t="n">
        <f aca="false">AK39</f>
        <v>0</v>
      </c>
      <c r="AM39" s="44" t="n">
        <v>0</v>
      </c>
      <c r="AN39" s="44"/>
      <c r="AO39" s="44"/>
      <c r="AP39" s="44"/>
      <c r="AQ39" s="44"/>
      <c r="AR39" s="44"/>
      <c r="AS39" s="44"/>
      <c r="AT39" s="44"/>
      <c r="AU39" s="44"/>
    </row>
    <row r="40" customFormat="false" ht="14.25" hidden="false" customHeight="true" outlineLevel="0" collapsed="false">
      <c r="A40" s="44" t="n">
        <v>224</v>
      </c>
      <c r="B40" s="88" t="s">
        <v>288</v>
      </c>
      <c r="C40" s="88" t="str">
        <f aca="false">CONCATENATE(D40,"_",E40)</f>
        <v>TD_Intervenant</v>
      </c>
      <c r="D40" s="88" t="s">
        <v>25</v>
      </c>
      <c r="E40" s="89" t="s">
        <v>71</v>
      </c>
      <c r="F40" s="89" t="s">
        <v>72</v>
      </c>
      <c r="G40" s="92" t="n">
        <v>2</v>
      </c>
      <c r="H40" s="275" t="n">
        <v>1</v>
      </c>
      <c r="I40" s="275" t="n">
        <v>1</v>
      </c>
      <c r="J40" s="251"/>
      <c r="K40" s="275" t="n">
        <v>1</v>
      </c>
      <c r="L40" s="275" t="n">
        <v>1</v>
      </c>
      <c r="M40" s="275" t="n">
        <v>1</v>
      </c>
      <c r="N40" s="275" t="n">
        <v>1</v>
      </c>
      <c r="O40" s="275" t="n">
        <v>1</v>
      </c>
      <c r="P40" s="275" t="n">
        <v>1</v>
      </c>
      <c r="Q40" s="343"/>
      <c r="R40" s="343"/>
      <c r="S40" s="343"/>
      <c r="T40" s="238"/>
      <c r="U40" s="238"/>
      <c r="V40" s="238"/>
      <c r="W40" s="238"/>
      <c r="X40" s="238"/>
      <c r="Y40" s="238"/>
      <c r="Z40" s="238"/>
      <c r="AA40" s="238"/>
      <c r="AB40" s="238"/>
      <c r="AC40" s="151"/>
      <c r="AD40" s="88" t="n">
        <f aca="false">SUM(G40:AB40)*2</f>
        <v>20</v>
      </c>
      <c r="AE40" s="88" t="n">
        <f aca="false">12/1.5*2</f>
        <v>16</v>
      </c>
      <c r="AF40" s="114"/>
      <c r="AG40" s="114"/>
      <c r="AH40" s="88" t="str">
        <f aca="false">E40</f>
        <v>Intervenant</v>
      </c>
      <c r="AI40" s="88" t="str">
        <f aca="false">D40</f>
        <v>TD</v>
      </c>
      <c r="AJ40" s="88" t="n">
        <f aca="false">SUM(G40:AB40)</f>
        <v>10</v>
      </c>
      <c r="AK40" s="88" t="n">
        <f aca="false">AJ40*1.5</f>
        <v>15</v>
      </c>
      <c r="AL40" s="44"/>
      <c r="AM40" s="44" t="n">
        <v>0</v>
      </c>
      <c r="AN40" s="44"/>
      <c r="AO40" s="44"/>
      <c r="AP40" s="44"/>
      <c r="AQ40" s="44"/>
      <c r="AR40" s="44"/>
      <c r="AS40" s="44"/>
      <c r="AT40" s="44"/>
      <c r="AU40" s="44"/>
    </row>
    <row r="41" customFormat="false" ht="13.5" hidden="false" customHeight="true" outlineLevel="0" collapsed="false">
      <c r="A41" s="44" t="n">
        <v>225</v>
      </c>
      <c r="B41" s="163" t="s">
        <v>289</v>
      </c>
      <c r="C41" s="96" t="str">
        <f aca="false">CONCATENATE(D41,"_",E41)</f>
        <v>TD_LN</v>
      </c>
      <c r="D41" s="184" t="s">
        <v>25</v>
      </c>
      <c r="E41" s="195" t="s">
        <v>96</v>
      </c>
      <c r="F41" s="195" t="s">
        <v>36</v>
      </c>
      <c r="G41" s="101" t="n">
        <v>4</v>
      </c>
      <c r="H41" s="283" t="n">
        <v>2</v>
      </c>
      <c r="I41" s="283" t="n">
        <v>2</v>
      </c>
      <c r="J41" s="167"/>
      <c r="K41" s="283" t="n">
        <v>2</v>
      </c>
      <c r="L41" s="283" t="n">
        <v>2</v>
      </c>
      <c r="M41" s="283" t="n">
        <v>2</v>
      </c>
      <c r="N41" s="283" t="n">
        <v>2</v>
      </c>
      <c r="O41" s="283" t="n">
        <v>2</v>
      </c>
      <c r="P41" s="283" t="n">
        <v>2</v>
      </c>
      <c r="Q41" s="355"/>
      <c r="R41" s="355"/>
      <c r="S41" s="355"/>
      <c r="T41" s="167"/>
      <c r="U41" s="167"/>
      <c r="V41" s="167"/>
      <c r="W41" s="167"/>
      <c r="X41" s="167"/>
      <c r="Y41" s="167"/>
      <c r="Z41" s="167"/>
      <c r="AA41" s="167"/>
      <c r="AB41" s="167"/>
      <c r="AC41" s="147"/>
      <c r="AD41" s="103" t="n">
        <f aca="false">SUM(G41:AB42)</f>
        <v>20</v>
      </c>
      <c r="AE41" s="104"/>
      <c r="AF41" s="114"/>
      <c r="AG41" s="114"/>
      <c r="AH41" s="105" t="str">
        <f aca="false">E41</f>
        <v>LN</v>
      </c>
      <c r="AI41" s="106" t="str">
        <f aca="false">D41</f>
        <v>TD</v>
      </c>
      <c r="AJ41" s="105" t="n">
        <f aca="false">SUM(G41:AB41)</f>
        <v>20</v>
      </c>
      <c r="AK41" s="105" t="n">
        <f aca="false">AJ41*1.5</f>
        <v>30</v>
      </c>
      <c r="AL41" s="44" t="n">
        <f aca="false">AK41</f>
        <v>30</v>
      </c>
      <c r="AM41" s="44" t="n">
        <v>15</v>
      </c>
      <c r="AN41" s="44"/>
      <c r="AO41" s="44"/>
      <c r="AP41" s="44"/>
      <c r="AQ41" s="44"/>
      <c r="AR41" s="44"/>
      <c r="AS41" s="44"/>
      <c r="AT41" s="44"/>
      <c r="AU41" s="44"/>
    </row>
    <row r="42" customFormat="false" ht="13.5" hidden="false" customHeight="true" outlineLevel="0" collapsed="false">
      <c r="A42" s="44" t="n">
        <v>226</v>
      </c>
      <c r="B42" s="163" t="s">
        <v>289</v>
      </c>
      <c r="C42" s="96" t="str">
        <f aca="false">CONCATENATE(D42,"_",E42)</f>
        <v>TD_</v>
      </c>
      <c r="D42" s="184" t="s">
        <v>25</v>
      </c>
      <c r="E42" s="371"/>
      <c r="F42" s="195" t="s">
        <v>36</v>
      </c>
      <c r="G42" s="144"/>
      <c r="H42" s="283"/>
      <c r="I42" s="283"/>
      <c r="J42" s="167"/>
      <c r="K42" s="283"/>
      <c r="L42" s="283"/>
      <c r="M42" s="283"/>
      <c r="N42" s="283"/>
      <c r="O42" s="283"/>
      <c r="P42" s="283"/>
      <c r="Q42" s="355"/>
      <c r="R42" s="355"/>
      <c r="S42" s="355"/>
      <c r="T42" s="167"/>
      <c r="U42" s="167"/>
      <c r="V42" s="167"/>
      <c r="W42" s="167"/>
      <c r="X42" s="167"/>
      <c r="Y42" s="167"/>
      <c r="Z42" s="167"/>
      <c r="AA42" s="167"/>
      <c r="AB42" s="167"/>
      <c r="AC42" s="147"/>
      <c r="AD42" s="113" t="str">
        <f aca="false">IF(AD40=AD41,"ok","/!\")</f>
        <v>ok</v>
      </c>
      <c r="AE42" s="113" t="str">
        <f aca="false">IF(AD40=AE40,"ok","/!\")</f>
        <v>/!\</v>
      </c>
      <c r="AF42" s="114"/>
      <c r="AG42" s="114"/>
      <c r="AH42" s="105" t="n">
        <f aca="false">E42</f>
        <v>0</v>
      </c>
      <c r="AI42" s="106" t="str">
        <f aca="false">D42</f>
        <v>TD</v>
      </c>
      <c r="AJ42" s="105" t="n">
        <f aca="false">SUM(G42:AB42)</f>
        <v>0</v>
      </c>
      <c r="AK42" s="105" t="n">
        <f aca="false">AJ42*1.5</f>
        <v>0</v>
      </c>
      <c r="AL42" s="44" t="n">
        <f aca="false">AK42</f>
        <v>0</v>
      </c>
      <c r="AM42" s="44" t="n">
        <v>0</v>
      </c>
      <c r="AN42" s="44"/>
      <c r="AO42" s="44"/>
      <c r="AP42" s="44"/>
      <c r="AQ42" s="44"/>
      <c r="AR42" s="44"/>
      <c r="AS42" s="44"/>
      <c r="AT42" s="44"/>
      <c r="AU42" s="44"/>
    </row>
    <row r="43" customFormat="false" ht="13.5" hidden="false" customHeight="true" outlineLevel="0" collapsed="false">
      <c r="A43" s="44" t="n">
        <v>227</v>
      </c>
      <c r="B43" s="88" t="s">
        <v>288</v>
      </c>
      <c r="C43" s="88" t="str">
        <f aca="false">CONCATENATE(D43,"_",E43)</f>
        <v>TP_Intervenant</v>
      </c>
      <c r="D43" s="88" t="s">
        <v>27</v>
      </c>
      <c r="E43" s="89" t="s">
        <v>71</v>
      </c>
      <c r="F43" s="89" t="s">
        <v>72</v>
      </c>
      <c r="G43" s="141"/>
      <c r="H43" s="275" t="n">
        <v>1</v>
      </c>
      <c r="I43" s="275" t="n">
        <v>1</v>
      </c>
      <c r="J43" s="251"/>
      <c r="K43" s="275" t="n">
        <v>1</v>
      </c>
      <c r="L43" s="275" t="n">
        <v>1</v>
      </c>
      <c r="M43" s="275" t="n">
        <v>1</v>
      </c>
      <c r="N43" s="275" t="n">
        <v>1</v>
      </c>
      <c r="O43" s="275" t="n">
        <v>1</v>
      </c>
      <c r="P43" s="275" t="n">
        <v>1</v>
      </c>
      <c r="Q43" s="343"/>
      <c r="R43" s="343"/>
      <c r="S43" s="343"/>
      <c r="T43" s="238"/>
      <c r="U43" s="238"/>
      <c r="V43" s="238"/>
      <c r="W43" s="238"/>
      <c r="X43" s="238"/>
      <c r="Y43" s="238"/>
      <c r="Z43" s="238"/>
      <c r="AA43" s="238"/>
      <c r="AB43" s="238"/>
      <c r="AC43" s="151"/>
      <c r="AD43" s="88" t="n">
        <f aca="false">SUM(G43:AB43)*4</f>
        <v>32</v>
      </c>
      <c r="AE43" s="88" t="n">
        <f aca="false">12/1.5*4</f>
        <v>32</v>
      </c>
      <c r="AF43" s="114"/>
      <c r="AG43" s="114"/>
      <c r="AH43" s="88" t="str">
        <f aca="false">E43</f>
        <v>Intervenant</v>
      </c>
      <c r="AI43" s="88" t="str">
        <f aca="false">D43</f>
        <v>TP</v>
      </c>
      <c r="AJ43" s="88" t="n">
        <f aca="false">SUM(G43:AB43)</f>
        <v>8</v>
      </c>
      <c r="AK43" s="88" t="n">
        <f aca="false">AJ43*1.5</f>
        <v>12</v>
      </c>
      <c r="AL43" s="44"/>
      <c r="AM43" s="44" t="n">
        <v>0</v>
      </c>
      <c r="AN43" s="44"/>
      <c r="AO43" s="44"/>
      <c r="AP43" s="44"/>
      <c r="AQ43" s="44"/>
      <c r="AR43" s="44"/>
      <c r="AS43" s="44"/>
      <c r="AT43" s="44"/>
      <c r="AU43" s="44"/>
    </row>
    <row r="44" customFormat="false" ht="13.5" hidden="false" customHeight="true" outlineLevel="0" collapsed="false">
      <c r="A44" s="44" t="n">
        <v>228</v>
      </c>
      <c r="B44" s="163" t="s">
        <v>289</v>
      </c>
      <c r="C44" s="96" t="str">
        <f aca="false">CONCATENATE(D44,"_",E44)</f>
        <v>TP_LN</v>
      </c>
      <c r="D44" s="184" t="s">
        <v>27</v>
      </c>
      <c r="E44" s="195" t="s">
        <v>96</v>
      </c>
      <c r="F44" s="195" t="s">
        <v>36</v>
      </c>
      <c r="G44" s="144"/>
      <c r="H44" s="283" t="n">
        <v>4</v>
      </c>
      <c r="I44" s="283" t="n">
        <v>4</v>
      </c>
      <c r="J44" s="167"/>
      <c r="K44" s="283" t="n">
        <v>4</v>
      </c>
      <c r="L44" s="283" t="n">
        <v>4</v>
      </c>
      <c r="M44" s="283" t="n">
        <v>4</v>
      </c>
      <c r="N44" s="283" t="n">
        <v>4</v>
      </c>
      <c r="O44" s="283" t="n">
        <v>4</v>
      </c>
      <c r="P44" s="283" t="n">
        <v>4</v>
      </c>
      <c r="Q44" s="355"/>
      <c r="R44" s="355"/>
      <c r="S44" s="355"/>
      <c r="T44" s="167"/>
      <c r="U44" s="167"/>
      <c r="V44" s="167"/>
      <c r="W44" s="167"/>
      <c r="X44" s="167"/>
      <c r="Y44" s="167"/>
      <c r="Z44" s="167"/>
      <c r="AA44" s="167"/>
      <c r="AB44" s="167"/>
      <c r="AC44" s="147"/>
      <c r="AD44" s="103" t="n">
        <f aca="false">SUM(G44:AB47)</f>
        <v>32</v>
      </c>
      <c r="AE44" s="104"/>
      <c r="AF44" s="114"/>
      <c r="AG44" s="114"/>
      <c r="AH44" s="105" t="str">
        <f aca="false">E44</f>
        <v>LN</v>
      </c>
      <c r="AI44" s="106" t="str">
        <f aca="false">D44</f>
        <v>TP</v>
      </c>
      <c r="AJ44" s="105" t="n">
        <f aca="false">SUM(G44:AB44)</f>
        <v>32</v>
      </c>
      <c r="AK44" s="105" t="n">
        <f aca="false">AJ44*1.5</f>
        <v>48</v>
      </c>
      <c r="AL44" s="44" t="n">
        <f aca="false">AK44/4*3</f>
        <v>36</v>
      </c>
      <c r="AM44" s="44" t="n">
        <v>24</v>
      </c>
      <c r="AN44" s="44"/>
      <c r="AO44" s="44"/>
      <c r="AP44" s="44"/>
      <c r="AQ44" s="44"/>
      <c r="AR44" s="44"/>
      <c r="AS44" s="44"/>
      <c r="AT44" s="44"/>
      <c r="AU44" s="44"/>
    </row>
    <row r="45" customFormat="false" ht="13.5" hidden="false" customHeight="true" outlineLevel="0" collapsed="false">
      <c r="A45" s="44" t="n">
        <v>229</v>
      </c>
      <c r="B45" s="163" t="s">
        <v>289</v>
      </c>
      <c r="C45" s="96" t="str">
        <f aca="false">CONCATENATE(D45,"_",E45)</f>
        <v>TP_</v>
      </c>
      <c r="D45" s="184" t="s">
        <v>27</v>
      </c>
      <c r="E45" s="371"/>
      <c r="F45" s="195" t="s">
        <v>36</v>
      </c>
      <c r="G45" s="144"/>
      <c r="H45" s="318"/>
      <c r="I45" s="318"/>
      <c r="J45" s="178"/>
      <c r="K45" s="318"/>
      <c r="L45" s="318"/>
      <c r="M45" s="318"/>
      <c r="N45" s="318"/>
      <c r="O45" s="318"/>
      <c r="P45" s="318"/>
      <c r="Q45" s="355"/>
      <c r="R45" s="355"/>
      <c r="S45" s="355"/>
      <c r="T45" s="167"/>
      <c r="U45" s="167"/>
      <c r="V45" s="167"/>
      <c r="W45" s="167"/>
      <c r="X45" s="167"/>
      <c r="Y45" s="167"/>
      <c r="Z45" s="167"/>
      <c r="AA45" s="167"/>
      <c r="AB45" s="167"/>
      <c r="AC45" s="147"/>
      <c r="AD45" s="126"/>
      <c r="AE45" s="114"/>
      <c r="AF45" s="114"/>
      <c r="AG45" s="114"/>
      <c r="AH45" s="105" t="n">
        <f aca="false">E45</f>
        <v>0</v>
      </c>
      <c r="AI45" s="106" t="str">
        <f aca="false">D45</f>
        <v>TP</v>
      </c>
      <c r="AJ45" s="105" t="n">
        <f aca="false">SUM(G45:AB45)</f>
        <v>0</v>
      </c>
      <c r="AK45" s="105" t="n">
        <f aca="false">AJ45*1.5</f>
        <v>0</v>
      </c>
      <c r="AL45" s="44" t="n">
        <f aca="false">AK45</f>
        <v>0</v>
      </c>
      <c r="AM45" s="44" t="n">
        <v>0</v>
      </c>
      <c r="AN45" s="44"/>
      <c r="AO45" s="44"/>
      <c r="AP45" s="44"/>
      <c r="AQ45" s="44"/>
      <c r="AR45" s="44"/>
      <c r="AS45" s="44"/>
      <c r="AT45" s="44"/>
      <c r="AU45" s="44"/>
    </row>
    <row r="46" customFormat="false" ht="13.5" hidden="false" customHeight="true" outlineLevel="0" collapsed="false">
      <c r="A46" s="44" t="n">
        <v>230</v>
      </c>
      <c r="B46" s="163" t="s">
        <v>289</v>
      </c>
      <c r="C46" s="96" t="str">
        <f aca="false">CONCATENATE(D46,"_",E46)</f>
        <v>TP_</v>
      </c>
      <c r="D46" s="184" t="s">
        <v>27</v>
      </c>
      <c r="E46" s="185"/>
      <c r="F46" s="195" t="s">
        <v>36</v>
      </c>
      <c r="G46" s="144"/>
      <c r="H46" s="318"/>
      <c r="I46" s="318"/>
      <c r="J46" s="178"/>
      <c r="K46" s="318"/>
      <c r="L46" s="318"/>
      <c r="M46" s="318"/>
      <c r="N46" s="318"/>
      <c r="O46" s="318"/>
      <c r="P46" s="318"/>
      <c r="Q46" s="355"/>
      <c r="R46" s="355"/>
      <c r="S46" s="355"/>
      <c r="T46" s="167"/>
      <c r="U46" s="167"/>
      <c r="V46" s="167"/>
      <c r="W46" s="167"/>
      <c r="X46" s="167"/>
      <c r="Y46" s="167"/>
      <c r="Z46" s="167"/>
      <c r="AA46" s="167"/>
      <c r="AB46" s="167"/>
      <c r="AC46" s="147"/>
      <c r="AD46" s="126"/>
      <c r="AE46" s="114"/>
      <c r="AF46" s="114"/>
      <c r="AG46" s="114"/>
      <c r="AH46" s="105" t="n">
        <f aca="false">E46</f>
        <v>0</v>
      </c>
      <c r="AI46" s="106" t="str">
        <f aca="false">D46</f>
        <v>TP</v>
      </c>
      <c r="AJ46" s="105" t="n">
        <f aca="false">SUM(G46:AB46)</f>
        <v>0</v>
      </c>
      <c r="AK46" s="105" t="n">
        <f aca="false">AJ46*1.5</f>
        <v>0</v>
      </c>
      <c r="AL46" s="44" t="n">
        <f aca="false">AK46</f>
        <v>0</v>
      </c>
      <c r="AM46" s="44" t="n">
        <v>0</v>
      </c>
      <c r="AN46" s="44"/>
      <c r="AO46" s="44"/>
      <c r="AP46" s="44"/>
      <c r="AQ46" s="44"/>
      <c r="AR46" s="44"/>
      <c r="AS46" s="44"/>
      <c r="AT46" s="44"/>
      <c r="AU46" s="44"/>
    </row>
    <row r="47" customFormat="false" ht="13.5" hidden="false" customHeight="true" outlineLevel="0" collapsed="false">
      <c r="A47" s="44" t="n">
        <v>231</v>
      </c>
      <c r="B47" s="163" t="s">
        <v>289</v>
      </c>
      <c r="C47" s="96" t="str">
        <f aca="false">CONCATENATE(D47,"_",E47)</f>
        <v>TP_</v>
      </c>
      <c r="D47" s="184" t="s">
        <v>27</v>
      </c>
      <c r="E47" s="371"/>
      <c r="F47" s="195" t="s">
        <v>36</v>
      </c>
      <c r="G47" s="144"/>
      <c r="H47" s="318"/>
      <c r="I47" s="318"/>
      <c r="J47" s="178"/>
      <c r="K47" s="318"/>
      <c r="L47" s="318"/>
      <c r="M47" s="318"/>
      <c r="N47" s="318"/>
      <c r="O47" s="318"/>
      <c r="P47" s="318"/>
      <c r="Q47" s="355"/>
      <c r="R47" s="355"/>
      <c r="S47" s="355"/>
      <c r="T47" s="167"/>
      <c r="U47" s="167"/>
      <c r="V47" s="167"/>
      <c r="W47" s="167"/>
      <c r="X47" s="167"/>
      <c r="Y47" s="167"/>
      <c r="Z47" s="167"/>
      <c r="AA47" s="167"/>
      <c r="AB47" s="167"/>
      <c r="AC47" s="147"/>
      <c r="AD47" s="113" t="str">
        <f aca="false">IF(AD43=AD44,"ok","/!\")</f>
        <v>ok</v>
      </c>
      <c r="AE47" s="113" t="str">
        <f aca="false">IF(AD43=AE43,"ok","/!\")</f>
        <v>ok</v>
      </c>
      <c r="AF47" s="114"/>
      <c r="AG47" s="114"/>
      <c r="AH47" s="105" t="n">
        <f aca="false">E47</f>
        <v>0</v>
      </c>
      <c r="AI47" s="106" t="str">
        <f aca="false">D47</f>
        <v>TP</v>
      </c>
      <c r="AJ47" s="105" t="n">
        <f aca="false">SUM(G47:AB47)</f>
        <v>0</v>
      </c>
      <c r="AK47" s="105" t="n">
        <f aca="false">AJ47*1.5</f>
        <v>0</v>
      </c>
      <c r="AL47" s="44" t="n">
        <f aca="false">AK47</f>
        <v>0</v>
      </c>
      <c r="AM47" s="44" t="n">
        <v>0</v>
      </c>
      <c r="AN47" s="44"/>
      <c r="AO47" s="44"/>
      <c r="AP47" s="44"/>
      <c r="AQ47" s="44"/>
      <c r="AR47" s="44"/>
      <c r="AS47" s="44"/>
      <c r="AT47" s="44"/>
      <c r="AU47" s="44"/>
    </row>
    <row r="48" customFormat="false" ht="24.75" hidden="false" customHeight="true" outlineLevel="0" collapsed="false">
      <c r="A48" s="44" t="n">
        <v>232</v>
      </c>
      <c r="B48" s="88" t="s">
        <v>288</v>
      </c>
      <c r="C48" s="88" t="str">
        <f aca="false">CONCATENATE(D48,"_",E48)</f>
        <v>CTRL_Intervenant</v>
      </c>
      <c r="D48" s="88" t="s">
        <v>28</v>
      </c>
      <c r="E48" s="89" t="s">
        <v>71</v>
      </c>
      <c r="F48" s="89" t="s">
        <v>72</v>
      </c>
      <c r="G48" s="141"/>
      <c r="H48" s="372"/>
      <c r="I48" s="372"/>
      <c r="J48" s="226"/>
      <c r="K48" s="372"/>
      <c r="L48" s="372"/>
      <c r="M48" s="372"/>
      <c r="N48" s="372"/>
      <c r="O48" s="372"/>
      <c r="P48" s="372"/>
      <c r="Q48" s="343"/>
      <c r="R48" s="343"/>
      <c r="S48" s="343"/>
      <c r="T48" s="238"/>
      <c r="U48" s="238"/>
      <c r="V48" s="238"/>
      <c r="W48" s="238"/>
      <c r="X48" s="238"/>
      <c r="Y48" s="238"/>
      <c r="Z48" s="238"/>
      <c r="AA48" s="238"/>
      <c r="AB48" s="238"/>
      <c r="AC48" s="151"/>
      <c r="AD48" s="88" t="n">
        <f aca="false">SUM(G48:AB48)</f>
        <v>0</v>
      </c>
      <c r="AE48" s="88" t="n">
        <f aca="false">1.5/1.5</f>
        <v>1</v>
      </c>
      <c r="AF48" s="114"/>
      <c r="AG48" s="114"/>
      <c r="AH48" s="88" t="str">
        <f aca="false">E48</f>
        <v>Intervenant</v>
      </c>
      <c r="AI48" s="88" t="str">
        <f aca="false">D48</f>
        <v>CTRL</v>
      </c>
      <c r="AJ48" s="88" t="n">
        <f aca="false">SUM(G48:AB48)</f>
        <v>0</v>
      </c>
      <c r="AK48" s="88" t="n">
        <f aca="false">AJ48*1.5</f>
        <v>0</v>
      </c>
      <c r="AL48" s="44" t="n">
        <f aca="false">AK48</f>
        <v>0</v>
      </c>
      <c r="AM48" s="44" t="n">
        <v>0</v>
      </c>
      <c r="AN48" s="44"/>
      <c r="AO48" s="44"/>
      <c r="AP48" s="44"/>
      <c r="AQ48" s="44"/>
      <c r="AR48" s="44"/>
      <c r="AS48" s="44"/>
      <c r="AT48" s="44"/>
      <c r="AU48" s="44"/>
    </row>
    <row r="49" customFormat="false" ht="14.25" hidden="false" customHeight="true" outlineLevel="0" collapsed="false">
      <c r="A49" s="44" t="n">
        <v>233</v>
      </c>
      <c r="B49" s="163" t="s">
        <v>289</v>
      </c>
      <c r="C49" s="96" t="str">
        <f aca="false">CONCATENATE(D49,"_",E49)</f>
        <v>CTRL_LN</v>
      </c>
      <c r="D49" s="184" t="s">
        <v>28</v>
      </c>
      <c r="E49" s="195" t="s">
        <v>96</v>
      </c>
      <c r="F49" s="195" t="s">
        <v>28</v>
      </c>
      <c r="G49" s="144"/>
      <c r="H49" s="318"/>
      <c r="I49" s="318"/>
      <c r="J49" s="178"/>
      <c r="K49" s="318"/>
      <c r="L49" s="318"/>
      <c r="M49" s="318"/>
      <c r="N49" s="318"/>
      <c r="O49" s="318"/>
      <c r="P49" s="318"/>
      <c r="Q49" s="355"/>
      <c r="R49" s="355"/>
      <c r="S49" s="355"/>
      <c r="T49" s="167"/>
      <c r="U49" s="167"/>
      <c r="V49" s="167"/>
      <c r="W49" s="167"/>
      <c r="X49" s="167"/>
      <c r="Y49" s="167"/>
      <c r="Z49" s="167"/>
      <c r="AA49" s="167"/>
      <c r="AB49" s="167"/>
      <c r="AC49" s="147"/>
      <c r="AD49" s="103" t="n">
        <f aca="false">SUM(G49:AB50)</f>
        <v>0</v>
      </c>
      <c r="AE49" s="104"/>
      <c r="AF49" s="114"/>
      <c r="AG49" s="114"/>
      <c r="AH49" s="106" t="str">
        <f aca="false">E49</f>
        <v>LN</v>
      </c>
      <c r="AI49" s="106" t="str">
        <f aca="false">D49</f>
        <v>CTRL</v>
      </c>
      <c r="AJ49" s="106" t="n">
        <f aca="false">SUM(G49:AB49)</f>
        <v>0</v>
      </c>
      <c r="AK49" s="106" t="n">
        <f aca="false">AJ49*1.5</f>
        <v>0</v>
      </c>
      <c r="AL49" s="44" t="n">
        <f aca="false">AK49</f>
        <v>0</v>
      </c>
      <c r="AM49" s="44" t="n">
        <v>0</v>
      </c>
      <c r="AN49" s="44"/>
      <c r="AO49" s="44"/>
      <c r="AP49" s="44"/>
      <c r="AQ49" s="44"/>
      <c r="AR49" s="44"/>
      <c r="AS49" s="44"/>
      <c r="AT49" s="44"/>
      <c r="AU49" s="44"/>
    </row>
    <row r="50" customFormat="false" ht="13.5" hidden="false" customHeight="true" outlineLevel="0" collapsed="false">
      <c r="A50" s="44" t="n">
        <v>234</v>
      </c>
      <c r="B50" s="163" t="s">
        <v>289</v>
      </c>
      <c r="C50" s="96" t="str">
        <f aca="false">CONCATENATE(D50,"_",E50)</f>
        <v>CTRL_</v>
      </c>
      <c r="D50" s="184" t="s">
        <v>28</v>
      </c>
      <c r="E50" s="185"/>
      <c r="F50" s="195" t="s">
        <v>28</v>
      </c>
      <c r="G50" s="144"/>
      <c r="H50" s="318"/>
      <c r="I50" s="318"/>
      <c r="J50" s="178"/>
      <c r="K50" s="318"/>
      <c r="L50" s="318"/>
      <c r="M50" s="318"/>
      <c r="N50" s="318"/>
      <c r="O50" s="318"/>
      <c r="P50" s="318"/>
      <c r="Q50" s="355"/>
      <c r="R50" s="355"/>
      <c r="S50" s="355"/>
      <c r="T50" s="167"/>
      <c r="U50" s="167"/>
      <c r="V50" s="167"/>
      <c r="W50" s="167"/>
      <c r="X50" s="167"/>
      <c r="Y50" s="167"/>
      <c r="Z50" s="167"/>
      <c r="AA50" s="167"/>
      <c r="AB50" s="167"/>
      <c r="AC50" s="155"/>
      <c r="AD50" s="113" t="str">
        <f aca="false">IF(AD48=AD49,"ok","/!\")</f>
        <v>ok</v>
      </c>
      <c r="AE50" s="113" t="str">
        <f aca="false">IF(AD48=AE48,"ok","/!\")</f>
        <v>/!\</v>
      </c>
      <c r="AF50" s="129"/>
      <c r="AG50" s="129"/>
      <c r="AH50" s="28" t="n">
        <f aca="false">E50</f>
        <v>0</v>
      </c>
      <c r="AI50" s="106" t="str">
        <f aca="false">D50</f>
        <v>CTRL</v>
      </c>
      <c r="AJ50" s="28" t="n">
        <f aca="false">SUM(G50:AB50)</f>
        <v>0</v>
      </c>
      <c r="AK50" s="28" t="n">
        <f aca="false">AJ50*1.5</f>
        <v>0</v>
      </c>
      <c r="AL50" s="44" t="n">
        <f aca="false">AK50</f>
        <v>0</v>
      </c>
      <c r="AM50" s="44" t="n">
        <v>0</v>
      </c>
      <c r="AN50" s="44"/>
      <c r="AO50" s="44"/>
      <c r="AP50" s="44"/>
      <c r="AQ50" s="44"/>
      <c r="AR50" s="44"/>
      <c r="AS50" s="44"/>
      <c r="AT50" s="44"/>
      <c r="AU50" s="44"/>
    </row>
    <row r="51" customFormat="false" ht="13.5" hidden="false" customHeight="true" outlineLevel="0" collapsed="false">
      <c r="A51" s="44"/>
      <c r="B51" s="172"/>
      <c r="C51" s="131"/>
      <c r="D51" s="172"/>
      <c r="E51" s="259"/>
      <c r="F51" s="259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174"/>
      <c r="AD51" s="72"/>
      <c r="AE51" s="86"/>
      <c r="AF51" s="72"/>
      <c r="AG51" s="72"/>
      <c r="AH51" s="86"/>
      <c r="AI51" s="86"/>
      <c r="AJ51" s="86"/>
      <c r="AK51" s="86"/>
      <c r="AL51" s="44" t="n">
        <f aca="false">AK51</f>
        <v>0</v>
      </c>
      <c r="AM51" s="44" t="n">
        <v>0</v>
      </c>
      <c r="AN51" s="44"/>
      <c r="AO51" s="44"/>
      <c r="AP51" s="44"/>
      <c r="AQ51" s="44"/>
      <c r="AR51" s="44"/>
      <c r="AS51" s="44"/>
      <c r="AT51" s="44"/>
      <c r="AU51" s="44"/>
    </row>
    <row r="52" customFormat="false" ht="24.75" hidden="false" customHeight="true" outlineLevel="0" collapsed="false">
      <c r="A52" s="44" t="n">
        <v>237</v>
      </c>
      <c r="B52" s="89" t="s">
        <v>256</v>
      </c>
      <c r="C52" s="89" t="str">
        <f aca="false">CONCATENATE(D52,"_",E52)</f>
        <v>CM_Intervenant</v>
      </c>
      <c r="D52" s="89" t="s">
        <v>23</v>
      </c>
      <c r="E52" s="89" t="s">
        <v>71</v>
      </c>
      <c r="F52" s="89" t="s">
        <v>72</v>
      </c>
      <c r="G52" s="92" t="n">
        <v>0.5</v>
      </c>
      <c r="H52" s="275" t="n">
        <f aca="false">1/2</f>
        <v>0.5</v>
      </c>
      <c r="I52" s="275" t="n">
        <f aca="false">1/2</f>
        <v>0.5</v>
      </c>
      <c r="J52" s="251"/>
      <c r="K52" s="275" t="n">
        <f aca="false">1/2</f>
        <v>0.5</v>
      </c>
      <c r="L52" s="275"/>
      <c r="M52" s="275"/>
      <c r="N52" s="275"/>
      <c r="O52" s="275"/>
      <c r="P52" s="275"/>
      <c r="Q52" s="343"/>
      <c r="R52" s="343"/>
      <c r="S52" s="343"/>
      <c r="T52" s="238"/>
      <c r="U52" s="238"/>
      <c r="V52" s="238"/>
      <c r="W52" s="238"/>
      <c r="X52" s="238"/>
      <c r="Y52" s="238"/>
      <c r="Z52" s="238"/>
      <c r="AA52" s="238"/>
      <c r="AB52" s="238"/>
      <c r="AC52" s="142" t="s">
        <v>257</v>
      </c>
      <c r="AD52" s="88" t="n">
        <f aca="false">SUM(G52:AB52)</f>
        <v>2</v>
      </c>
      <c r="AE52" s="88" t="n">
        <v>0</v>
      </c>
      <c r="AF52" s="94" t="n">
        <f aca="false">(AD52+AD55+AD58+AD63)/(AE52+AE55+AE58+AE63)</f>
        <v>1.0625</v>
      </c>
      <c r="AG52" s="88" t="str">
        <f aca="false">B52</f>
        <v>M4104C - CDAM</v>
      </c>
      <c r="AH52" s="88" t="str">
        <f aca="false">E52</f>
        <v>Intervenant</v>
      </c>
      <c r="AI52" s="88" t="s">
        <v>73</v>
      </c>
      <c r="AJ52" s="88" t="s">
        <v>21</v>
      </c>
      <c r="AK52" s="88" t="s">
        <v>74</v>
      </c>
      <c r="AL52" s="44"/>
      <c r="AM52" s="44" t="n">
        <v>0</v>
      </c>
      <c r="AN52" s="44"/>
      <c r="AO52" s="44"/>
      <c r="AP52" s="44"/>
      <c r="AQ52" s="44"/>
      <c r="AR52" s="44"/>
      <c r="AS52" s="44"/>
      <c r="AT52" s="44"/>
      <c r="AU52" s="44"/>
    </row>
    <row r="53" customFormat="false" ht="14.25" hidden="false" customHeight="true" outlineLevel="0" collapsed="false">
      <c r="A53" s="44" t="n">
        <v>238</v>
      </c>
      <c r="B53" s="163" t="s">
        <v>258</v>
      </c>
      <c r="C53" s="171" t="str">
        <f aca="false">CONCATENATE(D53,"_",E53)</f>
        <v>CM_LD</v>
      </c>
      <c r="D53" s="195" t="s">
        <v>23</v>
      </c>
      <c r="E53" s="195" t="s">
        <v>95</v>
      </c>
      <c r="F53" s="195" t="s">
        <v>30</v>
      </c>
      <c r="G53" s="101" t="n">
        <v>0.5</v>
      </c>
      <c r="H53" s="283" t="n">
        <f aca="false">1/2</f>
        <v>0.5</v>
      </c>
      <c r="I53" s="283" t="n">
        <f aca="false">1/2</f>
        <v>0.5</v>
      </c>
      <c r="J53" s="167"/>
      <c r="K53" s="283" t="n">
        <f aca="false">1/2</f>
        <v>0.5</v>
      </c>
      <c r="L53" s="283"/>
      <c r="M53" s="283"/>
      <c r="N53" s="283"/>
      <c r="O53" s="283"/>
      <c r="P53" s="283"/>
      <c r="Q53" s="355"/>
      <c r="R53" s="355"/>
      <c r="S53" s="355"/>
      <c r="T53" s="167"/>
      <c r="U53" s="167"/>
      <c r="V53" s="167"/>
      <c r="W53" s="167"/>
      <c r="X53" s="167"/>
      <c r="Y53" s="167"/>
      <c r="Z53" s="167"/>
      <c r="AA53" s="167"/>
      <c r="AB53" s="167"/>
      <c r="AC53" s="145"/>
      <c r="AD53" s="103" t="n">
        <f aca="false">SUM(G53:AB54)</f>
        <v>2</v>
      </c>
      <c r="AE53" s="104"/>
      <c r="AF53" s="104"/>
      <c r="AG53" s="104"/>
      <c r="AH53" s="105" t="str">
        <f aca="false">E53</f>
        <v>LD</v>
      </c>
      <c r="AI53" s="106" t="str">
        <f aca="false">D53</f>
        <v>CM</v>
      </c>
      <c r="AJ53" s="105" t="n">
        <f aca="false">SUM(G53:AB53)</f>
        <v>2</v>
      </c>
      <c r="AK53" s="105" t="n">
        <f aca="false">AJ53*1.5</f>
        <v>3</v>
      </c>
      <c r="AL53" s="44" t="n">
        <f aca="false">AK53*1.5</f>
        <v>4.5</v>
      </c>
      <c r="AM53" s="44" t="n">
        <v>3</v>
      </c>
      <c r="AN53" s="44"/>
      <c r="AO53" s="44"/>
      <c r="AP53" s="44"/>
      <c r="AQ53" s="44"/>
      <c r="AR53" s="44"/>
      <c r="AS53" s="44"/>
      <c r="AT53" s="44"/>
      <c r="AU53" s="44"/>
    </row>
    <row r="54" customFormat="false" ht="14.25" hidden="false" customHeight="true" outlineLevel="0" collapsed="false">
      <c r="A54" s="44" t="n">
        <v>239</v>
      </c>
      <c r="B54" s="163" t="s">
        <v>258</v>
      </c>
      <c r="C54" s="171" t="str">
        <f aca="false">CONCATENATE(D54,"_",E54)</f>
        <v>CM_</v>
      </c>
      <c r="D54" s="195" t="s">
        <v>23</v>
      </c>
      <c r="E54" s="337"/>
      <c r="F54" s="195" t="s">
        <v>30</v>
      </c>
      <c r="G54" s="101"/>
      <c r="H54" s="283"/>
      <c r="I54" s="283"/>
      <c r="J54" s="167"/>
      <c r="K54" s="283"/>
      <c r="L54" s="283"/>
      <c r="M54" s="283"/>
      <c r="N54" s="283"/>
      <c r="O54" s="283"/>
      <c r="P54" s="283"/>
      <c r="Q54" s="355"/>
      <c r="R54" s="355"/>
      <c r="S54" s="355"/>
      <c r="T54" s="167"/>
      <c r="U54" s="167"/>
      <c r="V54" s="167"/>
      <c r="W54" s="167"/>
      <c r="X54" s="167"/>
      <c r="Y54" s="167"/>
      <c r="Z54" s="167"/>
      <c r="AA54" s="167"/>
      <c r="AB54" s="167"/>
      <c r="AC54" s="147"/>
      <c r="AD54" s="113" t="str">
        <f aca="false">IF(AD52=AD53,"ok","/!\")</f>
        <v>ok</v>
      </c>
      <c r="AE54" s="113" t="str">
        <f aca="false">IF(AD52=AE52,"ok","/!\")</f>
        <v>/!\</v>
      </c>
      <c r="AF54" s="114"/>
      <c r="AG54" s="114"/>
      <c r="AH54" s="105" t="n">
        <f aca="false">E54</f>
        <v>0</v>
      </c>
      <c r="AI54" s="106" t="str">
        <f aca="false">D54</f>
        <v>CM</v>
      </c>
      <c r="AJ54" s="105" t="n">
        <f aca="false">SUM(G54:AB54)</f>
        <v>0</v>
      </c>
      <c r="AK54" s="105" t="n">
        <f aca="false">AJ54*1.5</f>
        <v>0</v>
      </c>
      <c r="AL54" s="44" t="n">
        <f aca="false">AK54</f>
        <v>0</v>
      </c>
      <c r="AM54" s="44" t="n">
        <v>0</v>
      </c>
      <c r="AN54" s="44"/>
      <c r="AO54" s="44"/>
      <c r="AP54" s="44"/>
      <c r="AQ54" s="44"/>
      <c r="AR54" s="44"/>
      <c r="AS54" s="44"/>
      <c r="AT54" s="44"/>
      <c r="AU54" s="44"/>
    </row>
    <row r="55" customFormat="false" ht="24.75" hidden="false" customHeight="true" outlineLevel="0" collapsed="false">
      <c r="A55" s="44" t="n">
        <v>240</v>
      </c>
      <c r="B55" s="89" t="s">
        <v>256</v>
      </c>
      <c r="C55" s="89" t="str">
        <f aca="false">CONCATENATE(D55,"_",E55)</f>
        <v>TD_Intervenant</v>
      </c>
      <c r="D55" s="89" t="s">
        <v>25</v>
      </c>
      <c r="E55" s="89" t="s">
        <v>71</v>
      </c>
      <c r="F55" s="89" t="s">
        <v>72</v>
      </c>
      <c r="G55" s="92" t="n">
        <v>2</v>
      </c>
      <c r="H55" s="275" t="n">
        <v>2</v>
      </c>
      <c r="I55" s="275" t="n">
        <v>2</v>
      </c>
      <c r="J55" s="251"/>
      <c r="K55" s="275" t="n">
        <v>2</v>
      </c>
      <c r="L55" s="275"/>
      <c r="M55" s="275"/>
      <c r="N55" s="275"/>
      <c r="O55" s="275"/>
      <c r="P55" s="275"/>
      <c r="Q55" s="343"/>
      <c r="R55" s="343"/>
      <c r="S55" s="343"/>
      <c r="T55" s="238"/>
      <c r="U55" s="238"/>
      <c r="V55" s="238"/>
      <c r="W55" s="238"/>
      <c r="X55" s="238"/>
      <c r="Y55" s="238"/>
      <c r="Z55" s="238"/>
      <c r="AA55" s="238"/>
      <c r="AB55" s="238"/>
      <c r="AC55" s="151"/>
      <c r="AD55" s="88" t="n">
        <f aca="false">SUM(G55:AB55)*2</f>
        <v>16</v>
      </c>
      <c r="AE55" s="88" t="n">
        <f aca="false">12/1.5*2</f>
        <v>16</v>
      </c>
      <c r="AF55" s="114"/>
      <c r="AG55" s="114"/>
      <c r="AH55" s="88" t="str">
        <f aca="false">E55</f>
        <v>Intervenant</v>
      </c>
      <c r="AI55" s="88" t="str">
        <f aca="false">D55</f>
        <v>TD</v>
      </c>
      <c r="AJ55" s="88" t="n">
        <f aca="false">SUM(G55:AB55)</f>
        <v>8</v>
      </c>
      <c r="AK55" s="88" t="n">
        <f aca="false">AJ55*1.5</f>
        <v>12</v>
      </c>
      <c r="AL55" s="44"/>
      <c r="AM55" s="44" t="n">
        <v>0</v>
      </c>
      <c r="AN55" s="44"/>
      <c r="AO55" s="44"/>
      <c r="AP55" s="44"/>
      <c r="AQ55" s="44"/>
      <c r="AR55" s="44"/>
      <c r="AS55" s="44"/>
      <c r="AT55" s="44"/>
      <c r="AU55" s="44"/>
    </row>
    <row r="56" customFormat="false" ht="13.5" hidden="false" customHeight="true" outlineLevel="0" collapsed="false">
      <c r="A56" s="44" t="n">
        <v>241</v>
      </c>
      <c r="B56" s="163" t="s">
        <v>258</v>
      </c>
      <c r="C56" s="171" t="str">
        <f aca="false">CONCATENATE(D56,"_",E56)</f>
        <v>TD_LD</v>
      </c>
      <c r="D56" s="195" t="s">
        <v>25</v>
      </c>
      <c r="E56" s="195" t="s">
        <v>95</v>
      </c>
      <c r="F56" s="195" t="s">
        <v>36</v>
      </c>
      <c r="G56" s="101" t="n">
        <v>2</v>
      </c>
      <c r="H56" s="283" t="n">
        <v>2</v>
      </c>
      <c r="I56" s="283" t="n">
        <v>2</v>
      </c>
      <c r="J56" s="167"/>
      <c r="K56" s="283" t="n">
        <v>2</v>
      </c>
      <c r="L56" s="283"/>
      <c r="M56" s="283"/>
      <c r="N56" s="283"/>
      <c r="O56" s="283"/>
      <c r="P56" s="283"/>
      <c r="Q56" s="355"/>
      <c r="R56" s="355"/>
      <c r="S56" s="355"/>
      <c r="T56" s="167"/>
      <c r="U56" s="167"/>
      <c r="V56" s="167"/>
      <c r="W56" s="167"/>
      <c r="X56" s="167"/>
      <c r="Y56" s="167"/>
      <c r="Z56" s="167"/>
      <c r="AA56" s="167"/>
      <c r="AB56" s="167"/>
      <c r="AC56" s="147"/>
      <c r="AD56" s="103" t="n">
        <f aca="false">SUM(G56:AB57)</f>
        <v>16</v>
      </c>
      <c r="AE56" s="104"/>
      <c r="AF56" s="114"/>
      <c r="AG56" s="114"/>
      <c r="AH56" s="105" t="str">
        <f aca="false">E56</f>
        <v>LD</v>
      </c>
      <c r="AI56" s="106" t="str">
        <f aca="false">D56</f>
        <v>TD</v>
      </c>
      <c r="AJ56" s="105" t="n">
        <f aca="false">SUM(G56:AB56)</f>
        <v>8</v>
      </c>
      <c r="AK56" s="105" t="n">
        <f aca="false">AJ56*1.5</f>
        <v>12</v>
      </c>
      <c r="AL56" s="44" t="n">
        <f aca="false">AK56</f>
        <v>12</v>
      </c>
      <c r="AM56" s="44" t="n">
        <v>6</v>
      </c>
      <c r="AN56" s="44"/>
      <c r="AO56" s="44"/>
      <c r="AP56" s="44"/>
      <c r="AQ56" s="44"/>
      <c r="AR56" s="44"/>
      <c r="AS56" s="44"/>
      <c r="AT56" s="44"/>
      <c r="AU56" s="44"/>
    </row>
    <row r="57" customFormat="false" ht="14.25" hidden="false" customHeight="true" outlineLevel="0" collapsed="false">
      <c r="A57" s="44" t="n">
        <v>242</v>
      </c>
      <c r="B57" s="163" t="s">
        <v>258</v>
      </c>
      <c r="C57" s="171" t="str">
        <f aca="false">CONCATENATE(D57,"_",E57)</f>
        <v>TD_JD</v>
      </c>
      <c r="D57" s="195" t="s">
        <v>25</v>
      </c>
      <c r="E57" s="337" t="s">
        <v>55</v>
      </c>
      <c r="F57" s="195" t="s">
        <v>36</v>
      </c>
      <c r="G57" s="101" t="n">
        <v>2</v>
      </c>
      <c r="H57" s="283" t="n">
        <v>2</v>
      </c>
      <c r="I57" s="283" t="n">
        <v>2</v>
      </c>
      <c r="J57" s="167"/>
      <c r="K57" s="283" t="n">
        <v>2</v>
      </c>
      <c r="L57" s="283"/>
      <c r="M57" s="283"/>
      <c r="N57" s="283"/>
      <c r="O57" s="283"/>
      <c r="P57" s="283"/>
      <c r="Q57" s="355"/>
      <c r="R57" s="355"/>
      <c r="S57" s="355"/>
      <c r="T57" s="167"/>
      <c r="U57" s="167"/>
      <c r="V57" s="167"/>
      <c r="W57" s="167"/>
      <c r="X57" s="167"/>
      <c r="Y57" s="167"/>
      <c r="Z57" s="167"/>
      <c r="AA57" s="167"/>
      <c r="AB57" s="167"/>
      <c r="AC57" s="147"/>
      <c r="AD57" s="113" t="str">
        <f aca="false">IF(AD55=AD56,"ok","/!\")</f>
        <v>ok</v>
      </c>
      <c r="AE57" s="113" t="str">
        <f aca="false">IF(AD55=AE55,"ok","/!\")</f>
        <v>ok</v>
      </c>
      <c r="AF57" s="114"/>
      <c r="AG57" s="114"/>
      <c r="AH57" s="105" t="str">
        <f aca="false">E57</f>
        <v>JD</v>
      </c>
      <c r="AI57" s="106" t="str">
        <f aca="false">D57</f>
        <v>TD</v>
      </c>
      <c r="AJ57" s="105" t="n">
        <f aca="false">SUM(G57:AB57)</f>
        <v>8</v>
      </c>
      <c r="AK57" s="105" t="n">
        <f aca="false">AJ57*1.5</f>
        <v>12</v>
      </c>
      <c r="AL57" s="44" t="n">
        <f aca="false">AK57</f>
        <v>12</v>
      </c>
      <c r="AM57" s="44" t="n">
        <v>6</v>
      </c>
      <c r="AN57" s="44"/>
      <c r="AO57" s="44"/>
      <c r="AP57" s="44"/>
      <c r="AQ57" s="44"/>
      <c r="AR57" s="44"/>
      <c r="AS57" s="44"/>
      <c r="AT57" s="44"/>
      <c r="AU57" s="44"/>
    </row>
    <row r="58" customFormat="false" ht="24.75" hidden="false" customHeight="true" outlineLevel="0" collapsed="false">
      <c r="A58" s="44" t="n">
        <v>243</v>
      </c>
      <c r="B58" s="89" t="s">
        <v>256</v>
      </c>
      <c r="C58" s="89" t="str">
        <f aca="false">CONCATENATE(D58,"_",E58)</f>
        <v>TP_Intervenant</v>
      </c>
      <c r="D58" s="89" t="s">
        <v>27</v>
      </c>
      <c r="E58" s="89" t="s">
        <v>71</v>
      </c>
      <c r="F58" s="89" t="s">
        <v>72</v>
      </c>
      <c r="G58" s="92"/>
      <c r="H58" s="275"/>
      <c r="I58" s="275"/>
      <c r="J58" s="251"/>
      <c r="K58" s="275"/>
      <c r="L58" s="275" t="n">
        <v>2</v>
      </c>
      <c r="M58" s="275" t="n">
        <v>2</v>
      </c>
      <c r="N58" s="275" t="n">
        <v>2</v>
      </c>
      <c r="O58" s="275" t="n">
        <v>2</v>
      </c>
      <c r="P58" s="275"/>
      <c r="Q58" s="343"/>
      <c r="R58" s="343"/>
      <c r="S58" s="343"/>
      <c r="T58" s="238"/>
      <c r="U58" s="238"/>
      <c r="V58" s="238"/>
      <c r="W58" s="238"/>
      <c r="X58" s="238"/>
      <c r="Y58" s="238"/>
      <c r="Z58" s="238"/>
      <c r="AA58" s="238"/>
      <c r="AB58" s="238"/>
      <c r="AC58" s="151"/>
      <c r="AD58" s="88" t="n">
        <f aca="false">SUM(G58:AB58)*4</f>
        <v>32</v>
      </c>
      <c r="AE58" s="88" t="n">
        <f aca="false">12/1.5*4</f>
        <v>32</v>
      </c>
      <c r="AF58" s="114"/>
      <c r="AG58" s="114"/>
      <c r="AH58" s="88" t="str">
        <f aca="false">E58</f>
        <v>Intervenant</v>
      </c>
      <c r="AI58" s="88" t="str">
        <f aca="false">D58</f>
        <v>TP</v>
      </c>
      <c r="AJ58" s="88" t="n">
        <f aca="false">SUM(G58:AB58)</f>
        <v>8</v>
      </c>
      <c r="AK58" s="88" t="n">
        <f aca="false">AJ58*1.5</f>
        <v>12</v>
      </c>
      <c r="AL58" s="44"/>
      <c r="AM58" s="44" t="n">
        <v>0</v>
      </c>
      <c r="AN58" s="44"/>
      <c r="AO58" s="44"/>
      <c r="AP58" s="44"/>
      <c r="AQ58" s="44"/>
      <c r="AR58" s="44"/>
      <c r="AS58" s="44"/>
      <c r="AT58" s="44"/>
      <c r="AU58" s="44"/>
    </row>
    <row r="59" customFormat="false" ht="13.5" hidden="false" customHeight="true" outlineLevel="0" collapsed="false">
      <c r="A59" s="44" t="n">
        <v>244</v>
      </c>
      <c r="B59" s="163" t="s">
        <v>258</v>
      </c>
      <c r="C59" s="171" t="str">
        <f aca="false">CONCATENATE(D59,"_",E59)</f>
        <v>TP_LD</v>
      </c>
      <c r="D59" s="195" t="s">
        <v>27</v>
      </c>
      <c r="E59" s="195" t="s">
        <v>95</v>
      </c>
      <c r="F59" s="195" t="s">
        <v>36</v>
      </c>
      <c r="G59" s="101"/>
      <c r="H59" s="283"/>
      <c r="I59" s="283"/>
      <c r="J59" s="167"/>
      <c r="K59" s="283"/>
      <c r="L59" s="283" t="n">
        <v>2</v>
      </c>
      <c r="M59" s="283" t="n">
        <v>2</v>
      </c>
      <c r="N59" s="283" t="n">
        <v>2</v>
      </c>
      <c r="O59" s="283" t="n">
        <v>2</v>
      </c>
      <c r="P59" s="283"/>
      <c r="Q59" s="355"/>
      <c r="R59" s="355"/>
      <c r="S59" s="355"/>
      <c r="T59" s="167"/>
      <c r="U59" s="167"/>
      <c r="V59" s="167"/>
      <c r="W59" s="167"/>
      <c r="X59" s="167"/>
      <c r="Y59" s="167"/>
      <c r="Z59" s="167"/>
      <c r="AA59" s="167"/>
      <c r="AB59" s="167"/>
      <c r="AC59" s="147"/>
      <c r="AD59" s="103" t="n">
        <f aca="false">SUM(G59:AB62)</f>
        <v>32</v>
      </c>
      <c r="AE59" s="104"/>
      <c r="AF59" s="114"/>
      <c r="AG59" s="114"/>
      <c r="AH59" s="105" t="str">
        <f aca="false">E59</f>
        <v>LD</v>
      </c>
      <c r="AI59" s="106" t="str">
        <f aca="false">D59</f>
        <v>TP</v>
      </c>
      <c r="AJ59" s="105" t="n">
        <f aca="false">SUM(G59:AB59)</f>
        <v>8</v>
      </c>
      <c r="AK59" s="105" t="n">
        <f aca="false">AJ59*1.5</f>
        <v>12</v>
      </c>
      <c r="AL59" s="44" t="n">
        <f aca="false">AK59</f>
        <v>12</v>
      </c>
      <c r="AM59" s="44" t="n">
        <v>6</v>
      </c>
      <c r="AN59" s="44"/>
      <c r="AO59" s="44"/>
      <c r="AP59" s="44"/>
      <c r="AQ59" s="44"/>
      <c r="AR59" s="44"/>
      <c r="AS59" s="44"/>
      <c r="AT59" s="44"/>
      <c r="AU59" s="44"/>
    </row>
    <row r="60" customFormat="false" ht="14.25" hidden="false" customHeight="true" outlineLevel="0" collapsed="false">
      <c r="A60" s="44" t="n">
        <v>245</v>
      </c>
      <c r="B60" s="163" t="s">
        <v>258</v>
      </c>
      <c r="C60" s="171" t="str">
        <f aca="false">CONCATENATE(D60,"_",E60)</f>
        <v>TP_JD</v>
      </c>
      <c r="D60" s="195" t="s">
        <v>27</v>
      </c>
      <c r="E60" s="337" t="s">
        <v>55</v>
      </c>
      <c r="F60" s="195" t="s">
        <v>36</v>
      </c>
      <c r="G60" s="101"/>
      <c r="H60" s="283"/>
      <c r="I60" s="283"/>
      <c r="J60" s="167"/>
      <c r="K60" s="283"/>
      <c r="L60" s="283" t="n">
        <v>2</v>
      </c>
      <c r="M60" s="283" t="n">
        <v>2</v>
      </c>
      <c r="N60" s="283" t="n">
        <v>2</v>
      </c>
      <c r="O60" s="283" t="n">
        <v>2</v>
      </c>
      <c r="P60" s="283"/>
      <c r="Q60" s="355"/>
      <c r="R60" s="355"/>
      <c r="S60" s="355"/>
      <c r="T60" s="167"/>
      <c r="U60" s="167"/>
      <c r="V60" s="167"/>
      <c r="W60" s="167"/>
      <c r="X60" s="167"/>
      <c r="Y60" s="167"/>
      <c r="Z60" s="167"/>
      <c r="AA60" s="167"/>
      <c r="AB60" s="167"/>
      <c r="AC60" s="147"/>
      <c r="AD60" s="126"/>
      <c r="AE60" s="114"/>
      <c r="AF60" s="114"/>
      <c r="AG60" s="114"/>
      <c r="AH60" s="105" t="str">
        <f aca="false">E60</f>
        <v>JD</v>
      </c>
      <c r="AI60" s="106" t="str">
        <f aca="false">D60</f>
        <v>TP</v>
      </c>
      <c r="AJ60" s="105" t="n">
        <f aca="false">SUM(G60:AB60)</f>
        <v>8</v>
      </c>
      <c r="AK60" s="105" t="n">
        <f aca="false">AJ60*1.5</f>
        <v>12</v>
      </c>
      <c r="AL60" s="44" t="n">
        <f aca="false">AK60</f>
        <v>12</v>
      </c>
      <c r="AM60" s="44" t="n">
        <v>6</v>
      </c>
      <c r="AN60" s="44"/>
      <c r="AO60" s="44"/>
      <c r="AP60" s="44"/>
      <c r="AQ60" s="44"/>
      <c r="AR60" s="44"/>
      <c r="AS60" s="44"/>
      <c r="AT60" s="44"/>
      <c r="AU60" s="44"/>
    </row>
    <row r="61" customFormat="false" ht="14.25" hidden="false" customHeight="true" outlineLevel="0" collapsed="false">
      <c r="A61" s="44" t="n">
        <v>246</v>
      </c>
      <c r="B61" s="163" t="s">
        <v>258</v>
      </c>
      <c r="C61" s="171" t="str">
        <f aca="false">CONCATENATE(D61,"_",E61)</f>
        <v>TP_LC</v>
      </c>
      <c r="D61" s="195" t="s">
        <v>27</v>
      </c>
      <c r="E61" s="185" t="s">
        <v>160</v>
      </c>
      <c r="F61" s="195" t="s">
        <v>36</v>
      </c>
      <c r="G61" s="101"/>
      <c r="H61" s="283"/>
      <c r="I61" s="283"/>
      <c r="J61" s="167"/>
      <c r="K61" s="283"/>
      <c r="L61" s="318" t="n">
        <v>2</v>
      </c>
      <c r="M61" s="318" t="n">
        <v>2</v>
      </c>
      <c r="N61" s="318" t="n">
        <v>2</v>
      </c>
      <c r="O61" s="318" t="n">
        <v>2</v>
      </c>
      <c r="P61" s="283"/>
      <c r="Q61" s="355"/>
      <c r="R61" s="355"/>
      <c r="S61" s="355"/>
      <c r="T61" s="167"/>
      <c r="U61" s="167"/>
      <c r="V61" s="167"/>
      <c r="W61" s="167"/>
      <c r="X61" s="167"/>
      <c r="Y61" s="167"/>
      <c r="Z61" s="167"/>
      <c r="AA61" s="167"/>
      <c r="AB61" s="167"/>
      <c r="AC61" s="147"/>
      <c r="AD61" s="126"/>
      <c r="AE61" s="114"/>
      <c r="AF61" s="114"/>
      <c r="AG61" s="114"/>
      <c r="AH61" s="105" t="str">
        <f aca="false">E61</f>
        <v>LC</v>
      </c>
      <c r="AI61" s="106" t="str">
        <f aca="false">D61</f>
        <v>TP</v>
      </c>
      <c r="AJ61" s="105" t="n">
        <f aca="false">SUM(G61:AB61)</f>
        <v>8</v>
      </c>
      <c r="AK61" s="105" t="n">
        <f aca="false">AJ61*1.5</f>
        <v>12</v>
      </c>
      <c r="AL61" s="44" t="n">
        <f aca="false">AK61</f>
        <v>12</v>
      </c>
      <c r="AM61" s="44" t="n">
        <v>6</v>
      </c>
      <c r="AN61" s="44"/>
      <c r="AO61" s="44"/>
      <c r="AP61" s="44"/>
      <c r="AQ61" s="44"/>
      <c r="AR61" s="44"/>
      <c r="AS61" s="44"/>
      <c r="AT61" s="44"/>
      <c r="AU61" s="44"/>
    </row>
    <row r="62" customFormat="false" ht="13.5" hidden="false" customHeight="true" outlineLevel="0" collapsed="false">
      <c r="A62" s="44" t="n">
        <v>247</v>
      </c>
      <c r="B62" s="163" t="s">
        <v>258</v>
      </c>
      <c r="C62" s="171" t="str">
        <f aca="false">CONCATENATE(D62,"_",E62)</f>
        <v>TP_LD</v>
      </c>
      <c r="D62" s="195" t="s">
        <v>27</v>
      </c>
      <c r="E62" s="337" t="s">
        <v>95</v>
      </c>
      <c r="F62" s="195" t="s">
        <v>36</v>
      </c>
      <c r="G62" s="101"/>
      <c r="H62" s="283"/>
      <c r="I62" s="283"/>
      <c r="J62" s="167"/>
      <c r="K62" s="283"/>
      <c r="L62" s="283" t="n">
        <v>2</v>
      </c>
      <c r="M62" s="283" t="n">
        <v>2</v>
      </c>
      <c r="N62" s="283" t="n">
        <v>2</v>
      </c>
      <c r="O62" s="283" t="n">
        <v>2</v>
      </c>
      <c r="P62" s="283"/>
      <c r="Q62" s="355"/>
      <c r="R62" s="355"/>
      <c r="S62" s="355"/>
      <c r="T62" s="167"/>
      <c r="U62" s="167"/>
      <c r="V62" s="167"/>
      <c r="W62" s="167"/>
      <c r="X62" s="167"/>
      <c r="Y62" s="167"/>
      <c r="Z62" s="167"/>
      <c r="AA62" s="167"/>
      <c r="AB62" s="167"/>
      <c r="AC62" s="147"/>
      <c r="AD62" s="113" t="str">
        <f aca="false">IF(AD58=AD59,"ok","/!\")</f>
        <v>ok</v>
      </c>
      <c r="AE62" s="113" t="str">
        <f aca="false">IF(AD58=AE58,"ok","/!\")</f>
        <v>ok</v>
      </c>
      <c r="AF62" s="114"/>
      <c r="AG62" s="114"/>
      <c r="AH62" s="105" t="str">
        <f aca="false">E62</f>
        <v>LD</v>
      </c>
      <c r="AI62" s="106" t="str">
        <f aca="false">D62</f>
        <v>TP</v>
      </c>
      <c r="AJ62" s="105" t="n">
        <f aca="false">SUM(G62:AB62)</f>
        <v>8</v>
      </c>
      <c r="AK62" s="105" t="n">
        <f aca="false">AJ62*1.5</f>
        <v>12</v>
      </c>
      <c r="AL62" s="44"/>
      <c r="AM62" s="44" t="n">
        <v>6</v>
      </c>
      <c r="AN62" s="44"/>
      <c r="AO62" s="44"/>
      <c r="AP62" s="44"/>
      <c r="AQ62" s="44"/>
      <c r="AR62" s="44"/>
      <c r="AS62" s="44"/>
      <c r="AT62" s="44"/>
      <c r="AU62" s="44"/>
    </row>
    <row r="63" customFormat="false" ht="24.75" hidden="false" customHeight="true" outlineLevel="0" collapsed="false">
      <c r="A63" s="44" t="n">
        <v>248</v>
      </c>
      <c r="B63" s="89" t="s">
        <v>256</v>
      </c>
      <c r="C63" s="89" t="str">
        <f aca="false">CONCATENATE(D63,"_",E63)</f>
        <v>CTRL_Voir PAC1</v>
      </c>
      <c r="D63" s="89" t="s">
        <v>28</v>
      </c>
      <c r="E63" s="89" t="s">
        <v>290</v>
      </c>
      <c r="F63" s="89" t="s">
        <v>72</v>
      </c>
      <c r="G63" s="92"/>
      <c r="H63" s="275"/>
      <c r="I63" s="275"/>
      <c r="J63" s="251"/>
      <c r="K63" s="275"/>
      <c r="L63" s="275"/>
      <c r="M63" s="275"/>
      <c r="N63" s="275"/>
      <c r="O63" s="275"/>
      <c r="P63" s="275" t="n">
        <v>1</v>
      </c>
      <c r="Q63" s="343"/>
      <c r="R63" s="343"/>
      <c r="S63" s="343"/>
      <c r="T63" s="238"/>
      <c r="U63" s="238"/>
      <c r="V63" s="238"/>
      <c r="W63" s="238"/>
      <c r="X63" s="238"/>
      <c r="Y63" s="238"/>
      <c r="Z63" s="238"/>
      <c r="AA63" s="238"/>
      <c r="AB63" s="238"/>
      <c r="AC63" s="151"/>
      <c r="AD63" s="88" t="n">
        <f aca="false">SUM(G63:AB63)</f>
        <v>1</v>
      </c>
      <c r="AE63" s="88" t="n">
        <v>0</v>
      </c>
      <c r="AF63" s="114"/>
      <c r="AG63" s="114"/>
      <c r="AH63" s="88" t="str">
        <f aca="false">E63</f>
        <v>Voir PAC1</v>
      </c>
      <c r="AI63" s="88" t="str">
        <f aca="false">D63</f>
        <v>CTRL</v>
      </c>
      <c r="AJ63" s="88" t="n">
        <f aca="false">SUM(G63:AB63)</f>
        <v>1</v>
      </c>
      <c r="AK63" s="88" t="n">
        <f aca="false">AJ63*1.5</f>
        <v>1.5</v>
      </c>
      <c r="AL63" s="44"/>
      <c r="AM63" s="44" t="n">
        <v>0</v>
      </c>
      <c r="AN63" s="44"/>
      <c r="AO63" s="44"/>
      <c r="AP63" s="44"/>
      <c r="AQ63" s="44"/>
      <c r="AR63" s="44"/>
      <c r="AS63" s="44"/>
      <c r="AT63" s="44"/>
      <c r="AU63" s="44"/>
    </row>
    <row r="64" customFormat="false" ht="13.5" hidden="false" customHeight="true" outlineLevel="0" collapsed="false">
      <c r="A64" s="44" t="n">
        <v>249</v>
      </c>
      <c r="B64" s="163" t="s">
        <v>258</v>
      </c>
      <c r="C64" s="171" t="str">
        <f aca="false">CONCATENATE(D64,"_",E64)</f>
        <v>CTRL_</v>
      </c>
      <c r="D64" s="195" t="s">
        <v>28</v>
      </c>
      <c r="E64" s="195"/>
      <c r="F64" s="195" t="s">
        <v>28</v>
      </c>
      <c r="G64" s="101"/>
      <c r="H64" s="283"/>
      <c r="I64" s="283"/>
      <c r="J64" s="167"/>
      <c r="K64" s="283"/>
      <c r="L64" s="283"/>
      <c r="M64" s="283"/>
      <c r="N64" s="283"/>
      <c r="O64" s="283"/>
      <c r="P64" s="283" t="n">
        <v>1</v>
      </c>
      <c r="Q64" s="355"/>
      <c r="R64" s="355"/>
      <c r="S64" s="355"/>
      <c r="T64" s="167"/>
      <c r="U64" s="167"/>
      <c r="V64" s="167"/>
      <c r="W64" s="167"/>
      <c r="X64" s="167"/>
      <c r="Y64" s="167"/>
      <c r="Z64" s="167"/>
      <c r="AA64" s="167"/>
      <c r="AB64" s="167"/>
      <c r="AC64" s="147"/>
      <c r="AD64" s="103" t="n">
        <f aca="false">SUM(G64:AB65)</f>
        <v>1</v>
      </c>
      <c r="AE64" s="104"/>
      <c r="AF64" s="114"/>
      <c r="AG64" s="114"/>
      <c r="AH64" s="106" t="n">
        <f aca="false">E64</f>
        <v>0</v>
      </c>
      <c r="AI64" s="106" t="str">
        <f aca="false">D64</f>
        <v>CTRL</v>
      </c>
      <c r="AJ64" s="106" t="n">
        <f aca="false">SUM(G64:AB64)</f>
        <v>1</v>
      </c>
      <c r="AK64" s="106" t="n">
        <f aca="false">AJ64*1.5</f>
        <v>1.5</v>
      </c>
      <c r="AL64" s="44" t="n">
        <f aca="false">AK64</f>
        <v>1.5</v>
      </c>
      <c r="AM64" s="44" t="n">
        <v>1.5</v>
      </c>
      <c r="AN64" s="44"/>
      <c r="AO64" s="44"/>
      <c r="AP64" s="44"/>
      <c r="AQ64" s="44"/>
      <c r="AR64" s="44"/>
      <c r="AS64" s="44"/>
      <c r="AT64" s="44"/>
      <c r="AU64" s="44"/>
    </row>
    <row r="65" customFormat="false" ht="13.5" hidden="false" customHeight="true" outlineLevel="0" collapsed="false">
      <c r="A65" s="44" t="n">
        <v>250</v>
      </c>
      <c r="B65" s="163" t="s">
        <v>258</v>
      </c>
      <c r="C65" s="171" t="str">
        <f aca="false">CONCATENATE(D65,"_",E65)</f>
        <v>CTRL_</v>
      </c>
      <c r="D65" s="195" t="s">
        <v>28</v>
      </c>
      <c r="E65" s="195"/>
      <c r="F65" s="195" t="s">
        <v>28</v>
      </c>
      <c r="G65" s="101"/>
      <c r="H65" s="283"/>
      <c r="I65" s="283"/>
      <c r="J65" s="167"/>
      <c r="K65" s="283"/>
      <c r="L65" s="283"/>
      <c r="M65" s="283"/>
      <c r="N65" s="283"/>
      <c r="O65" s="283"/>
      <c r="P65" s="283"/>
      <c r="Q65" s="355"/>
      <c r="R65" s="355"/>
      <c r="S65" s="355"/>
      <c r="T65" s="167"/>
      <c r="U65" s="167"/>
      <c r="V65" s="167"/>
      <c r="W65" s="167"/>
      <c r="X65" s="167"/>
      <c r="Y65" s="167"/>
      <c r="Z65" s="167"/>
      <c r="AA65" s="167"/>
      <c r="AB65" s="167"/>
      <c r="AC65" s="155"/>
      <c r="AD65" s="113" t="str">
        <f aca="false">IF(AD63=AD64,"ok","/!\")</f>
        <v>ok</v>
      </c>
      <c r="AE65" s="113" t="str">
        <f aca="false">IF(AD63=AE63,"ok","/!\")</f>
        <v>/!\</v>
      </c>
      <c r="AF65" s="129"/>
      <c r="AG65" s="129"/>
      <c r="AH65" s="28" t="n">
        <f aca="false">E65</f>
        <v>0</v>
      </c>
      <c r="AI65" s="106" t="str">
        <f aca="false">D65</f>
        <v>CTRL</v>
      </c>
      <c r="AJ65" s="28" t="n">
        <f aca="false">SUM(G65:AB65)</f>
        <v>0</v>
      </c>
      <c r="AK65" s="28" t="n">
        <f aca="false">AJ65*1.5</f>
        <v>0</v>
      </c>
      <c r="AL65" s="44" t="n">
        <f aca="false">AK65</f>
        <v>0</v>
      </c>
      <c r="AM65" s="44" t="n">
        <v>0</v>
      </c>
      <c r="AN65" s="44"/>
      <c r="AO65" s="44"/>
      <c r="AP65" s="44"/>
      <c r="AQ65" s="44"/>
      <c r="AR65" s="44"/>
      <c r="AS65" s="44"/>
      <c r="AT65" s="44"/>
      <c r="AU65" s="44"/>
    </row>
    <row r="66" customFormat="false" ht="13.5" hidden="false" customHeight="true" outlineLevel="0" collapsed="false">
      <c r="A66" s="44"/>
      <c r="B66" s="172"/>
      <c r="C66" s="131"/>
      <c r="D66" s="172"/>
      <c r="E66" s="259"/>
      <c r="F66" s="259"/>
      <c r="G66" s="174"/>
      <c r="H66" s="174"/>
      <c r="I66" s="174"/>
      <c r="J66" s="174"/>
      <c r="K66" s="174"/>
      <c r="L66" s="174"/>
      <c r="M66" s="174"/>
      <c r="N66" s="174"/>
      <c r="O66" s="174"/>
      <c r="P66" s="174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174"/>
      <c r="AD66" s="72"/>
      <c r="AE66" s="86"/>
      <c r="AF66" s="72"/>
      <c r="AG66" s="72"/>
      <c r="AH66" s="86"/>
      <c r="AI66" s="86"/>
      <c r="AJ66" s="86"/>
      <c r="AK66" s="86"/>
      <c r="AL66" s="44" t="n">
        <f aca="false">AK66</f>
        <v>0</v>
      </c>
      <c r="AM66" s="44" t="n">
        <v>0</v>
      </c>
      <c r="AN66" s="44"/>
      <c r="AO66" s="44"/>
      <c r="AP66" s="44"/>
      <c r="AQ66" s="44"/>
      <c r="AR66" s="44"/>
      <c r="AS66" s="44"/>
      <c r="AT66" s="44"/>
      <c r="AU66" s="44"/>
    </row>
    <row r="67" customFormat="false" ht="13.5" hidden="false" customHeight="true" outlineLevel="0" collapsed="false">
      <c r="A67" s="44" t="n">
        <v>253</v>
      </c>
      <c r="B67" s="89" t="s">
        <v>291</v>
      </c>
      <c r="C67" s="89" t="str">
        <f aca="false">CONCATENATE(D67,"_",E67)</f>
        <v>CM_Intervenant</v>
      </c>
      <c r="D67" s="88" t="s">
        <v>23</v>
      </c>
      <c r="E67" s="89" t="s">
        <v>71</v>
      </c>
      <c r="F67" s="89" t="s">
        <v>72</v>
      </c>
      <c r="G67" s="92"/>
      <c r="H67" s="275" t="n">
        <v>2</v>
      </c>
      <c r="I67" s="275"/>
      <c r="J67" s="251"/>
      <c r="K67" s="275"/>
      <c r="L67" s="275" t="n">
        <v>1</v>
      </c>
      <c r="M67" s="275"/>
      <c r="N67" s="275"/>
      <c r="O67" s="275"/>
      <c r="P67" s="275"/>
      <c r="Q67" s="343"/>
      <c r="R67" s="343"/>
      <c r="S67" s="343"/>
      <c r="T67" s="238"/>
      <c r="U67" s="238"/>
      <c r="V67" s="238"/>
      <c r="W67" s="238"/>
      <c r="X67" s="238"/>
      <c r="Y67" s="238"/>
      <c r="Z67" s="238"/>
      <c r="AA67" s="238"/>
      <c r="AB67" s="238"/>
      <c r="AC67" s="142" t="s">
        <v>79</v>
      </c>
      <c r="AD67" s="88" t="n">
        <f aca="false">SUM(G67:AB67)</f>
        <v>3</v>
      </c>
      <c r="AE67" s="88" t="n">
        <f aca="false">4.5/1.5</f>
        <v>3</v>
      </c>
      <c r="AF67" s="94" t="n">
        <f aca="false">(AD67+AD71+AD75+AD81)/(AE67+AE71+AE75+AE81)</f>
        <v>1</v>
      </c>
      <c r="AG67" s="88" t="str">
        <f aca="false">B67</f>
        <v>M4115C - IE</v>
      </c>
      <c r="AH67" s="88" t="str">
        <f aca="false">E67</f>
        <v>Intervenant</v>
      </c>
      <c r="AI67" s="88" t="s">
        <v>73</v>
      </c>
      <c r="AJ67" s="88" t="s">
        <v>21</v>
      </c>
      <c r="AK67" s="88" t="s">
        <v>74</v>
      </c>
      <c r="AL67" s="44"/>
      <c r="AM67" s="44" t="n">
        <v>0</v>
      </c>
      <c r="AN67" s="44"/>
      <c r="AO67" s="44"/>
      <c r="AP67" s="44"/>
      <c r="AQ67" s="44"/>
      <c r="AR67" s="44"/>
      <c r="AS67" s="44"/>
      <c r="AT67" s="44"/>
      <c r="AU67" s="44"/>
    </row>
    <row r="68" customFormat="false" ht="13.5" hidden="false" customHeight="true" outlineLevel="0" collapsed="false">
      <c r="A68" s="44" t="n">
        <v>254</v>
      </c>
      <c r="B68" s="163" t="s">
        <v>292</v>
      </c>
      <c r="C68" s="171" t="str">
        <f aca="false">CONCATENATE(D68,"_",E68)</f>
        <v>CM_RB</v>
      </c>
      <c r="D68" s="184" t="s">
        <v>23</v>
      </c>
      <c r="E68" s="195" t="s">
        <v>79</v>
      </c>
      <c r="F68" s="195" t="s">
        <v>30</v>
      </c>
      <c r="G68" s="101"/>
      <c r="H68" s="283" t="n">
        <v>1</v>
      </c>
      <c r="I68" s="283"/>
      <c r="J68" s="167"/>
      <c r="K68" s="283"/>
      <c r="L68" s="283"/>
      <c r="M68" s="283"/>
      <c r="N68" s="283"/>
      <c r="O68" s="283"/>
      <c r="P68" s="283"/>
      <c r="Q68" s="355"/>
      <c r="R68" s="355"/>
      <c r="S68" s="355"/>
      <c r="T68" s="167"/>
      <c r="U68" s="167"/>
      <c r="V68" s="167"/>
      <c r="W68" s="167"/>
      <c r="X68" s="167"/>
      <c r="Y68" s="167"/>
      <c r="Z68" s="167"/>
      <c r="AA68" s="167"/>
      <c r="AB68" s="167"/>
      <c r="AC68" s="145"/>
      <c r="AD68" s="103" t="n">
        <f aca="false">SUM(G68:AB70)</f>
        <v>3</v>
      </c>
      <c r="AE68" s="104"/>
      <c r="AF68" s="104"/>
      <c r="AG68" s="104"/>
      <c r="AH68" s="105" t="str">
        <f aca="false">E68</f>
        <v>RB</v>
      </c>
      <c r="AI68" s="106" t="str">
        <f aca="false">D68</f>
        <v>CM</v>
      </c>
      <c r="AJ68" s="105" t="n">
        <f aca="false">SUM(G68:AB68)</f>
        <v>1</v>
      </c>
      <c r="AK68" s="105" t="n">
        <f aca="false">AJ68*1.5</f>
        <v>1.5</v>
      </c>
      <c r="AL68" s="44" t="n">
        <f aca="false">AK68*1.5</f>
        <v>2.25</v>
      </c>
      <c r="AM68" s="44" t="n">
        <v>1.5</v>
      </c>
      <c r="AN68" s="44"/>
      <c r="AO68" s="44"/>
      <c r="AP68" s="44"/>
      <c r="AQ68" s="44"/>
      <c r="AR68" s="44"/>
      <c r="AS68" s="44"/>
      <c r="AT68" s="44"/>
      <c r="AU68" s="44"/>
    </row>
    <row r="69" customFormat="false" ht="13.5" hidden="false" customHeight="true" outlineLevel="0" collapsed="false">
      <c r="A69" s="44" t="n">
        <v>255</v>
      </c>
      <c r="B69" s="163" t="s">
        <v>292</v>
      </c>
      <c r="C69" s="171" t="str">
        <f aca="false">CONCATENATE(D69,"_",E69)</f>
        <v>CM_AV</v>
      </c>
      <c r="D69" s="184" t="s">
        <v>23</v>
      </c>
      <c r="E69" s="337" t="s">
        <v>293</v>
      </c>
      <c r="F69" s="195" t="s">
        <v>30</v>
      </c>
      <c r="G69" s="101"/>
      <c r="H69" s="283" t="n">
        <v>1</v>
      </c>
      <c r="I69" s="283"/>
      <c r="J69" s="167"/>
      <c r="K69" s="283"/>
      <c r="L69" s="283"/>
      <c r="M69" s="283"/>
      <c r="N69" s="283"/>
      <c r="O69" s="283"/>
      <c r="P69" s="283"/>
      <c r="Q69" s="355"/>
      <c r="R69" s="355"/>
      <c r="S69" s="355"/>
      <c r="T69" s="167"/>
      <c r="U69" s="167"/>
      <c r="V69" s="167"/>
      <c r="W69" s="167"/>
      <c r="X69" s="167"/>
      <c r="Y69" s="167"/>
      <c r="Z69" s="167"/>
      <c r="AA69" s="167"/>
      <c r="AB69" s="167"/>
      <c r="AC69" s="147"/>
      <c r="AD69" s="113" t="str">
        <f aca="false">IF(AD67=AD68,"ok","/!\")</f>
        <v>ok</v>
      </c>
      <c r="AE69" s="113" t="str">
        <f aca="false">IF(AD67=AE67,"ok","/!\")</f>
        <v>ok</v>
      </c>
      <c r="AF69" s="114"/>
      <c r="AG69" s="114"/>
      <c r="AH69" s="105" t="str">
        <f aca="false">E69</f>
        <v>AV</v>
      </c>
      <c r="AI69" s="106" t="str">
        <f aca="false">D69</f>
        <v>CM</v>
      </c>
      <c r="AJ69" s="105" t="n">
        <f aca="false">SUM(G69:AB69)</f>
        <v>1</v>
      </c>
      <c r="AK69" s="105" t="n">
        <f aca="false">AJ69*1.5</f>
        <v>1.5</v>
      </c>
      <c r="AL69" s="44" t="n">
        <f aca="false">AK69*1.5</f>
        <v>2.25</v>
      </c>
      <c r="AM69" s="44" t="n">
        <v>1.5</v>
      </c>
      <c r="AN69" s="44"/>
      <c r="AO69" s="44"/>
      <c r="AP69" s="44"/>
      <c r="AQ69" s="44"/>
      <c r="AR69" s="44"/>
      <c r="AS69" s="44"/>
      <c r="AT69" s="44"/>
      <c r="AU69" s="44"/>
    </row>
    <row r="70" customFormat="false" ht="13.5" hidden="false" customHeight="true" outlineLevel="0" collapsed="false">
      <c r="A70" s="44"/>
      <c r="B70" s="163" t="s">
        <v>292</v>
      </c>
      <c r="C70" s="171" t="str">
        <f aca="false">CONCATENATE(D70,"_",E70)</f>
        <v>CM_NA</v>
      </c>
      <c r="D70" s="184" t="s">
        <v>23</v>
      </c>
      <c r="E70" s="195" t="s">
        <v>294</v>
      </c>
      <c r="F70" s="195" t="s">
        <v>30</v>
      </c>
      <c r="G70" s="101"/>
      <c r="H70" s="283"/>
      <c r="I70" s="283"/>
      <c r="J70" s="167"/>
      <c r="K70" s="283"/>
      <c r="L70" s="283" t="n">
        <v>1</v>
      </c>
      <c r="M70" s="283"/>
      <c r="N70" s="283"/>
      <c r="O70" s="283"/>
      <c r="P70" s="283"/>
      <c r="Q70" s="355"/>
      <c r="R70" s="355"/>
      <c r="S70" s="355"/>
      <c r="T70" s="167"/>
      <c r="U70" s="167"/>
      <c r="V70" s="167"/>
      <c r="W70" s="167"/>
      <c r="X70" s="167"/>
      <c r="Y70" s="167"/>
      <c r="Z70" s="167"/>
      <c r="AA70" s="167"/>
      <c r="AB70" s="167"/>
      <c r="AC70" s="147"/>
      <c r="AD70" s="113"/>
      <c r="AE70" s="113"/>
      <c r="AF70" s="114"/>
      <c r="AG70" s="114"/>
      <c r="AH70" s="105" t="str">
        <f aca="false">E70</f>
        <v>NA</v>
      </c>
      <c r="AI70" s="106" t="str">
        <f aca="false">D70</f>
        <v>CM</v>
      </c>
      <c r="AJ70" s="105" t="n">
        <f aca="false">SUM(G70:AB70)</f>
        <v>1</v>
      </c>
      <c r="AK70" s="105" t="n">
        <f aca="false">AJ70*1.5</f>
        <v>1.5</v>
      </c>
      <c r="AL70" s="44" t="n">
        <f aca="false">AK70*1.5</f>
        <v>2.25</v>
      </c>
      <c r="AM70" s="44" t="n">
        <v>1.5</v>
      </c>
      <c r="AN70" s="44"/>
      <c r="AO70" s="44"/>
      <c r="AP70" s="44"/>
      <c r="AQ70" s="44"/>
      <c r="AR70" s="44"/>
      <c r="AS70" s="44"/>
      <c r="AT70" s="44"/>
      <c r="AU70" s="44"/>
    </row>
    <row r="71" customFormat="false" ht="13.5" hidden="false" customHeight="true" outlineLevel="0" collapsed="false">
      <c r="A71" s="44" t="n">
        <v>256</v>
      </c>
      <c r="B71" s="89" t="s">
        <v>291</v>
      </c>
      <c r="C71" s="89" t="str">
        <f aca="false">CONCATENATE(D71,"_",E71)</f>
        <v>TD_Intervenant</v>
      </c>
      <c r="D71" s="88" t="s">
        <v>25</v>
      </c>
      <c r="E71" s="89" t="s">
        <v>71</v>
      </c>
      <c r="F71" s="89" t="s">
        <v>72</v>
      </c>
      <c r="G71" s="92"/>
      <c r="H71" s="275"/>
      <c r="I71" s="275" t="n">
        <v>1</v>
      </c>
      <c r="J71" s="251"/>
      <c r="K71" s="275"/>
      <c r="L71" s="275"/>
      <c r="M71" s="275"/>
      <c r="N71" s="275" t="n">
        <v>1</v>
      </c>
      <c r="O71" s="275"/>
      <c r="P71" s="275"/>
      <c r="Q71" s="343"/>
      <c r="R71" s="343"/>
      <c r="S71" s="343"/>
      <c r="T71" s="251"/>
      <c r="U71" s="251"/>
      <c r="V71" s="251"/>
      <c r="W71" s="238"/>
      <c r="X71" s="238"/>
      <c r="Y71" s="238"/>
      <c r="Z71" s="238"/>
      <c r="AA71" s="238"/>
      <c r="AB71" s="238"/>
      <c r="AC71" s="151"/>
      <c r="AD71" s="88" t="n">
        <f aca="false">SUM(G71:AB71)*2</f>
        <v>4</v>
      </c>
      <c r="AE71" s="88" t="n">
        <f aca="false">12/1.5*2</f>
        <v>16</v>
      </c>
      <c r="AF71" s="114"/>
      <c r="AG71" s="114"/>
      <c r="AH71" s="88" t="str">
        <f aca="false">E71</f>
        <v>Intervenant</v>
      </c>
      <c r="AI71" s="88" t="str">
        <f aca="false">D71</f>
        <v>TD</v>
      </c>
      <c r="AJ71" s="88" t="n">
        <f aca="false">SUM(G71:AB71)</f>
        <v>2</v>
      </c>
      <c r="AK71" s="88" t="n">
        <f aca="false">AJ71*1.5</f>
        <v>3</v>
      </c>
      <c r="AL71" s="44"/>
      <c r="AM71" s="44" t="n">
        <v>0</v>
      </c>
      <c r="AN71" s="44"/>
      <c r="AO71" s="44"/>
      <c r="AP71" s="44"/>
      <c r="AQ71" s="44"/>
      <c r="AR71" s="44"/>
      <c r="AS71" s="44"/>
      <c r="AT71" s="44"/>
      <c r="AU71" s="44"/>
    </row>
    <row r="72" customFormat="false" ht="13.5" hidden="false" customHeight="true" outlineLevel="0" collapsed="false">
      <c r="A72" s="44" t="n">
        <v>257</v>
      </c>
      <c r="B72" s="163" t="s">
        <v>292</v>
      </c>
      <c r="C72" s="171" t="str">
        <f aca="false">CONCATENATE(D72,"_",E72)</f>
        <v>TD_RB</v>
      </c>
      <c r="D72" s="184" t="s">
        <v>25</v>
      </c>
      <c r="E72" s="195" t="s">
        <v>79</v>
      </c>
      <c r="F72" s="195" t="s">
        <v>32</v>
      </c>
      <c r="G72" s="101"/>
      <c r="H72" s="283"/>
      <c r="I72" s="283" t="n">
        <v>1</v>
      </c>
      <c r="J72" s="167"/>
      <c r="K72" s="283"/>
      <c r="L72" s="283"/>
      <c r="M72" s="283"/>
      <c r="N72" s="283" t="n">
        <v>1</v>
      </c>
      <c r="O72" s="283"/>
      <c r="P72" s="283"/>
      <c r="Q72" s="355"/>
      <c r="R72" s="355"/>
      <c r="S72" s="355"/>
      <c r="T72" s="167"/>
      <c r="U72" s="167"/>
      <c r="V72" s="167"/>
      <c r="W72" s="167"/>
      <c r="X72" s="167"/>
      <c r="Y72" s="167"/>
      <c r="Z72" s="167"/>
      <c r="AA72" s="167"/>
      <c r="AB72" s="167"/>
      <c r="AC72" s="147"/>
      <c r="AD72" s="103" t="n">
        <f aca="false">SUM(G72:AB74)</f>
        <v>4</v>
      </c>
      <c r="AE72" s="104"/>
      <c r="AF72" s="114"/>
      <c r="AG72" s="114"/>
      <c r="AH72" s="105" t="str">
        <f aca="false">E72</f>
        <v>RB</v>
      </c>
      <c r="AI72" s="106" t="str">
        <f aca="false">D72</f>
        <v>TD</v>
      </c>
      <c r="AJ72" s="105" t="n">
        <f aca="false">SUM(G72:AB72)</f>
        <v>2</v>
      </c>
      <c r="AK72" s="105" t="n">
        <f aca="false">AJ72*1.5</f>
        <v>3</v>
      </c>
      <c r="AL72" s="44" t="n">
        <f aca="false">AK72</f>
        <v>3</v>
      </c>
      <c r="AM72" s="44" t="n">
        <v>1.5</v>
      </c>
      <c r="AN72" s="44"/>
      <c r="AO72" s="44"/>
      <c r="AP72" s="44"/>
      <c r="AQ72" s="44"/>
      <c r="AR72" s="44"/>
      <c r="AS72" s="44"/>
      <c r="AT72" s="44"/>
      <c r="AU72" s="44"/>
    </row>
    <row r="73" customFormat="false" ht="13.5" hidden="false" customHeight="true" outlineLevel="0" collapsed="false">
      <c r="A73" s="44"/>
      <c r="B73" s="163"/>
      <c r="C73" s="171"/>
      <c r="D73" s="184" t="s">
        <v>25</v>
      </c>
      <c r="E73" s="195" t="s">
        <v>294</v>
      </c>
      <c r="F73" s="195" t="s">
        <v>32</v>
      </c>
      <c r="G73" s="101"/>
      <c r="H73" s="283"/>
      <c r="I73" s="283"/>
      <c r="J73" s="167"/>
      <c r="K73" s="283"/>
      <c r="L73" s="283"/>
      <c r="M73" s="283"/>
      <c r="N73" s="283" t="n">
        <v>1</v>
      </c>
      <c r="O73" s="283"/>
      <c r="P73" s="283"/>
      <c r="Q73" s="355"/>
      <c r="R73" s="355"/>
      <c r="S73" s="355"/>
      <c r="T73" s="167"/>
      <c r="U73" s="167"/>
      <c r="V73" s="167"/>
      <c r="W73" s="167"/>
      <c r="X73" s="167"/>
      <c r="Y73" s="167"/>
      <c r="Z73" s="167"/>
      <c r="AA73" s="167"/>
      <c r="AB73" s="167"/>
      <c r="AC73" s="147"/>
      <c r="AD73" s="126"/>
      <c r="AE73" s="126"/>
      <c r="AF73" s="114"/>
      <c r="AG73" s="114"/>
      <c r="AH73" s="105" t="str">
        <f aca="false">E73</f>
        <v>NA</v>
      </c>
      <c r="AI73" s="106" t="str">
        <f aca="false">D73</f>
        <v>TD</v>
      </c>
      <c r="AJ73" s="105" t="n">
        <f aca="false">SUM(G73:AB73)</f>
        <v>1</v>
      </c>
      <c r="AK73" s="105" t="n">
        <f aca="false">AJ73*1.5</f>
        <v>1.5</v>
      </c>
      <c r="AL73" s="44" t="n">
        <f aca="false">AK73</f>
        <v>1.5</v>
      </c>
      <c r="AM73" s="44" t="n">
        <v>0.75</v>
      </c>
      <c r="AN73" s="44"/>
      <c r="AO73" s="44"/>
      <c r="AP73" s="44"/>
      <c r="AQ73" s="44"/>
      <c r="AR73" s="44"/>
      <c r="AS73" s="44"/>
      <c r="AT73" s="44"/>
      <c r="AU73" s="44"/>
    </row>
    <row r="74" customFormat="false" ht="13.5" hidden="false" customHeight="true" outlineLevel="0" collapsed="false">
      <c r="A74" s="44" t="n">
        <v>258</v>
      </c>
      <c r="B74" s="163" t="s">
        <v>292</v>
      </c>
      <c r="C74" s="171" t="str">
        <f aca="false">CONCATENATE(D74,"_",E74)</f>
        <v>TD_AV</v>
      </c>
      <c r="D74" s="184" t="s">
        <v>25</v>
      </c>
      <c r="E74" s="337" t="s">
        <v>293</v>
      </c>
      <c r="F74" s="195" t="s">
        <v>32</v>
      </c>
      <c r="G74" s="101"/>
      <c r="H74" s="283"/>
      <c r="I74" s="283" t="n">
        <v>1</v>
      </c>
      <c r="J74" s="167"/>
      <c r="K74" s="283"/>
      <c r="L74" s="283"/>
      <c r="M74" s="283"/>
      <c r="N74" s="283"/>
      <c r="O74" s="283"/>
      <c r="P74" s="283"/>
      <c r="Q74" s="355"/>
      <c r="R74" s="355"/>
      <c r="S74" s="355"/>
      <c r="T74" s="167"/>
      <c r="U74" s="167"/>
      <c r="V74" s="167"/>
      <c r="W74" s="167"/>
      <c r="X74" s="167"/>
      <c r="Y74" s="167"/>
      <c r="Z74" s="167"/>
      <c r="AA74" s="167"/>
      <c r="AB74" s="167"/>
      <c r="AC74" s="147"/>
      <c r="AD74" s="113" t="str">
        <f aca="false">IF(AD71=AD72,"ok","/!\")</f>
        <v>ok</v>
      </c>
      <c r="AE74" s="113" t="str">
        <f aca="false">IF(AD71=AE71,"ok","/!\")</f>
        <v>/!\</v>
      </c>
      <c r="AF74" s="114"/>
      <c r="AG74" s="114"/>
      <c r="AH74" s="105" t="str">
        <f aca="false">E74</f>
        <v>AV</v>
      </c>
      <c r="AI74" s="106" t="str">
        <f aca="false">D74</f>
        <v>TD</v>
      </c>
      <c r="AJ74" s="105" t="n">
        <f aca="false">SUM(G74:AB74)</f>
        <v>1</v>
      </c>
      <c r="AK74" s="105" t="n">
        <f aca="false">AJ74*1.5</f>
        <v>1.5</v>
      </c>
      <c r="AL74" s="44" t="n">
        <f aca="false">AK74</f>
        <v>1.5</v>
      </c>
      <c r="AM74" s="44" t="n">
        <v>0.75</v>
      </c>
      <c r="AN74" s="44"/>
      <c r="AO74" s="44"/>
      <c r="AP74" s="44"/>
      <c r="AQ74" s="44"/>
      <c r="AR74" s="44"/>
      <c r="AS74" s="44"/>
      <c r="AT74" s="44"/>
      <c r="AU74" s="44"/>
    </row>
    <row r="75" customFormat="false" ht="13.5" hidden="false" customHeight="true" outlineLevel="0" collapsed="false">
      <c r="A75" s="44" t="n">
        <v>259</v>
      </c>
      <c r="B75" s="89" t="s">
        <v>291</v>
      </c>
      <c r="C75" s="89" t="str">
        <f aca="false">CONCATENATE(D75,"_",E75)</f>
        <v>TP_Intervenant</v>
      </c>
      <c r="D75" s="88" t="s">
        <v>27</v>
      </c>
      <c r="E75" s="89" t="s">
        <v>71</v>
      </c>
      <c r="F75" s="89" t="s">
        <v>72</v>
      </c>
      <c r="G75" s="92"/>
      <c r="H75" s="275"/>
      <c r="I75" s="275" t="n">
        <v>1</v>
      </c>
      <c r="J75" s="251"/>
      <c r="K75" s="275" t="n">
        <v>2</v>
      </c>
      <c r="L75" s="275" t="n">
        <v>2</v>
      </c>
      <c r="M75" s="275" t="n">
        <v>2</v>
      </c>
      <c r="N75" s="275" t="n">
        <v>2</v>
      </c>
      <c r="O75" s="275" t="n">
        <v>2</v>
      </c>
      <c r="P75" s="275"/>
      <c r="Q75" s="343"/>
      <c r="R75" s="343"/>
      <c r="S75" s="343"/>
      <c r="T75" s="251"/>
      <c r="U75" s="251"/>
      <c r="V75" s="251"/>
      <c r="W75" s="238"/>
      <c r="X75" s="238"/>
      <c r="Y75" s="238"/>
      <c r="Z75" s="238"/>
      <c r="AA75" s="238"/>
      <c r="AB75" s="238"/>
      <c r="AC75" s="151"/>
      <c r="AD75" s="88" t="n">
        <f aca="false">SUM(G75:AB75)*4</f>
        <v>44</v>
      </c>
      <c r="AE75" s="88" t="n">
        <f aca="false">12/1.5*4</f>
        <v>32</v>
      </c>
      <c r="AF75" s="114"/>
      <c r="AG75" s="114"/>
      <c r="AH75" s="88" t="str">
        <f aca="false">E75</f>
        <v>Intervenant</v>
      </c>
      <c r="AI75" s="88" t="str">
        <f aca="false">D75</f>
        <v>TP</v>
      </c>
      <c r="AJ75" s="88" t="n">
        <f aca="false">SUM(G75:AB75)</f>
        <v>11</v>
      </c>
      <c r="AK75" s="88" t="n">
        <f aca="false">AJ75*1.5</f>
        <v>16.5</v>
      </c>
      <c r="AL75" s="44" t="n">
        <f aca="false">AK75</f>
        <v>16.5</v>
      </c>
      <c r="AM75" s="44" t="n">
        <v>0</v>
      </c>
      <c r="AN75" s="44"/>
      <c r="AO75" s="44"/>
      <c r="AP75" s="44"/>
      <c r="AQ75" s="44"/>
      <c r="AR75" s="44"/>
      <c r="AS75" s="44"/>
      <c r="AT75" s="44"/>
      <c r="AU75" s="44"/>
    </row>
    <row r="76" customFormat="false" ht="13.5" hidden="false" customHeight="true" outlineLevel="0" collapsed="false">
      <c r="A76" s="44" t="n">
        <v>260</v>
      </c>
      <c r="B76" s="163" t="s">
        <v>292</v>
      </c>
      <c r="C76" s="171" t="str">
        <f aca="false">CONCATENATE(D76,"_",E76)</f>
        <v>TP_RB</v>
      </c>
      <c r="D76" s="184" t="s">
        <v>27</v>
      </c>
      <c r="E76" s="195" t="s">
        <v>79</v>
      </c>
      <c r="F76" s="195" t="s">
        <v>36</v>
      </c>
      <c r="G76" s="101"/>
      <c r="H76" s="283"/>
      <c r="I76" s="283" t="n">
        <v>1</v>
      </c>
      <c r="J76" s="167"/>
      <c r="K76" s="283" t="n">
        <v>2</v>
      </c>
      <c r="L76" s="283" t="n">
        <v>2</v>
      </c>
      <c r="M76" s="283" t="n">
        <v>2</v>
      </c>
      <c r="N76" s="283" t="n">
        <v>2</v>
      </c>
      <c r="O76" s="283" t="n">
        <v>2</v>
      </c>
      <c r="P76" s="283"/>
      <c r="Q76" s="355"/>
      <c r="R76" s="355"/>
      <c r="S76" s="355"/>
      <c r="T76" s="167"/>
      <c r="U76" s="167"/>
      <c r="V76" s="167"/>
      <c r="W76" s="167"/>
      <c r="X76" s="167"/>
      <c r="Y76" s="167"/>
      <c r="Z76" s="167"/>
      <c r="AA76" s="167"/>
      <c r="AB76" s="167"/>
      <c r="AC76" s="147"/>
      <c r="AD76" s="103" t="n">
        <f aca="false">SUM(G76:AB79)</f>
        <v>33</v>
      </c>
      <c r="AE76" s="104"/>
      <c r="AF76" s="114"/>
      <c r="AG76" s="114"/>
      <c r="AH76" s="105" t="str">
        <f aca="false">E76</f>
        <v>RB</v>
      </c>
      <c r="AI76" s="106" t="str">
        <f aca="false">D76</f>
        <v>TP</v>
      </c>
      <c r="AJ76" s="105" t="n">
        <f aca="false">SUM(G76:AB76)</f>
        <v>11</v>
      </c>
      <c r="AK76" s="105" t="n">
        <f aca="false">AJ76*1.5</f>
        <v>16.5</v>
      </c>
      <c r="AL76" s="44" t="n">
        <f aca="false">AK76</f>
        <v>16.5</v>
      </c>
      <c r="AM76" s="44" t="n">
        <v>8.25</v>
      </c>
      <c r="AN76" s="44"/>
      <c r="AO76" s="44"/>
      <c r="AP76" s="44"/>
      <c r="AQ76" s="44"/>
      <c r="AR76" s="44"/>
      <c r="AS76" s="44"/>
      <c r="AT76" s="44"/>
      <c r="AU76" s="44"/>
    </row>
    <row r="77" customFormat="false" ht="13.5" hidden="false" customHeight="true" outlineLevel="0" collapsed="false">
      <c r="A77" s="44" t="n">
        <v>261</v>
      </c>
      <c r="B77" s="163" t="s">
        <v>292</v>
      </c>
      <c r="C77" s="171" t="str">
        <f aca="false">CONCATENATE(D77,"_",E77)</f>
        <v>TP_AV</v>
      </c>
      <c r="D77" s="184" t="s">
        <v>27</v>
      </c>
      <c r="E77" s="337" t="s">
        <v>293</v>
      </c>
      <c r="F77" s="195" t="s">
        <v>36</v>
      </c>
      <c r="G77" s="101"/>
      <c r="H77" s="283"/>
      <c r="I77" s="283" t="n">
        <v>1</v>
      </c>
      <c r="J77" s="167"/>
      <c r="K77" s="283" t="n">
        <v>2</v>
      </c>
      <c r="L77" s="283" t="n">
        <v>2</v>
      </c>
      <c r="M77" s="283" t="n">
        <v>2</v>
      </c>
      <c r="N77" s="283" t="n">
        <v>2</v>
      </c>
      <c r="O77" s="283" t="n">
        <v>2</v>
      </c>
      <c r="P77" s="283"/>
      <c r="Q77" s="355"/>
      <c r="R77" s="355"/>
      <c r="S77" s="355"/>
      <c r="T77" s="167"/>
      <c r="U77" s="167"/>
      <c r="V77" s="167"/>
      <c r="W77" s="167"/>
      <c r="X77" s="167"/>
      <c r="Y77" s="167"/>
      <c r="Z77" s="167"/>
      <c r="AA77" s="167"/>
      <c r="AB77" s="167"/>
      <c r="AC77" s="147"/>
      <c r="AD77" s="126"/>
      <c r="AE77" s="114"/>
      <c r="AF77" s="114"/>
      <c r="AG77" s="114"/>
      <c r="AH77" s="105" t="str">
        <f aca="false">E77</f>
        <v>AV</v>
      </c>
      <c r="AI77" s="106" t="str">
        <f aca="false">D77</f>
        <v>TP</v>
      </c>
      <c r="AJ77" s="105" t="n">
        <f aca="false">SUM(G77:AB77)</f>
        <v>11</v>
      </c>
      <c r="AK77" s="105" t="n">
        <f aca="false">AJ77*1.5</f>
        <v>16.5</v>
      </c>
      <c r="AL77" s="44" t="n">
        <f aca="false">AK77</f>
        <v>16.5</v>
      </c>
      <c r="AM77" s="44" t="n">
        <v>8.25</v>
      </c>
      <c r="AN77" s="44"/>
      <c r="AO77" s="44"/>
      <c r="AP77" s="44"/>
      <c r="AQ77" s="44"/>
      <c r="AR77" s="44"/>
      <c r="AS77" s="44"/>
      <c r="AT77" s="44"/>
      <c r="AU77" s="44"/>
    </row>
    <row r="78" customFormat="false" ht="13.5" hidden="false" customHeight="true" outlineLevel="0" collapsed="false">
      <c r="A78" s="44" t="n">
        <v>262</v>
      </c>
      <c r="B78" s="163" t="s">
        <v>292</v>
      </c>
      <c r="C78" s="171" t="str">
        <f aca="false">CONCATENATE(D78,"_",E78)</f>
        <v>TP_NA</v>
      </c>
      <c r="D78" s="184" t="s">
        <v>27</v>
      </c>
      <c r="E78" s="195" t="s">
        <v>294</v>
      </c>
      <c r="F78" s="195" t="s">
        <v>36</v>
      </c>
      <c r="G78" s="101"/>
      <c r="H78" s="283"/>
      <c r="I78" s="283"/>
      <c r="J78" s="167"/>
      <c r="K78" s="283"/>
      <c r="L78" s="283"/>
      <c r="M78" s="283" t="n">
        <v>2</v>
      </c>
      <c r="N78" s="283" t="n">
        <v>2</v>
      </c>
      <c r="O78" s="283" t="n">
        <v>2</v>
      </c>
      <c r="P78" s="283"/>
      <c r="Q78" s="355"/>
      <c r="R78" s="355"/>
      <c r="S78" s="355"/>
      <c r="T78" s="167"/>
      <c r="U78" s="167"/>
      <c r="V78" s="167"/>
      <c r="W78" s="167"/>
      <c r="X78" s="167"/>
      <c r="Y78" s="167"/>
      <c r="Z78" s="167"/>
      <c r="AA78" s="167"/>
      <c r="AB78" s="167"/>
      <c r="AC78" s="147"/>
      <c r="AD78" s="126"/>
      <c r="AE78" s="114"/>
      <c r="AF78" s="114"/>
      <c r="AG78" s="114"/>
      <c r="AH78" s="105" t="str">
        <f aca="false">E78</f>
        <v>NA</v>
      </c>
      <c r="AI78" s="106" t="str">
        <f aca="false">D78</f>
        <v>TP</v>
      </c>
      <c r="AJ78" s="105" t="n">
        <f aca="false">SUM(G78:AB78)</f>
        <v>6</v>
      </c>
      <c r="AK78" s="105" t="n">
        <f aca="false">AJ78*1.5</f>
        <v>9</v>
      </c>
      <c r="AL78" s="44" t="n">
        <f aca="false">AK78</f>
        <v>9</v>
      </c>
      <c r="AM78" s="44" t="n">
        <v>4.5</v>
      </c>
      <c r="AN78" s="44"/>
      <c r="AO78" s="44"/>
      <c r="AP78" s="44"/>
      <c r="AQ78" s="44"/>
      <c r="AR78" s="44"/>
      <c r="AS78" s="44"/>
      <c r="AT78" s="44"/>
      <c r="AU78" s="44"/>
    </row>
    <row r="79" customFormat="false" ht="13.5" hidden="false" customHeight="true" outlineLevel="0" collapsed="false">
      <c r="A79" s="44" t="n">
        <v>263</v>
      </c>
      <c r="B79" s="163" t="s">
        <v>292</v>
      </c>
      <c r="C79" s="171" t="str">
        <f aca="false">CONCATENATE(D79,"_",E79)</f>
        <v>TP_FV</v>
      </c>
      <c r="D79" s="184" t="s">
        <v>27</v>
      </c>
      <c r="E79" s="337" t="s">
        <v>295</v>
      </c>
      <c r="F79" s="195" t="s">
        <v>36</v>
      </c>
      <c r="G79" s="101"/>
      <c r="H79" s="283"/>
      <c r="I79" s="283" t="n">
        <v>1</v>
      </c>
      <c r="J79" s="167"/>
      <c r="K79" s="283" t="n">
        <v>2</v>
      </c>
      <c r="L79" s="283" t="n">
        <v>2</v>
      </c>
      <c r="M79" s="283"/>
      <c r="N79" s="283"/>
      <c r="O79" s="283"/>
      <c r="P79" s="283"/>
      <c r="Q79" s="355"/>
      <c r="R79" s="355"/>
      <c r="S79" s="355"/>
      <c r="T79" s="167"/>
      <c r="U79" s="167"/>
      <c r="V79" s="167"/>
      <c r="W79" s="167"/>
      <c r="X79" s="167"/>
      <c r="Y79" s="167"/>
      <c r="Z79" s="167"/>
      <c r="AA79" s="167"/>
      <c r="AB79" s="167"/>
      <c r="AC79" s="147"/>
      <c r="AD79" s="113" t="str">
        <f aca="false">IF(AD75=AD76,"ok","/!\")</f>
        <v>/!\</v>
      </c>
      <c r="AE79" s="113" t="str">
        <f aca="false">IF(AD75=AE75,"ok","/!\")</f>
        <v>/!\</v>
      </c>
      <c r="AF79" s="114"/>
      <c r="AG79" s="114"/>
      <c r="AH79" s="105" t="str">
        <f aca="false">E79</f>
        <v>FV</v>
      </c>
      <c r="AI79" s="106" t="str">
        <f aca="false">D79</f>
        <v>TP</v>
      </c>
      <c r="AJ79" s="105" t="n">
        <f aca="false">SUM(G79:AB79)</f>
        <v>5</v>
      </c>
      <c r="AK79" s="105" t="n">
        <f aca="false">AJ79*1.5</f>
        <v>7.5</v>
      </c>
      <c r="AL79" s="44" t="n">
        <f aca="false">AK79</f>
        <v>7.5</v>
      </c>
      <c r="AM79" s="44" t="n">
        <v>3.75</v>
      </c>
      <c r="AN79" s="44"/>
      <c r="AO79" s="44"/>
      <c r="AP79" s="44"/>
      <c r="AQ79" s="44"/>
      <c r="AR79" s="44"/>
      <c r="AS79" s="44"/>
      <c r="AT79" s="44"/>
      <c r="AU79" s="44"/>
    </row>
    <row r="80" customFormat="false" ht="13.5" hidden="false" customHeight="true" outlineLevel="0" collapsed="false">
      <c r="A80" s="44"/>
      <c r="B80" s="163"/>
      <c r="C80" s="171"/>
      <c r="D80" s="184" t="s">
        <v>27</v>
      </c>
      <c r="E80" s="337" t="s">
        <v>296</v>
      </c>
      <c r="F80" s="195" t="s">
        <v>36</v>
      </c>
      <c r="G80" s="101"/>
      <c r="H80" s="283"/>
      <c r="I80" s="283" t="n">
        <v>1</v>
      </c>
      <c r="J80" s="167"/>
      <c r="K80" s="283" t="n">
        <v>2</v>
      </c>
      <c r="L80" s="283" t="n">
        <v>2</v>
      </c>
      <c r="M80" s="283" t="n">
        <v>2</v>
      </c>
      <c r="N80" s="283" t="n">
        <v>2</v>
      </c>
      <c r="O80" s="283" t="n">
        <v>2</v>
      </c>
      <c r="P80" s="283"/>
      <c r="Q80" s="355"/>
      <c r="R80" s="355"/>
      <c r="S80" s="355"/>
      <c r="T80" s="167"/>
      <c r="U80" s="167"/>
      <c r="V80" s="167"/>
      <c r="W80" s="167"/>
      <c r="X80" s="167"/>
      <c r="Y80" s="167"/>
      <c r="Z80" s="167"/>
      <c r="AA80" s="167"/>
      <c r="AB80" s="167"/>
      <c r="AC80" s="147"/>
      <c r="AD80" s="113" t="str">
        <f aca="false">IF(AD76=AD77,"ok","/!\")</f>
        <v>/!\</v>
      </c>
      <c r="AE80" s="113"/>
      <c r="AF80" s="114"/>
      <c r="AG80" s="114"/>
      <c r="AH80" s="105" t="str">
        <f aca="false">E80</f>
        <v>NG</v>
      </c>
      <c r="AI80" s="106" t="str">
        <f aca="false">D80</f>
        <v>TP</v>
      </c>
      <c r="AJ80" s="105" t="n">
        <f aca="false">SUM(G80:AB80)</f>
        <v>11</v>
      </c>
      <c r="AK80" s="105" t="n">
        <f aca="false">AJ80*1.5</f>
        <v>16.5</v>
      </c>
      <c r="AL80" s="44"/>
      <c r="AM80" s="44" t="n">
        <v>8.25</v>
      </c>
      <c r="AN80" s="44"/>
      <c r="AO80" s="44"/>
      <c r="AP80" s="44"/>
      <c r="AQ80" s="44"/>
      <c r="AR80" s="44"/>
      <c r="AS80" s="44"/>
      <c r="AT80" s="44"/>
      <c r="AU80" s="44"/>
    </row>
    <row r="81" customFormat="false" ht="24.75" hidden="false" customHeight="true" outlineLevel="0" collapsed="false">
      <c r="A81" s="44" t="n">
        <v>264</v>
      </c>
      <c r="B81" s="89" t="s">
        <v>291</v>
      </c>
      <c r="C81" s="89" t="str">
        <f aca="false">CONCATENATE(D81,"_",E81)</f>
        <v>CTRL_Intervenant</v>
      </c>
      <c r="D81" s="88" t="s">
        <v>28</v>
      </c>
      <c r="E81" s="89" t="s">
        <v>71</v>
      </c>
      <c r="F81" s="89" t="s">
        <v>72</v>
      </c>
      <c r="G81" s="92"/>
      <c r="H81" s="275"/>
      <c r="I81" s="275"/>
      <c r="J81" s="251"/>
      <c r="K81" s="275"/>
      <c r="L81" s="275"/>
      <c r="M81" s="275"/>
      <c r="N81" s="275"/>
      <c r="O81" s="275"/>
      <c r="P81" s="275" t="n">
        <v>1</v>
      </c>
      <c r="Q81" s="343"/>
      <c r="R81" s="343"/>
      <c r="S81" s="343"/>
      <c r="T81" s="251"/>
      <c r="U81" s="251"/>
      <c r="V81" s="251"/>
      <c r="W81" s="238"/>
      <c r="X81" s="238"/>
      <c r="Y81" s="238"/>
      <c r="Z81" s="238"/>
      <c r="AA81" s="238"/>
      <c r="AB81" s="238"/>
      <c r="AC81" s="151"/>
      <c r="AD81" s="88" t="n">
        <f aca="false">SUM(G81:AB81)</f>
        <v>1</v>
      </c>
      <c r="AE81" s="88" t="n">
        <f aca="false">1.5/1.5</f>
        <v>1</v>
      </c>
      <c r="AF81" s="114"/>
      <c r="AG81" s="114"/>
      <c r="AH81" s="88" t="str">
        <f aca="false">E81</f>
        <v>Intervenant</v>
      </c>
      <c r="AI81" s="88" t="str">
        <f aca="false">D81</f>
        <v>CTRL</v>
      </c>
      <c r="AJ81" s="88" t="n">
        <f aca="false">SUM(G81:AB81)</f>
        <v>1</v>
      </c>
      <c r="AK81" s="88" t="n">
        <f aca="false">AJ81*1.5</f>
        <v>1.5</v>
      </c>
      <c r="AL81" s="44"/>
      <c r="AM81" s="44" t="n">
        <v>0</v>
      </c>
      <c r="AN81" s="44"/>
      <c r="AO81" s="44"/>
      <c r="AP81" s="44"/>
      <c r="AQ81" s="44"/>
      <c r="AR81" s="44"/>
      <c r="AS81" s="44"/>
      <c r="AT81" s="44"/>
      <c r="AU81" s="44"/>
    </row>
    <row r="82" customFormat="false" ht="13.5" hidden="false" customHeight="true" outlineLevel="0" collapsed="false">
      <c r="A82" s="44" t="n">
        <v>265</v>
      </c>
      <c r="B82" s="163" t="s">
        <v>292</v>
      </c>
      <c r="C82" s="171" t="str">
        <f aca="false">CONCATENATE(D82,"_",E82)</f>
        <v>CTRL_RB</v>
      </c>
      <c r="D82" s="184" t="s">
        <v>28</v>
      </c>
      <c r="E82" s="195" t="s">
        <v>79</v>
      </c>
      <c r="F82" s="195" t="s">
        <v>28</v>
      </c>
      <c r="G82" s="101"/>
      <c r="H82" s="283"/>
      <c r="I82" s="283"/>
      <c r="J82" s="167"/>
      <c r="K82" s="283"/>
      <c r="L82" s="283"/>
      <c r="M82" s="283"/>
      <c r="N82" s="283"/>
      <c r="O82" s="283"/>
      <c r="P82" s="283" t="n">
        <v>0.5</v>
      </c>
      <c r="Q82" s="355"/>
      <c r="R82" s="355"/>
      <c r="S82" s="355"/>
      <c r="T82" s="167"/>
      <c r="U82" s="167"/>
      <c r="V82" s="167"/>
      <c r="W82" s="167"/>
      <c r="X82" s="167"/>
      <c r="Y82" s="167"/>
      <c r="Z82" s="167"/>
      <c r="AA82" s="167"/>
      <c r="AB82" s="167"/>
      <c r="AC82" s="147"/>
      <c r="AD82" s="103" t="n">
        <f aca="false">SUM(G82:AB83)</f>
        <v>1</v>
      </c>
      <c r="AE82" s="104"/>
      <c r="AF82" s="114"/>
      <c r="AG82" s="114"/>
      <c r="AH82" s="106" t="str">
        <f aca="false">E82</f>
        <v>RB</v>
      </c>
      <c r="AI82" s="106" t="str">
        <f aca="false">D82</f>
        <v>CTRL</v>
      </c>
      <c r="AJ82" s="106" t="n">
        <f aca="false">SUM(G82:AB82)</f>
        <v>0.5</v>
      </c>
      <c r="AK82" s="106" t="n">
        <f aca="false">AJ82*1.5</f>
        <v>0.75</v>
      </c>
      <c r="AL82" s="44" t="n">
        <f aca="false">AK82</f>
        <v>0.75</v>
      </c>
      <c r="AM82" s="44" t="n">
        <v>0.75</v>
      </c>
      <c r="AN82" s="44"/>
      <c r="AO82" s="44"/>
      <c r="AP82" s="44"/>
      <c r="AQ82" s="44"/>
      <c r="AR82" s="44"/>
      <c r="AS82" s="44"/>
      <c r="AT82" s="44"/>
      <c r="AU82" s="44"/>
    </row>
    <row r="83" customFormat="false" ht="13.5" hidden="false" customHeight="true" outlineLevel="0" collapsed="false">
      <c r="A83" s="44" t="n">
        <v>266</v>
      </c>
      <c r="B83" s="163" t="s">
        <v>292</v>
      </c>
      <c r="C83" s="171" t="str">
        <f aca="false">CONCATENATE(D83,"_",E83)</f>
        <v>CTRL_AV</v>
      </c>
      <c r="D83" s="184" t="s">
        <v>28</v>
      </c>
      <c r="E83" s="195" t="s">
        <v>293</v>
      </c>
      <c r="F83" s="195" t="s">
        <v>28</v>
      </c>
      <c r="G83" s="101"/>
      <c r="H83" s="283"/>
      <c r="I83" s="283"/>
      <c r="J83" s="167"/>
      <c r="K83" s="283"/>
      <c r="L83" s="283"/>
      <c r="M83" s="283"/>
      <c r="N83" s="283"/>
      <c r="O83" s="283"/>
      <c r="P83" s="283" t="n">
        <v>0.5</v>
      </c>
      <c r="Q83" s="355"/>
      <c r="R83" s="355"/>
      <c r="S83" s="355"/>
      <c r="T83" s="167"/>
      <c r="U83" s="167"/>
      <c r="V83" s="167"/>
      <c r="W83" s="167"/>
      <c r="X83" s="167"/>
      <c r="Y83" s="167"/>
      <c r="Z83" s="167"/>
      <c r="AA83" s="167"/>
      <c r="AB83" s="167"/>
      <c r="AC83" s="155"/>
      <c r="AD83" s="113" t="str">
        <f aca="false">IF(AD81=AD82,"ok","/!\")</f>
        <v>ok</v>
      </c>
      <c r="AE83" s="113" t="str">
        <f aca="false">IF(AD81=AE81,"ok","/!\")</f>
        <v>ok</v>
      </c>
      <c r="AF83" s="129"/>
      <c r="AG83" s="129"/>
      <c r="AH83" s="28" t="str">
        <f aca="false">E83</f>
        <v>AV</v>
      </c>
      <c r="AI83" s="106" t="str">
        <f aca="false">D83</f>
        <v>CTRL</v>
      </c>
      <c r="AJ83" s="28" t="n">
        <f aca="false">SUM(G83:AB83)</f>
        <v>0.5</v>
      </c>
      <c r="AK83" s="28" t="n">
        <f aca="false">AJ83*1.5</f>
        <v>0.75</v>
      </c>
      <c r="AL83" s="44" t="n">
        <f aca="false">AK83</f>
        <v>0.75</v>
      </c>
      <c r="AM83" s="44" t="n">
        <v>0.75</v>
      </c>
      <c r="AN83" s="44"/>
      <c r="AO83" s="44"/>
      <c r="AP83" s="44"/>
      <c r="AQ83" s="44"/>
      <c r="AR83" s="44"/>
      <c r="AS83" s="44"/>
      <c r="AT83" s="44"/>
      <c r="AU83" s="44"/>
    </row>
    <row r="84" customFormat="false" ht="13.5" hidden="false" customHeight="true" outlineLevel="0" collapsed="false">
      <c r="A84" s="44"/>
      <c r="B84" s="172"/>
      <c r="C84" s="131"/>
      <c r="D84" s="172"/>
      <c r="E84" s="259"/>
      <c r="F84" s="259"/>
      <c r="G84" s="174"/>
      <c r="H84" s="174"/>
      <c r="I84" s="174"/>
      <c r="J84" s="174"/>
      <c r="K84" s="174"/>
      <c r="L84" s="174"/>
      <c r="M84" s="174"/>
      <c r="N84" s="174"/>
      <c r="O84" s="174"/>
      <c r="P84" s="174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174"/>
      <c r="AD84" s="72"/>
      <c r="AE84" s="86"/>
      <c r="AF84" s="72"/>
      <c r="AG84" s="72"/>
      <c r="AH84" s="86"/>
      <c r="AI84" s="86"/>
      <c r="AJ84" s="86"/>
      <c r="AK84" s="86"/>
      <c r="AL84" s="44" t="n">
        <f aca="false">AK84</f>
        <v>0</v>
      </c>
      <c r="AM84" s="44" t="n">
        <v>0</v>
      </c>
      <c r="AN84" s="44"/>
      <c r="AO84" s="44"/>
      <c r="AP84" s="44"/>
      <c r="AQ84" s="44"/>
      <c r="AR84" s="44"/>
      <c r="AS84" s="44"/>
      <c r="AT84" s="44"/>
      <c r="AU84" s="44"/>
    </row>
    <row r="85" customFormat="false" ht="13.5" hidden="false" customHeight="true" outlineLevel="0" collapsed="false">
      <c r="A85" s="44" t="n">
        <v>269</v>
      </c>
      <c r="B85" s="88" t="s">
        <v>261</v>
      </c>
      <c r="C85" s="88" t="str">
        <f aca="false">CONCATENATE(D85,"_",E85)</f>
        <v>CM_Voir PAC1</v>
      </c>
      <c r="D85" s="88" t="s">
        <v>23</v>
      </c>
      <c r="E85" s="89" t="s">
        <v>290</v>
      </c>
      <c r="F85" s="89" t="s">
        <v>72</v>
      </c>
      <c r="G85" s="141"/>
      <c r="H85" s="372"/>
      <c r="I85" s="372"/>
      <c r="J85" s="226" t="n">
        <v>50</v>
      </c>
      <c r="K85" s="372"/>
      <c r="L85" s="372"/>
      <c r="M85" s="372"/>
      <c r="N85" s="372"/>
      <c r="O85" s="372"/>
      <c r="P85" s="372"/>
      <c r="Q85" s="343"/>
      <c r="R85" s="343"/>
      <c r="S85" s="343"/>
      <c r="T85" s="238"/>
      <c r="U85" s="238"/>
      <c r="V85" s="238"/>
      <c r="W85" s="238"/>
      <c r="X85" s="238"/>
      <c r="Y85" s="238"/>
      <c r="Z85" s="238"/>
      <c r="AA85" s="238"/>
      <c r="AB85" s="238"/>
      <c r="AC85" s="142" t="s">
        <v>278</v>
      </c>
      <c r="AD85" s="88" t="n">
        <f aca="false">SUM(G85:AB85)</f>
        <v>50</v>
      </c>
      <c r="AE85" s="88" t="n">
        <v>0</v>
      </c>
      <c r="AF85" s="94" t="str">
        <f aca="false">(AD85+AD88+AD91+AD96)/(AE85+AE88+AE91+AE96)</f>
        <v>#DIV/0!</v>
      </c>
      <c r="AG85" s="88" t="str">
        <f aca="false">B85</f>
        <v>M4106 – PTUT</v>
      </c>
      <c r="AH85" s="88" t="str">
        <f aca="false">E85</f>
        <v>Voir PAC1</v>
      </c>
      <c r="AI85" s="88" t="s">
        <v>73</v>
      </c>
      <c r="AJ85" s="88" t="s">
        <v>21</v>
      </c>
      <c r="AK85" s="88" t="s">
        <v>74</v>
      </c>
      <c r="AL85" s="44"/>
      <c r="AM85" s="44" t="n">
        <v>0</v>
      </c>
      <c r="AN85" s="44"/>
      <c r="AO85" s="44"/>
      <c r="AP85" s="44"/>
      <c r="AQ85" s="44"/>
      <c r="AR85" s="44"/>
      <c r="AS85" s="44"/>
      <c r="AT85" s="44"/>
      <c r="AU85" s="44"/>
    </row>
    <row r="86" customFormat="false" ht="13.5" hidden="false" customHeight="true" outlineLevel="0" collapsed="false">
      <c r="A86" s="44" t="n">
        <v>270</v>
      </c>
      <c r="B86" s="143" t="s">
        <v>138</v>
      </c>
      <c r="C86" s="96" t="str">
        <f aca="false">CONCATENATE(D86,"_",E86)</f>
        <v>CM_</v>
      </c>
      <c r="D86" s="184" t="s">
        <v>23</v>
      </c>
      <c r="E86" s="185"/>
      <c r="F86" s="195" t="s">
        <v>30</v>
      </c>
      <c r="G86" s="144"/>
      <c r="H86" s="318"/>
      <c r="I86" s="318"/>
      <c r="J86" s="178"/>
      <c r="K86" s="318"/>
      <c r="L86" s="318"/>
      <c r="M86" s="318"/>
      <c r="N86" s="318"/>
      <c r="O86" s="318"/>
      <c r="P86" s="318"/>
      <c r="Q86" s="355"/>
      <c r="R86" s="355"/>
      <c r="S86" s="355"/>
      <c r="T86" s="167"/>
      <c r="U86" s="167"/>
      <c r="V86" s="167"/>
      <c r="W86" s="167"/>
      <c r="X86" s="167"/>
      <c r="Y86" s="167"/>
      <c r="Z86" s="167"/>
      <c r="AA86" s="167"/>
      <c r="AB86" s="167"/>
      <c r="AC86" s="145"/>
      <c r="AD86" s="103" t="n">
        <f aca="false">SUM(G86:AB87)</f>
        <v>0</v>
      </c>
      <c r="AE86" s="104"/>
      <c r="AF86" s="104"/>
      <c r="AG86" s="104"/>
      <c r="AH86" s="105" t="n">
        <f aca="false">E86</f>
        <v>0</v>
      </c>
      <c r="AI86" s="106" t="str">
        <f aca="false">D86</f>
        <v>CM</v>
      </c>
      <c r="AJ86" s="105" t="n">
        <f aca="false">SUM(G86:AB86)</f>
        <v>0</v>
      </c>
      <c r="AK86" s="105" t="n">
        <f aca="false">AJ86*1.5</f>
        <v>0</v>
      </c>
      <c r="AL86" s="44" t="n">
        <f aca="false">AK86</f>
        <v>0</v>
      </c>
      <c r="AM86" s="44" t="n">
        <v>0</v>
      </c>
      <c r="AN86" s="44"/>
      <c r="AO86" s="44"/>
      <c r="AP86" s="44"/>
      <c r="AQ86" s="44"/>
      <c r="AR86" s="44"/>
      <c r="AS86" s="44"/>
      <c r="AT86" s="44"/>
      <c r="AU86" s="44"/>
    </row>
    <row r="87" customFormat="false" ht="13.5" hidden="false" customHeight="true" outlineLevel="0" collapsed="false">
      <c r="A87" s="44" t="n">
        <v>271</v>
      </c>
      <c r="B87" s="143" t="s">
        <v>138</v>
      </c>
      <c r="C87" s="96" t="str">
        <f aca="false">CONCATENATE(D87,"_",E87)</f>
        <v>CM_</v>
      </c>
      <c r="D87" s="184" t="s">
        <v>23</v>
      </c>
      <c r="E87" s="337"/>
      <c r="F87" s="195" t="s">
        <v>30</v>
      </c>
      <c r="G87" s="144"/>
      <c r="H87" s="318"/>
      <c r="I87" s="318"/>
      <c r="J87" s="178"/>
      <c r="K87" s="318"/>
      <c r="L87" s="318"/>
      <c r="M87" s="318"/>
      <c r="N87" s="318"/>
      <c r="O87" s="318"/>
      <c r="P87" s="318"/>
      <c r="Q87" s="355"/>
      <c r="R87" s="355"/>
      <c r="S87" s="355"/>
      <c r="T87" s="167"/>
      <c r="U87" s="167"/>
      <c r="V87" s="167"/>
      <c r="W87" s="167"/>
      <c r="X87" s="167"/>
      <c r="Y87" s="167"/>
      <c r="Z87" s="167"/>
      <c r="AA87" s="167"/>
      <c r="AB87" s="167"/>
      <c r="AC87" s="147"/>
      <c r="AD87" s="113" t="str">
        <f aca="false">IF(AD85=AD86,"ok","/!\")</f>
        <v>/!\</v>
      </c>
      <c r="AE87" s="113" t="str">
        <f aca="false">IF(AD85=AE85,"ok","/!\")</f>
        <v>/!\</v>
      </c>
      <c r="AF87" s="114"/>
      <c r="AG87" s="114"/>
      <c r="AH87" s="105" t="n">
        <f aca="false">E87</f>
        <v>0</v>
      </c>
      <c r="AI87" s="106" t="str">
        <f aca="false">D87</f>
        <v>CM</v>
      </c>
      <c r="AJ87" s="105" t="n">
        <f aca="false">SUM(G87:AB87)</f>
        <v>0</v>
      </c>
      <c r="AK87" s="105" t="n">
        <f aca="false">AJ87*1.5</f>
        <v>0</v>
      </c>
      <c r="AL87" s="44" t="n">
        <f aca="false">AK87</f>
        <v>0</v>
      </c>
      <c r="AM87" s="44" t="n">
        <v>0</v>
      </c>
      <c r="AN87" s="44"/>
      <c r="AO87" s="44"/>
      <c r="AP87" s="44"/>
      <c r="AQ87" s="44"/>
      <c r="AR87" s="44"/>
      <c r="AS87" s="44"/>
      <c r="AT87" s="44"/>
      <c r="AU87" s="44"/>
    </row>
    <row r="88" customFormat="false" ht="13.5" hidden="false" customHeight="true" outlineLevel="0" collapsed="false">
      <c r="A88" s="44" t="n">
        <v>272</v>
      </c>
      <c r="B88" s="88" t="s">
        <v>261</v>
      </c>
      <c r="C88" s="88" t="str">
        <f aca="false">CONCATENATE(D88,"_",E88)</f>
        <v>TD_Voir PAC1</v>
      </c>
      <c r="D88" s="88" t="s">
        <v>25</v>
      </c>
      <c r="E88" s="89" t="s">
        <v>290</v>
      </c>
      <c r="F88" s="89" t="s">
        <v>72</v>
      </c>
      <c r="G88" s="141"/>
      <c r="H88" s="372"/>
      <c r="I88" s="275"/>
      <c r="J88" s="226"/>
      <c r="K88" s="372"/>
      <c r="L88" s="372"/>
      <c r="M88" s="372" t="n">
        <v>2</v>
      </c>
      <c r="N88" s="372"/>
      <c r="O88" s="372"/>
      <c r="P88" s="372"/>
      <c r="Q88" s="343"/>
      <c r="R88" s="343"/>
      <c r="S88" s="343"/>
      <c r="T88" s="238"/>
      <c r="U88" s="238"/>
      <c r="V88" s="238"/>
      <c r="W88" s="238"/>
      <c r="X88" s="238"/>
      <c r="Y88" s="238"/>
      <c r="Z88" s="238"/>
      <c r="AA88" s="238"/>
      <c r="AB88" s="238"/>
      <c r="AC88" s="151"/>
      <c r="AD88" s="88" t="n">
        <f aca="false">SUM(G88:AB88)*4</f>
        <v>8</v>
      </c>
      <c r="AE88" s="88" t="n">
        <v>0</v>
      </c>
      <c r="AF88" s="114"/>
      <c r="AG88" s="114"/>
      <c r="AH88" s="88" t="str">
        <f aca="false">E88</f>
        <v>Voir PAC1</v>
      </c>
      <c r="AI88" s="88" t="str">
        <f aca="false">D88</f>
        <v>TD</v>
      </c>
      <c r="AJ88" s="88" t="n">
        <f aca="false">SUM(G88:AB88)</f>
        <v>2</v>
      </c>
      <c r="AK88" s="88" t="n">
        <f aca="false">AJ88*1.5</f>
        <v>3</v>
      </c>
      <c r="AL88" s="44"/>
      <c r="AM88" s="44" t="n">
        <v>0</v>
      </c>
      <c r="AN88" s="44"/>
      <c r="AO88" s="44"/>
      <c r="AP88" s="44"/>
      <c r="AQ88" s="44"/>
      <c r="AR88" s="44"/>
      <c r="AS88" s="44"/>
      <c r="AT88" s="44"/>
      <c r="AU88" s="44"/>
    </row>
    <row r="89" customFormat="false" ht="13.5" hidden="false" customHeight="true" outlineLevel="0" collapsed="false">
      <c r="A89" s="44" t="n">
        <v>273</v>
      </c>
      <c r="B89" s="143" t="s">
        <v>138</v>
      </c>
      <c r="C89" s="96" t="str">
        <f aca="false">CONCATENATE(D89,"_",E89)</f>
        <v>TD_MFC</v>
      </c>
      <c r="D89" s="184" t="s">
        <v>25</v>
      </c>
      <c r="E89" s="185" t="s">
        <v>83</v>
      </c>
      <c r="F89" s="195" t="s">
        <v>32</v>
      </c>
      <c r="G89" s="144"/>
      <c r="H89" s="318"/>
      <c r="I89" s="283"/>
      <c r="J89" s="178"/>
      <c r="K89" s="318"/>
      <c r="L89" s="318"/>
      <c r="M89" s="318" t="n">
        <v>4</v>
      </c>
      <c r="N89" s="318"/>
      <c r="O89" s="318"/>
      <c r="P89" s="318"/>
      <c r="Q89" s="355"/>
      <c r="R89" s="355"/>
      <c r="S89" s="355"/>
      <c r="T89" s="167"/>
      <c r="U89" s="167"/>
      <c r="V89" s="167"/>
      <c r="W89" s="167"/>
      <c r="X89" s="167"/>
      <c r="Y89" s="167"/>
      <c r="Z89" s="167"/>
      <c r="AA89" s="167"/>
      <c r="AB89" s="167"/>
      <c r="AC89" s="147"/>
      <c r="AD89" s="103" t="n">
        <f aca="false">SUM(G89:AB90)</f>
        <v>4</v>
      </c>
      <c r="AE89" s="104"/>
      <c r="AF89" s="114"/>
      <c r="AG89" s="114"/>
      <c r="AH89" s="105" t="str">
        <f aca="false">E89</f>
        <v>MFC</v>
      </c>
      <c r="AI89" s="106" t="str">
        <f aca="false">D89</f>
        <v>TD</v>
      </c>
      <c r="AJ89" s="105" t="n">
        <f aca="false">SUM(G89:AB89)</f>
        <v>4</v>
      </c>
      <c r="AK89" s="105" t="n">
        <f aca="false">AJ89*1.5</f>
        <v>6</v>
      </c>
      <c r="AL89" s="44"/>
      <c r="AM89" s="44" t="n">
        <v>0</v>
      </c>
      <c r="AN89" s="44"/>
      <c r="AO89" s="44"/>
      <c r="AP89" s="44"/>
      <c r="AQ89" s="44"/>
      <c r="AR89" s="44"/>
      <c r="AS89" s="44"/>
      <c r="AT89" s="44"/>
      <c r="AU89" s="44"/>
    </row>
    <row r="90" customFormat="false" ht="13.5" hidden="false" customHeight="true" outlineLevel="0" collapsed="false">
      <c r="A90" s="44" t="n">
        <v>274</v>
      </c>
      <c r="B90" s="143" t="s">
        <v>138</v>
      </c>
      <c r="C90" s="96" t="str">
        <f aca="false">CONCATENATE(D90,"_",E90)</f>
        <v>TD_</v>
      </c>
      <c r="D90" s="184" t="s">
        <v>25</v>
      </c>
      <c r="E90" s="337"/>
      <c r="F90" s="195" t="s">
        <v>32</v>
      </c>
      <c r="G90" s="144"/>
      <c r="H90" s="318"/>
      <c r="I90" s="318"/>
      <c r="J90" s="178"/>
      <c r="K90" s="318"/>
      <c r="L90" s="318"/>
      <c r="M90" s="318"/>
      <c r="N90" s="318"/>
      <c r="O90" s="318"/>
      <c r="P90" s="318"/>
      <c r="Q90" s="355"/>
      <c r="R90" s="355"/>
      <c r="S90" s="355"/>
      <c r="T90" s="167"/>
      <c r="U90" s="167"/>
      <c r="V90" s="167"/>
      <c r="W90" s="167"/>
      <c r="X90" s="167"/>
      <c r="Y90" s="167"/>
      <c r="Z90" s="167"/>
      <c r="AA90" s="167"/>
      <c r="AB90" s="167"/>
      <c r="AC90" s="147"/>
      <c r="AD90" s="113" t="str">
        <f aca="false">IF(AD88=AD89,"ok","/!\")</f>
        <v>/!\</v>
      </c>
      <c r="AE90" s="113" t="str">
        <f aca="false">IF(AD88=AE88,"ok","/!\")</f>
        <v>/!\</v>
      </c>
      <c r="AF90" s="114"/>
      <c r="AG90" s="114"/>
      <c r="AH90" s="105" t="n">
        <f aca="false">E90</f>
        <v>0</v>
      </c>
      <c r="AI90" s="106" t="str">
        <f aca="false">D90</f>
        <v>TD</v>
      </c>
      <c r="AJ90" s="105" t="n">
        <f aca="false">SUM(G90:AB90)</f>
        <v>0</v>
      </c>
      <c r="AK90" s="105" t="n">
        <f aca="false">AJ90*1.5</f>
        <v>0</v>
      </c>
      <c r="AL90" s="44" t="n">
        <f aca="false">AK90</f>
        <v>0</v>
      </c>
      <c r="AM90" s="44" t="n">
        <v>0</v>
      </c>
      <c r="AN90" s="44"/>
      <c r="AO90" s="44"/>
      <c r="AP90" s="44"/>
      <c r="AQ90" s="44"/>
      <c r="AR90" s="44"/>
      <c r="AS90" s="44"/>
      <c r="AT90" s="44"/>
      <c r="AU90" s="44"/>
    </row>
    <row r="91" customFormat="false" ht="13.5" hidden="false" customHeight="true" outlineLevel="0" collapsed="false">
      <c r="A91" s="44" t="n">
        <v>275</v>
      </c>
      <c r="B91" s="88" t="s">
        <v>261</v>
      </c>
      <c r="C91" s="88" t="str">
        <f aca="false">CONCATENATE(D91,"_",E91)</f>
        <v>TP_Voir PAC1</v>
      </c>
      <c r="D91" s="88" t="s">
        <v>27</v>
      </c>
      <c r="E91" s="89" t="s">
        <v>290</v>
      </c>
      <c r="F91" s="89" t="s">
        <v>72</v>
      </c>
      <c r="G91" s="141"/>
      <c r="H91" s="372"/>
      <c r="I91" s="372"/>
      <c r="J91" s="226"/>
      <c r="K91" s="372"/>
      <c r="L91" s="372"/>
      <c r="M91" s="372"/>
      <c r="N91" s="372"/>
      <c r="O91" s="372"/>
      <c r="P91" s="372"/>
      <c r="Q91" s="343"/>
      <c r="R91" s="343"/>
      <c r="S91" s="343"/>
      <c r="T91" s="238"/>
      <c r="U91" s="238"/>
      <c r="V91" s="238"/>
      <c r="W91" s="238"/>
      <c r="X91" s="238"/>
      <c r="Y91" s="238"/>
      <c r="Z91" s="238"/>
      <c r="AA91" s="238"/>
      <c r="AB91" s="238"/>
      <c r="AC91" s="151"/>
      <c r="AD91" s="88" t="n">
        <f aca="false">SUM(G91:AB91)*8</f>
        <v>0</v>
      </c>
      <c r="AE91" s="88" t="n">
        <v>0</v>
      </c>
      <c r="AF91" s="114"/>
      <c r="AG91" s="114"/>
      <c r="AH91" s="88" t="str">
        <f aca="false">E91</f>
        <v>Voir PAC1</v>
      </c>
      <c r="AI91" s="88" t="str">
        <f aca="false">D91</f>
        <v>TP</v>
      </c>
      <c r="AJ91" s="88" t="n">
        <f aca="false">SUM(G91:AB91)</f>
        <v>0</v>
      </c>
      <c r="AK91" s="88" t="n">
        <f aca="false">AJ91*1.5</f>
        <v>0</v>
      </c>
      <c r="AL91" s="44" t="n">
        <f aca="false">AK91</f>
        <v>0</v>
      </c>
      <c r="AM91" s="44" t="n">
        <v>0</v>
      </c>
      <c r="AN91" s="44"/>
      <c r="AO91" s="44"/>
      <c r="AP91" s="44"/>
      <c r="AQ91" s="44"/>
      <c r="AR91" s="44"/>
      <c r="AS91" s="44"/>
      <c r="AT91" s="44"/>
      <c r="AU91" s="44"/>
    </row>
    <row r="92" customFormat="false" ht="13.5" hidden="false" customHeight="true" outlineLevel="0" collapsed="false">
      <c r="A92" s="44" t="n">
        <v>276</v>
      </c>
      <c r="B92" s="143" t="s">
        <v>138</v>
      </c>
      <c r="C92" s="96" t="str">
        <f aca="false">CONCATENATE(D92,"_",E92)</f>
        <v>TP_</v>
      </c>
      <c r="D92" s="184" t="s">
        <v>27</v>
      </c>
      <c r="E92" s="185"/>
      <c r="F92" s="195" t="s">
        <v>36</v>
      </c>
      <c r="G92" s="144"/>
      <c r="H92" s="318"/>
      <c r="I92" s="318"/>
      <c r="J92" s="178"/>
      <c r="K92" s="318"/>
      <c r="L92" s="318"/>
      <c r="M92" s="318"/>
      <c r="N92" s="318"/>
      <c r="O92" s="318"/>
      <c r="P92" s="318"/>
      <c r="Q92" s="355"/>
      <c r="R92" s="355"/>
      <c r="S92" s="355"/>
      <c r="T92" s="167"/>
      <c r="U92" s="167"/>
      <c r="V92" s="167"/>
      <c r="W92" s="167"/>
      <c r="X92" s="167"/>
      <c r="Y92" s="167"/>
      <c r="Z92" s="167"/>
      <c r="AA92" s="167"/>
      <c r="AB92" s="167"/>
      <c r="AC92" s="147"/>
      <c r="AD92" s="103" t="n">
        <f aca="false">SUM(G92:AB95)</f>
        <v>0</v>
      </c>
      <c r="AE92" s="104"/>
      <c r="AF92" s="114"/>
      <c r="AG92" s="114"/>
      <c r="AH92" s="105" t="n">
        <f aca="false">E92</f>
        <v>0</v>
      </c>
      <c r="AI92" s="106" t="str">
        <f aca="false">D92</f>
        <v>TP</v>
      </c>
      <c r="AJ92" s="105" t="n">
        <f aca="false">SUM(G92:AB92)</f>
        <v>0</v>
      </c>
      <c r="AK92" s="105" t="n">
        <f aca="false">AJ92*1.5</f>
        <v>0</v>
      </c>
      <c r="AL92" s="44" t="n">
        <f aca="false">AK92</f>
        <v>0</v>
      </c>
      <c r="AM92" s="44" t="n">
        <v>0</v>
      </c>
      <c r="AN92" s="44"/>
      <c r="AO92" s="44"/>
      <c r="AP92" s="44"/>
      <c r="AQ92" s="44"/>
      <c r="AR92" s="44"/>
      <c r="AS92" s="44"/>
      <c r="AT92" s="44"/>
      <c r="AU92" s="44"/>
    </row>
    <row r="93" customFormat="false" ht="13.5" hidden="false" customHeight="true" outlineLevel="0" collapsed="false">
      <c r="A93" s="44" t="n">
        <v>277</v>
      </c>
      <c r="B93" s="143" t="s">
        <v>138</v>
      </c>
      <c r="C93" s="96" t="str">
        <f aca="false">CONCATENATE(D93,"_",E93)</f>
        <v>TP_</v>
      </c>
      <c r="D93" s="184" t="s">
        <v>27</v>
      </c>
      <c r="E93" s="337"/>
      <c r="F93" s="195" t="s">
        <v>36</v>
      </c>
      <c r="G93" s="144"/>
      <c r="H93" s="318"/>
      <c r="I93" s="318"/>
      <c r="J93" s="178"/>
      <c r="K93" s="318"/>
      <c r="L93" s="318"/>
      <c r="M93" s="318"/>
      <c r="N93" s="318"/>
      <c r="O93" s="318"/>
      <c r="P93" s="318"/>
      <c r="Q93" s="355"/>
      <c r="R93" s="355"/>
      <c r="S93" s="355"/>
      <c r="T93" s="167"/>
      <c r="U93" s="167"/>
      <c r="V93" s="167"/>
      <c r="W93" s="167"/>
      <c r="X93" s="167"/>
      <c r="Y93" s="167"/>
      <c r="Z93" s="167"/>
      <c r="AA93" s="167"/>
      <c r="AB93" s="167"/>
      <c r="AC93" s="147"/>
      <c r="AD93" s="126"/>
      <c r="AE93" s="114"/>
      <c r="AF93" s="114"/>
      <c r="AG93" s="114"/>
      <c r="AH93" s="105" t="n">
        <f aca="false">E93</f>
        <v>0</v>
      </c>
      <c r="AI93" s="106" t="str">
        <f aca="false">D93</f>
        <v>TP</v>
      </c>
      <c r="AJ93" s="105" t="n">
        <f aca="false">SUM(G93:AB93)</f>
        <v>0</v>
      </c>
      <c r="AK93" s="105" t="n">
        <f aca="false">AJ93*1.5</f>
        <v>0</v>
      </c>
      <c r="AL93" s="44" t="n">
        <f aca="false">AK93</f>
        <v>0</v>
      </c>
      <c r="AM93" s="44" t="n">
        <v>0</v>
      </c>
      <c r="AN93" s="44"/>
      <c r="AO93" s="44"/>
      <c r="AP93" s="44"/>
      <c r="AQ93" s="44"/>
      <c r="AR93" s="44"/>
      <c r="AS93" s="44"/>
      <c r="AT93" s="44"/>
      <c r="AU93" s="44"/>
    </row>
    <row r="94" customFormat="false" ht="13.5" hidden="false" customHeight="true" outlineLevel="0" collapsed="false">
      <c r="A94" s="44" t="n">
        <v>278</v>
      </c>
      <c r="B94" s="143" t="s">
        <v>138</v>
      </c>
      <c r="C94" s="96" t="str">
        <f aca="false">CONCATENATE(D94,"_",E94)</f>
        <v>TP_</v>
      </c>
      <c r="D94" s="184" t="s">
        <v>27</v>
      </c>
      <c r="E94" s="195"/>
      <c r="F94" s="195" t="s">
        <v>36</v>
      </c>
      <c r="G94" s="144"/>
      <c r="H94" s="318"/>
      <c r="I94" s="318"/>
      <c r="J94" s="178"/>
      <c r="K94" s="318"/>
      <c r="L94" s="318"/>
      <c r="M94" s="318"/>
      <c r="N94" s="318"/>
      <c r="O94" s="318"/>
      <c r="P94" s="318"/>
      <c r="Q94" s="355"/>
      <c r="R94" s="355"/>
      <c r="S94" s="355"/>
      <c r="T94" s="167"/>
      <c r="U94" s="167"/>
      <c r="V94" s="167"/>
      <c r="W94" s="167"/>
      <c r="X94" s="167"/>
      <c r="Y94" s="167"/>
      <c r="Z94" s="167"/>
      <c r="AA94" s="167"/>
      <c r="AB94" s="167"/>
      <c r="AC94" s="147"/>
      <c r="AD94" s="126"/>
      <c r="AE94" s="114"/>
      <c r="AF94" s="114"/>
      <c r="AG94" s="114"/>
      <c r="AH94" s="105" t="n">
        <f aca="false">E94</f>
        <v>0</v>
      </c>
      <c r="AI94" s="106" t="str">
        <f aca="false">D94</f>
        <v>TP</v>
      </c>
      <c r="AJ94" s="105" t="n">
        <f aca="false">SUM(G94:AB94)</f>
        <v>0</v>
      </c>
      <c r="AK94" s="105" t="n">
        <f aca="false">AJ94*1.5</f>
        <v>0</v>
      </c>
      <c r="AL94" s="44" t="n">
        <f aca="false">AK94</f>
        <v>0</v>
      </c>
      <c r="AM94" s="44" t="n">
        <v>0</v>
      </c>
      <c r="AN94" s="44"/>
      <c r="AO94" s="44"/>
      <c r="AP94" s="44"/>
      <c r="AQ94" s="44"/>
      <c r="AR94" s="44"/>
      <c r="AS94" s="44"/>
      <c r="AT94" s="44"/>
      <c r="AU94" s="44"/>
    </row>
    <row r="95" customFormat="false" ht="13.5" hidden="false" customHeight="true" outlineLevel="0" collapsed="false">
      <c r="A95" s="44" t="n">
        <v>279</v>
      </c>
      <c r="B95" s="143" t="s">
        <v>138</v>
      </c>
      <c r="C95" s="96" t="str">
        <f aca="false">CONCATENATE(D95,"_",E95)</f>
        <v>TP_</v>
      </c>
      <c r="D95" s="184" t="s">
        <v>27</v>
      </c>
      <c r="E95" s="337"/>
      <c r="F95" s="195" t="s">
        <v>36</v>
      </c>
      <c r="G95" s="144"/>
      <c r="H95" s="318"/>
      <c r="I95" s="318"/>
      <c r="J95" s="178"/>
      <c r="K95" s="318"/>
      <c r="L95" s="318"/>
      <c r="M95" s="318"/>
      <c r="N95" s="318"/>
      <c r="O95" s="318"/>
      <c r="P95" s="318"/>
      <c r="Q95" s="355"/>
      <c r="R95" s="355"/>
      <c r="S95" s="355"/>
      <c r="T95" s="167"/>
      <c r="U95" s="167"/>
      <c r="V95" s="167"/>
      <c r="W95" s="167"/>
      <c r="X95" s="167"/>
      <c r="Y95" s="167"/>
      <c r="Z95" s="167"/>
      <c r="AA95" s="167"/>
      <c r="AB95" s="167"/>
      <c r="AC95" s="147"/>
      <c r="AD95" s="113" t="str">
        <f aca="false">IF(AD91=AD92,"ok","/!\")</f>
        <v>ok</v>
      </c>
      <c r="AE95" s="113" t="str">
        <f aca="false">IF(AD91=AE91,"ok","/!\")</f>
        <v>ok</v>
      </c>
      <c r="AF95" s="114"/>
      <c r="AG95" s="114"/>
      <c r="AH95" s="105" t="n">
        <f aca="false">E95</f>
        <v>0</v>
      </c>
      <c r="AI95" s="106" t="str">
        <f aca="false">D95</f>
        <v>TP</v>
      </c>
      <c r="AJ95" s="105" t="n">
        <f aca="false">SUM(G95:AB95)</f>
        <v>0</v>
      </c>
      <c r="AK95" s="105" t="n">
        <f aca="false">AJ95*1.5</f>
        <v>0</v>
      </c>
      <c r="AL95" s="44" t="n">
        <f aca="false">AK95</f>
        <v>0</v>
      </c>
      <c r="AM95" s="44" t="n">
        <v>0</v>
      </c>
      <c r="AN95" s="44"/>
      <c r="AO95" s="44"/>
      <c r="AP95" s="44"/>
      <c r="AQ95" s="44"/>
      <c r="AR95" s="44"/>
      <c r="AS95" s="44"/>
      <c r="AT95" s="44"/>
      <c r="AU95" s="44"/>
    </row>
    <row r="96" customFormat="false" ht="24.75" hidden="false" customHeight="true" outlineLevel="0" collapsed="false">
      <c r="A96" s="44" t="n">
        <v>280</v>
      </c>
      <c r="B96" s="88" t="s">
        <v>261</v>
      </c>
      <c r="C96" s="88" t="str">
        <f aca="false">CONCATENATE(D96,"_",E96)</f>
        <v>CTRL_Voir PAC1</v>
      </c>
      <c r="D96" s="88" t="s">
        <v>28</v>
      </c>
      <c r="E96" s="89" t="s">
        <v>290</v>
      </c>
      <c r="F96" s="89" t="s">
        <v>72</v>
      </c>
      <c r="G96" s="141"/>
      <c r="H96" s="372"/>
      <c r="I96" s="372"/>
      <c r="J96" s="226"/>
      <c r="K96" s="372"/>
      <c r="L96" s="372"/>
      <c r="M96" s="372"/>
      <c r="N96" s="372"/>
      <c r="O96" s="372"/>
      <c r="P96" s="372"/>
      <c r="Q96" s="343"/>
      <c r="R96" s="343"/>
      <c r="S96" s="343"/>
      <c r="T96" s="238"/>
      <c r="U96" s="238"/>
      <c r="V96" s="238"/>
      <c r="W96" s="238"/>
      <c r="X96" s="238"/>
      <c r="Y96" s="238"/>
      <c r="Z96" s="238"/>
      <c r="AA96" s="238"/>
      <c r="AB96" s="238"/>
      <c r="AC96" s="151"/>
      <c r="AD96" s="88" t="n">
        <f aca="false">SUM(G96:AB96)</f>
        <v>0</v>
      </c>
      <c r="AE96" s="88" t="n">
        <v>0</v>
      </c>
      <c r="AF96" s="114"/>
      <c r="AG96" s="114"/>
      <c r="AH96" s="88" t="str">
        <f aca="false">E96</f>
        <v>Voir PAC1</v>
      </c>
      <c r="AI96" s="88" t="str">
        <f aca="false">D96</f>
        <v>CTRL</v>
      </c>
      <c r="AJ96" s="88" t="n">
        <f aca="false">SUM(G96:AB96)</f>
        <v>0</v>
      </c>
      <c r="AK96" s="88" t="n">
        <f aca="false">AJ96*1.5</f>
        <v>0</v>
      </c>
      <c r="AL96" s="44" t="n">
        <f aca="false">AK96</f>
        <v>0</v>
      </c>
      <c r="AM96" s="44" t="n">
        <v>0</v>
      </c>
      <c r="AN96" s="44"/>
      <c r="AO96" s="44"/>
      <c r="AP96" s="44"/>
      <c r="AQ96" s="44"/>
      <c r="AR96" s="44"/>
      <c r="AS96" s="44"/>
      <c r="AT96" s="44"/>
      <c r="AU96" s="44"/>
    </row>
    <row r="97" customFormat="false" ht="13.5" hidden="false" customHeight="true" outlineLevel="0" collapsed="false">
      <c r="A97" s="44" t="n">
        <v>281</v>
      </c>
      <c r="B97" s="143" t="s">
        <v>138</v>
      </c>
      <c r="C97" s="96" t="str">
        <f aca="false">CONCATENATE(D97,"_",E97)</f>
        <v>CTRL_</v>
      </c>
      <c r="D97" s="184" t="s">
        <v>28</v>
      </c>
      <c r="E97" s="195"/>
      <c r="F97" s="195" t="s">
        <v>28</v>
      </c>
      <c r="G97" s="144"/>
      <c r="H97" s="318"/>
      <c r="I97" s="318"/>
      <c r="J97" s="178"/>
      <c r="K97" s="318"/>
      <c r="L97" s="318"/>
      <c r="M97" s="318"/>
      <c r="N97" s="318"/>
      <c r="O97" s="318"/>
      <c r="P97" s="318"/>
      <c r="Q97" s="355"/>
      <c r="R97" s="355"/>
      <c r="S97" s="355"/>
      <c r="T97" s="167"/>
      <c r="U97" s="167"/>
      <c r="V97" s="167"/>
      <c r="W97" s="167"/>
      <c r="X97" s="167"/>
      <c r="Y97" s="167"/>
      <c r="Z97" s="167"/>
      <c r="AA97" s="167"/>
      <c r="AB97" s="167"/>
      <c r="AC97" s="147"/>
      <c r="AD97" s="103" t="n">
        <f aca="false">SUM(G97:AB98)</f>
        <v>0</v>
      </c>
      <c r="AE97" s="104"/>
      <c r="AF97" s="114"/>
      <c r="AG97" s="114"/>
      <c r="AH97" s="106" t="n">
        <f aca="false">E97</f>
        <v>0</v>
      </c>
      <c r="AI97" s="106" t="str">
        <f aca="false">D97</f>
        <v>CTRL</v>
      </c>
      <c r="AJ97" s="106" t="n">
        <f aca="false">SUM(G97:AB97)</f>
        <v>0</v>
      </c>
      <c r="AK97" s="106" t="n">
        <f aca="false">AJ97*1.5</f>
        <v>0</v>
      </c>
      <c r="AL97" s="44" t="n">
        <f aca="false">AK97</f>
        <v>0</v>
      </c>
      <c r="AM97" s="44" t="n">
        <v>0</v>
      </c>
      <c r="AN97" s="44"/>
      <c r="AO97" s="44"/>
      <c r="AP97" s="44"/>
      <c r="AQ97" s="44"/>
      <c r="AR97" s="44"/>
      <c r="AS97" s="44"/>
      <c r="AT97" s="44"/>
      <c r="AU97" s="44"/>
    </row>
    <row r="98" customFormat="false" ht="13.5" hidden="false" customHeight="true" outlineLevel="0" collapsed="false">
      <c r="A98" s="44" t="n">
        <v>282</v>
      </c>
      <c r="B98" s="143" t="s">
        <v>138</v>
      </c>
      <c r="C98" s="96" t="str">
        <f aca="false">CONCATENATE(D98,"_",E98)</f>
        <v>CTRL_</v>
      </c>
      <c r="D98" s="184" t="s">
        <v>28</v>
      </c>
      <c r="E98" s="195"/>
      <c r="F98" s="195" t="s">
        <v>28</v>
      </c>
      <c r="G98" s="144"/>
      <c r="H98" s="318"/>
      <c r="I98" s="318"/>
      <c r="J98" s="178"/>
      <c r="K98" s="318"/>
      <c r="L98" s="318"/>
      <c r="M98" s="318"/>
      <c r="N98" s="318"/>
      <c r="O98" s="318"/>
      <c r="P98" s="318"/>
      <c r="Q98" s="355"/>
      <c r="R98" s="355"/>
      <c r="S98" s="355"/>
      <c r="T98" s="167"/>
      <c r="U98" s="167"/>
      <c r="V98" s="167"/>
      <c r="W98" s="167"/>
      <c r="X98" s="167"/>
      <c r="Y98" s="167"/>
      <c r="Z98" s="167"/>
      <c r="AA98" s="167"/>
      <c r="AB98" s="167"/>
      <c r="AC98" s="155"/>
      <c r="AD98" s="113" t="str">
        <f aca="false">IF(AD96=AD97,"ok","/!\")</f>
        <v>ok</v>
      </c>
      <c r="AE98" s="113" t="str">
        <f aca="false">IF(AD96=AE96,"ok","/!\")</f>
        <v>ok</v>
      </c>
      <c r="AF98" s="129"/>
      <c r="AG98" s="129"/>
      <c r="AH98" s="28" t="n">
        <f aca="false">E98</f>
        <v>0</v>
      </c>
      <c r="AI98" s="106" t="str">
        <f aca="false">D98</f>
        <v>CTRL</v>
      </c>
      <c r="AJ98" s="28" t="n">
        <f aca="false">SUM(G98:AB98)</f>
        <v>0</v>
      </c>
      <c r="AK98" s="28" t="n">
        <f aca="false">AJ98*1.5</f>
        <v>0</v>
      </c>
      <c r="AL98" s="44" t="n">
        <f aca="false">AK98</f>
        <v>0</v>
      </c>
      <c r="AM98" s="44" t="n">
        <v>0</v>
      </c>
      <c r="AN98" s="44"/>
      <c r="AO98" s="44"/>
      <c r="AP98" s="44"/>
      <c r="AQ98" s="44"/>
      <c r="AR98" s="44"/>
      <c r="AS98" s="44"/>
      <c r="AT98" s="44"/>
      <c r="AU98" s="44"/>
    </row>
    <row r="99" customFormat="false" ht="13.5" hidden="false" customHeight="true" outlineLevel="0" collapsed="false">
      <c r="A99" s="44"/>
      <c r="B99" s="172"/>
      <c r="C99" s="131"/>
      <c r="D99" s="172"/>
      <c r="E99" s="259"/>
      <c r="F99" s="373" t="s">
        <v>246</v>
      </c>
      <c r="G99" s="134" t="n">
        <v>4</v>
      </c>
      <c r="H99" s="134" t="n">
        <v>5</v>
      </c>
      <c r="I99" s="134" t="n">
        <v>6</v>
      </c>
      <c r="J99" s="134"/>
      <c r="K99" s="134" t="n">
        <v>7</v>
      </c>
      <c r="L99" s="134" t="n">
        <v>9</v>
      </c>
      <c r="M99" s="134" t="n">
        <v>10</v>
      </c>
      <c r="N99" s="134" t="n">
        <v>11</v>
      </c>
      <c r="O99" s="134" t="n">
        <v>12</v>
      </c>
      <c r="P99" s="134" t="n">
        <v>13</v>
      </c>
      <c r="Q99" s="73"/>
      <c r="R99" s="73"/>
      <c r="S99" s="73"/>
      <c r="T99" s="72"/>
      <c r="U99" s="72"/>
      <c r="V99" s="72"/>
      <c r="W99" s="72"/>
      <c r="X99" s="72"/>
      <c r="Y99" s="72"/>
      <c r="Z99" s="72"/>
      <c r="AA99" s="72"/>
      <c r="AB99" s="72"/>
      <c r="AC99" s="174"/>
      <c r="AD99" s="72"/>
      <c r="AE99" s="86"/>
      <c r="AF99" s="72"/>
      <c r="AG99" s="72"/>
      <c r="AH99" s="86"/>
      <c r="AI99" s="86"/>
      <c r="AJ99" s="86"/>
      <c r="AK99" s="86"/>
      <c r="AL99" s="44" t="n">
        <f aca="false">AK99</f>
        <v>0</v>
      </c>
      <c r="AM99" s="44" t="n">
        <v>0</v>
      </c>
      <c r="AN99" s="44"/>
      <c r="AO99" s="44"/>
      <c r="AP99" s="44"/>
      <c r="AQ99" s="44"/>
      <c r="AR99" s="44"/>
      <c r="AS99" s="44"/>
      <c r="AT99" s="44"/>
      <c r="AU99" s="44"/>
    </row>
    <row r="100" customFormat="false" ht="13.5" hidden="false" customHeight="true" outlineLevel="0" collapsed="false">
      <c r="A100" s="44" t="n">
        <v>285</v>
      </c>
      <c r="B100" s="88" t="s">
        <v>297</v>
      </c>
      <c r="C100" s="88" t="str">
        <f aca="false">CONCATENATE(D100,"_",E100)</f>
        <v>CM_Intervenant</v>
      </c>
      <c r="D100" s="88" t="s">
        <v>23</v>
      </c>
      <c r="E100" s="89" t="s">
        <v>71</v>
      </c>
      <c r="F100" s="89" t="s">
        <v>72</v>
      </c>
      <c r="G100" s="141" t="n">
        <v>1</v>
      </c>
      <c r="H100" s="372"/>
      <c r="I100" s="372" t="n">
        <v>1</v>
      </c>
      <c r="J100" s="226"/>
      <c r="K100" s="372"/>
      <c r="L100" s="372" t="n">
        <v>1</v>
      </c>
      <c r="M100" s="372"/>
      <c r="N100" s="372"/>
      <c r="O100" s="372"/>
      <c r="P100" s="372"/>
      <c r="Q100" s="343"/>
      <c r="R100" s="343"/>
      <c r="S100" s="343"/>
      <c r="T100" s="238"/>
      <c r="U100" s="238"/>
      <c r="V100" s="238"/>
      <c r="W100" s="238"/>
      <c r="X100" s="238"/>
      <c r="Y100" s="238"/>
      <c r="Z100" s="238"/>
      <c r="AA100" s="238"/>
      <c r="AB100" s="238"/>
      <c r="AC100" s="142" t="s">
        <v>10</v>
      </c>
      <c r="AD100" s="88" t="n">
        <f aca="false">SUM(G100:AB100)</f>
        <v>3</v>
      </c>
      <c r="AE100" s="88" t="n">
        <f aca="false">4.5/1.5</f>
        <v>3</v>
      </c>
      <c r="AF100" s="94" t="n">
        <f aca="false">(AD100+AD103+AD106+AD111)/(AE100+AE103+AE106+AE111)</f>
        <v>0.9951923077</v>
      </c>
      <c r="AG100" s="88" t="str">
        <f aca="false">B100</f>
        <v>M4211C - EC</v>
      </c>
      <c r="AH100" s="88" t="str">
        <f aca="false">E100</f>
        <v>Intervenant</v>
      </c>
      <c r="AI100" s="88" t="s">
        <v>73</v>
      </c>
      <c r="AJ100" s="88" t="s">
        <v>21</v>
      </c>
      <c r="AK100" s="88" t="s">
        <v>74</v>
      </c>
      <c r="AL100" s="44"/>
      <c r="AM100" s="44" t="n">
        <v>0</v>
      </c>
      <c r="AN100" s="44"/>
      <c r="AO100" s="44"/>
      <c r="AP100" s="44"/>
      <c r="AQ100" s="44"/>
      <c r="AR100" s="44"/>
      <c r="AS100" s="44"/>
      <c r="AT100" s="44"/>
      <c r="AU100" s="44"/>
    </row>
    <row r="101" customFormat="false" ht="13.5" hidden="false" customHeight="true" outlineLevel="0" collapsed="false">
      <c r="A101" s="44" t="n">
        <v>286</v>
      </c>
      <c r="B101" s="163" t="s">
        <v>298</v>
      </c>
      <c r="C101" s="96" t="str">
        <f aca="false">CONCATENATE(D101,"_",E101)</f>
        <v>CM_JDA</v>
      </c>
      <c r="D101" s="184" t="s">
        <v>23</v>
      </c>
      <c r="E101" s="185" t="s">
        <v>299</v>
      </c>
      <c r="F101" s="195" t="s">
        <v>30</v>
      </c>
      <c r="G101" s="144" t="n">
        <v>1</v>
      </c>
      <c r="H101" s="318"/>
      <c r="I101" s="318" t="n">
        <v>1</v>
      </c>
      <c r="J101" s="178"/>
      <c r="K101" s="318"/>
      <c r="L101" s="318" t="n">
        <v>1</v>
      </c>
      <c r="M101" s="318"/>
      <c r="N101" s="318"/>
      <c r="O101" s="318"/>
      <c r="P101" s="318"/>
      <c r="Q101" s="355"/>
      <c r="R101" s="355"/>
      <c r="S101" s="355"/>
      <c r="T101" s="167"/>
      <c r="U101" s="167"/>
      <c r="V101" s="167"/>
      <c r="W101" s="167"/>
      <c r="X101" s="167"/>
      <c r="Y101" s="167"/>
      <c r="Z101" s="167"/>
      <c r="AA101" s="167"/>
      <c r="AB101" s="167"/>
      <c r="AC101" s="145"/>
      <c r="AD101" s="103" t="n">
        <f aca="false">SUM(G101:AB102)</f>
        <v>3</v>
      </c>
      <c r="AE101" s="104"/>
      <c r="AF101" s="104"/>
      <c r="AG101" s="104"/>
      <c r="AH101" s="105" t="str">
        <f aca="false">E101</f>
        <v>JDA</v>
      </c>
      <c r="AI101" s="106" t="str">
        <f aca="false">D101</f>
        <v>CM</v>
      </c>
      <c r="AJ101" s="105" t="n">
        <f aca="false">SUM(G101:AB101)</f>
        <v>3</v>
      </c>
      <c r="AK101" s="105" t="n">
        <f aca="false">AJ101*1.5</f>
        <v>4.5</v>
      </c>
      <c r="AL101" s="44" t="n">
        <f aca="false">AK101*1.5</f>
        <v>6.75</v>
      </c>
      <c r="AM101" s="44" t="n">
        <v>4.5</v>
      </c>
      <c r="AN101" s="44"/>
      <c r="AO101" s="44"/>
      <c r="AP101" s="44"/>
      <c r="AQ101" s="44"/>
      <c r="AR101" s="44"/>
      <c r="AS101" s="44"/>
      <c r="AT101" s="44"/>
      <c r="AU101" s="44"/>
    </row>
    <row r="102" customFormat="false" ht="13.5" hidden="false" customHeight="true" outlineLevel="0" collapsed="false">
      <c r="A102" s="44" t="n">
        <v>287</v>
      </c>
      <c r="B102" s="163" t="s">
        <v>298</v>
      </c>
      <c r="C102" s="96" t="str">
        <f aca="false">CONCATENATE(D102,"_",E102)</f>
        <v>CM_</v>
      </c>
      <c r="D102" s="184" t="s">
        <v>23</v>
      </c>
      <c r="E102" s="371"/>
      <c r="F102" s="195" t="s">
        <v>30</v>
      </c>
      <c r="G102" s="144"/>
      <c r="H102" s="318"/>
      <c r="I102" s="318"/>
      <c r="J102" s="178"/>
      <c r="K102" s="318"/>
      <c r="L102" s="318"/>
      <c r="M102" s="318"/>
      <c r="N102" s="318"/>
      <c r="O102" s="318"/>
      <c r="P102" s="318"/>
      <c r="Q102" s="355"/>
      <c r="R102" s="355"/>
      <c r="S102" s="355"/>
      <c r="T102" s="167"/>
      <c r="U102" s="167"/>
      <c r="V102" s="167"/>
      <c r="W102" s="167"/>
      <c r="X102" s="167"/>
      <c r="Y102" s="167"/>
      <c r="Z102" s="167"/>
      <c r="AA102" s="167"/>
      <c r="AB102" s="167"/>
      <c r="AC102" s="147"/>
      <c r="AD102" s="113" t="str">
        <f aca="false">IF(AD100=AD101,"ok","/!\")</f>
        <v>ok</v>
      </c>
      <c r="AE102" s="113" t="str">
        <f aca="false">IF(AD100=AE100,"ok","/!\")</f>
        <v>ok</v>
      </c>
      <c r="AF102" s="114"/>
      <c r="AG102" s="114"/>
      <c r="AH102" s="105" t="n">
        <f aca="false">E102</f>
        <v>0</v>
      </c>
      <c r="AI102" s="106" t="str">
        <f aca="false">D102</f>
        <v>CM</v>
      </c>
      <c r="AJ102" s="105" t="n">
        <f aca="false">SUM(G102:AB102)</f>
        <v>0</v>
      </c>
      <c r="AK102" s="105" t="n">
        <f aca="false">AJ102*1.5</f>
        <v>0</v>
      </c>
      <c r="AL102" s="44" t="n">
        <f aca="false">AK102</f>
        <v>0</v>
      </c>
      <c r="AM102" s="44" t="n">
        <v>0</v>
      </c>
      <c r="AN102" s="44"/>
      <c r="AO102" s="44"/>
      <c r="AP102" s="44"/>
      <c r="AQ102" s="44"/>
      <c r="AR102" s="44"/>
      <c r="AS102" s="44"/>
      <c r="AT102" s="44"/>
      <c r="AU102" s="44"/>
    </row>
    <row r="103" customFormat="false" ht="13.5" hidden="false" customHeight="true" outlineLevel="0" collapsed="false">
      <c r="A103" s="44" t="n">
        <v>288</v>
      </c>
      <c r="B103" s="88" t="s">
        <v>297</v>
      </c>
      <c r="C103" s="88" t="str">
        <f aca="false">CONCATENATE(D103,"_",E103)</f>
        <v>TD_Intervenant</v>
      </c>
      <c r="D103" s="88" t="s">
        <v>25</v>
      </c>
      <c r="E103" s="89" t="s">
        <v>71</v>
      </c>
      <c r="F103" s="89" t="s">
        <v>72</v>
      </c>
      <c r="G103" s="141" t="n">
        <v>1</v>
      </c>
      <c r="H103" s="372" t="n">
        <v>1</v>
      </c>
      <c r="I103" s="372" t="n">
        <v>1</v>
      </c>
      <c r="J103" s="226"/>
      <c r="K103" s="372" t="n">
        <v>1</v>
      </c>
      <c r="L103" s="372" t="n">
        <v>1</v>
      </c>
      <c r="M103" s="372" t="n">
        <v>1</v>
      </c>
      <c r="N103" s="372" t="n">
        <v>1</v>
      </c>
      <c r="O103" s="372" t="n">
        <v>1</v>
      </c>
      <c r="P103" s="372"/>
      <c r="Q103" s="343"/>
      <c r="R103" s="343"/>
      <c r="S103" s="343"/>
      <c r="T103" s="238"/>
      <c r="U103" s="238"/>
      <c r="V103" s="238"/>
      <c r="W103" s="238"/>
      <c r="X103" s="238"/>
      <c r="Y103" s="238"/>
      <c r="Z103" s="238"/>
      <c r="AA103" s="238"/>
      <c r="AB103" s="238"/>
      <c r="AC103" s="151"/>
      <c r="AD103" s="88" t="n">
        <f aca="false">SUM(G103:AB103)*2</f>
        <v>16</v>
      </c>
      <c r="AE103" s="88" t="n">
        <f aca="false">12/1.5*2</f>
        <v>16</v>
      </c>
      <c r="AF103" s="114"/>
      <c r="AG103" s="114"/>
      <c r="AH103" s="88" t="str">
        <f aca="false">E103</f>
        <v>Intervenant</v>
      </c>
      <c r="AI103" s="88" t="str">
        <f aca="false">D103</f>
        <v>TD</v>
      </c>
      <c r="AJ103" s="88" t="n">
        <f aca="false">SUM(G103:AB103)</f>
        <v>8</v>
      </c>
      <c r="AK103" s="88" t="n">
        <f aca="false">AJ103*1.5</f>
        <v>12</v>
      </c>
      <c r="AL103" s="44"/>
      <c r="AM103" s="44" t="n">
        <v>0</v>
      </c>
      <c r="AN103" s="44"/>
      <c r="AO103" s="44"/>
      <c r="AP103" s="44"/>
      <c r="AQ103" s="44"/>
      <c r="AR103" s="44"/>
      <c r="AS103" s="44"/>
      <c r="AT103" s="44"/>
      <c r="AU103" s="44"/>
    </row>
    <row r="104" customFormat="false" ht="13.5" hidden="false" customHeight="true" outlineLevel="0" collapsed="false">
      <c r="A104" s="44" t="n">
        <v>289</v>
      </c>
      <c r="B104" s="163" t="s">
        <v>298</v>
      </c>
      <c r="C104" s="96" t="str">
        <f aca="false">CONCATENATE(D104,"_",E104)</f>
        <v>TD_SF</v>
      </c>
      <c r="D104" s="184" t="s">
        <v>25</v>
      </c>
      <c r="E104" s="185" t="s">
        <v>300</v>
      </c>
      <c r="F104" s="195" t="s">
        <v>32</v>
      </c>
      <c r="G104" s="144" t="n">
        <v>1</v>
      </c>
      <c r="H104" s="318" t="n">
        <v>1</v>
      </c>
      <c r="I104" s="318" t="n">
        <v>1</v>
      </c>
      <c r="J104" s="178"/>
      <c r="K104" s="318" t="n">
        <v>1</v>
      </c>
      <c r="L104" s="318" t="n">
        <v>1</v>
      </c>
      <c r="M104" s="318" t="n">
        <v>1</v>
      </c>
      <c r="N104" s="318" t="n">
        <v>1</v>
      </c>
      <c r="O104" s="318" t="n">
        <v>1</v>
      </c>
      <c r="P104" s="318"/>
      <c r="Q104" s="355"/>
      <c r="R104" s="355"/>
      <c r="S104" s="355"/>
      <c r="T104" s="167"/>
      <c r="U104" s="167"/>
      <c r="V104" s="167"/>
      <c r="W104" s="167"/>
      <c r="X104" s="167"/>
      <c r="Y104" s="167"/>
      <c r="Z104" s="167"/>
      <c r="AA104" s="167"/>
      <c r="AB104" s="167"/>
      <c r="AC104" s="147"/>
      <c r="AD104" s="103" t="n">
        <f aca="false">SUM(G104:AB105)</f>
        <v>16</v>
      </c>
      <c r="AE104" s="104"/>
      <c r="AF104" s="114"/>
      <c r="AG104" s="114"/>
      <c r="AH104" s="105" t="str">
        <f aca="false">E104</f>
        <v>SF</v>
      </c>
      <c r="AI104" s="106" t="str">
        <f aca="false">D104</f>
        <v>TD</v>
      </c>
      <c r="AJ104" s="105" t="n">
        <f aca="false">SUM(G104:AB104)</f>
        <v>8</v>
      </c>
      <c r="AK104" s="105" t="n">
        <f aca="false">AJ104*1.5</f>
        <v>12</v>
      </c>
      <c r="AL104" s="44" t="n">
        <f aca="false">AK104</f>
        <v>12</v>
      </c>
      <c r="AM104" s="44" t="n">
        <v>6</v>
      </c>
      <c r="AN104" s="44"/>
      <c r="AO104" s="44"/>
      <c r="AP104" s="44"/>
      <c r="AQ104" s="44"/>
      <c r="AR104" s="44"/>
      <c r="AS104" s="44"/>
      <c r="AT104" s="44"/>
      <c r="AU104" s="44"/>
    </row>
    <row r="105" customFormat="false" ht="13.5" hidden="false" customHeight="true" outlineLevel="0" collapsed="false">
      <c r="A105" s="44" t="n">
        <v>290</v>
      </c>
      <c r="B105" s="163" t="s">
        <v>298</v>
      </c>
      <c r="C105" s="96" t="str">
        <f aca="false">CONCATENATE(D105,"_",E105)</f>
        <v>TD_SF</v>
      </c>
      <c r="D105" s="184" t="s">
        <v>25</v>
      </c>
      <c r="E105" s="371" t="s">
        <v>300</v>
      </c>
      <c r="F105" s="195" t="s">
        <v>32</v>
      </c>
      <c r="G105" s="144" t="n">
        <v>1</v>
      </c>
      <c r="H105" s="318" t="n">
        <v>1</v>
      </c>
      <c r="I105" s="318" t="n">
        <v>1</v>
      </c>
      <c r="J105" s="178"/>
      <c r="K105" s="318" t="n">
        <v>1</v>
      </c>
      <c r="L105" s="318" t="n">
        <v>1</v>
      </c>
      <c r="M105" s="318" t="n">
        <v>1</v>
      </c>
      <c r="N105" s="318" t="n">
        <v>1</v>
      </c>
      <c r="O105" s="318" t="n">
        <v>1</v>
      </c>
      <c r="P105" s="318"/>
      <c r="Q105" s="355"/>
      <c r="R105" s="355"/>
      <c r="S105" s="355"/>
      <c r="T105" s="167"/>
      <c r="U105" s="167"/>
      <c r="V105" s="167"/>
      <c r="W105" s="167"/>
      <c r="X105" s="167"/>
      <c r="Y105" s="167"/>
      <c r="Z105" s="167"/>
      <c r="AA105" s="167"/>
      <c r="AB105" s="167"/>
      <c r="AC105" s="147"/>
      <c r="AD105" s="113" t="str">
        <f aca="false">IF(AD103=AD104,"ok","/!\")</f>
        <v>ok</v>
      </c>
      <c r="AE105" s="113" t="str">
        <f aca="false">IF(AD103=AE103,"ok","/!\")</f>
        <v>ok</v>
      </c>
      <c r="AF105" s="114"/>
      <c r="AG105" s="114"/>
      <c r="AH105" s="105" t="str">
        <f aca="false">E105</f>
        <v>SF</v>
      </c>
      <c r="AI105" s="106" t="str">
        <f aca="false">D105</f>
        <v>TD</v>
      </c>
      <c r="AJ105" s="105" t="n">
        <f aca="false">SUM(G105:AB105)</f>
        <v>8</v>
      </c>
      <c r="AK105" s="105" t="n">
        <f aca="false">AJ105*1.5</f>
        <v>12</v>
      </c>
      <c r="AL105" s="44" t="n">
        <f aca="false">AK105</f>
        <v>12</v>
      </c>
      <c r="AM105" s="44" t="n">
        <v>6</v>
      </c>
      <c r="AN105" s="44"/>
      <c r="AO105" s="44"/>
      <c r="AP105" s="44"/>
      <c r="AQ105" s="44"/>
      <c r="AR105" s="44"/>
      <c r="AS105" s="44"/>
      <c r="AT105" s="44"/>
      <c r="AU105" s="44"/>
    </row>
    <row r="106" customFormat="false" ht="13.5" hidden="false" customHeight="true" outlineLevel="0" collapsed="false">
      <c r="A106" s="44" t="n">
        <v>291</v>
      </c>
      <c r="B106" s="88" t="s">
        <v>297</v>
      </c>
      <c r="C106" s="88" t="str">
        <f aca="false">CONCATENATE(D106,"_",E106)</f>
        <v>TP_Intervenant</v>
      </c>
      <c r="D106" s="88" t="s">
        <v>27</v>
      </c>
      <c r="E106" s="89" t="s">
        <v>71</v>
      </c>
      <c r="F106" s="89" t="s">
        <v>72</v>
      </c>
      <c r="G106" s="141"/>
      <c r="H106" s="372" t="n">
        <v>1</v>
      </c>
      <c r="I106" s="372" t="n">
        <v>1</v>
      </c>
      <c r="J106" s="226"/>
      <c r="K106" s="372" t="n">
        <v>1</v>
      </c>
      <c r="L106" s="372" t="n">
        <v>1</v>
      </c>
      <c r="M106" s="372" t="n">
        <v>1</v>
      </c>
      <c r="N106" s="372" t="n">
        <v>1</v>
      </c>
      <c r="O106" s="372" t="n">
        <v>1</v>
      </c>
      <c r="P106" s="372" t="n">
        <v>1</v>
      </c>
      <c r="Q106" s="343"/>
      <c r="R106" s="343"/>
      <c r="S106" s="343"/>
      <c r="T106" s="238"/>
      <c r="U106" s="238"/>
      <c r="V106" s="238"/>
      <c r="W106" s="238"/>
      <c r="X106" s="238"/>
      <c r="Y106" s="238"/>
      <c r="Z106" s="238"/>
      <c r="AA106" s="238"/>
      <c r="AB106" s="238"/>
      <c r="AC106" s="151"/>
      <c r="AD106" s="88" t="n">
        <f aca="false">SUM(G106:AB106)*4</f>
        <v>32</v>
      </c>
      <c r="AE106" s="88" t="n">
        <f aca="false">12/1.5*4</f>
        <v>32</v>
      </c>
      <c r="AF106" s="114"/>
      <c r="AG106" s="114"/>
      <c r="AH106" s="88" t="str">
        <f aca="false">E106</f>
        <v>Intervenant</v>
      </c>
      <c r="AI106" s="88" t="str">
        <f aca="false">D106</f>
        <v>TP</v>
      </c>
      <c r="AJ106" s="88" t="n">
        <f aca="false">SUM(G106:AB106)</f>
        <v>8</v>
      </c>
      <c r="AK106" s="88" t="n">
        <f aca="false">AJ106*1.5</f>
        <v>12</v>
      </c>
      <c r="AL106" s="44"/>
      <c r="AM106" s="44" t="n">
        <v>0</v>
      </c>
      <c r="AN106" s="44"/>
      <c r="AO106" s="44"/>
      <c r="AP106" s="44"/>
      <c r="AQ106" s="44"/>
      <c r="AR106" s="44"/>
      <c r="AS106" s="44"/>
      <c r="AT106" s="44"/>
      <c r="AU106" s="44"/>
    </row>
    <row r="107" customFormat="false" ht="13.5" hidden="false" customHeight="true" outlineLevel="0" collapsed="false">
      <c r="A107" s="44" t="n">
        <v>292</v>
      </c>
      <c r="B107" s="163" t="s">
        <v>298</v>
      </c>
      <c r="C107" s="96" t="str">
        <f aca="false">CONCATENATE(D107,"_",E107)</f>
        <v>TP_CD</v>
      </c>
      <c r="D107" s="184" t="s">
        <v>27</v>
      </c>
      <c r="E107" s="185" t="s">
        <v>301</v>
      </c>
      <c r="F107" s="195" t="s">
        <v>36</v>
      </c>
      <c r="G107" s="144"/>
      <c r="H107" s="318" t="n">
        <v>1</v>
      </c>
      <c r="I107" s="318" t="n">
        <v>1</v>
      </c>
      <c r="J107" s="178"/>
      <c r="K107" s="318" t="n">
        <v>1</v>
      </c>
      <c r="L107" s="318" t="n">
        <v>1</v>
      </c>
      <c r="M107" s="318" t="n">
        <v>1</v>
      </c>
      <c r="N107" s="318" t="n">
        <v>1</v>
      </c>
      <c r="O107" s="318" t="n">
        <v>1</v>
      </c>
      <c r="P107" s="318" t="n">
        <v>1</v>
      </c>
      <c r="Q107" s="355"/>
      <c r="R107" s="355"/>
      <c r="S107" s="355"/>
      <c r="T107" s="167"/>
      <c r="U107" s="167"/>
      <c r="V107" s="167"/>
      <c r="W107" s="167"/>
      <c r="X107" s="167"/>
      <c r="Y107" s="167"/>
      <c r="Z107" s="167"/>
      <c r="AA107" s="167"/>
      <c r="AB107" s="167"/>
      <c r="AC107" s="147"/>
      <c r="AD107" s="103" t="n">
        <f aca="false">SUM(G107:AB110)</f>
        <v>32</v>
      </c>
      <c r="AE107" s="104"/>
      <c r="AF107" s="114"/>
      <c r="AG107" s="114"/>
      <c r="AH107" s="105" t="str">
        <f aca="false">E107</f>
        <v>CD</v>
      </c>
      <c r="AI107" s="106" t="str">
        <f aca="false">D107</f>
        <v>TP</v>
      </c>
      <c r="AJ107" s="105" t="n">
        <f aca="false">SUM(G107:AB107)</f>
        <v>8</v>
      </c>
      <c r="AK107" s="105" t="n">
        <f aca="false">AJ107*1.5</f>
        <v>12</v>
      </c>
      <c r="AL107" s="44"/>
      <c r="AM107" s="44" t="n">
        <v>6</v>
      </c>
      <c r="AN107" s="44"/>
      <c r="AO107" s="44"/>
      <c r="AP107" s="44"/>
      <c r="AQ107" s="44"/>
      <c r="AR107" s="44"/>
      <c r="AS107" s="44"/>
      <c r="AT107" s="44"/>
      <c r="AU107" s="44"/>
    </row>
    <row r="108" customFormat="false" ht="13.5" hidden="false" customHeight="true" outlineLevel="0" collapsed="false">
      <c r="A108" s="44" t="n">
        <v>293</v>
      </c>
      <c r="B108" s="163" t="s">
        <v>298</v>
      </c>
      <c r="C108" s="96" t="str">
        <f aca="false">CONCATENATE(D108,"_",E108)</f>
        <v>TP_CD</v>
      </c>
      <c r="D108" s="184" t="s">
        <v>27</v>
      </c>
      <c r="E108" s="371" t="s">
        <v>301</v>
      </c>
      <c r="F108" s="195" t="s">
        <v>36</v>
      </c>
      <c r="G108" s="144"/>
      <c r="H108" s="318" t="n">
        <v>1</v>
      </c>
      <c r="I108" s="318" t="n">
        <v>1</v>
      </c>
      <c r="J108" s="178"/>
      <c r="K108" s="318" t="n">
        <v>1</v>
      </c>
      <c r="L108" s="318" t="n">
        <v>1</v>
      </c>
      <c r="M108" s="318" t="n">
        <v>1</v>
      </c>
      <c r="N108" s="318" t="n">
        <v>1</v>
      </c>
      <c r="O108" s="318" t="n">
        <v>1</v>
      </c>
      <c r="P108" s="318" t="n">
        <v>1</v>
      </c>
      <c r="Q108" s="355"/>
      <c r="R108" s="355"/>
      <c r="S108" s="355"/>
      <c r="T108" s="167"/>
      <c r="U108" s="167"/>
      <c r="V108" s="167"/>
      <c r="W108" s="167"/>
      <c r="X108" s="167"/>
      <c r="Y108" s="167"/>
      <c r="Z108" s="167"/>
      <c r="AA108" s="167"/>
      <c r="AB108" s="167"/>
      <c r="AC108" s="147"/>
      <c r="AD108" s="126"/>
      <c r="AE108" s="114"/>
      <c r="AF108" s="114"/>
      <c r="AG108" s="114"/>
      <c r="AH108" s="105" t="str">
        <f aca="false">E108</f>
        <v>CD</v>
      </c>
      <c r="AI108" s="106" t="str">
        <f aca="false">D108</f>
        <v>TP</v>
      </c>
      <c r="AJ108" s="105" t="n">
        <f aca="false">SUM(G108:AB108)</f>
        <v>8</v>
      </c>
      <c r="AK108" s="105" t="n">
        <f aca="false">AJ108*1.5</f>
        <v>12</v>
      </c>
      <c r="AL108" s="44" t="n">
        <f aca="false">AK108</f>
        <v>12</v>
      </c>
      <c r="AM108" s="44" t="n">
        <v>6</v>
      </c>
      <c r="AN108" s="44"/>
      <c r="AO108" s="44"/>
      <c r="AP108" s="44"/>
      <c r="AQ108" s="44"/>
      <c r="AR108" s="44"/>
      <c r="AS108" s="44"/>
      <c r="AT108" s="44"/>
      <c r="AU108" s="44"/>
    </row>
    <row r="109" customFormat="false" ht="13.5" hidden="false" customHeight="true" outlineLevel="0" collapsed="false">
      <c r="A109" s="44" t="n">
        <v>294</v>
      </c>
      <c r="B109" s="163" t="s">
        <v>298</v>
      </c>
      <c r="C109" s="96" t="str">
        <f aca="false">CONCATENATE(D109,"_",E109)</f>
        <v>TP_CD</v>
      </c>
      <c r="D109" s="184" t="s">
        <v>27</v>
      </c>
      <c r="E109" s="185" t="s">
        <v>301</v>
      </c>
      <c r="F109" s="195" t="s">
        <v>36</v>
      </c>
      <c r="G109" s="144"/>
      <c r="H109" s="318" t="n">
        <v>1</v>
      </c>
      <c r="I109" s="318" t="n">
        <v>1</v>
      </c>
      <c r="J109" s="178"/>
      <c r="K109" s="318" t="n">
        <v>1</v>
      </c>
      <c r="L109" s="318" t="n">
        <v>1</v>
      </c>
      <c r="M109" s="318" t="n">
        <v>1</v>
      </c>
      <c r="N109" s="318" t="n">
        <v>1</v>
      </c>
      <c r="O109" s="318" t="n">
        <v>1</v>
      </c>
      <c r="P109" s="318" t="n">
        <v>1</v>
      </c>
      <c r="Q109" s="355"/>
      <c r="R109" s="355"/>
      <c r="S109" s="355"/>
      <c r="T109" s="167"/>
      <c r="U109" s="167"/>
      <c r="V109" s="167"/>
      <c r="W109" s="167"/>
      <c r="X109" s="167"/>
      <c r="Y109" s="167"/>
      <c r="Z109" s="167"/>
      <c r="AA109" s="167"/>
      <c r="AB109" s="167"/>
      <c r="AC109" s="147"/>
      <c r="AD109" s="126"/>
      <c r="AE109" s="114"/>
      <c r="AF109" s="114"/>
      <c r="AG109" s="114"/>
      <c r="AH109" s="105" t="str">
        <f aca="false">E109</f>
        <v>CD</v>
      </c>
      <c r="AI109" s="106" t="str">
        <f aca="false">D109</f>
        <v>TP</v>
      </c>
      <c r="AJ109" s="105" t="n">
        <f aca="false">SUM(G109:AB109)</f>
        <v>8</v>
      </c>
      <c r="AK109" s="105" t="n">
        <f aca="false">AJ109*1.5</f>
        <v>12</v>
      </c>
      <c r="AL109" s="44" t="n">
        <f aca="false">AK109</f>
        <v>12</v>
      </c>
      <c r="AM109" s="44" t="n">
        <v>6</v>
      </c>
      <c r="AN109" s="44"/>
      <c r="AO109" s="44"/>
      <c r="AP109" s="44"/>
      <c r="AQ109" s="44"/>
      <c r="AR109" s="44"/>
      <c r="AS109" s="44"/>
      <c r="AT109" s="44"/>
      <c r="AU109" s="44"/>
    </row>
    <row r="110" customFormat="false" ht="13.5" hidden="false" customHeight="true" outlineLevel="0" collapsed="false">
      <c r="A110" s="44" t="n">
        <v>295</v>
      </c>
      <c r="B110" s="163" t="s">
        <v>298</v>
      </c>
      <c r="C110" s="96" t="str">
        <f aca="false">CONCATENATE(D110,"_",E110)</f>
        <v>TP_CD</v>
      </c>
      <c r="D110" s="184" t="s">
        <v>27</v>
      </c>
      <c r="E110" s="371" t="s">
        <v>301</v>
      </c>
      <c r="F110" s="195" t="s">
        <v>36</v>
      </c>
      <c r="G110" s="144"/>
      <c r="H110" s="318" t="n">
        <v>1</v>
      </c>
      <c r="I110" s="318" t="n">
        <v>1</v>
      </c>
      <c r="J110" s="178"/>
      <c r="K110" s="318" t="n">
        <v>1</v>
      </c>
      <c r="L110" s="318" t="n">
        <v>1</v>
      </c>
      <c r="M110" s="318" t="n">
        <v>1</v>
      </c>
      <c r="N110" s="318" t="n">
        <v>1</v>
      </c>
      <c r="O110" s="318" t="n">
        <v>1</v>
      </c>
      <c r="P110" s="318" t="n">
        <v>1</v>
      </c>
      <c r="Q110" s="355"/>
      <c r="R110" s="355"/>
      <c r="S110" s="355"/>
      <c r="T110" s="167"/>
      <c r="U110" s="167"/>
      <c r="V110" s="167"/>
      <c r="W110" s="167"/>
      <c r="X110" s="167"/>
      <c r="Y110" s="167"/>
      <c r="Z110" s="167"/>
      <c r="AA110" s="167"/>
      <c r="AB110" s="167"/>
      <c r="AC110" s="147"/>
      <c r="AD110" s="113" t="str">
        <f aca="false">IF(AD106=AD107,"ok","/!\")</f>
        <v>ok</v>
      </c>
      <c r="AE110" s="113" t="str">
        <f aca="false">IF(AD106=AE106,"ok","/!\")</f>
        <v>ok</v>
      </c>
      <c r="AF110" s="114"/>
      <c r="AG110" s="114"/>
      <c r="AH110" s="105" t="str">
        <f aca="false">E110</f>
        <v>CD</v>
      </c>
      <c r="AI110" s="106" t="str">
        <f aca="false">D110</f>
        <v>TP</v>
      </c>
      <c r="AJ110" s="105" t="n">
        <f aca="false">SUM(G110:AB110)</f>
        <v>8</v>
      </c>
      <c r="AK110" s="105" t="n">
        <f aca="false">AJ110*1.5</f>
        <v>12</v>
      </c>
      <c r="AL110" s="44" t="n">
        <f aca="false">AK110</f>
        <v>12</v>
      </c>
      <c r="AM110" s="44" t="n">
        <v>6</v>
      </c>
      <c r="AN110" s="44"/>
      <c r="AO110" s="44"/>
      <c r="AP110" s="44"/>
      <c r="AQ110" s="44"/>
      <c r="AR110" s="44"/>
      <c r="AS110" s="44"/>
      <c r="AT110" s="44"/>
      <c r="AU110" s="44"/>
    </row>
    <row r="111" customFormat="false" ht="24.75" hidden="false" customHeight="true" outlineLevel="0" collapsed="false">
      <c r="A111" s="44" t="n">
        <v>296</v>
      </c>
      <c r="B111" s="88" t="s">
        <v>297</v>
      </c>
      <c r="C111" s="88" t="str">
        <f aca="false">CONCATENATE(D111,"_",E111)</f>
        <v>CTRL_Intervenant</v>
      </c>
      <c r="D111" s="88" t="s">
        <v>28</v>
      </c>
      <c r="E111" s="89" t="s">
        <v>71</v>
      </c>
      <c r="F111" s="89" t="s">
        <v>72</v>
      </c>
      <c r="G111" s="141"/>
      <c r="H111" s="372"/>
      <c r="I111" s="372"/>
      <c r="J111" s="226"/>
      <c r="K111" s="372"/>
      <c r="L111" s="372"/>
      <c r="M111" s="372"/>
      <c r="N111" s="372"/>
      <c r="O111" s="372"/>
      <c r="P111" s="372" t="n">
        <v>0.75</v>
      </c>
      <c r="Q111" s="343"/>
      <c r="R111" s="343"/>
      <c r="S111" s="343"/>
      <c r="T111" s="238"/>
      <c r="U111" s="238"/>
      <c r="V111" s="238"/>
      <c r="W111" s="238"/>
      <c r="X111" s="238"/>
      <c r="Y111" s="238"/>
      <c r="Z111" s="238"/>
      <c r="AA111" s="238"/>
      <c r="AB111" s="238"/>
      <c r="AC111" s="151"/>
      <c r="AD111" s="88" t="n">
        <f aca="false">SUM(G111:AB111)</f>
        <v>0.75</v>
      </c>
      <c r="AE111" s="88" t="n">
        <f aca="false">1.5/1.5</f>
        <v>1</v>
      </c>
      <c r="AF111" s="114"/>
      <c r="AG111" s="114"/>
      <c r="AH111" s="88" t="str">
        <f aca="false">E111</f>
        <v>Intervenant</v>
      </c>
      <c r="AI111" s="88" t="str">
        <f aca="false">D111</f>
        <v>CTRL</v>
      </c>
      <c r="AJ111" s="88" t="n">
        <f aca="false">SUM(G111:AB111)</f>
        <v>0.75</v>
      </c>
      <c r="AK111" s="88" t="n">
        <f aca="false">AJ111*1.5</f>
        <v>1.125</v>
      </c>
      <c r="AL111" s="44"/>
      <c r="AM111" s="44" t="n">
        <v>0</v>
      </c>
      <c r="AN111" s="44"/>
      <c r="AO111" s="44"/>
      <c r="AP111" s="44"/>
      <c r="AQ111" s="44"/>
      <c r="AR111" s="44"/>
      <c r="AS111" s="44"/>
      <c r="AT111" s="44"/>
      <c r="AU111" s="44"/>
    </row>
    <row r="112" customFormat="false" ht="13.5" hidden="false" customHeight="true" outlineLevel="0" collapsed="false">
      <c r="A112" s="44" t="n">
        <v>297</v>
      </c>
      <c r="B112" s="163" t="s">
        <v>298</v>
      </c>
      <c r="C112" s="96" t="str">
        <f aca="false">CONCATENATE(D112,"_",E112)</f>
        <v>CTRL_JDA</v>
      </c>
      <c r="D112" s="184" t="s">
        <v>28</v>
      </c>
      <c r="E112" s="185" t="s">
        <v>299</v>
      </c>
      <c r="F112" s="195" t="s">
        <v>28</v>
      </c>
      <c r="G112" s="144"/>
      <c r="H112" s="318"/>
      <c r="I112" s="318"/>
      <c r="J112" s="178"/>
      <c r="K112" s="318"/>
      <c r="L112" s="318"/>
      <c r="M112" s="318"/>
      <c r="N112" s="318"/>
      <c r="O112" s="318"/>
      <c r="P112" s="318" t="n">
        <v>0.75</v>
      </c>
      <c r="Q112" s="355"/>
      <c r="R112" s="355"/>
      <c r="S112" s="355"/>
      <c r="T112" s="167"/>
      <c r="U112" s="167"/>
      <c r="V112" s="167"/>
      <c r="W112" s="167"/>
      <c r="X112" s="167"/>
      <c r="Y112" s="167"/>
      <c r="Z112" s="167"/>
      <c r="AA112" s="167"/>
      <c r="AB112" s="167"/>
      <c r="AC112" s="147"/>
      <c r="AD112" s="103" t="n">
        <f aca="false">SUM(G112:AB113)</f>
        <v>0.75</v>
      </c>
      <c r="AE112" s="104"/>
      <c r="AF112" s="114"/>
      <c r="AG112" s="114"/>
      <c r="AH112" s="106" t="str">
        <f aca="false">E112</f>
        <v>JDA</v>
      </c>
      <c r="AI112" s="106" t="str">
        <f aca="false">D112</f>
        <v>CTRL</v>
      </c>
      <c r="AJ112" s="106" t="n">
        <f aca="false">SUM(G112:AB112)</f>
        <v>0.75</v>
      </c>
      <c r="AK112" s="106" t="n">
        <f aca="false">AJ112*1.5</f>
        <v>1.125</v>
      </c>
      <c r="AL112" s="44" t="n">
        <f aca="false">AK112</f>
        <v>1.125</v>
      </c>
      <c r="AM112" s="44" t="n">
        <v>1.125</v>
      </c>
      <c r="AN112" s="44"/>
      <c r="AO112" s="44"/>
      <c r="AP112" s="44"/>
      <c r="AQ112" s="44"/>
      <c r="AR112" s="44"/>
      <c r="AS112" s="44"/>
      <c r="AT112" s="44"/>
      <c r="AU112" s="44"/>
    </row>
    <row r="113" customFormat="false" ht="13.5" hidden="false" customHeight="true" outlineLevel="0" collapsed="false">
      <c r="A113" s="44" t="n">
        <v>298</v>
      </c>
      <c r="B113" s="163" t="s">
        <v>298</v>
      </c>
      <c r="C113" s="96" t="str">
        <f aca="false">CONCATENATE(D113,"_",E113)</f>
        <v>CTRL_</v>
      </c>
      <c r="D113" s="184" t="s">
        <v>28</v>
      </c>
      <c r="E113" s="185"/>
      <c r="F113" s="195" t="s">
        <v>28</v>
      </c>
      <c r="G113" s="144"/>
      <c r="H113" s="318"/>
      <c r="I113" s="318"/>
      <c r="J113" s="178"/>
      <c r="K113" s="318"/>
      <c r="L113" s="318"/>
      <c r="M113" s="318"/>
      <c r="N113" s="318"/>
      <c r="O113" s="318"/>
      <c r="P113" s="318"/>
      <c r="Q113" s="355"/>
      <c r="R113" s="355"/>
      <c r="S113" s="355"/>
      <c r="T113" s="167"/>
      <c r="U113" s="167"/>
      <c r="V113" s="167"/>
      <c r="W113" s="167"/>
      <c r="X113" s="167"/>
      <c r="Y113" s="167"/>
      <c r="Z113" s="167"/>
      <c r="AA113" s="167"/>
      <c r="AB113" s="167"/>
      <c r="AC113" s="155"/>
      <c r="AD113" s="113" t="str">
        <f aca="false">IF(AD111=AD112,"ok","/!\")</f>
        <v>ok</v>
      </c>
      <c r="AE113" s="113" t="str">
        <f aca="false">IF(AD111=AE111,"ok","/!\")</f>
        <v>/!\</v>
      </c>
      <c r="AF113" s="129"/>
      <c r="AG113" s="129"/>
      <c r="AH113" s="28" t="n">
        <f aca="false">E113</f>
        <v>0</v>
      </c>
      <c r="AI113" s="106" t="str">
        <f aca="false">D113</f>
        <v>CTRL</v>
      </c>
      <c r="AJ113" s="28" t="n">
        <f aca="false">SUM(G113:AB113)</f>
        <v>0</v>
      </c>
      <c r="AK113" s="28" t="n">
        <f aca="false">AJ113*1.5</f>
        <v>0</v>
      </c>
      <c r="AL113" s="44" t="n">
        <f aca="false">AK113</f>
        <v>0</v>
      </c>
      <c r="AM113" s="44" t="n">
        <v>0</v>
      </c>
      <c r="AN113" s="44"/>
      <c r="AO113" s="44"/>
      <c r="AP113" s="44"/>
      <c r="AQ113" s="44"/>
      <c r="AR113" s="44"/>
      <c r="AS113" s="44"/>
      <c r="AT113" s="44"/>
      <c r="AU113" s="44"/>
    </row>
    <row r="114" customFormat="false" ht="13.5" hidden="false" customHeight="true" outlineLevel="0" collapsed="false">
      <c r="A114" s="44"/>
      <c r="B114" s="172"/>
      <c r="C114" s="131"/>
      <c r="D114" s="172"/>
      <c r="E114" s="259"/>
      <c r="F114" s="259"/>
      <c r="G114" s="174"/>
      <c r="H114" s="174"/>
      <c r="I114" s="174"/>
      <c r="J114" s="174"/>
      <c r="K114" s="174"/>
      <c r="L114" s="174"/>
      <c r="M114" s="174"/>
      <c r="N114" s="174"/>
      <c r="O114" s="174"/>
      <c r="P114" s="174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174"/>
      <c r="AD114" s="72"/>
      <c r="AE114" s="86"/>
      <c r="AF114" s="72"/>
      <c r="AG114" s="72"/>
      <c r="AH114" s="86"/>
      <c r="AI114" s="86"/>
      <c r="AJ114" s="86"/>
      <c r="AK114" s="86"/>
      <c r="AL114" s="44" t="n">
        <f aca="false">AK114</f>
        <v>0</v>
      </c>
      <c r="AM114" s="44" t="n">
        <v>0</v>
      </c>
      <c r="AN114" s="44"/>
      <c r="AO114" s="44"/>
      <c r="AP114" s="44"/>
      <c r="AQ114" s="44"/>
      <c r="AR114" s="44"/>
      <c r="AS114" s="44"/>
      <c r="AT114" s="44"/>
      <c r="AU114" s="44"/>
    </row>
    <row r="115" customFormat="false" ht="13.5" hidden="false" customHeight="true" outlineLevel="0" collapsed="false">
      <c r="A115" s="44" t="n">
        <v>301</v>
      </c>
      <c r="B115" s="88" t="s">
        <v>302</v>
      </c>
      <c r="C115" s="88" t="str">
        <f aca="false">CONCATENATE(D115,"_",E115)</f>
        <v>CM_Intervenant</v>
      </c>
      <c r="D115" s="88" t="s">
        <v>23</v>
      </c>
      <c r="E115" s="89" t="s">
        <v>71</v>
      </c>
      <c r="F115" s="89" t="s">
        <v>72</v>
      </c>
      <c r="G115" s="141"/>
      <c r="H115" s="372"/>
      <c r="I115" s="372"/>
      <c r="J115" s="226"/>
      <c r="K115" s="372"/>
      <c r="L115" s="372"/>
      <c r="M115" s="372"/>
      <c r="N115" s="372"/>
      <c r="O115" s="372"/>
      <c r="P115" s="372"/>
      <c r="Q115" s="343"/>
      <c r="R115" s="343"/>
      <c r="S115" s="343"/>
      <c r="T115" s="238"/>
      <c r="U115" s="238"/>
      <c r="V115" s="238"/>
      <c r="W115" s="238"/>
      <c r="X115" s="238"/>
      <c r="Y115" s="238"/>
      <c r="Z115" s="238"/>
      <c r="AA115" s="238"/>
      <c r="AB115" s="238"/>
      <c r="AC115" s="142" t="s">
        <v>79</v>
      </c>
      <c r="AD115" s="88" t="n">
        <f aca="false">SUM(G115:AB115)</f>
        <v>0</v>
      </c>
      <c r="AE115" s="88" t="n">
        <f aca="false">4.5/1.5</f>
        <v>3</v>
      </c>
      <c r="AF115" s="94" t="n">
        <f aca="false">(AD115+AD118+AD123+AD128)/(AE115+AE118+AE123+AE128)</f>
        <v>0.5192307692</v>
      </c>
      <c r="AG115" s="88" t="str">
        <f aca="false">B115</f>
        <v>M4212C - GA</v>
      </c>
      <c r="AH115" s="88" t="str">
        <f aca="false">E115</f>
        <v>Intervenant</v>
      </c>
      <c r="AI115" s="88" t="s">
        <v>73</v>
      </c>
      <c r="AJ115" s="88" t="s">
        <v>21</v>
      </c>
      <c r="AK115" s="88" t="s">
        <v>74</v>
      </c>
      <c r="AL115" s="44"/>
      <c r="AM115" s="44" t="n">
        <v>0</v>
      </c>
      <c r="AN115" s="44"/>
      <c r="AO115" s="44"/>
      <c r="AP115" s="44"/>
      <c r="AQ115" s="44"/>
      <c r="AR115" s="44"/>
      <c r="AS115" s="44"/>
      <c r="AT115" s="44"/>
      <c r="AU115" s="44"/>
    </row>
    <row r="116" customFormat="false" ht="13.5" hidden="false" customHeight="true" outlineLevel="0" collapsed="false">
      <c r="A116" s="44" t="n">
        <v>302</v>
      </c>
      <c r="B116" s="163" t="s">
        <v>303</v>
      </c>
      <c r="C116" s="96" t="str">
        <f aca="false">CONCATENATE(D116,"_",E116)</f>
        <v>CM_</v>
      </c>
      <c r="D116" s="184" t="s">
        <v>23</v>
      </c>
      <c r="E116" s="195"/>
      <c r="F116" s="195" t="s">
        <v>30</v>
      </c>
      <c r="G116" s="144"/>
      <c r="H116" s="318"/>
      <c r="I116" s="318"/>
      <c r="J116" s="178"/>
      <c r="K116" s="318"/>
      <c r="L116" s="318"/>
      <c r="M116" s="318"/>
      <c r="N116" s="318"/>
      <c r="O116" s="318"/>
      <c r="P116" s="318"/>
      <c r="Q116" s="355"/>
      <c r="R116" s="355"/>
      <c r="S116" s="355"/>
      <c r="T116" s="167"/>
      <c r="U116" s="167"/>
      <c r="V116" s="167"/>
      <c r="W116" s="167"/>
      <c r="X116" s="167"/>
      <c r="Y116" s="167"/>
      <c r="Z116" s="167"/>
      <c r="AA116" s="167"/>
      <c r="AB116" s="167"/>
      <c r="AC116" s="145"/>
      <c r="AD116" s="103" t="n">
        <f aca="false">SUM(G116:AB117)</f>
        <v>0</v>
      </c>
      <c r="AE116" s="104"/>
      <c r="AF116" s="104"/>
      <c r="AG116" s="104"/>
      <c r="AH116" s="105" t="n">
        <f aca="false">E116</f>
        <v>0</v>
      </c>
      <c r="AI116" s="106" t="str">
        <f aca="false">D116</f>
        <v>CM</v>
      </c>
      <c r="AJ116" s="105" t="n">
        <f aca="false">SUM(G116:AB116)</f>
        <v>0</v>
      </c>
      <c r="AK116" s="105" t="n">
        <f aca="false">AJ116*1.5</f>
        <v>0</v>
      </c>
      <c r="AL116" s="44" t="n">
        <f aca="false">AK116</f>
        <v>0</v>
      </c>
      <c r="AM116" s="44" t="n">
        <v>0</v>
      </c>
      <c r="AN116" s="44"/>
      <c r="AO116" s="44"/>
      <c r="AP116" s="44"/>
      <c r="AQ116" s="44"/>
      <c r="AR116" s="44"/>
      <c r="AS116" s="44"/>
      <c r="AT116" s="44"/>
      <c r="AU116" s="44"/>
    </row>
    <row r="117" customFormat="false" ht="13.5" hidden="false" customHeight="true" outlineLevel="0" collapsed="false">
      <c r="A117" s="44" t="n">
        <v>303</v>
      </c>
      <c r="B117" s="163" t="s">
        <v>303</v>
      </c>
      <c r="C117" s="96" t="str">
        <f aca="false">CONCATENATE(D117,"_",E117)</f>
        <v>CM_</v>
      </c>
      <c r="D117" s="184" t="s">
        <v>23</v>
      </c>
      <c r="E117" s="337"/>
      <c r="F117" s="195" t="s">
        <v>30</v>
      </c>
      <c r="G117" s="144"/>
      <c r="H117" s="318"/>
      <c r="I117" s="318"/>
      <c r="J117" s="178"/>
      <c r="K117" s="318"/>
      <c r="L117" s="318"/>
      <c r="M117" s="318"/>
      <c r="N117" s="318"/>
      <c r="O117" s="318"/>
      <c r="P117" s="318"/>
      <c r="Q117" s="355"/>
      <c r="R117" s="355"/>
      <c r="S117" s="355"/>
      <c r="T117" s="167"/>
      <c r="U117" s="167"/>
      <c r="V117" s="167"/>
      <c r="W117" s="167"/>
      <c r="X117" s="167"/>
      <c r="Y117" s="167"/>
      <c r="Z117" s="167"/>
      <c r="AA117" s="167"/>
      <c r="AB117" s="167"/>
      <c r="AC117" s="147"/>
      <c r="AD117" s="113" t="str">
        <f aca="false">IF(AD115=AD116,"ok","/!\")</f>
        <v>ok</v>
      </c>
      <c r="AE117" s="113" t="str">
        <f aca="false">IF(AD115=AE115,"ok","/!\")</f>
        <v>/!\</v>
      </c>
      <c r="AF117" s="114"/>
      <c r="AG117" s="114"/>
      <c r="AH117" s="105" t="n">
        <f aca="false">E117</f>
        <v>0</v>
      </c>
      <c r="AI117" s="106" t="str">
        <f aca="false">D117</f>
        <v>CM</v>
      </c>
      <c r="AJ117" s="105" t="n">
        <f aca="false">SUM(G117:AB117)</f>
        <v>0</v>
      </c>
      <c r="AK117" s="105" t="n">
        <f aca="false">AJ117*1.5</f>
        <v>0</v>
      </c>
      <c r="AL117" s="44" t="n">
        <f aca="false">AK117</f>
        <v>0</v>
      </c>
      <c r="AM117" s="44" t="n">
        <v>0</v>
      </c>
      <c r="AN117" s="44"/>
      <c r="AO117" s="44"/>
      <c r="AP117" s="44"/>
      <c r="AQ117" s="44"/>
      <c r="AR117" s="44"/>
      <c r="AS117" s="44"/>
      <c r="AT117" s="44"/>
      <c r="AU117" s="44"/>
    </row>
    <row r="118" customFormat="false" ht="13.5" hidden="false" customHeight="true" outlineLevel="0" collapsed="false">
      <c r="A118" s="44" t="n">
        <v>304</v>
      </c>
      <c r="B118" s="88" t="s">
        <v>302</v>
      </c>
      <c r="C118" s="88" t="str">
        <f aca="false">CONCATENATE(D118,"_",E118)</f>
        <v>TD_Intervenant</v>
      </c>
      <c r="D118" s="88" t="s">
        <v>25</v>
      </c>
      <c r="E118" s="89" t="s">
        <v>71</v>
      </c>
      <c r="F118" s="89" t="s">
        <v>72</v>
      </c>
      <c r="G118" s="141"/>
      <c r="H118" s="372" t="n">
        <v>2</v>
      </c>
      <c r="I118" s="372" t="n">
        <v>2</v>
      </c>
      <c r="J118" s="226"/>
      <c r="K118" s="372" t="n">
        <v>2</v>
      </c>
      <c r="L118" s="372" t="n">
        <v>0</v>
      </c>
      <c r="M118" s="372" t="n">
        <v>2</v>
      </c>
      <c r="N118" s="372" t="n">
        <v>2</v>
      </c>
      <c r="O118" s="372" t="n">
        <v>1</v>
      </c>
      <c r="P118" s="372"/>
      <c r="Q118" s="343"/>
      <c r="R118" s="343"/>
      <c r="S118" s="343"/>
      <c r="T118" s="238"/>
      <c r="U118" s="238"/>
      <c r="V118" s="238"/>
      <c r="W118" s="238"/>
      <c r="X118" s="238"/>
      <c r="Y118" s="238"/>
      <c r="Z118" s="238"/>
      <c r="AA118" s="238"/>
      <c r="AB118" s="238"/>
      <c r="AC118" s="151"/>
      <c r="AD118" s="88" t="n">
        <f aca="false">SUM(G118:AB118)*2</f>
        <v>22</v>
      </c>
      <c r="AE118" s="88" t="n">
        <f aca="false">12/1.5*2</f>
        <v>16</v>
      </c>
      <c r="AF118" s="114"/>
      <c r="AG118" s="114"/>
      <c r="AH118" s="88" t="str">
        <f aca="false">E118</f>
        <v>Intervenant</v>
      </c>
      <c r="AI118" s="88" t="str">
        <f aca="false">D118</f>
        <v>TD</v>
      </c>
      <c r="AJ118" s="88" t="n">
        <f aca="false">SUM(G118:AB118)</f>
        <v>11</v>
      </c>
      <c r="AK118" s="88" t="n">
        <f aca="false">AJ118*1.5</f>
        <v>16.5</v>
      </c>
      <c r="AL118" s="44"/>
      <c r="AM118" s="44" t="n">
        <v>0</v>
      </c>
      <c r="AN118" s="44"/>
      <c r="AO118" s="44"/>
      <c r="AP118" s="44"/>
      <c r="AQ118" s="44"/>
      <c r="AR118" s="44"/>
      <c r="AS118" s="44"/>
      <c r="AT118" s="44"/>
      <c r="AU118" s="44"/>
    </row>
    <row r="119" customFormat="false" ht="13.5" hidden="false" customHeight="true" outlineLevel="0" collapsed="false">
      <c r="A119" s="44" t="n">
        <v>305</v>
      </c>
      <c r="B119" s="163" t="s">
        <v>303</v>
      </c>
      <c r="C119" s="96" t="str">
        <f aca="false">CONCATENATE(D119,"_",E119)</f>
        <v>TD_RB</v>
      </c>
      <c r="D119" s="184" t="s">
        <v>25</v>
      </c>
      <c r="E119" s="185" t="s">
        <v>79</v>
      </c>
      <c r="F119" s="195" t="s">
        <v>32</v>
      </c>
      <c r="G119" s="144"/>
      <c r="H119" s="318" t="n">
        <v>2</v>
      </c>
      <c r="I119" s="318" t="n">
        <v>2</v>
      </c>
      <c r="J119" s="178"/>
      <c r="K119" s="318" t="n">
        <v>2</v>
      </c>
      <c r="L119" s="318" t="n">
        <v>0</v>
      </c>
      <c r="M119" s="318" t="n">
        <v>2</v>
      </c>
      <c r="N119" s="318" t="n">
        <v>2</v>
      </c>
      <c r="O119" s="318" t="n">
        <v>1</v>
      </c>
      <c r="P119" s="318"/>
      <c r="Q119" s="355"/>
      <c r="R119" s="355"/>
      <c r="S119" s="355"/>
      <c r="T119" s="167"/>
      <c r="U119" s="167"/>
      <c r="V119" s="167"/>
      <c r="W119" s="167"/>
      <c r="X119" s="167"/>
      <c r="Y119" s="167"/>
      <c r="Z119" s="167"/>
      <c r="AA119" s="167"/>
      <c r="AB119" s="167"/>
      <c r="AC119" s="147"/>
      <c r="AD119" s="103" t="n">
        <f aca="false">SUM(G119:S122)</f>
        <v>22</v>
      </c>
      <c r="AE119" s="104"/>
      <c r="AF119" s="114"/>
      <c r="AG119" s="114"/>
      <c r="AH119" s="105" t="str">
        <f aca="false">E119</f>
        <v>RB</v>
      </c>
      <c r="AI119" s="106" t="str">
        <f aca="false">D119</f>
        <v>TD</v>
      </c>
      <c r="AJ119" s="105" t="n">
        <f aca="false">SUM(G119:AB119)</f>
        <v>11</v>
      </c>
      <c r="AK119" s="105" t="n">
        <f aca="false">AJ119*1.5</f>
        <v>16.5</v>
      </c>
      <c r="AL119" s="44" t="n">
        <f aca="false">AK119</f>
        <v>16.5</v>
      </c>
      <c r="AM119" s="44" t="n">
        <v>9</v>
      </c>
      <c r="AN119" s="44"/>
      <c r="AO119" s="44"/>
      <c r="AP119" s="44"/>
      <c r="AQ119" s="44"/>
      <c r="AR119" s="44"/>
      <c r="AS119" s="44"/>
      <c r="AT119" s="44"/>
      <c r="AU119" s="44"/>
    </row>
    <row r="120" customFormat="false" ht="13.5" hidden="false" customHeight="true" outlineLevel="0" collapsed="false">
      <c r="A120" s="44" t="n">
        <v>306</v>
      </c>
      <c r="B120" s="163" t="s">
        <v>303</v>
      </c>
      <c r="C120" s="96" t="str">
        <f aca="false">CONCATENATE(D120,"_",E120)</f>
        <v>TD_PSE</v>
      </c>
      <c r="D120" s="184" t="s">
        <v>25</v>
      </c>
      <c r="E120" s="371" t="s">
        <v>109</v>
      </c>
      <c r="F120" s="195" t="s">
        <v>32</v>
      </c>
      <c r="G120" s="144"/>
      <c r="H120" s="318" t="n">
        <v>2</v>
      </c>
      <c r="I120" s="318" t="n">
        <v>2</v>
      </c>
      <c r="J120" s="178"/>
      <c r="K120" s="318" t="n">
        <v>2</v>
      </c>
      <c r="L120" s="318" t="n">
        <v>0</v>
      </c>
      <c r="M120" s="318" t="n">
        <v>2</v>
      </c>
      <c r="N120" s="318" t="n">
        <v>2</v>
      </c>
      <c r="O120" s="318" t="n">
        <v>1</v>
      </c>
      <c r="P120" s="318"/>
      <c r="Q120" s="355"/>
      <c r="R120" s="355"/>
      <c r="S120" s="355"/>
      <c r="T120" s="167"/>
      <c r="U120" s="167"/>
      <c r="V120" s="167"/>
      <c r="W120" s="167"/>
      <c r="X120" s="167"/>
      <c r="Y120" s="167"/>
      <c r="Z120" s="167"/>
      <c r="AA120" s="167"/>
      <c r="AB120" s="167"/>
      <c r="AC120" s="147"/>
      <c r="AD120" s="126"/>
      <c r="AE120" s="114"/>
      <c r="AF120" s="114"/>
      <c r="AG120" s="114"/>
      <c r="AH120" s="105" t="str">
        <f aca="false">E120</f>
        <v>PSE</v>
      </c>
      <c r="AI120" s="106" t="str">
        <f aca="false">D120</f>
        <v>TD</v>
      </c>
      <c r="AJ120" s="105" t="n">
        <f aca="false">SUM(G120:AB120)</f>
        <v>11</v>
      </c>
      <c r="AK120" s="105" t="n">
        <f aca="false">AJ120*1.5</f>
        <v>16.5</v>
      </c>
      <c r="AL120" s="44" t="n">
        <f aca="false">AK120</f>
        <v>16.5</v>
      </c>
      <c r="AM120" s="44" t="n">
        <v>9</v>
      </c>
      <c r="AN120" s="44"/>
      <c r="AO120" s="44"/>
      <c r="AP120" s="44"/>
      <c r="AQ120" s="44"/>
      <c r="AR120" s="44"/>
      <c r="AS120" s="44"/>
      <c r="AT120" s="44"/>
      <c r="AU120" s="44"/>
    </row>
    <row r="121" customFormat="false" ht="13.5" hidden="false" customHeight="true" outlineLevel="0" collapsed="false">
      <c r="A121" s="44" t="n">
        <v>307</v>
      </c>
      <c r="B121" s="163" t="s">
        <v>303</v>
      </c>
      <c r="C121" s="96" t="str">
        <f aca="false">CONCATENATE(D121,"_",E121)</f>
        <v>TD_</v>
      </c>
      <c r="D121" s="184" t="s">
        <v>25</v>
      </c>
      <c r="E121" s="185"/>
      <c r="F121" s="195" t="s">
        <v>36</v>
      </c>
      <c r="G121" s="144"/>
      <c r="H121" s="318"/>
      <c r="I121" s="318"/>
      <c r="J121" s="178"/>
      <c r="K121" s="318"/>
      <c r="L121" s="318"/>
      <c r="M121" s="318"/>
      <c r="N121" s="318"/>
      <c r="O121" s="318"/>
      <c r="P121" s="318"/>
      <c r="Q121" s="355"/>
      <c r="R121" s="355"/>
      <c r="S121" s="355"/>
      <c r="T121" s="167"/>
      <c r="U121" s="167"/>
      <c r="V121" s="167"/>
      <c r="W121" s="167"/>
      <c r="X121" s="167"/>
      <c r="Y121" s="167"/>
      <c r="Z121" s="167"/>
      <c r="AA121" s="167"/>
      <c r="AB121" s="167"/>
      <c r="AC121" s="147"/>
      <c r="AD121" s="126"/>
      <c r="AE121" s="114"/>
      <c r="AF121" s="114"/>
      <c r="AG121" s="114"/>
      <c r="AH121" s="105" t="n">
        <f aca="false">E121</f>
        <v>0</v>
      </c>
      <c r="AI121" s="106" t="str">
        <f aca="false">D121</f>
        <v>TD</v>
      </c>
      <c r="AJ121" s="105" t="n">
        <f aca="false">SUM(G121:AB121)</f>
        <v>0</v>
      </c>
      <c r="AK121" s="105" t="n">
        <f aca="false">AJ121*1.5</f>
        <v>0</v>
      </c>
      <c r="AL121" s="44" t="n">
        <f aca="false">AK121</f>
        <v>0</v>
      </c>
      <c r="AM121" s="44" t="n">
        <v>0</v>
      </c>
      <c r="AN121" s="44"/>
      <c r="AO121" s="44"/>
      <c r="AP121" s="44"/>
      <c r="AQ121" s="44"/>
      <c r="AR121" s="44"/>
      <c r="AS121" s="44"/>
      <c r="AT121" s="44"/>
      <c r="AU121" s="44"/>
    </row>
    <row r="122" customFormat="false" ht="13.5" hidden="false" customHeight="true" outlineLevel="0" collapsed="false">
      <c r="A122" s="44" t="n">
        <v>308</v>
      </c>
      <c r="B122" s="163" t="s">
        <v>303</v>
      </c>
      <c r="C122" s="96" t="str">
        <f aca="false">CONCATENATE(D122,"_",E122)</f>
        <v>TD_</v>
      </c>
      <c r="D122" s="184" t="s">
        <v>25</v>
      </c>
      <c r="E122" s="371"/>
      <c r="F122" s="195" t="s">
        <v>36</v>
      </c>
      <c r="G122" s="144"/>
      <c r="H122" s="318"/>
      <c r="I122" s="318"/>
      <c r="J122" s="178"/>
      <c r="K122" s="318"/>
      <c r="L122" s="318"/>
      <c r="M122" s="318"/>
      <c r="N122" s="318"/>
      <c r="O122" s="318"/>
      <c r="P122" s="318"/>
      <c r="Q122" s="355"/>
      <c r="R122" s="355"/>
      <c r="S122" s="355"/>
      <c r="T122" s="167"/>
      <c r="U122" s="167"/>
      <c r="V122" s="167"/>
      <c r="W122" s="167"/>
      <c r="X122" s="167"/>
      <c r="Y122" s="167"/>
      <c r="Z122" s="167"/>
      <c r="AA122" s="167"/>
      <c r="AB122" s="167"/>
      <c r="AC122" s="147"/>
      <c r="AD122" s="113" t="str">
        <f aca="false">IF(AD118=AD119,"ok","/!\")</f>
        <v>ok</v>
      </c>
      <c r="AE122" s="113" t="str">
        <f aca="false">IF(AD118=AE118,"ok","/!\")</f>
        <v>/!\</v>
      </c>
      <c r="AF122" s="114"/>
      <c r="AG122" s="114"/>
      <c r="AH122" s="105" t="n">
        <f aca="false">E122</f>
        <v>0</v>
      </c>
      <c r="AI122" s="106" t="str">
        <f aca="false">D122</f>
        <v>TD</v>
      </c>
      <c r="AJ122" s="105" t="n">
        <f aca="false">SUM(G122:AB122)</f>
        <v>0</v>
      </c>
      <c r="AK122" s="105" t="n">
        <f aca="false">AJ122*1.5</f>
        <v>0</v>
      </c>
      <c r="AL122" s="44" t="n">
        <f aca="false">AK122</f>
        <v>0</v>
      </c>
      <c r="AM122" s="44" t="n">
        <v>0</v>
      </c>
      <c r="AN122" s="44"/>
      <c r="AO122" s="44"/>
      <c r="AP122" s="44"/>
      <c r="AQ122" s="44"/>
      <c r="AR122" s="44"/>
      <c r="AS122" s="44"/>
      <c r="AT122" s="44"/>
      <c r="AU122" s="44"/>
    </row>
    <row r="123" customFormat="false" ht="13.5" hidden="false" customHeight="true" outlineLevel="0" collapsed="false">
      <c r="A123" s="44" t="n">
        <v>309</v>
      </c>
      <c r="B123" s="88" t="s">
        <v>302</v>
      </c>
      <c r="C123" s="88" t="str">
        <f aca="false">CONCATENATE(D123,"_",E123)</f>
        <v>TP_Intervenant</v>
      </c>
      <c r="D123" s="88" t="s">
        <v>27</v>
      </c>
      <c r="E123" s="89" t="s">
        <v>71</v>
      </c>
      <c r="F123" s="89" t="s">
        <v>72</v>
      </c>
      <c r="G123" s="141"/>
      <c r="H123" s="372"/>
      <c r="I123" s="372"/>
      <c r="J123" s="226"/>
      <c r="K123" s="372"/>
      <c r="L123" s="372" t="n">
        <v>1</v>
      </c>
      <c r="M123" s="372"/>
      <c r="N123" s="372"/>
      <c r="O123" s="372"/>
      <c r="P123" s="372"/>
      <c r="Q123" s="343"/>
      <c r="R123" s="343"/>
      <c r="S123" s="343"/>
      <c r="T123" s="238"/>
      <c r="U123" s="238"/>
      <c r="V123" s="238"/>
      <c r="W123" s="238"/>
      <c r="X123" s="238"/>
      <c r="Y123" s="238"/>
      <c r="Z123" s="238"/>
      <c r="AA123" s="238"/>
      <c r="AB123" s="238"/>
      <c r="AC123" s="151"/>
      <c r="AD123" s="88" t="n">
        <f aca="false">SUM(G123:AB123)*4</f>
        <v>4</v>
      </c>
      <c r="AE123" s="88" t="n">
        <f aca="false">12/1.5*4</f>
        <v>32</v>
      </c>
      <c r="AF123" s="114"/>
      <c r="AG123" s="114"/>
      <c r="AH123" s="88" t="str">
        <f aca="false">E123</f>
        <v>Intervenant</v>
      </c>
      <c r="AI123" s="88" t="str">
        <f aca="false">D123</f>
        <v>TP</v>
      </c>
      <c r="AJ123" s="88" t="n">
        <f aca="false">SUM(G123:AB123)</f>
        <v>1</v>
      </c>
      <c r="AK123" s="88" t="n">
        <f aca="false">AJ123*1.5</f>
        <v>1.5</v>
      </c>
      <c r="AL123" s="44"/>
      <c r="AM123" s="44" t="n">
        <v>0</v>
      </c>
      <c r="AN123" s="44"/>
      <c r="AO123" s="44"/>
      <c r="AP123" s="44"/>
      <c r="AQ123" s="44"/>
      <c r="AR123" s="44"/>
      <c r="AS123" s="44"/>
      <c r="AT123" s="44"/>
      <c r="AU123" s="44"/>
    </row>
    <row r="124" customFormat="false" ht="13.5" hidden="false" customHeight="true" outlineLevel="0" collapsed="false">
      <c r="A124" s="44" t="n">
        <v>310</v>
      </c>
      <c r="B124" s="163" t="s">
        <v>303</v>
      </c>
      <c r="C124" s="96" t="str">
        <f aca="false">CONCATENATE(D124,"_",E124)</f>
        <v>TP_RB</v>
      </c>
      <c r="D124" s="184" t="s">
        <v>27</v>
      </c>
      <c r="E124" s="185" t="s">
        <v>79</v>
      </c>
      <c r="F124" s="195" t="s">
        <v>36</v>
      </c>
      <c r="G124" s="144"/>
      <c r="H124" s="318"/>
      <c r="I124" s="318"/>
      <c r="J124" s="178"/>
      <c r="K124" s="318"/>
      <c r="L124" s="318" t="n">
        <v>2</v>
      </c>
      <c r="M124" s="318"/>
      <c r="N124" s="318"/>
      <c r="O124" s="318"/>
      <c r="P124" s="318"/>
      <c r="Q124" s="355"/>
      <c r="R124" s="355"/>
      <c r="S124" s="355"/>
      <c r="T124" s="167"/>
      <c r="U124" s="167"/>
      <c r="V124" s="167"/>
      <c r="W124" s="167"/>
      <c r="X124" s="167"/>
      <c r="Y124" s="167"/>
      <c r="Z124" s="167"/>
      <c r="AA124" s="167"/>
      <c r="AB124" s="167"/>
      <c r="AC124" s="147"/>
      <c r="AD124" s="103" t="n">
        <f aca="false">SUM(G124:AB127)</f>
        <v>4</v>
      </c>
      <c r="AE124" s="104"/>
      <c r="AF124" s="114"/>
      <c r="AG124" s="114"/>
      <c r="AH124" s="105" t="str">
        <f aca="false">E124</f>
        <v>RB</v>
      </c>
      <c r="AI124" s="106" t="str">
        <f aca="false">D124</f>
        <v>TP</v>
      </c>
      <c r="AJ124" s="105" t="n">
        <f aca="false">SUM(G124:AB124)</f>
        <v>2</v>
      </c>
      <c r="AK124" s="105" t="n">
        <f aca="false">AJ124*1.5</f>
        <v>3</v>
      </c>
      <c r="AL124" s="44" t="n">
        <f aca="false">AK124</f>
        <v>3</v>
      </c>
      <c r="AM124" s="44" t="n">
        <v>3</v>
      </c>
      <c r="AN124" s="44"/>
      <c r="AO124" s="44"/>
      <c r="AP124" s="44"/>
      <c r="AQ124" s="44"/>
      <c r="AR124" s="44"/>
      <c r="AS124" s="44"/>
      <c r="AT124" s="44"/>
      <c r="AU124" s="44"/>
    </row>
    <row r="125" customFormat="false" ht="13.5" hidden="false" customHeight="true" outlineLevel="0" collapsed="false">
      <c r="A125" s="44" t="n">
        <v>311</v>
      </c>
      <c r="B125" s="163" t="s">
        <v>303</v>
      </c>
      <c r="C125" s="96" t="str">
        <f aca="false">CONCATENATE(D125,"_",E125)</f>
        <v>TP_PSE</v>
      </c>
      <c r="D125" s="184" t="s">
        <v>27</v>
      </c>
      <c r="E125" s="371" t="s">
        <v>109</v>
      </c>
      <c r="F125" s="195" t="s">
        <v>36</v>
      </c>
      <c r="G125" s="144"/>
      <c r="H125" s="318"/>
      <c r="I125" s="318"/>
      <c r="J125" s="178"/>
      <c r="K125" s="318"/>
      <c r="L125" s="318" t="n">
        <v>2</v>
      </c>
      <c r="M125" s="318"/>
      <c r="N125" s="318"/>
      <c r="O125" s="318"/>
      <c r="P125" s="318"/>
      <c r="Q125" s="355"/>
      <c r="R125" s="355"/>
      <c r="S125" s="355"/>
      <c r="T125" s="167"/>
      <c r="U125" s="167"/>
      <c r="V125" s="167"/>
      <c r="W125" s="167"/>
      <c r="X125" s="167"/>
      <c r="Y125" s="167"/>
      <c r="Z125" s="167"/>
      <c r="AA125" s="167"/>
      <c r="AB125" s="167"/>
      <c r="AC125" s="147"/>
      <c r="AD125" s="126"/>
      <c r="AE125" s="114"/>
      <c r="AF125" s="114"/>
      <c r="AG125" s="114"/>
      <c r="AH125" s="105" t="str">
        <f aca="false">E125</f>
        <v>PSE</v>
      </c>
      <c r="AI125" s="106" t="str">
        <f aca="false">D125</f>
        <v>TP</v>
      </c>
      <c r="AJ125" s="105" t="n">
        <f aca="false">SUM(G125:AB125)</f>
        <v>2</v>
      </c>
      <c r="AK125" s="105" t="n">
        <f aca="false">AJ125*1.5</f>
        <v>3</v>
      </c>
      <c r="AL125" s="44" t="n">
        <f aca="false">AK125/2</f>
        <v>1.5</v>
      </c>
      <c r="AM125" s="44" t="n">
        <v>3</v>
      </c>
      <c r="AN125" s="44"/>
      <c r="AO125" s="44"/>
      <c r="AP125" s="44"/>
      <c r="AQ125" s="44"/>
      <c r="AR125" s="44"/>
      <c r="AS125" s="44"/>
      <c r="AT125" s="44"/>
      <c r="AU125" s="44"/>
    </row>
    <row r="126" customFormat="false" ht="13.5" hidden="false" customHeight="true" outlineLevel="0" collapsed="false">
      <c r="A126" s="44" t="n">
        <v>312</v>
      </c>
      <c r="B126" s="163" t="s">
        <v>303</v>
      </c>
      <c r="C126" s="96" t="str">
        <f aca="false">CONCATENATE(D126,"_",E126)</f>
        <v>TP_</v>
      </c>
      <c r="D126" s="184" t="s">
        <v>27</v>
      </c>
      <c r="E126" s="185"/>
      <c r="F126" s="195" t="s">
        <v>36</v>
      </c>
      <c r="G126" s="144"/>
      <c r="H126" s="318"/>
      <c r="I126" s="318"/>
      <c r="J126" s="178"/>
      <c r="K126" s="318"/>
      <c r="L126" s="318"/>
      <c r="M126" s="318"/>
      <c r="N126" s="318"/>
      <c r="O126" s="318"/>
      <c r="P126" s="318"/>
      <c r="Q126" s="355"/>
      <c r="R126" s="355"/>
      <c r="S126" s="355"/>
      <c r="T126" s="167"/>
      <c r="U126" s="167"/>
      <c r="V126" s="167"/>
      <c r="W126" s="167"/>
      <c r="X126" s="167"/>
      <c r="Y126" s="167"/>
      <c r="Z126" s="167"/>
      <c r="AA126" s="167"/>
      <c r="AB126" s="167"/>
      <c r="AC126" s="147"/>
      <c r="AD126" s="126"/>
      <c r="AE126" s="114"/>
      <c r="AF126" s="114"/>
      <c r="AG126" s="114"/>
      <c r="AH126" s="105" t="n">
        <f aca="false">E126</f>
        <v>0</v>
      </c>
      <c r="AI126" s="106" t="str">
        <f aca="false">D126</f>
        <v>TP</v>
      </c>
      <c r="AJ126" s="105" t="n">
        <f aca="false">SUM(G126:AB126)</f>
        <v>0</v>
      </c>
      <c r="AK126" s="105" t="n">
        <f aca="false">AJ126*1.5</f>
        <v>0</v>
      </c>
      <c r="AL126" s="44" t="n">
        <f aca="false">AK126</f>
        <v>0</v>
      </c>
      <c r="AM126" s="44" t="n">
        <v>0</v>
      </c>
      <c r="AN126" s="44"/>
      <c r="AO126" s="44"/>
      <c r="AP126" s="44"/>
      <c r="AQ126" s="44"/>
      <c r="AR126" s="44"/>
      <c r="AS126" s="44"/>
      <c r="AT126" s="44"/>
      <c r="AU126" s="44"/>
    </row>
    <row r="127" customFormat="false" ht="13.5" hidden="false" customHeight="true" outlineLevel="0" collapsed="false">
      <c r="A127" s="44" t="n">
        <v>313</v>
      </c>
      <c r="B127" s="163" t="s">
        <v>303</v>
      </c>
      <c r="C127" s="96" t="str">
        <f aca="false">CONCATENATE(D127,"_",E127)</f>
        <v>TP_</v>
      </c>
      <c r="D127" s="184" t="s">
        <v>27</v>
      </c>
      <c r="E127" s="371"/>
      <c r="F127" s="195" t="s">
        <v>36</v>
      </c>
      <c r="G127" s="144"/>
      <c r="H127" s="318"/>
      <c r="I127" s="318"/>
      <c r="J127" s="178"/>
      <c r="K127" s="318"/>
      <c r="L127" s="318"/>
      <c r="M127" s="318"/>
      <c r="N127" s="318"/>
      <c r="O127" s="318"/>
      <c r="P127" s="318"/>
      <c r="Q127" s="355"/>
      <c r="R127" s="355"/>
      <c r="S127" s="355"/>
      <c r="T127" s="167"/>
      <c r="U127" s="167"/>
      <c r="V127" s="167"/>
      <c r="W127" s="167"/>
      <c r="X127" s="167"/>
      <c r="Y127" s="167"/>
      <c r="Z127" s="167"/>
      <c r="AA127" s="167"/>
      <c r="AB127" s="167"/>
      <c r="AC127" s="147"/>
      <c r="AD127" s="113" t="str">
        <f aca="false">IF(AD123=AD124,"ok","/!\")</f>
        <v>ok</v>
      </c>
      <c r="AE127" s="113" t="str">
        <f aca="false">IF(AD123=AE123,"ok","/!\")</f>
        <v>/!\</v>
      </c>
      <c r="AF127" s="114"/>
      <c r="AG127" s="114"/>
      <c r="AH127" s="105" t="n">
        <f aca="false">E127</f>
        <v>0</v>
      </c>
      <c r="AI127" s="106" t="str">
        <f aca="false">D127</f>
        <v>TP</v>
      </c>
      <c r="AJ127" s="105" t="n">
        <f aca="false">SUM(G127:AB127)</f>
        <v>0</v>
      </c>
      <c r="AK127" s="105" t="n">
        <f aca="false">AJ127*1.5</f>
        <v>0</v>
      </c>
      <c r="AL127" s="44" t="n">
        <f aca="false">AK127</f>
        <v>0</v>
      </c>
      <c r="AM127" s="44" t="n">
        <v>0</v>
      </c>
      <c r="AN127" s="44"/>
      <c r="AO127" s="44"/>
      <c r="AP127" s="44"/>
      <c r="AQ127" s="44"/>
      <c r="AR127" s="44"/>
      <c r="AS127" s="44"/>
      <c r="AT127" s="44"/>
      <c r="AU127" s="44"/>
    </row>
    <row r="128" customFormat="false" ht="24.75" hidden="false" customHeight="true" outlineLevel="0" collapsed="false">
      <c r="A128" s="44" t="n">
        <v>314</v>
      </c>
      <c r="B128" s="88" t="s">
        <v>302</v>
      </c>
      <c r="C128" s="88" t="str">
        <f aca="false">CONCATENATE(D128,"_",E128)</f>
        <v>CTRL_Intervenant</v>
      </c>
      <c r="D128" s="88" t="s">
        <v>28</v>
      </c>
      <c r="E128" s="89" t="s">
        <v>71</v>
      </c>
      <c r="F128" s="89" t="s">
        <v>72</v>
      </c>
      <c r="G128" s="141"/>
      <c r="H128" s="372"/>
      <c r="I128" s="372"/>
      <c r="J128" s="226"/>
      <c r="K128" s="372"/>
      <c r="L128" s="372"/>
      <c r="M128" s="372"/>
      <c r="N128" s="372"/>
      <c r="O128" s="372"/>
      <c r="P128" s="372" t="n">
        <v>1</v>
      </c>
      <c r="Q128" s="343"/>
      <c r="R128" s="343"/>
      <c r="S128" s="343"/>
      <c r="T128" s="238"/>
      <c r="U128" s="238"/>
      <c r="V128" s="238"/>
      <c r="W128" s="238"/>
      <c r="X128" s="238"/>
      <c r="Y128" s="238"/>
      <c r="Z128" s="238"/>
      <c r="AA128" s="238"/>
      <c r="AB128" s="238"/>
      <c r="AC128" s="151"/>
      <c r="AD128" s="88" t="n">
        <f aca="false">SUM(G128:AB128)</f>
        <v>1</v>
      </c>
      <c r="AE128" s="88" t="n">
        <f aca="false">1.5/1.5</f>
        <v>1</v>
      </c>
      <c r="AF128" s="114"/>
      <c r="AG128" s="114"/>
      <c r="AH128" s="88" t="str">
        <f aca="false">E128</f>
        <v>Intervenant</v>
      </c>
      <c r="AI128" s="88" t="str">
        <f aca="false">D128</f>
        <v>CTRL</v>
      </c>
      <c r="AJ128" s="88" t="n">
        <f aca="false">SUM(G128:AB128)</f>
        <v>1</v>
      </c>
      <c r="AK128" s="88" t="n">
        <f aca="false">AJ128*1.5</f>
        <v>1.5</v>
      </c>
      <c r="AL128" s="44"/>
      <c r="AM128" s="44" t="n">
        <v>0</v>
      </c>
      <c r="AN128" s="44"/>
      <c r="AO128" s="44"/>
      <c r="AP128" s="44"/>
      <c r="AQ128" s="44"/>
      <c r="AR128" s="44"/>
      <c r="AS128" s="44"/>
      <c r="AT128" s="44"/>
      <c r="AU128" s="44"/>
    </row>
    <row r="129" customFormat="false" ht="13.5" hidden="false" customHeight="true" outlineLevel="0" collapsed="false">
      <c r="A129" s="44" t="n">
        <v>315</v>
      </c>
      <c r="B129" s="163" t="s">
        <v>303</v>
      </c>
      <c r="C129" s="96" t="str">
        <f aca="false">CONCATENATE(D129,"_",E129)</f>
        <v>CTRL_RB</v>
      </c>
      <c r="D129" s="184" t="s">
        <v>28</v>
      </c>
      <c r="E129" s="185" t="s">
        <v>79</v>
      </c>
      <c r="F129" s="195" t="s">
        <v>28</v>
      </c>
      <c r="G129" s="144"/>
      <c r="H129" s="318"/>
      <c r="I129" s="318"/>
      <c r="J129" s="178"/>
      <c r="K129" s="318"/>
      <c r="L129" s="318"/>
      <c r="M129" s="318"/>
      <c r="N129" s="318"/>
      <c r="O129" s="318"/>
      <c r="P129" s="318" t="n">
        <v>0.5</v>
      </c>
      <c r="Q129" s="355"/>
      <c r="R129" s="355"/>
      <c r="S129" s="355"/>
      <c r="T129" s="167"/>
      <c r="U129" s="167"/>
      <c r="V129" s="167"/>
      <c r="W129" s="167"/>
      <c r="X129" s="167"/>
      <c r="Y129" s="167"/>
      <c r="Z129" s="167"/>
      <c r="AA129" s="167"/>
      <c r="AB129" s="167"/>
      <c r="AC129" s="147"/>
      <c r="AD129" s="103" t="n">
        <f aca="false">SUM(G129:AB130)</f>
        <v>1</v>
      </c>
      <c r="AE129" s="104"/>
      <c r="AF129" s="114"/>
      <c r="AG129" s="114"/>
      <c r="AH129" s="106" t="str">
        <f aca="false">E129</f>
        <v>RB</v>
      </c>
      <c r="AI129" s="106" t="str">
        <f aca="false">D129</f>
        <v>CTRL</v>
      </c>
      <c r="AJ129" s="106" t="n">
        <f aca="false">SUM(G129:AB129)</f>
        <v>0.5</v>
      </c>
      <c r="AK129" s="106" t="n">
        <f aca="false">AJ129*1.5</f>
        <v>0.75</v>
      </c>
      <c r="AL129" s="44" t="n">
        <f aca="false">AK129</f>
        <v>0.75</v>
      </c>
      <c r="AM129" s="44" t="n">
        <v>0.75</v>
      </c>
      <c r="AN129" s="44"/>
      <c r="AO129" s="44"/>
      <c r="AP129" s="44"/>
      <c r="AQ129" s="44"/>
      <c r="AR129" s="44"/>
      <c r="AS129" s="44"/>
      <c r="AT129" s="44"/>
      <c r="AU129" s="44"/>
    </row>
    <row r="130" customFormat="false" ht="13.5" hidden="false" customHeight="true" outlineLevel="0" collapsed="false">
      <c r="A130" s="44" t="n">
        <v>316</v>
      </c>
      <c r="B130" s="163" t="s">
        <v>303</v>
      </c>
      <c r="C130" s="96" t="str">
        <f aca="false">CONCATENATE(D130,"_",E130)</f>
        <v>CTRL_PSE</v>
      </c>
      <c r="D130" s="184" t="s">
        <v>28</v>
      </c>
      <c r="E130" s="371" t="s">
        <v>109</v>
      </c>
      <c r="F130" s="195" t="s">
        <v>28</v>
      </c>
      <c r="G130" s="144"/>
      <c r="H130" s="318"/>
      <c r="I130" s="318"/>
      <c r="J130" s="178"/>
      <c r="K130" s="318"/>
      <c r="L130" s="318"/>
      <c r="M130" s="318"/>
      <c r="N130" s="318"/>
      <c r="O130" s="318"/>
      <c r="P130" s="318" t="n">
        <v>0.5</v>
      </c>
      <c r="Q130" s="355"/>
      <c r="R130" s="355"/>
      <c r="S130" s="355"/>
      <c r="T130" s="167"/>
      <c r="U130" s="167"/>
      <c r="V130" s="167"/>
      <c r="W130" s="167"/>
      <c r="X130" s="167"/>
      <c r="Y130" s="167"/>
      <c r="Z130" s="167"/>
      <c r="AA130" s="167"/>
      <c r="AB130" s="167"/>
      <c r="AC130" s="155"/>
      <c r="AD130" s="113" t="str">
        <f aca="false">IF(AD128=AD129,"ok","/!\")</f>
        <v>ok</v>
      </c>
      <c r="AE130" s="113" t="str">
        <f aca="false">IF(AD128=AE128,"ok","/!\")</f>
        <v>ok</v>
      </c>
      <c r="AF130" s="129"/>
      <c r="AG130" s="129"/>
      <c r="AH130" s="28" t="str">
        <f aca="false">E130</f>
        <v>PSE</v>
      </c>
      <c r="AI130" s="106" t="str">
        <f aca="false">D130</f>
        <v>CTRL</v>
      </c>
      <c r="AJ130" s="28" t="n">
        <f aca="false">SUM(G130:AB130)</f>
        <v>0.5</v>
      </c>
      <c r="AK130" s="28" t="n">
        <f aca="false">AJ130*1.5</f>
        <v>0.75</v>
      </c>
      <c r="AL130" s="44" t="n">
        <f aca="false">AK130</f>
        <v>0.75</v>
      </c>
      <c r="AM130" s="44" t="n">
        <v>0.75</v>
      </c>
      <c r="AN130" s="44"/>
      <c r="AO130" s="44"/>
      <c r="AP130" s="44"/>
      <c r="AQ130" s="44"/>
      <c r="AR130" s="44"/>
      <c r="AS130" s="44"/>
      <c r="AT130" s="44"/>
      <c r="AU130" s="44"/>
    </row>
    <row r="131" customFormat="false" ht="13.5" hidden="false" customHeight="true" outlineLevel="0" collapsed="false">
      <c r="A131" s="44"/>
      <c r="B131" s="172"/>
      <c r="C131" s="131"/>
      <c r="D131" s="172"/>
      <c r="E131" s="259"/>
      <c r="F131" s="259"/>
      <c r="G131" s="174"/>
      <c r="H131" s="174"/>
      <c r="I131" s="174"/>
      <c r="J131" s="174"/>
      <c r="K131" s="174"/>
      <c r="L131" s="174"/>
      <c r="M131" s="174"/>
      <c r="N131" s="174"/>
      <c r="O131" s="174"/>
      <c r="P131" s="174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174"/>
      <c r="AD131" s="72"/>
      <c r="AE131" s="86"/>
      <c r="AF131" s="72"/>
      <c r="AG131" s="72"/>
      <c r="AH131" s="86"/>
      <c r="AI131" s="86"/>
      <c r="AJ131" s="86"/>
      <c r="AK131" s="86"/>
      <c r="AL131" s="44" t="n">
        <f aca="false">AK131</f>
        <v>0</v>
      </c>
      <c r="AM131" s="44" t="n">
        <v>0</v>
      </c>
      <c r="AN131" s="44"/>
      <c r="AO131" s="44"/>
      <c r="AP131" s="44"/>
      <c r="AQ131" s="44"/>
      <c r="AR131" s="44"/>
      <c r="AS131" s="44"/>
      <c r="AT131" s="44"/>
      <c r="AU131" s="44"/>
    </row>
    <row r="132" customFormat="false" ht="13.5" hidden="false" customHeight="true" outlineLevel="0" collapsed="false">
      <c r="A132" s="44" t="n">
        <v>319</v>
      </c>
      <c r="B132" s="88" t="s">
        <v>268</v>
      </c>
      <c r="C132" s="88" t="str">
        <f aca="false">CONCATENATE(D132,"_",E132)</f>
        <v>CM_Intervenant</v>
      </c>
      <c r="D132" s="88" t="s">
        <v>23</v>
      </c>
      <c r="E132" s="89" t="s">
        <v>71</v>
      </c>
      <c r="F132" s="89" t="s">
        <v>72</v>
      </c>
      <c r="G132" s="141"/>
      <c r="H132" s="372"/>
      <c r="I132" s="372"/>
      <c r="J132" s="226"/>
      <c r="K132" s="372"/>
      <c r="L132" s="372"/>
      <c r="M132" s="372"/>
      <c r="N132" s="260" t="n">
        <f aca="false">1/3</f>
        <v>0.333333333333333</v>
      </c>
      <c r="O132" s="372"/>
      <c r="P132" s="372"/>
      <c r="Q132" s="343"/>
      <c r="R132" s="343"/>
      <c r="S132" s="343"/>
      <c r="T132" s="238"/>
      <c r="U132" s="238"/>
      <c r="V132" s="238"/>
      <c r="W132" s="238"/>
      <c r="X132" s="238"/>
      <c r="Y132" s="238"/>
      <c r="Z132" s="238"/>
      <c r="AA132" s="238"/>
      <c r="AB132" s="238"/>
      <c r="AC132" s="142" t="s">
        <v>122</v>
      </c>
      <c r="AD132" s="88" t="n">
        <f aca="false">SUM(G132:AB132)</f>
        <v>0.3333333333</v>
      </c>
      <c r="AE132" s="88" t="n">
        <v>0</v>
      </c>
      <c r="AF132" s="94" t="n">
        <f aca="false">(AD132+AD135+AD138+AD143)/(AE132+AE135+AE138+AE143)</f>
        <v>1.005555556</v>
      </c>
      <c r="AG132" s="88" t="str">
        <f aca="false">B132</f>
        <v>M4203 - CO</v>
      </c>
      <c r="AH132" s="88" t="str">
        <f aca="false">E132</f>
        <v>Intervenant</v>
      </c>
      <c r="AI132" s="88" t="s">
        <v>73</v>
      </c>
      <c r="AJ132" s="88" t="s">
        <v>21</v>
      </c>
      <c r="AK132" s="88" t="s">
        <v>74</v>
      </c>
      <c r="AL132" s="44"/>
      <c r="AM132" s="44" t="n">
        <v>0</v>
      </c>
      <c r="AN132" s="44"/>
      <c r="AO132" s="44"/>
      <c r="AP132" s="44"/>
      <c r="AQ132" s="44"/>
      <c r="AR132" s="44"/>
      <c r="AS132" s="44"/>
      <c r="AT132" s="44"/>
      <c r="AU132" s="44"/>
    </row>
    <row r="133" customFormat="false" ht="13.5" hidden="false" customHeight="true" outlineLevel="0" collapsed="false">
      <c r="A133" s="44" t="n">
        <v>320</v>
      </c>
      <c r="B133" s="163" t="s">
        <v>269</v>
      </c>
      <c r="C133" s="96" t="str">
        <f aca="false">CONCATENATE(D133,"_",E133)</f>
        <v>CM_FC</v>
      </c>
      <c r="D133" s="184" t="s">
        <v>23</v>
      </c>
      <c r="E133" s="195" t="s">
        <v>123</v>
      </c>
      <c r="F133" s="195" t="s">
        <v>30</v>
      </c>
      <c r="G133" s="144"/>
      <c r="H133" s="318" t="s">
        <v>280</v>
      </c>
      <c r="I133" s="318"/>
      <c r="J133" s="178"/>
      <c r="K133" s="318"/>
      <c r="L133" s="318"/>
      <c r="M133" s="318"/>
      <c r="N133" s="260" t="n">
        <f aca="false">1/3</f>
        <v>0.333333333333333</v>
      </c>
      <c r="O133" s="318"/>
      <c r="P133" s="318"/>
      <c r="Q133" s="355"/>
      <c r="R133" s="355"/>
      <c r="S133" s="355"/>
      <c r="T133" s="167"/>
      <c r="U133" s="167"/>
      <c r="V133" s="167"/>
      <c r="W133" s="167"/>
      <c r="X133" s="167"/>
      <c r="Y133" s="167"/>
      <c r="Z133" s="167"/>
      <c r="AA133" s="167"/>
      <c r="AB133" s="167"/>
      <c r="AC133" s="145"/>
      <c r="AD133" s="103" t="n">
        <f aca="false">SUM(G133:AB134)</f>
        <v>0.3333333333</v>
      </c>
      <c r="AE133" s="104"/>
      <c r="AF133" s="104"/>
      <c r="AG133" s="104"/>
      <c r="AH133" s="105" t="str">
        <f aca="false">E133</f>
        <v>FC</v>
      </c>
      <c r="AI133" s="106" t="str">
        <f aca="false">D133</f>
        <v>CM</v>
      </c>
      <c r="AJ133" s="105" t="n">
        <f aca="false">SUM(G133:AB133)</f>
        <v>0.333333333333333</v>
      </c>
      <c r="AK133" s="105" t="n">
        <f aca="false">AJ133*1.5</f>
        <v>0.5</v>
      </c>
      <c r="AL133" s="44" t="n">
        <f aca="false">AK133*1.5</f>
        <v>0.75</v>
      </c>
      <c r="AM133" s="44" t="n">
        <v>0.5</v>
      </c>
      <c r="AN133" s="44"/>
      <c r="AO133" s="44"/>
      <c r="AP133" s="44"/>
      <c r="AQ133" s="44"/>
      <c r="AR133" s="44"/>
      <c r="AS133" s="44"/>
      <c r="AT133" s="44"/>
      <c r="AU133" s="44"/>
    </row>
    <row r="134" customFormat="false" ht="13.5" hidden="false" customHeight="true" outlineLevel="0" collapsed="false">
      <c r="A134" s="44" t="n">
        <v>321</v>
      </c>
      <c r="B134" s="163" t="s">
        <v>269</v>
      </c>
      <c r="C134" s="96" t="str">
        <f aca="false">CONCATENATE(D134,"_",E134)</f>
        <v>CM_</v>
      </c>
      <c r="D134" s="184" t="s">
        <v>23</v>
      </c>
      <c r="E134" s="337"/>
      <c r="F134" s="195" t="s">
        <v>30</v>
      </c>
      <c r="G134" s="144"/>
      <c r="H134" s="318"/>
      <c r="I134" s="318"/>
      <c r="J134" s="178"/>
      <c r="K134" s="318"/>
      <c r="L134" s="318"/>
      <c r="M134" s="318"/>
      <c r="N134" s="318"/>
      <c r="O134" s="318"/>
      <c r="P134" s="318"/>
      <c r="Q134" s="355"/>
      <c r="R134" s="355"/>
      <c r="S134" s="355"/>
      <c r="T134" s="167"/>
      <c r="U134" s="167"/>
      <c r="V134" s="167"/>
      <c r="W134" s="167"/>
      <c r="X134" s="167"/>
      <c r="Y134" s="167"/>
      <c r="Z134" s="167"/>
      <c r="AA134" s="167"/>
      <c r="AB134" s="167"/>
      <c r="AC134" s="147"/>
      <c r="AD134" s="113" t="str">
        <f aca="false">IF(AD132=AD133,"ok","/!\")</f>
        <v>ok</v>
      </c>
      <c r="AE134" s="113" t="str">
        <f aca="false">IF(AD132=AE132,"ok","/!\")</f>
        <v>/!\</v>
      </c>
      <c r="AF134" s="114"/>
      <c r="AG134" s="114"/>
      <c r="AH134" s="105" t="n">
        <f aca="false">E134</f>
        <v>0</v>
      </c>
      <c r="AI134" s="106" t="str">
        <f aca="false">D134</f>
        <v>CM</v>
      </c>
      <c r="AJ134" s="105" t="n">
        <f aca="false">SUM(G134:AB134)</f>
        <v>0</v>
      </c>
      <c r="AK134" s="105" t="n">
        <f aca="false">AJ134*1.5</f>
        <v>0</v>
      </c>
      <c r="AL134" s="44" t="n">
        <f aca="false">AK134</f>
        <v>0</v>
      </c>
      <c r="AM134" s="44" t="n">
        <v>0</v>
      </c>
      <c r="AN134" s="44"/>
      <c r="AO134" s="44"/>
      <c r="AP134" s="44"/>
      <c r="AQ134" s="44"/>
      <c r="AR134" s="44"/>
      <c r="AS134" s="44"/>
      <c r="AT134" s="44"/>
      <c r="AU134" s="44"/>
    </row>
    <row r="135" customFormat="false" ht="13.5" hidden="false" customHeight="true" outlineLevel="0" collapsed="false">
      <c r="A135" s="44" t="n">
        <v>322</v>
      </c>
      <c r="B135" s="88" t="s">
        <v>268</v>
      </c>
      <c r="C135" s="88" t="str">
        <f aca="false">CONCATENATE(D135,"_",E135)</f>
        <v>TD_Intervenant</v>
      </c>
      <c r="D135" s="88" t="s">
        <v>25</v>
      </c>
      <c r="E135" s="89" t="s">
        <v>71</v>
      </c>
      <c r="F135" s="89" t="s">
        <v>72</v>
      </c>
      <c r="G135" s="141" t="n">
        <v>1</v>
      </c>
      <c r="H135" s="372" t="n">
        <v>1</v>
      </c>
      <c r="I135" s="372" t="n">
        <v>1</v>
      </c>
      <c r="J135" s="226"/>
      <c r="K135" s="372" t="n">
        <v>1</v>
      </c>
      <c r="L135" s="372" t="n">
        <v>1</v>
      </c>
      <c r="M135" s="372" t="n">
        <v>1</v>
      </c>
      <c r="N135" s="372" t="n">
        <v>2</v>
      </c>
      <c r="O135" s="372"/>
      <c r="P135" s="372"/>
      <c r="Q135" s="343"/>
      <c r="R135" s="343"/>
      <c r="S135" s="343"/>
      <c r="T135" s="238"/>
      <c r="U135" s="238"/>
      <c r="V135" s="238"/>
      <c r="W135" s="238"/>
      <c r="X135" s="238"/>
      <c r="Y135" s="238"/>
      <c r="Z135" s="238"/>
      <c r="AA135" s="238"/>
      <c r="AB135" s="238"/>
      <c r="AC135" s="151"/>
      <c r="AD135" s="88" t="n">
        <f aca="false">SUM(G135:AB135)*2</f>
        <v>16</v>
      </c>
      <c r="AE135" s="88" t="n">
        <f aca="false">12/1.5*2</f>
        <v>16</v>
      </c>
      <c r="AF135" s="114"/>
      <c r="AG135" s="114"/>
      <c r="AH135" s="88" t="str">
        <f aca="false">E135</f>
        <v>Intervenant</v>
      </c>
      <c r="AI135" s="88" t="str">
        <f aca="false">D135</f>
        <v>TD</v>
      </c>
      <c r="AJ135" s="88" t="n">
        <f aca="false">SUM(G135:AB135)</f>
        <v>8</v>
      </c>
      <c r="AK135" s="88" t="n">
        <f aca="false">AJ135*1.5</f>
        <v>12</v>
      </c>
      <c r="AL135" s="44"/>
      <c r="AM135" s="44" t="n">
        <v>0</v>
      </c>
      <c r="AN135" s="44"/>
      <c r="AO135" s="44"/>
      <c r="AP135" s="44"/>
      <c r="AQ135" s="44"/>
      <c r="AR135" s="44"/>
      <c r="AS135" s="44"/>
      <c r="AT135" s="44"/>
      <c r="AU135" s="44"/>
    </row>
    <row r="136" customFormat="false" ht="13.5" hidden="false" customHeight="true" outlineLevel="0" collapsed="false">
      <c r="A136" s="44" t="n">
        <v>323</v>
      </c>
      <c r="B136" s="163" t="s">
        <v>269</v>
      </c>
      <c r="C136" s="96" t="str">
        <f aca="false">CONCATENATE(D136,"_",E136)</f>
        <v>TD_MN</v>
      </c>
      <c r="D136" s="184" t="s">
        <v>25</v>
      </c>
      <c r="E136" s="185" t="s">
        <v>127</v>
      </c>
      <c r="F136" s="195" t="s">
        <v>32</v>
      </c>
      <c r="G136" s="144" t="n">
        <v>1</v>
      </c>
      <c r="H136" s="318" t="n">
        <v>1</v>
      </c>
      <c r="I136" s="318" t="n">
        <v>1</v>
      </c>
      <c r="J136" s="178"/>
      <c r="K136" s="318" t="n">
        <v>1</v>
      </c>
      <c r="L136" s="318" t="n">
        <v>1</v>
      </c>
      <c r="M136" s="318" t="n">
        <v>1</v>
      </c>
      <c r="N136" s="318" t="n">
        <v>2</v>
      </c>
      <c r="O136" s="318"/>
      <c r="P136" s="318"/>
      <c r="Q136" s="355"/>
      <c r="R136" s="355"/>
      <c r="S136" s="355"/>
      <c r="T136" s="167"/>
      <c r="U136" s="167"/>
      <c r="V136" s="167"/>
      <c r="W136" s="167"/>
      <c r="X136" s="167"/>
      <c r="Y136" s="167"/>
      <c r="Z136" s="167"/>
      <c r="AA136" s="167"/>
      <c r="AB136" s="167"/>
      <c r="AC136" s="147"/>
      <c r="AD136" s="103" t="n">
        <f aca="false">SUM(G136:AB137)</f>
        <v>16</v>
      </c>
      <c r="AE136" s="104"/>
      <c r="AF136" s="114"/>
      <c r="AG136" s="114"/>
      <c r="AH136" s="105" t="str">
        <f aca="false">E136</f>
        <v>MN</v>
      </c>
      <c r="AI136" s="106" t="str">
        <f aca="false">D136</f>
        <v>TD</v>
      </c>
      <c r="AJ136" s="105" t="n">
        <f aca="false">SUM(G136:AB136)</f>
        <v>8</v>
      </c>
      <c r="AK136" s="105" t="n">
        <f aca="false">AJ136*1.5</f>
        <v>12</v>
      </c>
      <c r="AL136" s="44" t="n">
        <f aca="false">AK136</f>
        <v>12</v>
      </c>
      <c r="AM136" s="44" t="n">
        <v>6</v>
      </c>
      <c r="AN136" s="44"/>
      <c r="AO136" s="44"/>
      <c r="AP136" s="44"/>
      <c r="AQ136" s="44"/>
      <c r="AR136" s="44"/>
      <c r="AS136" s="44"/>
      <c r="AT136" s="44"/>
      <c r="AU136" s="44"/>
    </row>
    <row r="137" customFormat="false" ht="13.5" hidden="false" customHeight="true" outlineLevel="0" collapsed="false">
      <c r="A137" s="44" t="n">
        <v>324</v>
      </c>
      <c r="B137" s="163" t="s">
        <v>269</v>
      </c>
      <c r="C137" s="96" t="str">
        <f aca="false">CONCATENATE(D137,"_",E137)</f>
        <v>TD_MTR</v>
      </c>
      <c r="D137" s="184" t="s">
        <v>25</v>
      </c>
      <c r="E137" s="371" t="s">
        <v>304</v>
      </c>
      <c r="F137" s="195" t="s">
        <v>32</v>
      </c>
      <c r="G137" s="144" t="n">
        <v>1</v>
      </c>
      <c r="H137" s="318" t="n">
        <v>1</v>
      </c>
      <c r="I137" s="318" t="n">
        <v>1</v>
      </c>
      <c r="J137" s="178"/>
      <c r="K137" s="318" t="n">
        <v>1</v>
      </c>
      <c r="L137" s="318" t="n">
        <v>1</v>
      </c>
      <c r="M137" s="318" t="n">
        <v>1</v>
      </c>
      <c r="N137" s="318" t="n">
        <v>2</v>
      </c>
      <c r="O137" s="318"/>
      <c r="P137" s="318"/>
      <c r="Q137" s="355"/>
      <c r="R137" s="355"/>
      <c r="S137" s="355"/>
      <c r="T137" s="167"/>
      <c r="U137" s="167"/>
      <c r="V137" s="167"/>
      <c r="W137" s="167"/>
      <c r="X137" s="167"/>
      <c r="Y137" s="167"/>
      <c r="Z137" s="167"/>
      <c r="AA137" s="167"/>
      <c r="AB137" s="167"/>
      <c r="AC137" s="147"/>
      <c r="AD137" s="113" t="str">
        <f aca="false">IF(AD135=AD136,"ok","/!\")</f>
        <v>ok</v>
      </c>
      <c r="AE137" s="113" t="str">
        <f aca="false">IF(AD135=AE135,"ok","/!\")</f>
        <v>ok</v>
      </c>
      <c r="AF137" s="114"/>
      <c r="AG137" s="114"/>
      <c r="AH137" s="105" t="str">
        <f aca="false">E137</f>
        <v>MTR</v>
      </c>
      <c r="AI137" s="106" t="str">
        <f aca="false">D137</f>
        <v>TD</v>
      </c>
      <c r="AJ137" s="105" t="n">
        <f aca="false">SUM(G137:AB137)</f>
        <v>8</v>
      </c>
      <c r="AK137" s="105" t="n">
        <f aca="false">AJ137*1.5</f>
        <v>12</v>
      </c>
      <c r="AL137" s="44" t="n">
        <f aca="false">AK137</f>
        <v>12</v>
      </c>
      <c r="AM137" s="44" t="n">
        <v>6</v>
      </c>
      <c r="AN137" s="44"/>
      <c r="AO137" s="44"/>
      <c r="AP137" s="44"/>
      <c r="AQ137" s="44"/>
      <c r="AR137" s="44"/>
      <c r="AS137" s="44"/>
      <c r="AT137" s="44"/>
      <c r="AU137" s="44"/>
    </row>
    <row r="138" customFormat="false" ht="13.5" hidden="false" customHeight="true" outlineLevel="0" collapsed="false">
      <c r="A138" s="44" t="n">
        <v>325</v>
      </c>
      <c r="B138" s="88" t="s">
        <v>268</v>
      </c>
      <c r="C138" s="88" t="str">
        <f aca="false">CONCATENATE(D138,"_",E138)</f>
        <v>TP_Intervenant</v>
      </c>
      <c r="D138" s="88" t="s">
        <v>27</v>
      </c>
      <c r="E138" s="89" t="s">
        <v>71</v>
      </c>
      <c r="F138" s="89" t="s">
        <v>72</v>
      </c>
      <c r="G138" s="141" t="n">
        <v>1</v>
      </c>
      <c r="H138" s="372" t="n">
        <v>1</v>
      </c>
      <c r="I138" s="372" t="n">
        <v>1</v>
      </c>
      <c r="J138" s="226"/>
      <c r="K138" s="372" t="n">
        <v>1</v>
      </c>
      <c r="L138" s="372" t="n">
        <v>1</v>
      </c>
      <c r="M138" s="372" t="n">
        <v>1</v>
      </c>
      <c r="N138" s="372" t="n">
        <v>1</v>
      </c>
      <c r="O138" s="372" t="n">
        <v>2</v>
      </c>
      <c r="P138" s="372" t="n">
        <v>2</v>
      </c>
      <c r="Q138" s="343"/>
      <c r="R138" s="343"/>
      <c r="S138" s="343"/>
      <c r="T138" s="238"/>
      <c r="U138" s="238"/>
      <c r="V138" s="238"/>
      <c r="W138" s="238"/>
      <c r="X138" s="238"/>
      <c r="Y138" s="238"/>
      <c r="Z138" s="238"/>
      <c r="AA138" s="238"/>
      <c r="AB138" s="238"/>
      <c r="AC138" s="151"/>
      <c r="AD138" s="88" t="n">
        <f aca="false">SUM(G138:AB138)*4</f>
        <v>44</v>
      </c>
      <c r="AE138" s="88" t="n">
        <f aca="false">16.5/1.5*4</f>
        <v>44</v>
      </c>
      <c r="AF138" s="114"/>
      <c r="AG138" s="114"/>
      <c r="AH138" s="88" t="str">
        <f aca="false">E138</f>
        <v>Intervenant</v>
      </c>
      <c r="AI138" s="88" t="str">
        <f aca="false">D138</f>
        <v>TP</v>
      </c>
      <c r="AJ138" s="88" t="n">
        <f aca="false">SUM(G138:AB138)</f>
        <v>11</v>
      </c>
      <c r="AK138" s="88" t="n">
        <f aca="false">AJ138*1.5</f>
        <v>16.5</v>
      </c>
      <c r="AL138" s="44"/>
      <c r="AM138" s="44" t="n">
        <v>0</v>
      </c>
      <c r="AN138" s="44"/>
      <c r="AO138" s="44"/>
      <c r="AP138" s="44"/>
      <c r="AQ138" s="44"/>
      <c r="AR138" s="44"/>
      <c r="AS138" s="44"/>
      <c r="AT138" s="44"/>
      <c r="AU138" s="44"/>
    </row>
    <row r="139" customFormat="false" ht="13.5" hidden="false" customHeight="true" outlineLevel="0" collapsed="false">
      <c r="A139" s="44" t="n">
        <v>326</v>
      </c>
      <c r="B139" s="163" t="s">
        <v>269</v>
      </c>
      <c r="C139" s="96" t="str">
        <f aca="false">CONCATENATE(D139,"_",E139)</f>
        <v>TP_MN</v>
      </c>
      <c r="D139" s="184" t="s">
        <v>27</v>
      </c>
      <c r="E139" s="185" t="s">
        <v>127</v>
      </c>
      <c r="F139" s="195" t="s">
        <v>36</v>
      </c>
      <c r="G139" s="144" t="n">
        <v>2</v>
      </c>
      <c r="H139" s="318" t="n">
        <v>2</v>
      </c>
      <c r="I139" s="318" t="n">
        <v>2</v>
      </c>
      <c r="J139" s="178"/>
      <c r="K139" s="318" t="n">
        <v>2</v>
      </c>
      <c r="L139" s="318" t="n">
        <v>2</v>
      </c>
      <c r="M139" s="318" t="n">
        <v>2</v>
      </c>
      <c r="N139" s="318" t="n">
        <v>2</v>
      </c>
      <c r="O139" s="318" t="n">
        <v>4</v>
      </c>
      <c r="P139" s="318" t="n">
        <v>4</v>
      </c>
      <c r="Q139" s="355"/>
      <c r="R139" s="355"/>
      <c r="S139" s="355"/>
      <c r="T139" s="167"/>
      <c r="U139" s="167"/>
      <c r="V139" s="167"/>
      <c r="W139" s="167"/>
      <c r="X139" s="167"/>
      <c r="Y139" s="167"/>
      <c r="Z139" s="167"/>
      <c r="AA139" s="167"/>
      <c r="AB139" s="167"/>
      <c r="AC139" s="147"/>
      <c r="AD139" s="103" t="n">
        <f aca="false">SUM(G139:AB142)</f>
        <v>44</v>
      </c>
      <c r="AE139" s="104"/>
      <c r="AF139" s="114"/>
      <c r="AG139" s="114"/>
      <c r="AH139" s="105" t="str">
        <f aca="false">E139</f>
        <v>MN</v>
      </c>
      <c r="AI139" s="106" t="str">
        <f aca="false">D139</f>
        <v>TP</v>
      </c>
      <c r="AJ139" s="105" t="n">
        <f aca="false">SUM(G139:AB139)</f>
        <v>22</v>
      </c>
      <c r="AK139" s="105" t="n">
        <f aca="false">AJ139*1.5</f>
        <v>33</v>
      </c>
      <c r="AL139" s="44" t="n">
        <f aca="false">AK139</f>
        <v>33</v>
      </c>
      <c r="AM139" s="44" t="n">
        <v>16.5</v>
      </c>
      <c r="AN139" s="44"/>
      <c r="AO139" s="44"/>
      <c r="AP139" s="44"/>
      <c r="AQ139" s="44"/>
      <c r="AR139" s="44"/>
      <c r="AS139" s="44"/>
      <c r="AT139" s="44"/>
      <c r="AU139" s="44"/>
    </row>
    <row r="140" customFormat="false" ht="13.5" hidden="false" customHeight="true" outlineLevel="0" collapsed="false">
      <c r="A140" s="44" t="n">
        <v>327</v>
      </c>
      <c r="B140" s="163" t="s">
        <v>269</v>
      </c>
      <c r="C140" s="96" t="str">
        <f aca="false">CONCATENATE(D140,"_",E140)</f>
        <v>TP_MTR</v>
      </c>
      <c r="D140" s="184" t="s">
        <v>27</v>
      </c>
      <c r="E140" s="371" t="s">
        <v>304</v>
      </c>
      <c r="F140" s="195" t="s">
        <v>32</v>
      </c>
      <c r="G140" s="144" t="n">
        <v>2</v>
      </c>
      <c r="H140" s="318" t="n">
        <v>2</v>
      </c>
      <c r="I140" s="318" t="n">
        <v>2</v>
      </c>
      <c r="J140" s="178"/>
      <c r="K140" s="318" t="n">
        <v>2</v>
      </c>
      <c r="L140" s="318" t="n">
        <v>2</v>
      </c>
      <c r="M140" s="318" t="n">
        <v>2</v>
      </c>
      <c r="N140" s="318" t="n">
        <v>2</v>
      </c>
      <c r="O140" s="318" t="n">
        <v>4</v>
      </c>
      <c r="P140" s="318" t="n">
        <v>4</v>
      </c>
      <c r="Q140" s="355"/>
      <c r="R140" s="355"/>
      <c r="S140" s="355"/>
      <c r="T140" s="167"/>
      <c r="U140" s="167"/>
      <c r="V140" s="167"/>
      <c r="W140" s="167"/>
      <c r="X140" s="167"/>
      <c r="Y140" s="167"/>
      <c r="Z140" s="167"/>
      <c r="AA140" s="167"/>
      <c r="AB140" s="167"/>
      <c r="AC140" s="147"/>
      <c r="AD140" s="126"/>
      <c r="AE140" s="114"/>
      <c r="AF140" s="114"/>
      <c r="AG140" s="114"/>
      <c r="AH140" s="105" t="str">
        <f aca="false">E140</f>
        <v>MTR</v>
      </c>
      <c r="AI140" s="106" t="str">
        <f aca="false">D140</f>
        <v>TP</v>
      </c>
      <c r="AJ140" s="105" t="n">
        <f aca="false">SUM(G140:AB140)</f>
        <v>22</v>
      </c>
      <c r="AK140" s="105" t="n">
        <f aca="false">AJ140*1.5</f>
        <v>33</v>
      </c>
      <c r="AL140" s="44" t="n">
        <f aca="false">AK140/2</f>
        <v>16.5</v>
      </c>
      <c r="AM140" s="44" t="n">
        <v>16.5</v>
      </c>
      <c r="AN140" s="44"/>
      <c r="AO140" s="44"/>
      <c r="AP140" s="44"/>
      <c r="AQ140" s="44"/>
      <c r="AR140" s="44"/>
      <c r="AS140" s="44"/>
      <c r="AT140" s="44"/>
      <c r="AU140" s="44"/>
    </row>
    <row r="141" customFormat="false" ht="13.5" hidden="false" customHeight="true" outlineLevel="0" collapsed="false">
      <c r="A141" s="44" t="n">
        <v>328</v>
      </c>
      <c r="B141" s="163" t="s">
        <v>269</v>
      </c>
      <c r="C141" s="96" t="str">
        <f aca="false">CONCATENATE(D141,"_",E141)</f>
        <v>TP_</v>
      </c>
      <c r="D141" s="184" t="s">
        <v>27</v>
      </c>
      <c r="E141" s="185"/>
      <c r="F141" s="195" t="s">
        <v>36</v>
      </c>
      <c r="G141" s="144"/>
      <c r="H141" s="318"/>
      <c r="I141" s="318"/>
      <c r="J141" s="178"/>
      <c r="K141" s="318"/>
      <c r="L141" s="318"/>
      <c r="M141" s="318"/>
      <c r="N141" s="318"/>
      <c r="O141" s="318"/>
      <c r="P141" s="318"/>
      <c r="Q141" s="355"/>
      <c r="R141" s="355"/>
      <c r="S141" s="355"/>
      <c r="T141" s="167"/>
      <c r="U141" s="167"/>
      <c r="V141" s="167"/>
      <c r="W141" s="167"/>
      <c r="X141" s="167"/>
      <c r="Y141" s="167"/>
      <c r="Z141" s="167"/>
      <c r="AA141" s="167"/>
      <c r="AB141" s="167"/>
      <c r="AC141" s="147"/>
      <c r="AD141" s="126"/>
      <c r="AE141" s="114"/>
      <c r="AF141" s="114"/>
      <c r="AG141" s="114"/>
      <c r="AH141" s="105" t="n">
        <f aca="false">E141</f>
        <v>0</v>
      </c>
      <c r="AI141" s="106" t="str">
        <f aca="false">D141</f>
        <v>TP</v>
      </c>
      <c r="AJ141" s="105" t="n">
        <f aca="false">SUM(G141:AB141)</f>
        <v>0</v>
      </c>
      <c r="AK141" s="105" t="n">
        <f aca="false">AJ141*1.5</f>
        <v>0</v>
      </c>
      <c r="AL141" s="44" t="n">
        <f aca="false">AK141</f>
        <v>0</v>
      </c>
      <c r="AM141" s="44" t="n">
        <v>0</v>
      </c>
      <c r="AN141" s="44"/>
      <c r="AO141" s="44"/>
      <c r="AP141" s="44"/>
      <c r="AQ141" s="44"/>
      <c r="AR141" s="44"/>
      <c r="AS141" s="44"/>
      <c r="AT141" s="44"/>
      <c r="AU141" s="44"/>
    </row>
    <row r="142" customFormat="false" ht="13.5" hidden="false" customHeight="true" outlineLevel="0" collapsed="false">
      <c r="A142" s="44" t="n">
        <v>329</v>
      </c>
      <c r="B142" s="163" t="s">
        <v>269</v>
      </c>
      <c r="C142" s="96" t="str">
        <f aca="false">CONCATENATE(D142,"_",E142)</f>
        <v>TP_</v>
      </c>
      <c r="D142" s="184" t="s">
        <v>27</v>
      </c>
      <c r="E142" s="371"/>
      <c r="F142" s="195" t="s">
        <v>36</v>
      </c>
      <c r="G142" s="144"/>
      <c r="H142" s="318"/>
      <c r="I142" s="318"/>
      <c r="J142" s="178"/>
      <c r="K142" s="318"/>
      <c r="L142" s="318"/>
      <c r="M142" s="318"/>
      <c r="N142" s="318"/>
      <c r="O142" s="318"/>
      <c r="P142" s="318"/>
      <c r="Q142" s="355"/>
      <c r="R142" s="355"/>
      <c r="S142" s="355"/>
      <c r="T142" s="167"/>
      <c r="U142" s="167"/>
      <c r="V142" s="167"/>
      <c r="W142" s="167"/>
      <c r="X142" s="167"/>
      <c r="Y142" s="167"/>
      <c r="Z142" s="167"/>
      <c r="AA142" s="167"/>
      <c r="AB142" s="167"/>
      <c r="AC142" s="147"/>
      <c r="AD142" s="113" t="str">
        <f aca="false">IF(AD138=AD139,"ok","/!\")</f>
        <v>ok</v>
      </c>
      <c r="AE142" s="113" t="str">
        <f aca="false">IF(AD138=AE138,"ok","/!\")</f>
        <v>ok</v>
      </c>
      <c r="AF142" s="114"/>
      <c r="AG142" s="114"/>
      <c r="AH142" s="105" t="n">
        <f aca="false">E142</f>
        <v>0</v>
      </c>
      <c r="AI142" s="106" t="str">
        <f aca="false">D142</f>
        <v>TP</v>
      </c>
      <c r="AJ142" s="105" t="n">
        <f aca="false">SUM(G142:AB142)</f>
        <v>0</v>
      </c>
      <c r="AK142" s="105" t="n">
        <f aca="false">AJ142*1.5</f>
        <v>0</v>
      </c>
      <c r="AL142" s="44" t="n">
        <f aca="false">AK142</f>
        <v>0</v>
      </c>
      <c r="AM142" s="44" t="n">
        <v>0</v>
      </c>
      <c r="AN142" s="44"/>
      <c r="AO142" s="44"/>
      <c r="AP142" s="44"/>
      <c r="AQ142" s="44"/>
      <c r="AR142" s="44"/>
      <c r="AS142" s="44"/>
      <c r="AT142" s="44"/>
      <c r="AU142" s="44"/>
    </row>
    <row r="143" customFormat="false" ht="24.75" hidden="false" customHeight="true" outlineLevel="0" collapsed="false">
      <c r="A143" s="44" t="n">
        <v>330</v>
      </c>
      <c r="B143" s="88" t="s">
        <v>268</v>
      </c>
      <c r="C143" s="88" t="str">
        <f aca="false">CONCATENATE(D143,"_",E143)</f>
        <v>CTRL_Intervenant</v>
      </c>
      <c r="D143" s="88" t="s">
        <v>28</v>
      </c>
      <c r="E143" s="89" t="s">
        <v>71</v>
      </c>
      <c r="F143" s="89" t="s">
        <v>72</v>
      </c>
      <c r="G143" s="141"/>
      <c r="H143" s="372"/>
      <c r="I143" s="372"/>
      <c r="J143" s="226"/>
      <c r="K143" s="372"/>
      <c r="L143" s="372"/>
      <c r="M143" s="372"/>
      <c r="N143" s="372"/>
      <c r="O143" s="372"/>
      <c r="P143" s="372"/>
      <c r="Q143" s="343"/>
      <c r="R143" s="343"/>
      <c r="S143" s="343"/>
      <c r="T143" s="238"/>
      <c r="U143" s="238"/>
      <c r="V143" s="238"/>
      <c r="W143" s="238"/>
      <c r="X143" s="238"/>
      <c r="Y143" s="238"/>
      <c r="Z143" s="238"/>
      <c r="AA143" s="238"/>
      <c r="AB143" s="238"/>
      <c r="AC143" s="151"/>
      <c r="AD143" s="88" t="n">
        <f aca="false">SUM(G143:AB143)</f>
        <v>0</v>
      </c>
      <c r="AE143" s="88" t="n">
        <v>0</v>
      </c>
      <c r="AF143" s="114"/>
      <c r="AG143" s="114"/>
      <c r="AH143" s="88" t="str">
        <f aca="false">E143</f>
        <v>Intervenant</v>
      </c>
      <c r="AI143" s="88" t="str">
        <f aca="false">D143</f>
        <v>CTRL</v>
      </c>
      <c r="AJ143" s="88" t="n">
        <f aca="false">SUM(G143:AB143)</f>
        <v>0</v>
      </c>
      <c r="AK143" s="88" t="n">
        <f aca="false">AJ143*1.5</f>
        <v>0</v>
      </c>
      <c r="AL143" s="44" t="n">
        <f aca="false">AK143</f>
        <v>0</v>
      </c>
      <c r="AM143" s="44" t="n">
        <v>0</v>
      </c>
      <c r="AN143" s="44"/>
      <c r="AO143" s="44"/>
      <c r="AP143" s="44"/>
      <c r="AQ143" s="44"/>
      <c r="AR143" s="44"/>
      <c r="AS143" s="44"/>
      <c r="AT143" s="44"/>
      <c r="AU143" s="44"/>
    </row>
    <row r="144" customFormat="false" ht="13.5" hidden="false" customHeight="true" outlineLevel="0" collapsed="false">
      <c r="A144" s="44" t="n">
        <v>331</v>
      </c>
      <c r="B144" s="163" t="s">
        <v>269</v>
      </c>
      <c r="C144" s="96" t="str">
        <f aca="false">CONCATENATE(D144,"_",E144)</f>
        <v>CTRL_</v>
      </c>
      <c r="D144" s="184" t="s">
        <v>28</v>
      </c>
      <c r="E144" s="195"/>
      <c r="F144" s="195" t="s">
        <v>28</v>
      </c>
      <c r="G144" s="144"/>
      <c r="H144" s="318"/>
      <c r="I144" s="318"/>
      <c r="J144" s="178"/>
      <c r="K144" s="318"/>
      <c r="L144" s="318"/>
      <c r="M144" s="318"/>
      <c r="N144" s="318"/>
      <c r="O144" s="318"/>
      <c r="P144" s="318"/>
      <c r="Q144" s="355"/>
      <c r="R144" s="355"/>
      <c r="S144" s="355"/>
      <c r="T144" s="167"/>
      <c r="U144" s="167"/>
      <c r="V144" s="167"/>
      <c r="W144" s="167"/>
      <c r="X144" s="167"/>
      <c r="Y144" s="167"/>
      <c r="Z144" s="167"/>
      <c r="AA144" s="167"/>
      <c r="AB144" s="167"/>
      <c r="AC144" s="147"/>
      <c r="AD144" s="103" t="n">
        <f aca="false">SUM(G144:AB145)</f>
        <v>0</v>
      </c>
      <c r="AE144" s="104"/>
      <c r="AF144" s="114"/>
      <c r="AG144" s="114"/>
      <c r="AH144" s="106" t="n">
        <f aca="false">E144</f>
        <v>0</v>
      </c>
      <c r="AI144" s="106" t="str">
        <f aca="false">D144</f>
        <v>CTRL</v>
      </c>
      <c r="AJ144" s="106" t="n">
        <f aca="false">SUM(G144:AB144)</f>
        <v>0</v>
      </c>
      <c r="AK144" s="106" t="n">
        <f aca="false">AJ144*1.5</f>
        <v>0</v>
      </c>
      <c r="AL144" s="44" t="n">
        <f aca="false">AK144</f>
        <v>0</v>
      </c>
      <c r="AM144" s="44" t="n">
        <v>0</v>
      </c>
      <c r="AN144" s="44"/>
      <c r="AO144" s="44"/>
      <c r="AP144" s="44"/>
      <c r="AQ144" s="44"/>
      <c r="AR144" s="44"/>
      <c r="AS144" s="44"/>
      <c r="AT144" s="44"/>
      <c r="AU144" s="44"/>
    </row>
    <row r="145" customFormat="false" ht="13.5" hidden="false" customHeight="true" outlineLevel="0" collapsed="false">
      <c r="A145" s="44" t="n">
        <v>332</v>
      </c>
      <c r="B145" s="163" t="s">
        <v>269</v>
      </c>
      <c r="C145" s="96" t="str">
        <f aca="false">CONCATENATE(D145,"_",E145)</f>
        <v>CTRL_</v>
      </c>
      <c r="D145" s="184" t="s">
        <v>28</v>
      </c>
      <c r="E145" s="195"/>
      <c r="F145" s="195" t="s">
        <v>28</v>
      </c>
      <c r="G145" s="144"/>
      <c r="H145" s="318"/>
      <c r="I145" s="318"/>
      <c r="J145" s="178"/>
      <c r="K145" s="318"/>
      <c r="L145" s="318"/>
      <c r="M145" s="318"/>
      <c r="N145" s="318"/>
      <c r="O145" s="318"/>
      <c r="P145" s="318"/>
      <c r="Q145" s="355"/>
      <c r="R145" s="355"/>
      <c r="S145" s="355"/>
      <c r="T145" s="167"/>
      <c r="U145" s="167"/>
      <c r="V145" s="167"/>
      <c r="W145" s="167"/>
      <c r="X145" s="167"/>
      <c r="Y145" s="167"/>
      <c r="Z145" s="167"/>
      <c r="AA145" s="167"/>
      <c r="AB145" s="167"/>
      <c r="AC145" s="155"/>
      <c r="AD145" s="113" t="str">
        <f aca="false">IF(AD143=AD144,"ok","/!\")</f>
        <v>ok</v>
      </c>
      <c r="AE145" s="113" t="str">
        <f aca="false">IF(AD143=AE143,"ok","/!\")</f>
        <v>ok</v>
      </c>
      <c r="AF145" s="129"/>
      <c r="AG145" s="129"/>
      <c r="AH145" s="28" t="n">
        <f aca="false">E145</f>
        <v>0</v>
      </c>
      <c r="AI145" s="106" t="str">
        <f aca="false">D145</f>
        <v>CTRL</v>
      </c>
      <c r="AJ145" s="28" t="n">
        <f aca="false">SUM(G145:AB145)</f>
        <v>0</v>
      </c>
      <c r="AK145" s="28" t="n">
        <f aca="false">AJ145*1.5</f>
        <v>0</v>
      </c>
      <c r="AL145" s="44" t="n">
        <f aca="false">AK145</f>
        <v>0</v>
      </c>
      <c r="AM145" s="44" t="n">
        <v>0</v>
      </c>
      <c r="AN145" s="44"/>
      <c r="AO145" s="44"/>
      <c r="AP145" s="44"/>
      <c r="AQ145" s="44"/>
      <c r="AR145" s="44"/>
      <c r="AS145" s="44"/>
      <c r="AT145" s="44"/>
      <c r="AU145" s="44"/>
    </row>
    <row r="146" customFormat="false" ht="13.5" hidden="false" customHeight="true" outlineLevel="0" collapsed="false">
      <c r="A146" s="44"/>
      <c r="B146" s="172"/>
      <c r="C146" s="131"/>
      <c r="D146" s="172"/>
      <c r="E146" s="259"/>
      <c r="F146" s="259"/>
      <c r="G146" s="174"/>
      <c r="H146" s="174"/>
      <c r="I146" s="174"/>
      <c r="J146" s="174"/>
      <c r="K146" s="174"/>
      <c r="L146" s="174"/>
      <c r="M146" s="174"/>
      <c r="N146" s="174"/>
      <c r="O146" s="174"/>
      <c r="P146" s="174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174"/>
      <c r="AD146" s="72"/>
      <c r="AE146" s="86"/>
      <c r="AF146" s="72"/>
      <c r="AG146" s="72"/>
      <c r="AH146" s="86"/>
      <c r="AI146" s="86"/>
      <c r="AJ146" s="86"/>
      <c r="AK146" s="86"/>
      <c r="AL146" s="44" t="n">
        <f aca="false">AK146</f>
        <v>0</v>
      </c>
      <c r="AM146" s="44" t="n">
        <v>0</v>
      </c>
      <c r="AN146" s="44"/>
      <c r="AO146" s="44"/>
      <c r="AP146" s="44"/>
      <c r="AQ146" s="44"/>
      <c r="AR146" s="44"/>
      <c r="AS146" s="44"/>
      <c r="AT146" s="44"/>
      <c r="AU146" s="44"/>
    </row>
    <row r="147" customFormat="false" ht="13.5" hidden="false" customHeight="true" outlineLevel="0" collapsed="false">
      <c r="A147" s="44" t="n">
        <v>335</v>
      </c>
      <c r="B147" s="88" t="s">
        <v>134</v>
      </c>
      <c r="C147" s="88" t="str">
        <f aca="false">CONCATENATE(D147,"_",E147)</f>
        <v>CM_Intervenant</v>
      </c>
      <c r="D147" s="88" t="s">
        <v>23</v>
      </c>
      <c r="E147" s="89" t="s">
        <v>71</v>
      </c>
      <c r="F147" s="89" t="s">
        <v>72</v>
      </c>
      <c r="G147" s="141"/>
      <c r="H147" s="372"/>
      <c r="I147" s="372"/>
      <c r="J147" s="226"/>
      <c r="K147" s="372"/>
      <c r="L147" s="372"/>
      <c r="M147" s="372"/>
      <c r="N147" s="372"/>
      <c r="O147" s="372"/>
      <c r="P147" s="372"/>
      <c r="Q147" s="343"/>
      <c r="R147" s="343"/>
      <c r="S147" s="343"/>
      <c r="T147" s="238"/>
      <c r="U147" s="238"/>
      <c r="V147" s="238"/>
      <c r="W147" s="238"/>
      <c r="X147" s="238"/>
      <c r="Y147" s="238"/>
      <c r="Z147" s="238"/>
      <c r="AA147" s="238"/>
      <c r="AB147" s="238"/>
      <c r="AC147" s="142" t="s">
        <v>122</v>
      </c>
      <c r="AD147" s="88" t="n">
        <f aca="false">SUM(G147:AB147)</f>
        <v>0</v>
      </c>
      <c r="AE147" s="88" t="n">
        <v>0</v>
      </c>
      <c r="AF147" s="94" t="str">
        <f aca="false">(AD147+AD150+AD153+AD158)/(AE147+AE150+AE153+AE158)</f>
        <v>#DIV/0!</v>
      </c>
      <c r="AG147" s="88" t="str">
        <f aca="false">B147</f>
        <v>PPP</v>
      </c>
      <c r="AH147" s="88" t="str">
        <f aca="false">E147</f>
        <v>Intervenant</v>
      </c>
      <c r="AI147" s="88" t="s">
        <v>73</v>
      </c>
      <c r="AJ147" s="88" t="s">
        <v>21</v>
      </c>
      <c r="AK147" s="88" t="s">
        <v>74</v>
      </c>
      <c r="AL147" s="44"/>
      <c r="AM147" s="44" t="n">
        <v>0</v>
      </c>
      <c r="AN147" s="44"/>
      <c r="AO147" s="44"/>
      <c r="AP147" s="44"/>
      <c r="AQ147" s="44"/>
      <c r="AR147" s="44"/>
      <c r="AS147" s="44"/>
      <c r="AT147" s="44"/>
      <c r="AU147" s="44"/>
    </row>
    <row r="148" customFormat="false" ht="13.5" hidden="false" customHeight="true" outlineLevel="0" collapsed="false">
      <c r="A148" s="44" t="n">
        <v>336</v>
      </c>
      <c r="B148" s="163" t="s">
        <v>134</v>
      </c>
      <c r="C148" s="96" t="str">
        <f aca="false">CONCATENATE(D148,"_",E148)</f>
        <v>CM_</v>
      </c>
      <c r="D148" s="184" t="s">
        <v>23</v>
      </c>
      <c r="E148" s="185"/>
      <c r="F148" s="195" t="s">
        <v>30</v>
      </c>
      <c r="G148" s="144"/>
      <c r="H148" s="318"/>
      <c r="I148" s="318"/>
      <c r="J148" s="178"/>
      <c r="K148" s="318"/>
      <c r="L148" s="318"/>
      <c r="M148" s="318"/>
      <c r="N148" s="318"/>
      <c r="O148" s="318"/>
      <c r="P148" s="318"/>
      <c r="Q148" s="355"/>
      <c r="R148" s="355"/>
      <c r="S148" s="355"/>
      <c r="T148" s="167"/>
      <c r="U148" s="167"/>
      <c r="V148" s="167"/>
      <c r="W148" s="167"/>
      <c r="X148" s="167"/>
      <c r="Y148" s="167"/>
      <c r="Z148" s="167"/>
      <c r="AA148" s="167"/>
      <c r="AB148" s="167"/>
      <c r="AC148" s="145"/>
      <c r="AD148" s="103" t="n">
        <f aca="false">SUM(G148:AB149)</f>
        <v>0</v>
      </c>
      <c r="AE148" s="104"/>
      <c r="AF148" s="104"/>
      <c r="AG148" s="104"/>
      <c r="AH148" s="105" t="n">
        <f aca="false">E148</f>
        <v>0</v>
      </c>
      <c r="AI148" s="106" t="str">
        <f aca="false">D148</f>
        <v>CM</v>
      </c>
      <c r="AJ148" s="105" t="n">
        <f aca="false">SUM(G148:AB148)</f>
        <v>0</v>
      </c>
      <c r="AK148" s="105" t="n">
        <f aca="false">AJ148*1.5</f>
        <v>0</v>
      </c>
      <c r="AL148" s="44" t="n">
        <f aca="false">AK148</f>
        <v>0</v>
      </c>
      <c r="AM148" s="44" t="n">
        <v>0</v>
      </c>
      <c r="AN148" s="44"/>
      <c r="AO148" s="44"/>
      <c r="AP148" s="44"/>
      <c r="AQ148" s="44"/>
      <c r="AR148" s="44"/>
      <c r="AS148" s="44"/>
      <c r="AT148" s="44"/>
      <c r="AU148" s="44"/>
    </row>
    <row r="149" customFormat="false" ht="13.5" hidden="false" customHeight="true" outlineLevel="0" collapsed="false">
      <c r="A149" s="44" t="n">
        <v>337</v>
      </c>
      <c r="B149" s="163" t="s">
        <v>134</v>
      </c>
      <c r="C149" s="96" t="str">
        <f aca="false">CONCATENATE(D149,"_",E149)</f>
        <v>CM_</v>
      </c>
      <c r="D149" s="184" t="s">
        <v>23</v>
      </c>
      <c r="E149" s="371"/>
      <c r="F149" s="195" t="s">
        <v>30</v>
      </c>
      <c r="G149" s="144"/>
      <c r="H149" s="318"/>
      <c r="I149" s="318"/>
      <c r="J149" s="178"/>
      <c r="K149" s="318"/>
      <c r="L149" s="318"/>
      <c r="M149" s="318"/>
      <c r="N149" s="318"/>
      <c r="O149" s="318"/>
      <c r="P149" s="318"/>
      <c r="Q149" s="355"/>
      <c r="R149" s="355"/>
      <c r="S149" s="355"/>
      <c r="T149" s="167"/>
      <c r="U149" s="167"/>
      <c r="V149" s="167"/>
      <c r="W149" s="167"/>
      <c r="X149" s="167"/>
      <c r="Y149" s="167"/>
      <c r="Z149" s="167"/>
      <c r="AA149" s="167"/>
      <c r="AB149" s="167"/>
      <c r="AC149" s="147"/>
      <c r="AD149" s="113" t="str">
        <f aca="false">IF(AD147=AD148,"ok","/!\")</f>
        <v>ok</v>
      </c>
      <c r="AE149" s="113" t="str">
        <f aca="false">IF(AD147=AE147,"ok","/!\")</f>
        <v>ok</v>
      </c>
      <c r="AF149" s="114"/>
      <c r="AG149" s="114"/>
      <c r="AH149" s="105" t="n">
        <f aca="false">E149</f>
        <v>0</v>
      </c>
      <c r="AI149" s="106" t="str">
        <f aca="false">D149</f>
        <v>CM</v>
      </c>
      <c r="AJ149" s="105" t="n">
        <f aca="false">SUM(G149:AB149)</f>
        <v>0</v>
      </c>
      <c r="AK149" s="105" t="n">
        <f aca="false">AJ149*1.5</f>
        <v>0</v>
      </c>
      <c r="AL149" s="44" t="n">
        <f aca="false">AK149</f>
        <v>0</v>
      </c>
      <c r="AM149" s="44" t="n">
        <v>0</v>
      </c>
      <c r="AN149" s="44"/>
      <c r="AO149" s="44"/>
      <c r="AP149" s="44"/>
      <c r="AQ149" s="44"/>
      <c r="AR149" s="44"/>
      <c r="AS149" s="44"/>
      <c r="AT149" s="44"/>
      <c r="AU149" s="44"/>
    </row>
    <row r="150" customFormat="false" ht="13.5" hidden="false" customHeight="true" outlineLevel="0" collapsed="false">
      <c r="A150" s="44" t="n">
        <v>338</v>
      </c>
      <c r="B150" s="88" t="s">
        <v>134</v>
      </c>
      <c r="C150" s="88" t="str">
        <f aca="false">CONCATENATE(D150,"_",E150)</f>
        <v>TD_Intervenant</v>
      </c>
      <c r="D150" s="88" t="s">
        <v>25</v>
      </c>
      <c r="E150" s="89" t="s">
        <v>71</v>
      </c>
      <c r="F150" s="89" t="s">
        <v>72</v>
      </c>
      <c r="G150" s="141"/>
      <c r="H150" s="372"/>
      <c r="I150" s="372"/>
      <c r="J150" s="226"/>
      <c r="K150" s="372"/>
      <c r="L150" s="372"/>
      <c r="M150" s="372"/>
      <c r="N150" s="372"/>
      <c r="O150" s="372"/>
      <c r="P150" s="372"/>
      <c r="Q150" s="343"/>
      <c r="R150" s="343"/>
      <c r="S150" s="343"/>
      <c r="T150" s="238"/>
      <c r="U150" s="238"/>
      <c r="V150" s="238"/>
      <c r="W150" s="238"/>
      <c r="X150" s="238"/>
      <c r="Y150" s="238"/>
      <c r="Z150" s="238"/>
      <c r="AA150" s="238"/>
      <c r="AB150" s="238"/>
      <c r="AC150" s="151"/>
      <c r="AD150" s="88" t="n">
        <f aca="false">SUM(G150:AB150)*2</f>
        <v>0</v>
      </c>
      <c r="AE150" s="88" t="n">
        <v>0</v>
      </c>
      <c r="AF150" s="114"/>
      <c r="AG150" s="114"/>
      <c r="AH150" s="88" t="str">
        <f aca="false">E150</f>
        <v>Intervenant</v>
      </c>
      <c r="AI150" s="88" t="str">
        <f aca="false">D150</f>
        <v>TD</v>
      </c>
      <c r="AJ150" s="88" t="n">
        <f aca="false">SUM(G150:AB150)</f>
        <v>0</v>
      </c>
      <c r="AK150" s="88" t="n">
        <f aca="false">AJ150*1.5</f>
        <v>0</v>
      </c>
      <c r="AL150" s="44" t="n">
        <f aca="false">AK150</f>
        <v>0</v>
      </c>
      <c r="AM150" s="44" t="n">
        <v>0</v>
      </c>
      <c r="AN150" s="44"/>
      <c r="AO150" s="44"/>
      <c r="AP150" s="44"/>
      <c r="AQ150" s="44"/>
      <c r="AR150" s="44"/>
      <c r="AS150" s="44"/>
      <c r="AT150" s="44"/>
      <c r="AU150" s="44"/>
    </row>
    <row r="151" customFormat="false" ht="13.5" hidden="false" customHeight="true" outlineLevel="0" collapsed="false">
      <c r="A151" s="44" t="n">
        <v>339</v>
      </c>
      <c r="B151" s="163" t="s">
        <v>134</v>
      </c>
      <c r="C151" s="96" t="str">
        <f aca="false">CONCATENATE(D151,"_",E151)</f>
        <v>TD_MFC</v>
      </c>
      <c r="D151" s="184" t="s">
        <v>25</v>
      </c>
      <c r="E151" s="185" t="s">
        <v>83</v>
      </c>
      <c r="F151" s="195" t="s">
        <v>32</v>
      </c>
      <c r="G151" s="144"/>
      <c r="H151" s="318"/>
      <c r="I151" s="318"/>
      <c r="J151" s="178"/>
      <c r="K151" s="318"/>
      <c r="L151" s="318"/>
      <c r="M151" s="318"/>
      <c r="N151" s="318"/>
      <c r="O151" s="318"/>
      <c r="P151" s="318"/>
      <c r="Q151" s="355"/>
      <c r="R151" s="355"/>
      <c r="S151" s="355"/>
      <c r="T151" s="167"/>
      <c r="U151" s="167"/>
      <c r="V151" s="167"/>
      <c r="W151" s="167"/>
      <c r="X151" s="167"/>
      <c r="Y151" s="167"/>
      <c r="Z151" s="167"/>
      <c r="AA151" s="167"/>
      <c r="AB151" s="167"/>
      <c r="AC151" s="147"/>
      <c r="AD151" s="103" t="n">
        <f aca="false">SUM(G151:AB152)</f>
        <v>0</v>
      </c>
      <c r="AE151" s="104"/>
      <c r="AF151" s="114"/>
      <c r="AG151" s="114"/>
      <c r="AH151" s="105" t="str">
        <f aca="false">E151</f>
        <v>MFC</v>
      </c>
      <c r="AI151" s="106" t="str">
        <f aca="false">D151</f>
        <v>TD</v>
      </c>
      <c r="AJ151" s="105" t="n">
        <f aca="false">SUM(G151:AB151)</f>
        <v>0</v>
      </c>
      <c r="AK151" s="105" t="n">
        <f aca="false">AJ151*1.5</f>
        <v>0</v>
      </c>
      <c r="AL151" s="44" t="n">
        <f aca="false">AK151</f>
        <v>0</v>
      </c>
      <c r="AM151" s="44" t="n">
        <v>0</v>
      </c>
      <c r="AN151" s="44"/>
      <c r="AO151" s="44"/>
      <c r="AP151" s="44"/>
      <c r="AQ151" s="44"/>
      <c r="AR151" s="44"/>
      <c r="AS151" s="44"/>
      <c r="AT151" s="44"/>
      <c r="AU151" s="44"/>
    </row>
    <row r="152" customFormat="false" ht="13.5" hidden="false" customHeight="true" outlineLevel="0" collapsed="false">
      <c r="A152" s="44" t="n">
        <v>340</v>
      </c>
      <c r="B152" s="163" t="s">
        <v>134</v>
      </c>
      <c r="C152" s="96" t="str">
        <f aca="false">CONCATENATE(D152,"_",E152)</f>
        <v>TD_</v>
      </c>
      <c r="D152" s="184" t="s">
        <v>25</v>
      </c>
      <c r="E152" s="371"/>
      <c r="F152" s="195" t="s">
        <v>32</v>
      </c>
      <c r="G152" s="144"/>
      <c r="H152" s="318"/>
      <c r="I152" s="318"/>
      <c r="J152" s="178"/>
      <c r="K152" s="318"/>
      <c r="L152" s="318"/>
      <c r="M152" s="318"/>
      <c r="N152" s="318"/>
      <c r="O152" s="318"/>
      <c r="P152" s="318"/>
      <c r="Q152" s="355"/>
      <c r="R152" s="355"/>
      <c r="S152" s="355"/>
      <c r="T152" s="167"/>
      <c r="U152" s="167"/>
      <c r="V152" s="167"/>
      <c r="W152" s="167"/>
      <c r="X152" s="167"/>
      <c r="Y152" s="167"/>
      <c r="Z152" s="167"/>
      <c r="AA152" s="167"/>
      <c r="AB152" s="167"/>
      <c r="AC152" s="147"/>
      <c r="AD152" s="113" t="str">
        <f aca="false">IF(AD150=AD151,"ok","/!\")</f>
        <v>ok</v>
      </c>
      <c r="AE152" s="113" t="str">
        <f aca="false">IF(AD150=AE150,"ok","/!\")</f>
        <v>ok</v>
      </c>
      <c r="AF152" s="114"/>
      <c r="AG152" s="114"/>
      <c r="AH152" s="105" t="n">
        <f aca="false">E152</f>
        <v>0</v>
      </c>
      <c r="AI152" s="106" t="str">
        <f aca="false">D152</f>
        <v>TD</v>
      </c>
      <c r="AJ152" s="105" t="n">
        <f aca="false">SUM(G152:AB152)</f>
        <v>0</v>
      </c>
      <c r="AK152" s="105" t="n">
        <f aca="false">AJ152*1.5</f>
        <v>0</v>
      </c>
      <c r="AL152" s="44" t="n">
        <f aca="false">AK152</f>
        <v>0</v>
      </c>
      <c r="AM152" s="44" t="n">
        <v>0</v>
      </c>
      <c r="AN152" s="44"/>
      <c r="AO152" s="44"/>
      <c r="AP152" s="44"/>
      <c r="AQ152" s="44"/>
      <c r="AR152" s="44"/>
      <c r="AS152" s="44"/>
      <c r="AT152" s="44"/>
      <c r="AU152" s="44"/>
    </row>
    <row r="153" customFormat="false" ht="13.5" hidden="false" customHeight="true" outlineLevel="0" collapsed="false">
      <c r="A153" s="44" t="n">
        <v>341</v>
      </c>
      <c r="B153" s="88" t="s">
        <v>134</v>
      </c>
      <c r="C153" s="88" t="str">
        <f aca="false">CONCATENATE(D153,"_",E153)</f>
        <v>TP_Intervenant</v>
      </c>
      <c r="D153" s="88" t="s">
        <v>27</v>
      </c>
      <c r="E153" s="89" t="s">
        <v>71</v>
      </c>
      <c r="F153" s="89" t="s">
        <v>72</v>
      </c>
      <c r="G153" s="141"/>
      <c r="H153" s="372"/>
      <c r="I153" s="372"/>
      <c r="J153" s="226"/>
      <c r="K153" s="372"/>
      <c r="L153" s="372"/>
      <c r="M153" s="372"/>
      <c r="N153" s="372"/>
      <c r="O153" s="372"/>
      <c r="P153" s="372"/>
      <c r="Q153" s="343"/>
      <c r="R153" s="343"/>
      <c r="S153" s="343"/>
      <c r="T153" s="238"/>
      <c r="U153" s="238"/>
      <c r="V153" s="238"/>
      <c r="W153" s="238"/>
      <c r="X153" s="238"/>
      <c r="Y153" s="238"/>
      <c r="Z153" s="238"/>
      <c r="AA153" s="238"/>
      <c r="AB153" s="238"/>
      <c r="AC153" s="151"/>
      <c r="AD153" s="88" t="n">
        <f aca="false">SUM(G153:AB153)*4</f>
        <v>0</v>
      </c>
      <c r="AE153" s="88" t="n">
        <v>0</v>
      </c>
      <c r="AF153" s="114"/>
      <c r="AG153" s="114"/>
      <c r="AH153" s="88" t="str">
        <f aca="false">E153</f>
        <v>Intervenant</v>
      </c>
      <c r="AI153" s="88" t="str">
        <f aca="false">D153</f>
        <v>TP</v>
      </c>
      <c r="AJ153" s="88" t="n">
        <f aca="false">SUM(G153:AB153)</f>
        <v>0</v>
      </c>
      <c r="AK153" s="88" t="n">
        <f aca="false">AJ153*1.5</f>
        <v>0</v>
      </c>
      <c r="AL153" s="44" t="n">
        <f aca="false">AK153</f>
        <v>0</v>
      </c>
      <c r="AM153" s="44" t="n">
        <v>0</v>
      </c>
      <c r="AN153" s="44"/>
      <c r="AO153" s="44"/>
      <c r="AP153" s="44"/>
      <c r="AQ153" s="44"/>
      <c r="AR153" s="44"/>
      <c r="AS153" s="44"/>
      <c r="AT153" s="44"/>
      <c r="AU153" s="44"/>
    </row>
    <row r="154" customFormat="false" ht="13.5" hidden="false" customHeight="true" outlineLevel="0" collapsed="false">
      <c r="A154" s="44" t="n">
        <v>342</v>
      </c>
      <c r="B154" s="163" t="s">
        <v>134</v>
      </c>
      <c r="C154" s="96" t="str">
        <f aca="false">CONCATENATE(D154,"_",E154)</f>
        <v>TP_</v>
      </c>
      <c r="D154" s="184" t="s">
        <v>27</v>
      </c>
      <c r="E154" s="185"/>
      <c r="F154" s="195" t="s">
        <v>32</v>
      </c>
      <c r="G154" s="144"/>
      <c r="H154" s="318"/>
      <c r="I154" s="318"/>
      <c r="J154" s="178"/>
      <c r="K154" s="318"/>
      <c r="L154" s="318"/>
      <c r="M154" s="318"/>
      <c r="N154" s="318"/>
      <c r="O154" s="318"/>
      <c r="P154" s="318"/>
      <c r="Q154" s="355"/>
      <c r="R154" s="355"/>
      <c r="S154" s="355"/>
      <c r="T154" s="167"/>
      <c r="U154" s="167"/>
      <c r="V154" s="167"/>
      <c r="W154" s="167"/>
      <c r="X154" s="167"/>
      <c r="Y154" s="167"/>
      <c r="Z154" s="167"/>
      <c r="AA154" s="167"/>
      <c r="AB154" s="167"/>
      <c r="AC154" s="147"/>
      <c r="AD154" s="103" t="n">
        <f aca="false">SUM(G154:AB157)</f>
        <v>0</v>
      </c>
      <c r="AE154" s="104"/>
      <c r="AF154" s="114"/>
      <c r="AG154" s="114"/>
      <c r="AH154" s="105" t="n">
        <f aca="false">E154</f>
        <v>0</v>
      </c>
      <c r="AI154" s="106" t="str">
        <f aca="false">D154</f>
        <v>TP</v>
      </c>
      <c r="AJ154" s="105" t="n">
        <f aca="false">SUM(G154:AB154)</f>
        <v>0</v>
      </c>
      <c r="AK154" s="105" t="n">
        <f aca="false">AJ154*1.5</f>
        <v>0</v>
      </c>
      <c r="AL154" s="44" t="n">
        <f aca="false">AK154</f>
        <v>0</v>
      </c>
      <c r="AM154" s="44" t="n">
        <v>0</v>
      </c>
      <c r="AN154" s="44"/>
      <c r="AO154" s="44"/>
      <c r="AP154" s="44"/>
      <c r="AQ154" s="44"/>
      <c r="AR154" s="44"/>
      <c r="AS154" s="44"/>
      <c r="AT154" s="44"/>
      <c r="AU154" s="44"/>
    </row>
    <row r="155" customFormat="false" ht="13.5" hidden="false" customHeight="true" outlineLevel="0" collapsed="false">
      <c r="A155" s="44" t="n">
        <v>343</v>
      </c>
      <c r="B155" s="163" t="s">
        <v>134</v>
      </c>
      <c r="C155" s="96" t="str">
        <f aca="false">CONCATENATE(D155,"_",E155)</f>
        <v>TP_</v>
      </c>
      <c r="D155" s="184" t="s">
        <v>27</v>
      </c>
      <c r="E155" s="371"/>
      <c r="F155" s="195" t="s">
        <v>36</v>
      </c>
      <c r="G155" s="144"/>
      <c r="H155" s="318"/>
      <c r="I155" s="318"/>
      <c r="J155" s="178"/>
      <c r="K155" s="318"/>
      <c r="L155" s="318"/>
      <c r="M155" s="318"/>
      <c r="N155" s="318"/>
      <c r="O155" s="318"/>
      <c r="P155" s="318"/>
      <c r="Q155" s="355"/>
      <c r="R155" s="355"/>
      <c r="S155" s="355"/>
      <c r="T155" s="167"/>
      <c r="U155" s="167"/>
      <c r="V155" s="167"/>
      <c r="W155" s="167"/>
      <c r="X155" s="167"/>
      <c r="Y155" s="167"/>
      <c r="Z155" s="167"/>
      <c r="AA155" s="167"/>
      <c r="AB155" s="167"/>
      <c r="AC155" s="147"/>
      <c r="AD155" s="126"/>
      <c r="AE155" s="114"/>
      <c r="AF155" s="114"/>
      <c r="AG155" s="114"/>
      <c r="AH155" s="105" t="n">
        <f aca="false">E155</f>
        <v>0</v>
      </c>
      <c r="AI155" s="106" t="str">
        <f aca="false">D155</f>
        <v>TP</v>
      </c>
      <c r="AJ155" s="105" t="n">
        <f aca="false">SUM(G155:AB155)</f>
        <v>0</v>
      </c>
      <c r="AK155" s="105" t="n">
        <f aca="false">AJ155*1.5</f>
        <v>0</v>
      </c>
      <c r="AL155" s="44" t="n">
        <f aca="false">AK155</f>
        <v>0</v>
      </c>
      <c r="AM155" s="44" t="n">
        <v>0</v>
      </c>
      <c r="AN155" s="44"/>
      <c r="AO155" s="44"/>
      <c r="AP155" s="44"/>
      <c r="AQ155" s="44"/>
      <c r="AR155" s="44"/>
      <c r="AS155" s="44"/>
      <c r="AT155" s="44"/>
      <c r="AU155" s="44"/>
    </row>
    <row r="156" customFormat="false" ht="13.5" hidden="false" customHeight="true" outlineLevel="0" collapsed="false">
      <c r="A156" s="44" t="n">
        <v>344</v>
      </c>
      <c r="B156" s="163" t="s">
        <v>134</v>
      </c>
      <c r="C156" s="96" t="str">
        <f aca="false">CONCATENATE(D156,"_",E156)</f>
        <v>TP_</v>
      </c>
      <c r="D156" s="184" t="s">
        <v>27</v>
      </c>
      <c r="E156" s="185"/>
      <c r="F156" s="195" t="s">
        <v>36</v>
      </c>
      <c r="G156" s="144"/>
      <c r="H156" s="318"/>
      <c r="I156" s="318"/>
      <c r="J156" s="178"/>
      <c r="K156" s="318"/>
      <c r="L156" s="318"/>
      <c r="M156" s="318"/>
      <c r="N156" s="318"/>
      <c r="O156" s="318"/>
      <c r="P156" s="318"/>
      <c r="Q156" s="355"/>
      <c r="R156" s="355"/>
      <c r="S156" s="355"/>
      <c r="T156" s="167"/>
      <c r="U156" s="167"/>
      <c r="V156" s="167"/>
      <c r="W156" s="167"/>
      <c r="X156" s="167"/>
      <c r="Y156" s="167"/>
      <c r="Z156" s="167"/>
      <c r="AA156" s="167"/>
      <c r="AB156" s="167"/>
      <c r="AC156" s="147"/>
      <c r="AD156" s="126"/>
      <c r="AE156" s="114"/>
      <c r="AF156" s="114"/>
      <c r="AG156" s="114"/>
      <c r="AH156" s="105" t="n">
        <f aca="false">E156</f>
        <v>0</v>
      </c>
      <c r="AI156" s="106" t="str">
        <f aca="false">D156</f>
        <v>TP</v>
      </c>
      <c r="AJ156" s="105" t="n">
        <f aca="false">SUM(G156:AB156)</f>
        <v>0</v>
      </c>
      <c r="AK156" s="105" t="n">
        <f aca="false">AJ156*1.5</f>
        <v>0</v>
      </c>
      <c r="AL156" s="44" t="n">
        <f aca="false">AK156</f>
        <v>0</v>
      </c>
      <c r="AM156" s="44" t="n">
        <v>0</v>
      </c>
      <c r="AN156" s="44"/>
      <c r="AO156" s="44"/>
      <c r="AP156" s="44"/>
      <c r="AQ156" s="44"/>
      <c r="AR156" s="44"/>
      <c r="AS156" s="44"/>
      <c r="AT156" s="44"/>
      <c r="AU156" s="44"/>
    </row>
    <row r="157" customFormat="false" ht="13.5" hidden="false" customHeight="true" outlineLevel="0" collapsed="false">
      <c r="A157" s="44" t="n">
        <v>345</v>
      </c>
      <c r="B157" s="163" t="s">
        <v>134</v>
      </c>
      <c r="C157" s="96" t="str">
        <f aca="false">CONCATENATE(D157,"_",E157)</f>
        <v>TP_</v>
      </c>
      <c r="D157" s="184" t="s">
        <v>27</v>
      </c>
      <c r="E157" s="371"/>
      <c r="F157" s="195" t="s">
        <v>36</v>
      </c>
      <c r="G157" s="144"/>
      <c r="H157" s="318"/>
      <c r="I157" s="318"/>
      <c r="J157" s="178"/>
      <c r="K157" s="318"/>
      <c r="L157" s="318"/>
      <c r="M157" s="318"/>
      <c r="N157" s="318"/>
      <c r="O157" s="318"/>
      <c r="P157" s="318"/>
      <c r="Q157" s="355"/>
      <c r="R157" s="355"/>
      <c r="S157" s="355"/>
      <c r="T157" s="167"/>
      <c r="U157" s="167"/>
      <c r="V157" s="167"/>
      <c r="W157" s="167"/>
      <c r="X157" s="167"/>
      <c r="Y157" s="167"/>
      <c r="Z157" s="167"/>
      <c r="AA157" s="167"/>
      <c r="AB157" s="167"/>
      <c r="AC157" s="147"/>
      <c r="AD157" s="113" t="str">
        <f aca="false">IF(AD153=AD154,"ok","/!\")</f>
        <v>ok</v>
      </c>
      <c r="AE157" s="113" t="str">
        <f aca="false">IF(AD153=AE153,"ok","/!\")</f>
        <v>ok</v>
      </c>
      <c r="AF157" s="114"/>
      <c r="AG157" s="114"/>
      <c r="AH157" s="105" t="n">
        <f aca="false">E157</f>
        <v>0</v>
      </c>
      <c r="AI157" s="106" t="str">
        <f aca="false">D157</f>
        <v>TP</v>
      </c>
      <c r="AJ157" s="105" t="n">
        <f aca="false">SUM(G157:AB157)</f>
        <v>0</v>
      </c>
      <c r="AK157" s="105" t="n">
        <f aca="false">AJ157*1.5</f>
        <v>0</v>
      </c>
      <c r="AL157" s="44" t="n">
        <f aca="false">AK157</f>
        <v>0</v>
      </c>
      <c r="AM157" s="44" t="n">
        <v>0</v>
      </c>
      <c r="AN157" s="44"/>
      <c r="AO157" s="44"/>
      <c r="AP157" s="44"/>
      <c r="AQ157" s="44"/>
      <c r="AR157" s="44"/>
      <c r="AS157" s="44"/>
      <c r="AT157" s="44"/>
      <c r="AU157" s="44"/>
    </row>
    <row r="158" customFormat="false" ht="24.75" hidden="false" customHeight="true" outlineLevel="0" collapsed="false">
      <c r="A158" s="44" t="n">
        <v>346</v>
      </c>
      <c r="B158" s="88" t="s">
        <v>134</v>
      </c>
      <c r="C158" s="88" t="str">
        <f aca="false">CONCATENATE(D158,"_",E158)</f>
        <v>CTRL_Intervenant</v>
      </c>
      <c r="D158" s="88" t="s">
        <v>28</v>
      </c>
      <c r="E158" s="89" t="s">
        <v>71</v>
      </c>
      <c r="F158" s="89" t="s">
        <v>72</v>
      </c>
      <c r="G158" s="141"/>
      <c r="H158" s="372"/>
      <c r="I158" s="372"/>
      <c r="J158" s="226"/>
      <c r="K158" s="372"/>
      <c r="L158" s="372"/>
      <c r="M158" s="372"/>
      <c r="N158" s="372"/>
      <c r="O158" s="372"/>
      <c r="P158" s="372"/>
      <c r="Q158" s="343"/>
      <c r="R158" s="343"/>
      <c r="S158" s="343"/>
      <c r="T158" s="238"/>
      <c r="U158" s="238"/>
      <c r="V158" s="238"/>
      <c r="W158" s="238"/>
      <c r="X158" s="238"/>
      <c r="Y158" s="238"/>
      <c r="Z158" s="238"/>
      <c r="AA158" s="238"/>
      <c r="AB158" s="238"/>
      <c r="AC158" s="151"/>
      <c r="AD158" s="88" t="n">
        <f aca="false">SUM(G158:AB158)</f>
        <v>0</v>
      </c>
      <c r="AE158" s="88" t="n">
        <v>0</v>
      </c>
      <c r="AF158" s="114"/>
      <c r="AG158" s="114"/>
      <c r="AH158" s="88" t="str">
        <f aca="false">E158</f>
        <v>Intervenant</v>
      </c>
      <c r="AI158" s="88" t="str">
        <f aca="false">D158</f>
        <v>CTRL</v>
      </c>
      <c r="AJ158" s="88" t="n">
        <f aca="false">SUM(G158:AB158)</f>
        <v>0</v>
      </c>
      <c r="AK158" s="88" t="n">
        <f aca="false">AJ158*1.5</f>
        <v>0</v>
      </c>
      <c r="AL158" s="44" t="n">
        <f aca="false">AK158</f>
        <v>0</v>
      </c>
      <c r="AM158" s="44" t="n">
        <v>0</v>
      </c>
      <c r="AN158" s="44"/>
      <c r="AO158" s="44"/>
      <c r="AP158" s="44"/>
      <c r="AQ158" s="44"/>
      <c r="AR158" s="44"/>
      <c r="AS158" s="44"/>
      <c r="AT158" s="44"/>
      <c r="AU158" s="44"/>
    </row>
    <row r="159" customFormat="false" ht="13.5" hidden="false" customHeight="true" outlineLevel="0" collapsed="false">
      <c r="A159" s="44" t="n">
        <v>347</v>
      </c>
      <c r="B159" s="163" t="s">
        <v>134</v>
      </c>
      <c r="C159" s="96" t="str">
        <f aca="false">CONCATENATE(D159,"_",E159)</f>
        <v>CTRL_</v>
      </c>
      <c r="D159" s="184" t="s">
        <v>28</v>
      </c>
      <c r="E159" s="195"/>
      <c r="F159" s="195" t="s">
        <v>28</v>
      </c>
      <c r="G159" s="144"/>
      <c r="H159" s="318"/>
      <c r="I159" s="318"/>
      <c r="J159" s="178"/>
      <c r="K159" s="318"/>
      <c r="L159" s="318"/>
      <c r="M159" s="318"/>
      <c r="N159" s="318"/>
      <c r="O159" s="318"/>
      <c r="P159" s="318"/>
      <c r="Q159" s="355"/>
      <c r="R159" s="355"/>
      <c r="S159" s="355"/>
      <c r="T159" s="167"/>
      <c r="U159" s="167"/>
      <c r="V159" s="167"/>
      <c r="W159" s="167"/>
      <c r="X159" s="167"/>
      <c r="Y159" s="167"/>
      <c r="Z159" s="167"/>
      <c r="AA159" s="167"/>
      <c r="AB159" s="167"/>
      <c r="AC159" s="147"/>
      <c r="AD159" s="103" t="n">
        <f aca="false">SUM(G159:AB160)</f>
        <v>0</v>
      </c>
      <c r="AE159" s="104"/>
      <c r="AF159" s="114"/>
      <c r="AG159" s="114"/>
      <c r="AH159" s="106" t="n">
        <f aca="false">E159</f>
        <v>0</v>
      </c>
      <c r="AI159" s="106" t="str">
        <f aca="false">D159</f>
        <v>CTRL</v>
      </c>
      <c r="AJ159" s="106" t="n">
        <f aca="false">SUM(G159:AB159)</f>
        <v>0</v>
      </c>
      <c r="AK159" s="106" t="n">
        <f aca="false">AJ159*1.5</f>
        <v>0</v>
      </c>
      <c r="AL159" s="44" t="n">
        <f aca="false">AK159</f>
        <v>0</v>
      </c>
      <c r="AM159" s="44" t="n">
        <v>0</v>
      </c>
      <c r="AN159" s="44"/>
      <c r="AO159" s="44"/>
      <c r="AP159" s="44"/>
      <c r="AQ159" s="44"/>
      <c r="AR159" s="44"/>
      <c r="AS159" s="44"/>
      <c r="AT159" s="44"/>
      <c r="AU159" s="44"/>
    </row>
    <row r="160" customFormat="false" ht="13.5" hidden="false" customHeight="true" outlineLevel="0" collapsed="false">
      <c r="A160" s="44" t="n">
        <v>348</v>
      </c>
      <c r="B160" s="163" t="s">
        <v>134</v>
      </c>
      <c r="C160" s="96" t="str">
        <f aca="false">CONCATENATE(D160,"_",E160)</f>
        <v>CTRL_</v>
      </c>
      <c r="D160" s="184" t="s">
        <v>28</v>
      </c>
      <c r="E160" s="195"/>
      <c r="F160" s="195" t="s">
        <v>28</v>
      </c>
      <c r="G160" s="144"/>
      <c r="H160" s="318"/>
      <c r="I160" s="318"/>
      <c r="J160" s="178"/>
      <c r="K160" s="318"/>
      <c r="L160" s="318"/>
      <c r="M160" s="318"/>
      <c r="N160" s="318"/>
      <c r="O160" s="318"/>
      <c r="P160" s="318"/>
      <c r="Q160" s="355"/>
      <c r="R160" s="355"/>
      <c r="S160" s="355"/>
      <c r="T160" s="167"/>
      <c r="U160" s="167"/>
      <c r="V160" s="167"/>
      <c r="W160" s="167"/>
      <c r="X160" s="167"/>
      <c r="Y160" s="167"/>
      <c r="Z160" s="167"/>
      <c r="AA160" s="167"/>
      <c r="AB160" s="167"/>
      <c r="AC160" s="155"/>
      <c r="AD160" s="113" t="str">
        <f aca="false">IF(AD158=AD159,"ok","/!\")</f>
        <v>ok</v>
      </c>
      <c r="AE160" s="113" t="str">
        <f aca="false">IF(AD158=AE158,"ok","/!\")</f>
        <v>ok</v>
      </c>
      <c r="AF160" s="129"/>
      <c r="AG160" s="129"/>
      <c r="AH160" s="28" t="n">
        <f aca="false">E160</f>
        <v>0</v>
      </c>
      <c r="AI160" s="106" t="str">
        <f aca="false">D160</f>
        <v>CTRL</v>
      </c>
      <c r="AJ160" s="28" t="n">
        <f aca="false">SUM(G160:AB160)</f>
        <v>0</v>
      </c>
      <c r="AK160" s="28" t="n">
        <f aca="false">AJ160*1.5</f>
        <v>0</v>
      </c>
      <c r="AL160" s="44" t="n">
        <f aca="false">AK160</f>
        <v>0</v>
      </c>
      <c r="AM160" s="44" t="n">
        <v>0</v>
      </c>
      <c r="AN160" s="44"/>
      <c r="AO160" s="44"/>
      <c r="AP160" s="44"/>
      <c r="AQ160" s="44"/>
      <c r="AR160" s="44"/>
      <c r="AS160" s="44"/>
      <c r="AT160" s="44"/>
      <c r="AU160" s="44"/>
    </row>
    <row r="161" customFormat="false" ht="13.5" hidden="false" customHeight="true" outlineLevel="0" collapsed="false">
      <c r="A161" s="44"/>
      <c r="B161" s="172"/>
      <c r="C161" s="131"/>
      <c r="D161" s="172"/>
      <c r="E161" s="259"/>
      <c r="F161" s="259"/>
      <c r="G161" s="174"/>
      <c r="H161" s="174"/>
      <c r="I161" s="174"/>
      <c r="J161" s="174"/>
      <c r="K161" s="174"/>
      <c r="L161" s="174"/>
      <c r="M161" s="174"/>
      <c r="N161" s="174"/>
      <c r="O161" s="174"/>
      <c r="P161" s="174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174"/>
      <c r="AD161" s="72"/>
      <c r="AE161" s="86"/>
      <c r="AF161" s="72"/>
      <c r="AG161" s="72"/>
      <c r="AH161" s="86"/>
      <c r="AI161" s="86"/>
      <c r="AJ161" s="86"/>
      <c r="AK161" s="86"/>
      <c r="AL161" s="44" t="n">
        <f aca="false">AK161</f>
        <v>0</v>
      </c>
      <c r="AM161" s="44" t="n">
        <v>0</v>
      </c>
      <c r="AN161" s="44"/>
      <c r="AO161" s="44"/>
      <c r="AP161" s="44"/>
      <c r="AQ161" s="44"/>
      <c r="AR161" s="44"/>
      <c r="AS161" s="44"/>
      <c r="AT161" s="44"/>
      <c r="AU161" s="44"/>
    </row>
    <row r="162" customFormat="false" ht="13.5" hidden="false" customHeight="true" outlineLevel="0" collapsed="false">
      <c r="A162" s="44" t="n">
        <v>351</v>
      </c>
      <c r="B162" s="88" t="s">
        <v>271</v>
      </c>
      <c r="C162" s="88" t="str">
        <f aca="false">CONCATENATE(D162,"_",E162)</f>
        <v>CM_Intervenant</v>
      </c>
      <c r="D162" s="88" t="s">
        <v>23</v>
      </c>
      <c r="E162" s="89" t="s">
        <v>71</v>
      </c>
      <c r="F162" s="89" t="s">
        <v>72</v>
      </c>
      <c r="G162" s="141"/>
      <c r="H162" s="372"/>
      <c r="I162" s="372"/>
      <c r="J162" s="226"/>
      <c r="K162" s="372"/>
      <c r="L162" s="372"/>
      <c r="M162" s="372"/>
      <c r="N162" s="372"/>
      <c r="O162" s="372"/>
      <c r="P162" s="372"/>
      <c r="Q162" s="343"/>
      <c r="R162" s="343"/>
      <c r="S162" s="343"/>
      <c r="T162" s="238"/>
      <c r="U162" s="238"/>
      <c r="V162" s="238"/>
      <c r="W162" s="238"/>
      <c r="X162" s="238"/>
      <c r="Y162" s="238"/>
      <c r="Z162" s="238"/>
      <c r="AA162" s="238"/>
      <c r="AB162" s="238"/>
      <c r="AC162" s="142" t="s">
        <v>131</v>
      </c>
      <c r="AD162" s="88" t="n">
        <f aca="false">SUM(G162:AB162)</f>
        <v>0</v>
      </c>
      <c r="AE162" s="88" t="n">
        <v>0</v>
      </c>
      <c r="AF162" s="94" t="n">
        <f aca="false">(AD162+AD165+AD168+AD173)/(AE162+AE165+AE168+AE173)</f>
        <v>1</v>
      </c>
      <c r="AG162" s="88" t="str">
        <f aca="false">B162</f>
        <v>M4204 - TA</v>
      </c>
      <c r="AH162" s="88" t="str">
        <f aca="false">E162</f>
        <v>Intervenant</v>
      </c>
      <c r="AI162" s="88" t="s">
        <v>73</v>
      </c>
      <c r="AJ162" s="88" t="s">
        <v>21</v>
      </c>
      <c r="AK162" s="88" t="s">
        <v>74</v>
      </c>
      <c r="AL162" s="44"/>
      <c r="AM162" s="44" t="n">
        <v>0</v>
      </c>
      <c r="AN162" s="44"/>
      <c r="AO162" s="44"/>
      <c r="AP162" s="44"/>
      <c r="AQ162" s="44"/>
      <c r="AR162" s="44"/>
      <c r="AS162" s="44"/>
      <c r="AT162" s="44"/>
      <c r="AU162" s="44"/>
    </row>
    <row r="163" customFormat="false" ht="13.5" hidden="false" customHeight="true" outlineLevel="0" collapsed="false">
      <c r="A163" s="44" t="n">
        <v>352</v>
      </c>
      <c r="B163" s="163" t="s">
        <v>218</v>
      </c>
      <c r="C163" s="96" t="str">
        <f aca="false">CONCATENATE(D163,"_",E163)</f>
        <v>CM_</v>
      </c>
      <c r="D163" s="184" t="s">
        <v>23</v>
      </c>
      <c r="E163" s="195"/>
      <c r="F163" s="195" t="s">
        <v>30</v>
      </c>
      <c r="G163" s="144"/>
      <c r="H163" s="318"/>
      <c r="I163" s="318"/>
      <c r="J163" s="178"/>
      <c r="K163" s="318"/>
      <c r="L163" s="318"/>
      <c r="M163" s="318"/>
      <c r="N163" s="318"/>
      <c r="O163" s="318"/>
      <c r="P163" s="318"/>
      <c r="Q163" s="355"/>
      <c r="R163" s="355"/>
      <c r="S163" s="355"/>
      <c r="T163" s="167"/>
      <c r="U163" s="167"/>
      <c r="V163" s="167"/>
      <c r="W163" s="167"/>
      <c r="X163" s="167"/>
      <c r="Y163" s="167"/>
      <c r="Z163" s="167"/>
      <c r="AA163" s="167"/>
      <c r="AB163" s="167"/>
      <c r="AC163" s="145"/>
      <c r="AD163" s="103" t="n">
        <f aca="false">SUM(G163:AB164)</f>
        <v>0</v>
      </c>
      <c r="AE163" s="104"/>
      <c r="AF163" s="104"/>
      <c r="AG163" s="104"/>
      <c r="AH163" s="105" t="n">
        <f aca="false">E163</f>
        <v>0</v>
      </c>
      <c r="AI163" s="106" t="str">
        <f aca="false">D163</f>
        <v>CM</v>
      </c>
      <c r="AJ163" s="105" t="n">
        <f aca="false">SUM(G163:AB163)</f>
        <v>0</v>
      </c>
      <c r="AK163" s="105" t="n">
        <f aca="false">AJ163*1.5</f>
        <v>0</v>
      </c>
      <c r="AL163" s="44" t="n">
        <f aca="false">AK163</f>
        <v>0</v>
      </c>
      <c r="AM163" s="44" t="n">
        <v>0</v>
      </c>
      <c r="AN163" s="44"/>
      <c r="AO163" s="44"/>
      <c r="AP163" s="44"/>
      <c r="AQ163" s="44"/>
      <c r="AR163" s="44"/>
      <c r="AS163" s="44"/>
      <c r="AT163" s="44"/>
      <c r="AU163" s="44"/>
    </row>
    <row r="164" customFormat="false" ht="13.5" hidden="false" customHeight="true" outlineLevel="0" collapsed="false">
      <c r="A164" s="44" t="n">
        <v>353</v>
      </c>
      <c r="B164" s="163" t="s">
        <v>218</v>
      </c>
      <c r="C164" s="96" t="str">
        <f aca="false">CONCATENATE(D164,"_",E164)</f>
        <v>CM_</v>
      </c>
      <c r="D164" s="184" t="s">
        <v>23</v>
      </c>
      <c r="E164" s="337"/>
      <c r="F164" s="195" t="s">
        <v>30</v>
      </c>
      <c r="G164" s="144"/>
      <c r="H164" s="318"/>
      <c r="I164" s="318"/>
      <c r="J164" s="178"/>
      <c r="K164" s="318"/>
      <c r="L164" s="318"/>
      <c r="M164" s="318"/>
      <c r="N164" s="318"/>
      <c r="O164" s="318"/>
      <c r="P164" s="318"/>
      <c r="Q164" s="355"/>
      <c r="R164" s="355"/>
      <c r="S164" s="355"/>
      <c r="T164" s="167"/>
      <c r="U164" s="167"/>
      <c r="V164" s="167"/>
      <c r="W164" s="167"/>
      <c r="X164" s="167"/>
      <c r="Y164" s="167"/>
      <c r="Z164" s="167"/>
      <c r="AA164" s="167"/>
      <c r="AB164" s="167"/>
      <c r="AC164" s="147"/>
      <c r="AD164" s="113" t="str">
        <f aca="false">IF(AD162=AD163,"ok","/!\")</f>
        <v>ok</v>
      </c>
      <c r="AE164" s="113" t="str">
        <f aca="false">IF(AD162=AE162,"ok","/!\")</f>
        <v>ok</v>
      </c>
      <c r="AF164" s="114"/>
      <c r="AG164" s="114"/>
      <c r="AH164" s="105" t="n">
        <f aca="false">E164</f>
        <v>0</v>
      </c>
      <c r="AI164" s="106" t="str">
        <f aca="false">D164</f>
        <v>CM</v>
      </c>
      <c r="AJ164" s="105" t="n">
        <f aca="false">SUM(G164:AB164)</f>
        <v>0</v>
      </c>
      <c r="AK164" s="105" t="n">
        <f aca="false">AJ164*1.5</f>
        <v>0</v>
      </c>
      <c r="AL164" s="44" t="n">
        <f aca="false">AK164</f>
        <v>0</v>
      </c>
      <c r="AM164" s="44" t="n">
        <v>0</v>
      </c>
      <c r="AN164" s="44"/>
      <c r="AO164" s="44"/>
      <c r="AP164" s="44"/>
      <c r="AQ164" s="44"/>
      <c r="AR164" s="44"/>
      <c r="AS164" s="44"/>
      <c r="AT164" s="44"/>
      <c r="AU164" s="44"/>
    </row>
    <row r="165" customFormat="false" ht="14.25" hidden="false" customHeight="true" outlineLevel="0" collapsed="false">
      <c r="A165" s="44" t="n">
        <v>354</v>
      </c>
      <c r="B165" s="88" t="s">
        <v>271</v>
      </c>
      <c r="C165" s="88" t="str">
        <f aca="false">CONCATENATE(D165,"_",E165)</f>
        <v>TD_Intervenant</v>
      </c>
      <c r="D165" s="88" t="s">
        <v>25</v>
      </c>
      <c r="E165" s="89" t="s">
        <v>71</v>
      </c>
      <c r="F165" s="89" t="s">
        <v>72</v>
      </c>
      <c r="G165" s="92"/>
      <c r="H165" s="275" t="n">
        <v>1</v>
      </c>
      <c r="I165" s="275" t="n">
        <v>1</v>
      </c>
      <c r="J165" s="251"/>
      <c r="K165" s="275" t="n">
        <v>1</v>
      </c>
      <c r="L165" s="275" t="n">
        <v>1</v>
      </c>
      <c r="M165" s="275" t="n">
        <v>1</v>
      </c>
      <c r="N165" s="275" t="n">
        <v>1</v>
      </c>
      <c r="O165" s="275" t="n">
        <v>1</v>
      </c>
      <c r="P165" s="275" t="n">
        <v>1</v>
      </c>
      <c r="Q165" s="343"/>
      <c r="R165" s="343"/>
      <c r="S165" s="343"/>
      <c r="T165" s="238"/>
      <c r="U165" s="238"/>
      <c r="V165" s="238"/>
      <c r="W165" s="238"/>
      <c r="X165" s="238"/>
      <c r="Y165" s="238"/>
      <c r="Z165" s="238"/>
      <c r="AA165" s="238"/>
      <c r="AB165" s="238"/>
      <c r="AC165" s="151"/>
      <c r="AD165" s="88" t="n">
        <f aca="false">SUM(G165:AB165)*2</f>
        <v>16</v>
      </c>
      <c r="AE165" s="88" t="n">
        <f aca="false">12/1.5*2</f>
        <v>16</v>
      </c>
      <c r="AF165" s="114"/>
      <c r="AG165" s="114"/>
      <c r="AH165" s="88" t="str">
        <f aca="false">E165</f>
        <v>Intervenant</v>
      </c>
      <c r="AI165" s="88" t="str">
        <f aca="false">D165</f>
        <v>TD</v>
      </c>
      <c r="AJ165" s="88" t="n">
        <f aca="false">SUM(G165:AB165)</f>
        <v>8</v>
      </c>
      <c r="AK165" s="88" t="n">
        <f aca="false">AJ165*1.5</f>
        <v>12</v>
      </c>
      <c r="AL165" s="44"/>
      <c r="AM165" s="44" t="n">
        <v>0</v>
      </c>
      <c r="AN165" s="44"/>
      <c r="AO165" s="44"/>
      <c r="AP165" s="44"/>
      <c r="AQ165" s="44"/>
      <c r="AR165" s="44"/>
      <c r="AS165" s="44"/>
      <c r="AT165" s="44"/>
      <c r="AU165" s="44"/>
    </row>
    <row r="166" customFormat="false" ht="13.5" hidden="false" customHeight="true" outlineLevel="0" collapsed="false">
      <c r="A166" s="44" t="n">
        <v>355</v>
      </c>
      <c r="B166" s="163" t="s">
        <v>218</v>
      </c>
      <c r="C166" s="96" t="str">
        <f aca="false">CONCATENATE(D166,"_",E166)</f>
        <v>TD_VG</v>
      </c>
      <c r="D166" s="184" t="s">
        <v>25</v>
      </c>
      <c r="E166" s="195" t="s">
        <v>188</v>
      </c>
      <c r="F166" s="195" t="s">
        <v>32</v>
      </c>
      <c r="G166" s="101"/>
      <c r="H166" s="283" t="n">
        <v>2</v>
      </c>
      <c r="I166" s="283" t="n">
        <v>2</v>
      </c>
      <c r="J166" s="167"/>
      <c r="K166" s="283" t="n">
        <v>2</v>
      </c>
      <c r="L166" s="283" t="n">
        <v>2</v>
      </c>
      <c r="M166" s="283" t="n">
        <v>2</v>
      </c>
      <c r="N166" s="283" t="n">
        <v>2</v>
      </c>
      <c r="O166" s="283" t="n">
        <v>2</v>
      </c>
      <c r="P166" s="283" t="n">
        <v>2</v>
      </c>
      <c r="Q166" s="355"/>
      <c r="R166" s="355"/>
      <c r="S166" s="355"/>
      <c r="T166" s="167"/>
      <c r="U166" s="167"/>
      <c r="V166" s="167"/>
      <c r="W166" s="167"/>
      <c r="X166" s="167"/>
      <c r="Y166" s="167"/>
      <c r="Z166" s="167"/>
      <c r="AA166" s="167"/>
      <c r="AB166" s="167"/>
      <c r="AC166" s="147"/>
      <c r="AD166" s="103" t="n">
        <f aca="false">SUM(G166:AB167)</f>
        <v>16</v>
      </c>
      <c r="AE166" s="104"/>
      <c r="AF166" s="114"/>
      <c r="AG166" s="114"/>
      <c r="AH166" s="105" t="str">
        <f aca="false">E166</f>
        <v>VG</v>
      </c>
      <c r="AI166" s="106" t="str">
        <f aca="false">D166</f>
        <v>TD</v>
      </c>
      <c r="AJ166" s="105" t="n">
        <f aca="false">SUM(G166:AB166)</f>
        <v>16</v>
      </c>
      <c r="AK166" s="105" t="n">
        <f aca="false">AJ166*1.5</f>
        <v>24</v>
      </c>
      <c r="AL166" s="44" t="n">
        <f aca="false">AK166</f>
        <v>24</v>
      </c>
      <c r="AM166" s="44" t="n">
        <v>12</v>
      </c>
      <c r="AN166" s="44"/>
      <c r="AO166" s="44"/>
      <c r="AP166" s="44"/>
      <c r="AQ166" s="44"/>
      <c r="AR166" s="44"/>
      <c r="AS166" s="44"/>
      <c r="AT166" s="44"/>
      <c r="AU166" s="44"/>
    </row>
    <row r="167" customFormat="false" ht="13.5" hidden="false" customHeight="true" outlineLevel="0" collapsed="false">
      <c r="A167" s="44" t="n">
        <v>356</v>
      </c>
      <c r="B167" s="163" t="s">
        <v>218</v>
      </c>
      <c r="C167" s="96" t="str">
        <f aca="false">CONCATENATE(D167,"_",E167)</f>
        <v>TD_</v>
      </c>
      <c r="D167" s="184" t="s">
        <v>25</v>
      </c>
      <c r="E167" s="337"/>
      <c r="F167" s="195" t="s">
        <v>32</v>
      </c>
      <c r="G167" s="101"/>
      <c r="H167" s="283"/>
      <c r="I167" s="283"/>
      <c r="J167" s="167"/>
      <c r="K167" s="283"/>
      <c r="L167" s="283"/>
      <c r="M167" s="283"/>
      <c r="N167" s="283"/>
      <c r="O167" s="283"/>
      <c r="P167" s="283"/>
      <c r="Q167" s="355"/>
      <c r="R167" s="355"/>
      <c r="S167" s="355"/>
      <c r="T167" s="167"/>
      <c r="U167" s="167"/>
      <c r="V167" s="167"/>
      <c r="W167" s="167"/>
      <c r="X167" s="167"/>
      <c r="Y167" s="167"/>
      <c r="Z167" s="167"/>
      <c r="AA167" s="167"/>
      <c r="AB167" s="167"/>
      <c r="AC167" s="147"/>
      <c r="AD167" s="113" t="str">
        <f aca="false">IF(AD165=AD166,"ok","/!\")</f>
        <v>ok</v>
      </c>
      <c r="AE167" s="113" t="str">
        <f aca="false">IF(AD165=AE165,"ok","/!\")</f>
        <v>ok</v>
      </c>
      <c r="AF167" s="114"/>
      <c r="AG167" s="114"/>
      <c r="AH167" s="105" t="n">
        <f aca="false">E167</f>
        <v>0</v>
      </c>
      <c r="AI167" s="106" t="str">
        <f aca="false">D167</f>
        <v>TD</v>
      </c>
      <c r="AJ167" s="105" t="n">
        <f aca="false">SUM(G167:AB167)</f>
        <v>0</v>
      </c>
      <c r="AK167" s="105" t="n">
        <f aca="false">AJ167*1.5</f>
        <v>0</v>
      </c>
      <c r="AL167" s="44" t="n">
        <f aca="false">AK167</f>
        <v>0</v>
      </c>
      <c r="AM167" s="44" t="n">
        <v>0</v>
      </c>
      <c r="AN167" s="44"/>
      <c r="AO167" s="44"/>
      <c r="AP167" s="44"/>
      <c r="AQ167" s="44"/>
      <c r="AR167" s="44"/>
      <c r="AS167" s="44"/>
      <c r="AT167" s="44"/>
      <c r="AU167" s="44"/>
    </row>
    <row r="168" customFormat="false" ht="14.25" hidden="false" customHeight="true" outlineLevel="0" collapsed="false">
      <c r="A168" s="44" t="n">
        <v>357</v>
      </c>
      <c r="B168" s="88" t="s">
        <v>271</v>
      </c>
      <c r="C168" s="88" t="str">
        <f aca="false">CONCATENATE(D168,"_",E168)</f>
        <v>TP_Intervenant</v>
      </c>
      <c r="D168" s="88" t="s">
        <v>27</v>
      </c>
      <c r="E168" s="89" t="s">
        <v>71</v>
      </c>
      <c r="F168" s="89" t="s">
        <v>72</v>
      </c>
      <c r="G168" s="92"/>
      <c r="H168" s="275" t="n">
        <v>1</v>
      </c>
      <c r="I168" s="275" t="n">
        <v>1</v>
      </c>
      <c r="J168" s="251"/>
      <c r="K168" s="275" t="n">
        <v>1</v>
      </c>
      <c r="L168" s="275" t="n">
        <v>1</v>
      </c>
      <c r="M168" s="275" t="n">
        <v>1</v>
      </c>
      <c r="N168" s="275" t="n">
        <v>1</v>
      </c>
      <c r="O168" s="275" t="n">
        <v>1</v>
      </c>
      <c r="P168" s="275" t="n">
        <v>1</v>
      </c>
      <c r="Q168" s="343"/>
      <c r="R168" s="343"/>
      <c r="S168" s="343"/>
      <c r="T168" s="238"/>
      <c r="U168" s="238"/>
      <c r="V168" s="238"/>
      <c r="W168" s="238"/>
      <c r="X168" s="238"/>
      <c r="Y168" s="238"/>
      <c r="Z168" s="238"/>
      <c r="AA168" s="238"/>
      <c r="AB168" s="238"/>
      <c r="AC168" s="151"/>
      <c r="AD168" s="88" t="n">
        <f aca="false">SUM(G168:AB168)*4</f>
        <v>32</v>
      </c>
      <c r="AE168" s="88" t="n">
        <f aca="false">12/1.5*4</f>
        <v>32</v>
      </c>
      <c r="AF168" s="114"/>
      <c r="AG168" s="114"/>
      <c r="AH168" s="88" t="str">
        <f aca="false">E168</f>
        <v>Intervenant</v>
      </c>
      <c r="AI168" s="88" t="str">
        <f aca="false">D168</f>
        <v>TP</v>
      </c>
      <c r="AJ168" s="88" t="n">
        <f aca="false">SUM(G168:AB168)</f>
        <v>8</v>
      </c>
      <c r="AK168" s="88" t="n">
        <f aca="false">AJ168*1.5</f>
        <v>12</v>
      </c>
      <c r="AL168" s="44"/>
      <c r="AM168" s="44" t="n">
        <v>0</v>
      </c>
      <c r="AN168" s="44"/>
      <c r="AO168" s="44"/>
      <c r="AP168" s="44"/>
      <c r="AQ168" s="44"/>
      <c r="AR168" s="44"/>
      <c r="AS168" s="44"/>
      <c r="AT168" s="44"/>
      <c r="AU168" s="44"/>
    </row>
    <row r="169" customFormat="false" ht="14.25" hidden="false" customHeight="true" outlineLevel="0" collapsed="false">
      <c r="A169" s="44" t="n">
        <v>358</v>
      </c>
      <c r="B169" s="163" t="s">
        <v>218</v>
      </c>
      <c r="C169" s="96" t="str">
        <f aca="false">CONCATENATE(D169,"_",E169)</f>
        <v>TP_IC</v>
      </c>
      <c r="D169" s="184" t="s">
        <v>27</v>
      </c>
      <c r="E169" s="195" t="s">
        <v>131</v>
      </c>
      <c r="F169" s="195" t="s">
        <v>36</v>
      </c>
      <c r="G169" s="101"/>
      <c r="H169" s="283" t="n">
        <v>4</v>
      </c>
      <c r="I169" s="283" t="n">
        <v>4</v>
      </c>
      <c r="J169" s="167"/>
      <c r="K169" s="283" t="n">
        <v>4</v>
      </c>
      <c r="L169" s="283" t="n">
        <v>4</v>
      </c>
      <c r="M169" s="283" t="n">
        <v>4</v>
      </c>
      <c r="N169" s="283" t="n">
        <v>4</v>
      </c>
      <c r="O169" s="283" t="n">
        <v>4</v>
      </c>
      <c r="P169" s="283" t="n">
        <v>4</v>
      </c>
      <c r="Q169" s="355"/>
      <c r="R169" s="355"/>
      <c r="S169" s="355"/>
      <c r="T169" s="167"/>
      <c r="U169" s="167"/>
      <c r="V169" s="167"/>
      <c r="W169" s="167"/>
      <c r="X169" s="167"/>
      <c r="Y169" s="167"/>
      <c r="Z169" s="167"/>
      <c r="AA169" s="167"/>
      <c r="AB169" s="167"/>
      <c r="AC169" s="147"/>
      <c r="AD169" s="103" t="n">
        <f aca="false">SUM(G169:AB172)</f>
        <v>32</v>
      </c>
      <c r="AE169" s="104"/>
      <c r="AF169" s="114"/>
      <c r="AG169" s="114"/>
      <c r="AH169" s="105" t="str">
        <f aca="false">E169</f>
        <v>IC</v>
      </c>
      <c r="AI169" s="106" t="str">
        <f aca="false">D169</f>
        <v>TP</v>
      </c>
      <c r="AJ169" s="105" t="n">
        <f aca="false">SUM(G169:AB169)</f>
        <v>32</v>
      </c>
      <c r="AK169" s="105" t="n">
        <f aca="false">AJ169*1.5</f>
        <v>48</v>
      </c>
      <c r="AL169" s="44" t="n">
        <f aca="false">AK169/4*3</f>
        <v>36</v>
      </c>
      <c r="AM169" s="44" t="n">
        <v>24</v>
      </c>
      <c r="AN169" s="44"/>
      <c r="AO169" s="44"/>
      <c r="AP169" s="44"/>
      <c r="AQ169" s="44"/>
      <c r="AR169" s="44"/>
      <c r="AS169" s="44"/>
      <c r="AT169" s="44"/>
      <c r="AU169" s="44"/>
    </row>
    <row r="170" customFormat="false" ht="13.5" hidden="false" customHeight="true" outlineLevel="0" collapsed="false">
      <c r="A170" s="44" t="n">
        <v>359</v>
      </c>
      <c r="B170" s="163" t="s">
        <v>218</v>
      </c>
      <c r="C170" s="96" t="str">
        <f aca="false">CONCATENATE(D170,"_",E170)</f>
        <v>TP_</v>
      </c>
      <c r="D170" s="184" t="s">
        <v>27</v>
      </c>
      <c r="E170" s="371"/>
      <c r="F170" s="195" t="s">
        <v>36</v>
      </c>
      <c r="G170" s="144"/>
      <c r="H170" s="318"/>
      <c r="I170" s="318"/>
      <c r="J170" s="178"/>
      <c r="K170" s="318"/>
      <c r="L170" s="318"/>
      <c r="M170" s="318"/>
      <c r="N170" s="318"/>
      <c r="O170" s="318"/>
      <c r="P170" s="318"/>
      <c r="Q170" s="355"/>
      <c r="R170" s="355"/>
      <c r="S170" s="355"/>
      <c r="T170" s="167"/>
      <c r="U170" s="167"/>
      <c r="V170" s="167"/>
      <c r="W170" s="167"/>
      <c r="X170" s="167"/>
      <c r="Y170" s="167"/>
      <c r="Z170" s="167"/>
      <c r="AA170" s="167"/>
      <c r="AB170" s="167"/>
      <c r="AC170" s="147"/>
      <c r="AD170" s="126"/>
      <c r="AE170" s="114"/>
      <c r="AF170" s="114"/>
      <c r="AG170" s="114"/>
      <c r="AH170" s="105" t="n">
        <f aca="false">E170</f>
        <v>0</v>
      </c>
      <c r="AI170" s="106" t="str">
        <f aca="false">D170</f>
        <v>TP</v>
      </c>
      <c r="AJ170" s="105" t="n">
        <f aca="false">SUM(G170:AB170)</f>
        <v>0</v>
      </c>
      <c r="AK170" s="105" t="n">
        <f aca="false">AJ170*1.5</f>
        <v>0</v>
      </c>
      <c r="AL170" s="44" t="n">
        <f aca="false">AK170</f>
        <v>0</v>
      </c>
      <c r="AM170" s="44" t="n">
        <v>0</v>
      </c>
      <c r="AN170" s="44"/>
      <c r="AO170" s="44"/>
      <c r="AP170" s="44"/>
      <c r="AQ170" s="44"/>
      <c r="AR170" s="44"/>
      <c r="AS170" s="44"/>
      <c r="AT170" s="44"/>
      <c r="AU170" s="44"/>
    </row>
    <row r="171" customFormat="false" ht="13.5" hidden="false" customHeight="true" outlineLevel="0" collapsed="false">
      <c r="A171" s="44" t="n">
        <v>360</v>
      </c>
      <c r="B171" s="163" t="s">
        <v>218</v>
      </c>
      <c r="C171" s="96" t="str">
        <f aca="false">CONCATENATE(D171,"_",E171)</f>
        <v>TP_</v>
      </c>
      <c r="D171" s="184" t="s">
        <v>27</v>
      </c>
      <c r="E171" s="185"/>
      <c r="F171" s="195" t="s">
        <v>36</v>
      </c>
      <c r="G171" s="144"/>
      <c r="H171" s="318"/>
      <c r="I171" s="318"/>
      <c r="J171" s="178"/>
      <c r="K171" s="318"/>
      <c r="L171" s="318"/>
      <c r="M171" s="318"/>
      <c r="N171" s="318"/>
      <c r="O171" s="318"/>
      <c r="P171" s="318"/>
      <c r="Q171" s="355"/>
      <c r="R171" s="355"/>
      <c r="S171" s="355"/>
      <c r="T171" s="167"/>
      <c r="U171" s="167"/>
      <c r="V171" s="167"/>
      <c r="W171" s="167"/>
      <c r="X171" s="167"/>
      <c r="Y171" s="167"/>
      <c r="Z171" s="167"/>
      <c r="AA171" s="167"/>
      <c r="AB171" s="167"/>
      <c r="AC171" s="147"/>
      <c r="AD171" s="126"/>
      <c r="AE171" s="114"/>
      <c r="AF171" s="114"/>
      <c r="AG171" s="114"/>
      <c r="AH171" s="105" t="n">
        <f aca="false">E171</f>
        <v>0</v>
      </c>
      <c r="AI171" s="106" t="str">
        <f aca="false">D171</f>
        <v>TP</v>
      </c>
      <c r="AJ171" s="105" t="n">
        <f aca="false">SUM(G171:AB171)</f>
        <v>0</v>
      </c>
      <c r="AK171" s="105" t="n">
        <f aca="false">AJ171*1.5</f>
        <v>0</v>
      </c>
      <c r="AL171" s="44" t="n">
        <f aca="false">AK171</f>
        <v>0</v>
      </c>
      <c r="AM171" s="44" t="n">
        <v>0</v>
      </c>
      <c r="AN171" s="44"/>
      <c r="AO171" s="44"/>
      <c r="AP171" s="44"/>
      <c r="AQ171" s="44"/>
      <c r="AR171" s="44"/>
      <c r="AS171" s="44"/>
      <c r="AT171" s="44"/>
      <c r="AU171" s="44"/>
    </row>
    <row r="172" customFormat="false" ht="13.5" hidden="false" customHeight="true" outlineLevel="0" collapsed="false">
      <c r="A172" s="44" t="n">
        <v>361</v>
      </c>
      <c r="B172" s="163" t="s">
        <v>218</v>
      </c>
      <c r="C172" s="96" t="str">
        <f aca="false">CONCATENATE(D172,"_",E172)</f>
        <v>TP_</v>
      </c>
      <c r="D172" s="184" t="s">
        <v>27</v>
      </c>
      <c r="E172" s="371"/>
      <c r="F172" s="195" t="s">
        <v>36</v>
      </c>
      <c r="G172" s="144"/>
      <c r="H172" s="318"/>
      <c r="I172" s="318"/>
      <c r="J172" s="178"/>
      <c r="K172" s="318"/>
      <c r="L172" s="318"/>
      <c r="M172" s="318"/>
      <c r="N172" s="318"/>
      <c r="O172" s="318"/>
      <c r="P172" s="318"/>
      <c r="Q172" s="355"/>
      <c r="R172" s="355"/>
      <c r="S172" s="355"/>
      <c r="T172" s="167"/>
      <c r="U172" s="167"/>
      <c r="V172" s="167"/>
      <c r="W172" s="167"/>
      <c r="X172" s="167"/>
      <c r="Y172" s="167"/>
      <c r="Z172" s="167"/>
      <c r="AA172" s="167"/>
      <c r="AB172" s="167"/>
      <c r="AC172" s="147"/>
      <c r="AD172" s="113" t="str">
        <f aca="false">IF(AD168=AD169,"ok","/!\")</f>
        <v>ok</v>
      </c>
      <c r="AE172" s="113" t="str">
        <f aca="false">IF(AD168=AE168,"ok","/!\")</f>
        <v>ok</v>
      </c>
      <c r="AF172" s="114"/>
      <c r="AG172" s="114"/>
      <c r="AH172" s="105" t="n">
        <f aca="false">E172</f>
        <v>0</v>
      </c>
      <c r="AI172" s="106" t="str">
        <f aca="false">D172</f>
        <v>TP</v>
      </c>
      <c r="AJ172" s="105" t="n">
        <f aca="false">SUM(G172:AB172)</f>
        <v>0</v>
      </c>
      <c r="AK172" s="105" t="n">
        <f aca="false">AJ172*1.5</f>
        <v>0</v>
      </c>
      <c r="AL172" s="44" t="n">
        <f aca="false">AK172</f>
        <v>0</v>
      </c>
      <c r="AM172" s="44" t="n">
        <v>0</v>
      </c>
      <c r="AN172" s="44"/>
      <c r="AO172" s="44"/>
      <c r="AP172" s="44"/>
      <c r="AQ172" s="44"/>
      <c r="AR172" s="44"/>
      <c r="AS172" s="44"/>
      <c r="AT172" s="44"/>
      <c r="AU172" s="44"/>
    </row>
    <row r="173" customFormat="false" ht="24.75" hidden="false" customHeight="true" outlineLevel="0" collapsed="false">
      <c r="A173" s="44" t="n">
        <v>362</v>
      </c>
      <c r="B173" s="88" t="s">
        <v>271</v>
      </c>
      <c r="C173" s="88" t="str">
        <f aca="false">CONCATENATE(D173,"_",E173)</f>
        <v>CTRL_Intervenant</v>
      </c>
      <c r="D173" s="88" t="s">
        <v>28</v>
      </c>
      <c r="E173" s="89" t="s">
        <v>71</v>
      </c>
      <c r="F173" s="89" t="s">
        <v>72</v>
      </c>
      <c r="G173" s="141"/>
      <c r="H173" s="372"/>
      <c r="I173" s="372"/>
      <c r="J173" s="226"/>
      <c r="K173" s="372"/>
      <c r="L173" s="372"/>
      <c r="M173" s="372"/>
      <c r="N173" s="372"/>
      <c r="O173" s="372"/>
      <c r="P173" s="372"/>
      <c r="Q173" s="343"/>
      <c r="R173" s="343"/>
      <c r="S173" s="343"/>
      <c r="T173" s="238"/>
      <c r="U173" s="238"/>
      <c r="V173" s="238"/>
      <c r="W173" s="238"/>
      <c r="X173" s="238"/>
      <c r="Y173" s="238"/>
      <c r="Z173" s="238"/>
      <c r="AA173" s="238"/>
      <c r="AB173" s="238"/>
      <c r="AC173" s="151"/>
      <c r="AD173" s="88" t="n">
        <f aca="false">SUM(G173:AB173)</f>
        <v>0</v>
      </c>
      <c r="AE173" s="88" t="n">
        <v>0</v>
      </c>
      <c r="AF173" s="114"/>
      <c r="AG173" s="114"/>
      <c r="AH173" s="88" t="str">
        <f aca="false">E173</f>
        <v>Intervenant</v>
      </c>
      <c r="AI173" s="88" t="str">
        <f aca="false">D173</f>
        <v>CTRL</v>
      </c>
      <c r="AJ173" s="88" t="n">
        <f aca="false">SUM(G173:AB173)</f>
        <v>0</v>
      </c>
      <c r="AK173" s="88" t="n">
        <f aca="false">AJ173*1.5</f>
        <v>0</v>
      </c>
      <c r="AL173" s="44" t="n">
        <f aca="false">AK173</f>
        <v>0</v>
      </c>
      <c r="AM173" s="44" t="n">
        <v>0</v>
      </c>
      <c r="AN173" s="44"/>
      <c r="AO173" s="44"/>
      <c r="AP173" s="44"/>
      <c r="AQ173" s="44"/>
      <c r="AR173" s="44"/>
      <c r="AS173" s="44"/>
      <c r="AT173" s="44"/>
      <c r="AU173" s="44"/>
    </row>
    <row r="174" customFormat="false" ht="14.25" hidden="false" customHeight="true" outlineLevel="0" collapsed="false">
      <c r="A174" s="44" t="n">
        <v>363</v>
      </c>
      <c r="B174" s="163" t="s">
        <v>218</v>
      </c>
      <c r="C174" s="96" t="str">
        <f aca="false">CONCATENATE(D174,"_",E174)</f>
        <v>CTRL_IC</v>
      </c>
      <c r="D174" s="184" t="s">
        <v>28</v>
      </c>
      <c r="E174" s="185" t="s">
        <v>131</v>
      </c>
      <c r="F174" s="195" t="s">
        <v>28</v>
      </c>
      <c r="G174" s="144"/>
      <c r="H174" s="318"/>
      <c r="I174" s="318"/>
      <c r="J174" s="178"/>
      <c r="K174" s="318"/>
      <c r="L174" s="318"/>
      <c r="M174" s="318"/>
      <c r="N174" s="318"/>
      <c r="O174" s="318"/>
      <c r="P174" s="318"/>
      <c r="Q174" s="355"/>
      <c r="R174" s="355"/>
      <c r="S174" s="355"/>
      <c r="T174" s="167"/>
      <c r="U174" s="167"/>
      <c r="V174" s="167"/>
      <c r="W174" s="167"/>
      <c r="X174" s="167"/>
      <c r="Y174" s="167"/>
      <c r="Z174" s="167"/>
      <c r="AA174" s="167"/>
      <c r="AB174" s="167"/>
      <c r="AC174" s="147"/>
      <c r="AD174" s="103" t="n">
        <f aca="false">SUM(G174:AB175)</f>
        <v>0</v>
      </c>
      <c r="AE174" s="104"/>
      <c r="AF174" s="114"/>
      <c r="AG174" s="114"/>
      <c r="AH174" s="106" t="str">
        <f aca="false">E174</f>
        <v>IC</v>
      </c>
      <c r="AI174" s="106" t="str">
        <f aca="false">D174</f>
        <v>CTRL</v>
      </c>
      <c r="AJ174" s="106" t="n">
        <f aca="false">SUM(G174:AB174)</f>
        <v>0</v>
      </c>
      <c r="AK174" s="106" t="n">
        <f aca="false">AJ174*1.5</f>
        <v>0</v>
      </c>
      <c r="AL174" s="44" t="n">
        <f aca="false">AK174</f>
        <v>0</v>
      </c>
      <c r="AM174" s="44" t="n">
        <v>0</v>
      </c>
      <c r="AN174" s="44"/>
      <c r="AO174" s="44"/>
      <c r="AP174" s="44"/>
      <c r="AQ174" s="44"/>
      <c r="AR174" s="44"/>
      <c r="AS174" s="44"/>
      <c r="AT174" s="44"/>
      <c r="AU174" s="44"/>
    </row>
    <row r="175" customFormat="false" ht="13.5" hidden="false" customHeight="true" outlineLevel="0" collapsed="false">
      <c r="A175" s="44" t="n">
        <v>364</v>
      </c>
      <c r="B175" s="163" t="s">
        <v>218</v>
      </c>
      <c r="C175" s="96" t="str">
        <f aca="false">CONCATENATE(D175,"_",E175)</f>
        <v>CTRL_</v>
      </c>
      <c r="D175" s="184" t="s">
        <v>28</v>
      </c>
      <c r="E175" s="185"/>
      <c r="F175" s="195" t="s">
        <v>28</v>
      </c>
      <c r="G175" s="144"/>
      <c r="H175" s="318"/>
      <c r="I175" s="318"/>
      <c r="J175" s="178"/>
      <c r="K175" s="318"/>
      <c r="L175" s="318"/>
      <c r="M175" s="318"/>
      <c r="N175" s="318"/>
      <c r="O175" s="318"/>
      <c r="P175" s="318"/>
      <c r="Q175" s="355"/>
      <c r="R175" s="355"/>
      <c r="S175" s="355"/>
      <c r="T175" s="167"/>
      <c r="U175" s="167"/>
      <c r="V175" s="167"/>
      <c r="W175" s="167"/>
      <c r="X175" s="167"/>
      <c r="Y175" s="167"/>
      <c r="Z175" s="167"/>
      <c r="AA175" s="167"/>
      <c r="AB175" s="167"/>
      <c r="AC175" s="155"/>
      <c r="AD175" s="113" t="str">
        <f aca="false">IF(AD173=AD174,"ok","/!\")</f>
        <v>ok</v>
      </c>
      <c r="AE175" s="113" t="str">
        <f aca="false">IF(AD173=AE173,"ok","/!\")</f>
        <v>ok</v>
      </c>
      <c r="AF175" s="129"/>
      <c r="AG175" s="129"/>
      <c r="AH175" s="28" t="n">
        <f aca="false">E175</f>
        <v>0</v>
      </c>
      <c r="AI175" s="106" t="str">
        <f aca="false">D175</f>
        <v>CTRL</v>
      </c>
      <c r="AJ175" s="28" t="n">
        <f aca="false">SUM(G175:AB175)</f>
        <v>0</v>
      </c>
      <c r="AK175" s="28" t="n">
        <f aca="false">AJ175*1.5</f>
        <v>0</v>
      </c>
      <c r="AL175" s="44"/>
      <c r="AM175" s="44" t="n">
        <v>0</v>
      </c>
      <c r="AN175" s="44"/>
      <c r="AO175" s="44"/>
      <c r="AP175" s="44"/>
      <c r="AQ175" s="44"/>
      <c r="AR175" s="44"/>
      <c r="AS175" s="44"/>
      <c r="AT175" s="44"/>
      <c r="AU175" s="44"/>
    </row>
    <row r="176" customFormat="false" ht="13.5" hidden="false" customHeight="true" outlineLevel="0" collapsed="false">
      <c r="A176" s="44" t="n">
        <v>367</v>
      </c>
      <c r="B176" s="200" t="s">
        <v>142</v>
      </c>
      <c r="C176" s="201"/>
      <c r="D176" s="201"/>
      <c r="E176" s="201"/>
      <c r="F176" s="202"/>
      <c r="G176" s="203" t="n">
        <f aca="false">CEILING(SUMIF($F7:$F$175,"Salle",G7:G175),1)</f>
        <v>11</v>
      </c>
      <c r="H176" s="203" t="n">
        <f aca="false">CEILING(SUMIF($F7:$F$175,"Salle",H7:H175),1)</f>
        <v>21</v>
      </c>
      <c r="I176" s="203" t="n">
        <f aca="false">CEILING(SUMIF($F7:$F$175,"Salle",I7:I175),1)</f>
        <v>20</v>
      </c>
      <c r="J176" s="203" t="n">
        <f aca="false">CEILING(SUMIF($F7:$F$175,"Salle",J7:J175),1)</f>
        <v>50</v>
      </c>
      <c r="K176" s="203" t="n">
        <f aca="false">CEILING(SUMIF($F7:$F$175,"Salle",K7:K175),1)</f>
        <v>20</v>
      </c>
      <c r="L176" s="203" t="n">
        <f aca="false">CEILING(SUMIF($F7:$F$175,"Salle",L7:L175),1)</f>
        <v>19</v>
      </c>
      <c r="M176" s="203" t="n">
        <f aca="false">CEILING(SUMIF($F7:$F$175,"Salle",M7:M175),1)</f>
        <v>20</v>
      </c>
      <c r="N176" s="203" t="n">
        <f aca="false">CEILING(SUMIF($F7:$F$175,"Salle",N7:N175),1)</f>
        <v>21</v>
      </c>
      <c r="O176" s="203" t="n">
        <f aca="false">CEILING(SUMIF($F7:$F$175,"Salle",O7:O175),1)</f>
        <v>18</v>
      </c>
      <c r="P176" s="203" t="n">
        <f aca="false">CEILING(SUMIF($F7:$F$175,"Salle",P7:P175),1)</f>
        <v>14</v>
      </c>
      <c r="Q176" s="203" t="n">
        <f aca="false">CEILING(SUMIF($F7:$F$175,"Salle",Q7:Q175),1)</f>
        <v>0</v>
      </c>
      <c r="R176" s="203"/>
      <c r="S176" s="203"/>
      <c r="T176" s="203"/>
      <c r="U176" s="203"/>
      <c r="V176" s="203"/>
      <c r="W176" s="203"/>
      <c r="X176" s="203"/>
      <c r="Y176" s="203"/>
      <c r="Z176" s="203"/>
      <c r="AA176" s="203"/>
      <c r="AB176" s="203"/>
      <c r="AC176" s="203" t="s">
        <v>197</v>
      </c>
      <c r="AD176" s="203" t="n">
        <f aca="false">SUM(G176:AB176)</f>
        <v>214</v>
      </c>
      <c r="AE176" s="203" t="n">
        <f aca="false">AD176*1.5</f>
        <v>321</v>
      </c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  <c r="AU176" s="44"/>
    </row>
    <row r="177" customFormat="false" ht="16.5" hidden="false" customHeight="true" outlineLevel="0" collapsed="false">
      <c r="A177" s="44" t="n">
        <v>368</v>
      </c>
      <c r="B177" s="44"/>
      <c r="C177" s="44"/>
      <c r="D177" s="58"/>
      <c r="E177" s="44"/>
      <c r="F177" s="58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/>
    </row>
    <row r="178" customFormat="false" ht="16.5" hidden="false" customHeight="true" outlineLevel="0" collapsed="false">
      <c r="A178" s="44"/>
      <c r="B178" s="44"/>
      <c r="C178" s="205" t="str">
        <f aca="false">Recap!B11</f>
        <v>JD</v>
      </c>
      <c r="D178" s="3"/>
      <c r="E178" s="18"/>
      <c r="F178" s="5" t="s">
        <v>305</v>
      </c>
      <c r="G178" s="8" t="n">
        <f aca="false">G$5</f>
        <v>4</v>
      </c>
      <c r="H178" s="8" t="n">
        <f aca="false">H$5</f>
        <v>5</v>
      </c>
      <c r="I178" s="8" t="n">
        <v>6</v>
      </c>
      <c r="J178" s="8" t="n">
        <f aca="false">J$5</f>
        <v>7</v>
      </c>
      <c r="K178" s="8" t="n">
        <f aca="false">K$5</f>
        <v>8</v>
      </c>
      <c r="L178" s="8" t="n">
        <f aca="false">L$5</f>
        <v>9</v>
      </c>
      <c r="M178" s="8" t="n">
        <f aca="false">M$5</f>
        <v>10</v>
      </c>
      <c r="N178" s="8" t="n">
        <f aca="false">N$5</f>
        <v>11</v>
      </c>
      <c r="O178" s="8" t="n">
        <f aca="false">O$5</f>
        <v>12</v>
      </c>
      <c r="P178" s="8" t="n">
        <f aca="false">P$5</f>
        <v>13</v>
      </c>
      <c r="Q178" s="8" t="n">
        <v>14</v>
      </c>
      <c r="R178" s="8" t="n">
        <v>15</v>
      </c>
      <c r="S178" s="8" t="n">
        <f aca="false">S$5</f>
        <v>16</v>
      </c>
      <c r="T178" s="8" t="n">
        <f aca="false">T$5</f>
        <v>17</v>
      </c>
      <c r="U178" s="8" t="n">
        <f aca="false">U$5</f>
        <v>18</v>
      </c>
      <c r="V178" s="8" t="n">
        <f aca="false">V$5</f>
        <v>19</v>
      </c>
      <c r="W178" s="8" t="n">
        <f aca="false">W$5</f>
        <v>20</v>
      </c>
      <c r="X178" s="8" t="n">
        <f aca="false">X$5</f>
        <v>21</v>
      </c>
      <c r="Y178" s="8" t="n">
        <f aca="false">Y$5</f>
        <v>22</v>
      </c>
      <c r="Z178" s="8" t="n">
        <f aca="false">Z$5</f>
        <v>23</v>
      </c>
      <c r="AA178" s="8" t="n">
        <f aca="false">AA$5</f>
        <v>24</v>
      </c>
      <c r="AB178" s="8" t="n">
        <f aca="false">AB$5</f>
        <v>25</v>
      </c>
      <c r="AC178" s="44"/>
      <c r="AD178" s="44"/>
      <c r="AE178" s="44"/>
      <c r="AF178" s="44"/>
      <c r="AG178" s="44"/>
      <c r="AH178" s="44"/>
      <c r="AI178" s="44"/>
      <c r="AJ178" s="44"/>
      <c r="AK178" s="44"/>
      <c r="AL178" s="44" t="n">
        <f aca="false">SUM(AL5:AL175)</f>
        <v>595.125</v>
      </c>
      <c r="AM178" s="44" t="n">
        <v>345.125</v>
      </c>
      <c r="AN178" s="44"/>
      <c r="AO178" s="44"/>
      <c r="AP178" s="44"/>
      <c r="AQ178" s="44"/>
      <c r="AR178" s="44"/>
      <c r="AS178" s="44"/>
      <c r="AT178" s="44"/>
      <c r="AU178" s="44"/>
    </row>
    <row r="179" customFormat="false" ht="16.5" hidden="false" customHeight="true" outlineLevel="0" collapsed="false">
      <c r="A179" s="44"/>
      <c r="B179" s="44"/>
      <c r="C179" s="44"/>
      <c r="D179" s="206" t="s">
        <v>142</v>
      </c>
      <c r="E179" s="207" t="s">
        <v>306</v>
      </c>
      <c r="F179" s="153" t="n">
        <f aca="false">SUM(G179:AB179)</f>
        <v>16</v>
      </c>
      <c r="G179" s="154" t="n">
        <f aca="false">SUMIF($E$1:$E$175,$C$178,G1:G175)</f>
        <v>2</v>
      </c>
      <c r="H179" s="154" t="n">
        <f aca="false">SUMIF($E$1:$E$175,$C$178,H1:H175)</f>
        <v>2</v>
      </c>
      <c r="I179" s="154" t="n">
        <f aca="false">SUMIF($E$1:$E$175,$C$178,I1:I175)</f>
        <v>2</v>
      </c>
      <c r="J179" s="154" t="n">
        <f aca="false">SUMIF($E$1:$E$175,$C$178,J1:J175)</f>
        <v>0</v>
      </c>
      <c r="K179" s="154" t="n">
        <f aca="false">SUMIF($E$1:$E$175,$C$178,K1:K175)</f>
        <v>2</v>
      </c>
      <c r="L179" s="154" t="n">
        <f aca="false">SUMIF($E$1:$E$175,$C$178,L1:L175)</f>
        <v>2</v>
      </c>
      <c r="M179" s="154" t="n">
        <f aca="false">SUMIF($E$1:$E$175,$C$178,M1:M175)</f>
        <v>2</v>
      </c>
      <c r="N179" s="154" t="n">
        <f aca="false">SUMIF($E$1:$E$175,$C$178,N1:N175)</f>
        <v>2</v>
      </c>
      <c r="O179" s="154" t="n">
        <f aca="false">SUMIF($E$1:$E$175,$C$178,O1:O175)</f>
        <v>2</v>
      </c>
      <c r="P179" s="154" t="n">
        <f aca="false">SUMIF($E$1:$E$175,$C$178,P1:P175)</f>
        <v>0</v>
      </c>
      <c r="Q179" s="154" t="n">
        <f aca="false">SUMIF($E$1:$E$175,$C$178,Q1:Q175)</f>
        <v>0</v>
      </c>
      <c r="R179" s="154" t="n">
        <f aca="false">SUMIF($E$1:$E$175,$C$178,R1:R175)</f>
        <v>0</v>
      </c>
      <c r="S179" s="154" t="n">
        <f aca="false">SUMIF($E$1:$E$175,$C$178,S1:S175)</f>
        <v>0</v>
      </c>
      <c r="T179" s="154" t="n">
        <f aca="false">SUMIF($E$1:$E$175,$C$178,T1:T175)</f>
        <v>0</v>
      </c>
      <c r="U179" s="154" t="n">
        <f aca="false">SUMIF($E$1:$E$175,$C$178,U1:U175)</f>
        <v>0</v>
      </c>
      <c r="V179" s="154" t="n">
        <f aca="false">SUMIF($E$1:$E$175,$C$178,V1:V175)</f>
        <v>0</v>
      </c>
      <c r="W179" s="154" t="n">
        <f aca="false">SUMIF($E$1:$E$175,$C$178,W1:W175)</f>
        <v>0</v>
      </c>
      <c r="X179" s="154" t="n">
        <f aca="false">SUMIF($E$1:$E$175,$C$178,X1:X175)</f>
        <v>0</v>
      </c>
      <c r="Y179" s="154" t="n">
        <f aca="false">SUMIF($E$1:$E$175,$C$178,Y1:Y175)</f>
        <v>0</v>
      </c>
      <c r="Z179" s="154" t="n">
        <f aca="false">SUMIF($E$1:$E$175,$C$178,Z1:Z175)</f>
        <v>0</v>
      </c>
      <c r="AA179" s="154" t="n">
        <f aca="false">SUMIF($E$1:$E$175,$C$178,AA1:AA175)</f>
        <v>0</v>
      </c>
      <c r="AB179" s="154" t="n">
        <f aca="false">SUMIF($E$1:$E$175,$C$178,AB1:AB175)</f>
        <v>0</v>
      </c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</row>
    <row r="180" customFormat="false" ht="16.5" hidden="false" customHeight="true" outlineLevel="0" collapsed="false">
      <c r="A180" s="44"/>
      <c r="B180" s="44"/>
      <c r="C180" s="44"/>
      <c r="D180" s="208" t="s">
        <v>142</v>
      </c>
      <c r="E180" s="209" t="s">
        <v>23</v>
      </c>
      <c r="F180" s="210" t="n">
        <f aca="false">SUM(G180:AB180)</f>
        <v>0</v>
      </c>
      <c r="G180" s="211" t="n">
        <f aca="false">SUMIF($C$1:$C$175,$E180&amp;"_"&amp;$C$178,G$1:G$177)</f>
        <v>0</v>
      </c>
      <c r="H180" s="211" t="n">
        <f aca="false">SUMIF($C$1:$C$175,$E180&amp;"_"&amp;$C$178,H$1:H$177)</f>
        <v>0</v>
      </c>
      <c r="I180" s="211" t="n">
        <f aca="false">SUMIF($C$1:$C$175,$E180&amp;"_"&amp;$C$178,I$1:I$177)</f>
        <v>0</v>
      </c>
      <c r="J180" s="211" t="n">
        <f aca="false">SUMIF($C$1:$C$175,$E180&amp;"_"&amp;$C$178,J$1:J$177)</f>
        <v>0</v>
      </c>
      <c r="K180" s="211" t="n">
        <f aca="false">SUMIF($C$1:$C$175,$E180&amp;"_"&amp;$C$178,K$1:K$177)</f>
        <v>0</v>
      </c>
      <c r="L180" s="211" t="n">
        <f aca="false">SUMIF($C$1:$C$175,$E180&amp;"_"&amp;$C$178,L$1:L$177)</f>
        <v>0</v>
      </c>
      <c r="M180" s="211" t="n">
        <f aca="false">SUMIF($C$1:$C$175,$E180&amp;"_"&amp;$C$178,M$1:M$177)</f>
        <v>0</v>
      </c>
      <c r="N180" s="211" t="n">
        <f aca="false">SUMIF($C$1:$C$175,$E180&amp;"_"&amp;$C$178,N$1:N$177)</f>
        <v>0</v>
      </c>
      <c r="O180" s="211" t="n">
        <f aca="false">SUMIF($C$1:$C$175,$E180&amp;"_"&amp;$C$178,O$1:O$177)</f>
        <v>0</v>
      </c>
      <c r="P180" s="211" t="n">
        <f aca="false">SUMIF($C$1:$C$175,$E180&amp;"_"&amp;$C$178,P$1:P$177)</f>
        <v>0</v>
      </c>
      <c r="Q180" s="211" t="n">
        <f aca="false">SUMIF($C$1:$C$175,$E180&amp;"_"&amp;$C$178,Q$1:Q$177)</f>
        <v>0</v>
      </c>
      <c r="R180" s="211" t="n">
        <f aca="false">SUMIF($C$1:$C$175,$E180&amp;"_"&amp;$C$178,R$1:R$177)</f>
        <v>0</v>
      </c>
      <c r="S180" s="211" t="n">
        <f aca="false">SUMIF($C$1:$C$175,$E180&amp;"_"&amp;$C$178,S$1:S$177)</f>
        <v>0</v>
      </c>
      <c r="T180" s="211" t="n">
        <f aca="false">SUMIF($C$1:$C$175,$E180&amp;"_"&amp;$C$178,T$1:T$177)</f>
        <v>0</v>
      </c>
      <c r="U180" s="211" t="n">
        <f aca="false">SUMIF($C$1:$C$175,$E180&amp;"_"&amp;$C$178,U$1:U$177)</f>
        <v>0</v>
      </c>
      <c r="V180" s="211" t="n">
        <f aca="false">SUMIF($C$1:$C$175,$E180&amp;"_"&amp;$C$178,V$1:V$177)</f>
        <v>0</v>
      </c>
      <c r="W180" s="211" t="n">
        <f aca="false">SUMIF($C$1:$C$175,$E180&amp;"_"&amp;$C$178,W$1:W$177)</f>
        <v>0</v>
      </c>
      <c r="X180" s="211" t="n">
        <f aca="false">SUMIF($C$1:$C$175,$E180&amp;"_"&amp;$C$178,X$1:X$177)</f>
        <v>0</v>
      </c>
      <c r="Y180" s="211" t="n">
        <f aca="false">SUMIF($C$1:$C$175,$E180&amp;"_"&amp;$C$178,Y$1:Y$177)</f>
        <v>0</v>
      </c>
      <c r="Z180" s="211" t="n">
        <f aca="false">SUMIF($C$1:$C$175,$E180&amp;"_"&amp;$C$178,Z$1:Z$177)</f>
        <v>0</v>
      </c>
      <c r="AA180" s="211" t="n">
        <f aca="false">SUMIF($C$1:$C$175,$E180&amp;"_"&amp;$C$178,AA$1:AA$177)</f>
        <v>0</v>
      </c>
      <c r="AB180" s="211" t="n">
        <f aca="false">SUMIF($C$1:$C$175,$E180&amp;"_"&amp;$C$178,AB$1:AB$177)</f>
        <v>0</v>
      </c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  <c r="AR180" s="44"/>
      <c r="AS180" s="44"/>
      <c r="AT180" s="44"/>
      <c r="AU180" s="44"/>
    </row>
    <row r="181" customFormat="false" ht="16.5" hidden="false" customHeight="true" outlineLevel="0" collapsed="false">
      <c r="A181" s="44"/>
      <c r="B181" s="44"/>
      <c r="C181" s="44"/>
      <c r="D181" s="208" t="s">
        <v>142</v>
      </c>
      <c r="E181" s="209" t="s">
        <v>25</v>
      </c>
      <c r="F181" s="210" t="n">
        <f aca="false">SUM(G181:AB181)</f>
        <v>8</v>
      </c>
      <c r="G181" s="211" t="n">
        <f aca="false">SUMIF($C$1:$C$175,$E181&amp;"_"&amp;$C$178,G$1:G$175)</f>
        <v>2</v>
      </c>
      <c r="H181" s="211" t="n">
        <f aca="false">SUMIF($C$1:$C$175,$E181&amp;"_"&amp;$C$178,H$1:H$175)</f>
        <v>2</v>
      </c>
      <c r="I181" s="211" t="n">
        <f aca="false">SUMIF($C$1:$C$175,$E181&amp;"_"&amp;$C$178,I$1:I$175)</f>
        <v>2</v>
      </c>
      <c r="J181" s="211" t="n">
        <f aca="false">SUMIF($C$1:$C$175,$E181&amp;"_"&amp;$C$178,J$1:J$175)</f>
        <v>0</v>
      </c>
      <c r="K181" s="211" t="n">
        <f aca="false">SUMIF($C$1:$C$175,$E181&amp;"_"&amp;$C$178,K$1:K$175)</f>
        <v>2</v>
      </c>
      <c r="L181" s="211" t="n">
        <f aca="false">SUMIF($C$1:$C$175,$E181&amp;"_"&amp;$C$178,L$1:L$175)</f>
        <v>0</v>
      </c>
      <c r="M181" s="211" t="n">
        <f aca="false">SUMIF($C$1:$C$175,$E181&amp;"_"&amp;$C$178,M$1:M$175)</f>
        <v>0</v>
      </c>
      <c r="N181" s="211" t="n">
        <f aca="false">SUMIF($C$1:$C$175,$E181&amp;"_"&amp;$C$178,N$1:N$175)</f>
        <v>0</v>
      </c>
      <c r="O181" s="211" t="n">
        <f aca="false">SUMIF($C$1:$C$175,$E181&amp;"_"&amp;$C$178,O$1:O$175)</f>
        <v>0</v>
      </c>
      <c r="P181" s="211" t="n">
        <f aca="false">SUMIF($C$1:$C$175,$E181&amp;"_"&amp;$C$178,P$1:P$175)</f>
        <v>0</v>
      </c>
      <c r="Q181" s="211" t="n">
        <f aca="false">SUMIF($C$1:$C$175,$E181&amp;"_"&amp;$C$178,Q$1:Q$175)</f>
        <v>0</v>
      </c>
      <c r="R181" s="211" t="n">
        <f aca="false">SUMIF($C$1:$C$175,$E181&amp;"_"&amp;$C$178,R$1:R$175)</f>
        <v>0</v>
      </c>
      <c r="S181" s="211" t="n">
        <f aca="false">SUMIF($C$1:$C$175,$E181&amp;"_"&amp;$C$178,S$1:S$175)</f>
        <v>0</v>
      </c>
      <c r="T181" s="211" t="n">
        <f aca="false">SUMIF($C$1:$C$175,$E181&amp;"_"&amp;$C$178,T$1:T$175)</f>
        <v>0</v>
      </c>
      <c r="U181" s="211" t="n">
        <f aca="false">SUMIF($C$1:$C$175,$E181&amp;"_"&amp;$C$178,U$1:U$175)</f>
        <v>0</v>
      </c>
      <c r="V181" s="211" t="n">
        <f aca="false">SUMIF($C$1:$C$175,$E181&amp;"_"&amp;$C$178,V$1:V$175)</f>
        <v>0</v>
      </c>
      <c r="W181" s="211" t="n">
        <f aca="false">SUMIF($C$1:$C$175,$E181&amp;"_"&amp;$C$178,W$1:W$175)</f>
        <v>0</v>
      </c>
      <c r="X181" s="211" t="n">
        <f aca="false">SUMIF($C$1:$C$175,$E181&amp;"_"&amp;$C$178,X$1:X$175)</f>
        <v>0</v>
      </c>
      <c r="Y181" s="211" t="n">
        <f aca="false">SUMIF($C$1:$C$175,$E181&amp;"_"&amp;$C$178,Y$1:Y$175)</f>
        <v>0</v>
      </c>
      <c r="Z181" s="211" t="n">
        <f aca="false">SUMIF($C$1:$C$175,$E181&amp;"_"&amp;$C$178,Z$1:Z$175)</f>
        <v>0</v>
      </c>
      <c r="AA181" s="211" t="n">
        <f aca="false">SUMIF($C$1:$C$175,$E181&amp;"_"&amp;$C$178,AA$1:AA$175)</f>
        <v>0</v>
      </c>
      <c r="AB181" s="211" t="n">
        <f aca="false">SUMIF($C$1:$C$175,$E181&amp;"_"&amp;$C$178,AB$1:AB$175)</f>
        <v>0</v>
      </c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  <c r="AR181" s="44"/>
      <c r="AS181" s="44"/>
      <c r="AT181" s="44"/>
      <c r="AU181" s="44"/>
    </row>
    <row r="182" customFormat="false" ht="16.5" hidden="false" customHeight="true" outlineLevel="0" collapsed="false">
      <c r="A182" s="44"/>
      <c r="B182" s="44"/>
      <c r="C182" s="44"/>
      <c r="D182" s="208" t="s">
        <v>142</v>
      </c>
      <c r="E182" s="209" t="s">
        <v>27</v>
      </c>
      <c r="F182" s="210" t="n">
        <f aca="false">SUM(G182:AB182)</f>
        <v>8</v>
      </c>
      <c r="G182" s="211" t="n">
        <f aca="false">SUMIF($C$1:$C$175,$E182&amp;"_"&amp;$C$178,G$1:G$175)</f>
        <v>0</v>
      </c>
      <c r="H182" s="211" t="n">
        <f aca="false">SUMIF($C$1:$C$175,$E182&amp;"_"&amp;$C$178,H$1:H$175)</f>
        <v>0</v>
      </c>
      <c r="I182" s="211" t="n">
        <f aca="false">SUMIF($C$1:$C$175,$E182&amp;"_"&amp;$C$178,I$1:I$175)</f>
        <v>0</v>
      </c>
      <c r="J182" s="211" t="n">
        <f aca="false">SUMIF($C$1:$C$175,$E182&amp;"_"&amp;$C$178,J$1:J$175)</f>
        <v>0</v>
      </c>
      <c r="K182" s="211" t="n">
        <f aca="false">SUMIF($C$1:$C$175,$E182&amp;"_"&amp;$C$178,K$1:K$175)</f>
        <v>0</v>
      </c>
      <c r="L182" s="211" t="n">
        <f aca="false">SUMIF($C$1:$C$175,$E182&amp;"_"&amp;$C$178,L$1:L$175)</f>
        <v>2</v>
      </c>
      <c r="M182" s="211" t="n">
        <f aca="false">SUMIF($C$1:$C$175,$E182&amp;"_"&amp;$C$178,M$1:M$175)</f>
        <v>2</v>
      </c>
      <c r="N182" s="211" t="n">
        <f aca="false">SUMIF($C$1:$C$175,$E182&amp;"_"&amp;$C$178,N$1:N$175)</f>
        <v>2</v>
      </c>
      <c r="O182" s="211" t="n">
        <f aca="false">SUMIF($C$1:$C$175,$E182&amp;"_"&amp;$C$178,O$1:O$175)</f>
        <v>2</v>
      </c>
      <c r="P182" s="211" t="n">
        <f aca="false">SUMIF($C$1:$C$175,$E182&amp;"_"&amp;$C$178,P$1:P$175)</f>
        <v>0</v>
      </c>
      <c r="Q182" s="211" t="n">
        <f aca="false">SUMIF($C$1:$C$175,$E182&amp;"_"&amp;$C$178,Q$1:Q$175)</f>
        <v>0</v>
      </c>
      <c r="R182" s="211" t="n">
        <f aca="false">SUMIF($C$1:$C$175,$E182&amp;"_"&amp;$C$178,R$1:R$175)</f>
        <v>0</v>
      </c>
      <c r="S182" s="211" t="n">
        <f aca="false">SUMIF($C$1:$C$175,$E182&amp;"_"&amp;$C$178,S$1:S$175)</f>
        <v>0</v>
      </c>
      <c r="T182" s="211" t="n">
        <f aca="false">SUMIF($C$1:$C$175,$E182&amp;"_"&amp;$C$178,T$1:T$175)</f>
        <v>0</v>
      </c>
      <c r="U182" s="211" t="n">
        <f aca="false">SUMIF($C$1:$C$175,$E182&amp;"_"&amp;$C$178,U$1:U$175)</f>
        <v>0</v>
      </c>
      <c r="V182" s="211" t="n">
        <f aca="false">SUMIF($C$1:$C$175,$E182&amp;"_"&amp;$C$178,V$1:V$175)</f>
        <v>0</v>
      </c>
      <c r="W182" s="211" t="n">
        <f aca="false">SUMIF($C$1:$C$175,$E182&amp;"_"&amp;$C$178,W$1:W$175)</f>
        <v>0</v>
      </c>
      <c r="X182" s="211" t="n">
        <f aca="false">SUMIF($C$1:$C$175,$E182&amp;"_"&amp;$C$178,X$1:X$175)</f>
        <v>0</v>
      </c>
      <c r="Y182" s="211" t="n">
        <f aca="false">SUMIF($C$1:$C$175,$E182&amp;"_"&amp;$C$178,Y$1:Y$175)</f>
        <v>0</v>
      </c>
      <c r="Z182" s="211" t="n">
        <f aca="false">SUMIF($C$1:$C$175,$E182&amp;"_"&amp;$C$178,Z$1:Z$175)</f>
        <v>0</v>
      </c>
      <c r="AA182" s="211" t="n">
        <f aca="false">SUMIF($C$1:$C$175,$E182&amp;"_"&amp;$C$178,AA$1:AA$175)</f>
        <v>0</v>
      </c>
      <c r="AB182" s="211" t="n">
        <f aca="false">SUMIF($C$1:$C$175,$E182&amp;"_"&amp;$C$178,AB$1:AB$175)</f>
        <v>0</v>
      </c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  <c r="AR182" s="44"/>
      <c r="AS182" s="44"/>
      <c r="AT182" s="44"/>
      <c r="AU182" s="44"/>
    </row>
    <row r="183" customFormat="false" ht="16.5" hidden="false" customHeight="true" outlineLevel="0" collapsed="false">
      <c r="A183" s="44"/>
      <c r="B183" s="44"/>
      <c r="C183" s="44"/>
      <c r="D183" s="208" t="s">
        <v>142</v>
      </c>
      <c r="E183" s="209" t="s">
        <v>28</v>
      </c>
      <c r="F183" s="210" t="n">
        <f aca="false">SUM(G183:AB183)</f>
        <v>0</v>
      </c>
      <c r="G183" s="211" t="n">
        <f aca="false">SUMIF($C$1:$C$175,$E183&amp;"_"&amp;$C$178,G$1:G$175)</f>
        <v>0</v>
      </c>
      <c r="H183" s="211" t="n">
        <f aca="false">SUMIF($C$1:$C$175,$E183&amp;"_"&amp;$C$178,H$1:H$175)</f>
        <v>0</v>
      </c>
      <c r="I183" s="211" t="n">
        <f aca="false">SUMIF($C$1:$C$175,$E183&amp;"_"&amp;$C$178,I$1:I$175)</f>
        <v>0</v>
      </c>
      <c r="J183" s="211" t="n">
        <f aca="false">SUMIF($C$1:$C$175,$E183&amp;"_"&amp;$C$178,J$1:J$175)</f>
        <v>0</v>
      </c>
      <c r="K183" s="211" t="n">
        <f aca="false">SUMIF($C$1:$C$175,$E183&amp;"_"&amp;$C$178,K$1:K$175)</f>
        <v>0</v>
      </c>
      <c r="L183" s="211" t="n">
        <f aca="false">SUMIF($C$1:$C$175,$E183&amp;"_"&amp;$C$178,L$1:L$175)</f>
        <v>0</v>
      </c>
      <c r="M183" s="211" t="n">
        <f aca="false">SUMIF($C$1:$C$175,$E183&amp;"_"&amp;$C$178,M$1:M$175)</f>
        <v>0</v>
      </c>
      <c r="N183" s="211" t="n">
        <f aca="false">SUMIF($C$1:$C$175,$E183&amp;"_"&amp;$C$178,N$1:N$175)</f>
        <v>0</v>
      </c>
      <c r="O183" s="211" t="n">
        <f aca="false">SUMIF($C$1:$C$175,$E183&amp;"_"&amp;$C$178,O$1:O$175)</f>
        <v>0</v>
      </c>
      <c r="P183" s="211" t="n">
        <f aca="false">SUMIF($C$1:$C$175,$E183&amp;"_"&amp;$C$178,P$1:P$175)</f>
        <v>0</v>
      </c>
      <c r="Q183" s="211" t="n">
        <f aca="false">SUMIF($C$1:$C$175,$E183&amp;"_"&amp;$C$178,Q$1:Q$175)</f>
        <v>0</v>
      </c>
      <c r="R183" s="211" t="n">
        <f aca="false">SUMIF($C$1:$C$175,$E183&amp;"_"&amp;$C$178,R$1:R$175)</f>
        <v>0</v>
      </c>
      <c r="S183" s="211" t="n">
        <f aca="false">SUMIF($C$1:$C$175,$E183&amp;"_"&amp;$C$178,S$1:S$175)</f>
        <v>0</v>
      </c>
      <c r="T183" s="211" t="n">
        <f aca="false">SUMIF($C$1:$C$175,$E183&amp;"_"&amp;$C$178,T$1:T$175)</f>
        <v>0</v>
      </c>
      <c r="U183" s="211" t="n">
        <f aca="false">SUMIF($C$1:$C$175,$E183&amp;"_"&amp;$C$178,U$1:U$175)</f>
        <v>0</v>
      </c>
      <c r="V183" s="211" t="n">
        <f aca="false">SUMIF($C$1:$C$175,$E183&amp;"_"&amp;$C$178,V$1:V$175)</f>
        <v>0</v>
      </c>
      <c r="W183" s="211" t="n">
        <f aca="false">SUMIF($C$1:$C$175,$E183&amp;"_"&amp;$C$178,W$1:W$175)</f>
        <v>0</v>
      </c>
      <c r="X183" s="211" t="n">
        <f aca="false">SUMIF($C$1:$C$175,$E183&amp;"_"&amp;$C$178,X$1:X$175)</f>
        <v>0</v>
      </c>
      <c r="Y183" s="211" t="n">
        <f aca="false">SUMIF($C$1:$C$175,$E183&amp;"_"&amp;$C$178,Y$1:Y$175)</f>
        <v>0</v>
      </c>
      <c r="Z183" s="211" t="n">
        <f aca="false">SUMIF($C$1:$C$175,$E183&amp;"_"&amp;$C$178,Z$1:Z$175)</f>
        <v>0</v>
      </c>
      <c r="AA183" s="211" t="n">
        <f aca="false">SUMIF($C$1:$C$175,$E183&amp;"_"&amp;$C$178,AA$1:AA$175)</f>
        <v>0</v>
      </c>
      <c r="AB183" s="211" t="n">
        <f aca="false">SUMIF($C$1:$C$175,$E183&amp;"_"&amp;$C$178,AB$1:AB$175)</f>
        <v>0</v>
      </c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</row>
  </sheetData>
  <mergeCells count="1">
    <mergeCell ref="G2:P2"/>
  </mergeCells>
  <conditionalFormatting sqref="H4:S4">
    <cfRule type="cellIs" priority="2" operator="greaterThan" aboveAverage="0" equalAverage="0" bottom="0" percent="0" rank="0" text="" dxfId="0">
      <formula>23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9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7" activeCellId="0" sqref="K27"/>
    </sheetView>
  </sheetViews>
  <sheetFormatPr defaultRowHeight="15"/>
  <cols>
    <col collapsed="false" hidden="false" max="1" min="1" style="0" width="7.02040816326531"/>
    <col collapsed="false" hidden="false" max="2" min="2" style="0" width="17.4132653061224"/>
    <col collapsed="false" hidden="false" max="3" min="3" style="0" width="21.4642857142857"/>
    <col collapsed="false" hidden="false" max="4" min="4" style="0" width="15.3877551020408"/>
    <col collapsed="false" hidden="false" max="5" min="5" style="0" width="34.8265306122449"/>
    <col collapsed="false" hidden="false" max="6" min="6" style="0" width="36.3112244897959"/>
    <col collapsed="false" hidden="false" max="16" min="7" style="0" width="4.18367346938776"/>
    <col collapsed="false" hidden="false" max="67" min="17" style="0" width="68.9795918367347"/>
  </cols>
  <sheetData>
    <row r="1" customFormat="false" ht="14.25" hidden="false" customHeight="true" outlineLevel="0" collapsed="false">
      <c r="A1" s="374" t="str">
        <f aca="false">IFERROR(__xludf.dummyfunction("importrange(""1IN2PfonDZ9FddI96hJTdUxNGwwS_MrcaYVY0glBAI2o"",""Id Intervenants!A1:F100"")"),"ID")</f>
        <v>ID</v>
      </c>
      <c r="B1" s="375" t="s">
        <v>307</v>
      </c>
      <c r="C1" s="375" t="s">
        <v>308</v>
      </c>
      <c r="D1" s="374" t="s">
        <v>309</v>
      </c>
      <c r="E1" s="376" t="s">
        <v>310</v>
      </c>
      <c r="F1" s="377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  <c r="V1" s="378"/>
      <c r="W1" s="378"/>
      <c r="X1" s="378"/>
      <c r="Y1" s="378"/>
      <c r="Z1" s="378"/>
      <c r="AA1" s="378"/>
      <c r="AB1" s="378"/>
      <c r="AC1" s="378"/>
      <c r="AD1" s="378"/>
      <c r="AE1" s="378"/>
      <c r="AF1" s="378"/>
      <c r="AG1" s="378"/>
      <c r="AH1" s="378"/>
      <c r="AI1" s="378"/>
      <c r="AJ1" s="378"/>
      <c r="AK1" s="378"/>
      <c r="AL1" s="378"/>
      <c r="AM1" s="378"/>
      <c r="AN1" s="378"/>
      <c r="AO1" s="378"/>
      <c r="AP1" s="378"/>
      <c r="AQ1" s="378"/>
      <c r="AR1" s="378"/>
      <c r="AS1" s="378"/>
      <c r="AT1" s="378"/>
      <c r="AU1" s="378"/>
      <c r="AV1" s="378"/>
      <c r="AW1" s="378"/>
      <c r="AX1" s="378"/>
      <c r="AY1" s="378"/>
      <c r="AZ1" s="378"/>
      <c r="BA1" s="378"/>
      <c r="BB1" s="378"/>
      <c r="BC1" s="378"/>
      <c r="BD1" s="378"/>
      <c r="BE1" s="378"/>
      <c r="BF1" s="378"/>
      <c r="BG1" s="378"/>
      <c r="BH1" s="378"/>
      <c r="BI1" s="378"/>
      <c r="BJ1" s="378"/>
      <c r="BK1" s="378"/>
      <c r="BL1" s="378"/>
      <c r="BM1" s="378"/>
      <c r="BN1" s="378"/>
      <c r="BO1" s="378"/>
    </row>
    <row r="2" customFormat="false" ht="14.25" hidden="false" customHeight="true" outlineLevel="0" collapsed="false">
      <c r="A2" s="379" t="s">
        <v>122</v>
      </c>
      <c r="B2" s="26" t="s">
        <v>311</v>
      </c>
      <c r="C2" s="26" t="s">
        <v>312</v>
      </c>
      <c r="D2" s="379" t="s">
        <v>313</v>
      </c>
      <c r="E2" s="380" t="s">
        <v>314</v>
      </c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  <c r="R2" s="378"/>
      <c r="S2" s="378"/>
      <c r="T2" s="378"/>
      <c r="U2" s="378"/>
      <c r="V2" s="378"/>
      <c r="W2" s="378"/>
      <c r="X2" s="378"/>
      <c r="Y2" s="378"/>
      <c r="Z2" s="378"/>
      <c r="AA2" s="378"/>
      <c r="AB2" s="378"/>
      <c r="AC2" s="378"/>
      <c r="AD2" s="378"/>
      <c r="AE2" s="378"/>
      <c r="AF2" s="378"/>
      <c r="AG2" s="378"/>
      <c r="AH2" s="378"/>
      <c r="AI2" s="378"/>
      <c r="AJ2" s="378"/>
      <c r="AK2" s="378"/>
      <c r="AL2" s="378"/>
      <c r="AM2" s="378"/>
      <c r="AN2" s="378"/>
      <c r="AO2" s="378"/>
      <c r="AP2" s="378"/>
      <c r="AQ2" s="378"/>
      <c r="AR2" s="378"/>
      <c r="AS2" s="378"/>
      <c r="AT2" s="378"/>
      <c r="AU2" s="378"/>
      <c r="AV2" s="378"/>
      <c r="AW2" s="378"/>
      <c r="AX2" s="378"/>
      <c r="AY2" s="378"/>
      <c r="AZ2" s="378"/>
      <c r="BA2" s="378"/>
      <c r="BB2" s="378"/>
      <c r="BC2" s="378"/>
      <c r="BD2" s="378"/>
      <c r="BE2" s="378"/>
      <c r="BF2" s="378"/>
      <c r="BG2" s="378"/>
      <c r="BH2" s="378"/>
      <c r="BI2" s="378"/>
      <c r="BJ2" s="378"/>
      <c r="BK2" s="378"/>
      <c r="BL2" s="378"/>
      <c r="BM2" s="378"/>
      <c r="BN2" s="378"/>
      <c r="BO2" s="378"/>
    </row>
    <row r="3" customFormat="false" ht="14.25" hidden="false" customHeight="true" outlineLevel="0" collapsed="false">
      <c r="A3" s="379" t="s">
        <v>87</v>
      </c>
      <c r="B3" s="26" t="s">
        <v>315</v>
      </c>
      <c r="C3" s="26" t="s">
        <v>316</v>
      </c>
      <c r="D3" s="379" t="s">
        <v>313</v>
      </c>
      <c r="E3" s="380" t="s">
        <v>317</v>
      </c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  <c r="R3" s="378"/>
      <c r="S3" s="378"/>
      <c r="T3" s="378"/>
      <c r="U3" s="378"/>
      <c r="V3" s="378"/>
      <c r="W3" s="378"/>
      <c r="X3" s="378"/>
      <c r="Y3" s="378"/>
      <c r="Z3" s="378"/>
      <c r="AA3" s="378"/>
      <c r="AB3" s="378"/>
      <c r="AC3" s="378"/>
      <c r="AD3" s="378"/>
      <c r="AE3" s="378"/>
      <c r="AF3" s="378"/>
      <c r="AG3" s="378"/>
      <c r="AH3" s="378"/>
      <c r="AI3" s="378"/>
      <c r="AJ3" s="378"/>
      <c r="AK3" s="378"/>
      <c r="AL3" s="378"/>
      <c r="AM3" s="378"/>
      <c r="AN3" s="378"/>
      <c r="AO3" s="378"/>
      <c r="AP3" s="378"/>
      <c r="AQ3" s="378"/>
      <c r="AR3" s="378"/>
      <c r="AS3" s="378"/>
      <c r="AT3" s="378"/>
      <c r="AU3" s="378"/>
      <c r="AV3" s="378"/>
      <c r="AW3" s="378"/>
      <c r="AX3" s="378"/>
      <c r="AY3" s="378"/>
      <c r="AZ3" s="378"/>
      <c r="BA3" s="378"/>
      <c r="BB3" s="378"/>
      <c r="BC3" s="378"/>
      <c r="BD3" s="378"/>
      <c r="BE3" s="378"/>
      <c r="BF3" s="378"/>
      <c r="BG3" s="378"/>
      <c r="BH3" s="378"/>
      <c r="BI3" s="378"/>
      <c r="BJ3" s="378"/>
      <c r="BK3" s="378"/>
      <c r="BL3" s="378"/>
      <c r="BM3" s="378"/>
      <c r="BN3" s="378"/>
      <c r="BO3" s="378"/>
    </row>
    <row r="4" customFormat="false" ht="14.25" hidden="false" customHeight="true" outlineLevel="0" collapsed="false">
      <c r="A4" s="379" t="s">
        <v>114</v>
      </c>
      <c r="B4" s="26" t="s">
        <v>318</v>
      </c>
      <c r="C4" s="26" t="s">
        <v>319</v>
      </c>
      <c r="D4" s="379" t="s">
        <v>313</v>
      </c>
      <c r="E4" s="380" t="s">
        <v>320</v>
      </c>
      <c r="F4" s="378"/>
      <c r="G4" s="378"/>
      <c r="H4" s="378"/>
      <c r="I4" s="378"/>
      <c r="J4" s="378"/>
      <c r="K4" s="378"/>
      <c r="L4" s="378"/>
      <c r="M4" s="378"/>
      <c r="N4" s="378"/>
      <c r="O4" s="378"/>
      <c r="P4" s="378"/>
      <c r="Q4" s="378"/>
      <c r="R4" s="378"/>
      <c r="S4" s="378"/>
      <c r="T4" s="378"/>
      <c r="U4" s="378"/>
      <c r="V4" s="378"/>
      <c r="W4" s="378"/>
      <c r="X4" s="378"/>
      <c r="Y4" s="378"/>
      <c r="Z4" s="378"/>
      <c r="AA4" s="378"/>
      <c r="AB4" s="378"/>
      <c r="AC4" s="378"/>
      <c r="AD4" s="378"/>
      <c r="AE4" s="378"/>
      <c r="AF4" s="378"/>
      <c r="AG4" s="378"/>
      <c r="AH4" s="378"/>
      <c r="AI4" s="378"/>
      <c r="AJ4" s="378"/>
      <c r="AK4" s="378"/>
      <c r="AL4" s="378"/>
      <c r="AM4" s="378"/>
      <c r="AN4" s="378"/>
      <c r="AO4" s="378"/>
      <c r="AP4" s="378"/>
      <c r="AQ4" s="378"/>
      <c r="AR4" s="378"/>
      <c r="AS4" s="378"/>
      <c r="AT4" s="378"/>
      <c r="AU4" s="378"/>
      <c r="AV4" s="378"/>
      <c r="AW4" s="378"/>
      <c r="AX4" s="378"/>
      <c r="AY4" s="378"/>
      <c r="AZ4" s="378"/>
      <c r="BA4" s="378"/>
      <c r="BB4" s="378"/>
      <c r="BC4" s="378"/>
      <c r="BD4" s="378"/>
      <c r="BE4" s="378"/>
      <c r="BF4" s="378"/>
      <c r="BG4" s="378"/>
      <c r="BH4" s="378"/>
      <c r="BI4" s="378"/>
      <c r="BJ4" s="378"/>
      <c r="BK4" s="378"/>
      <c r="BL4" s="378"/>
      <c r="BM4" s="378"/>
      <c r="BN4" s="378"/>
      <c r="BO4" s="378"/>
    </row>
    <row r="5" customFormat="false" ht="14.25" hidden="false" customHeight="true" outlineLevel="0" collapsed="false">
      <c r="A5" s="379" t="s">
        <v>135</v>
      </c>
      <c r="B5" s="26" t="s">
        <v>321</v>
      </c>
      <c r="C5" s="26" t="s">
        <v>322</v>
      </c>
      <c r="D5" s="379" t="s">
        <v>313</v>
      </c>
      <c r="E5" s="380" t="s">
        <v>323</v>
      </c>
      <c r="F5" s="378"/>
      <c r="G5" s="378"/>
      <c r="H5" s="378"/>
      <c r="I5" s="378"/>
      <c r="J5" s="378"/>
      <c r="K5" s="378"/>
      <c r="L5" s="378"/>
      <c r="M5" s="378"/>
      <c r="N5" s="378"/>
      <c r="O5" s="378"/>
      <c r="P5" s="378"/>
      <c r="Q5" s="378"/>
      <c r="R5" s="378"/>
      <c r="S5" s="378"/>
      <c r="T5" s="378"/>
      <c r="U5" s="378"/>
      <c r="V5" s="378"/>
      <c r="W5" s="378"/>
      <c r="X5" s="378"/>
      <c r="Y5" s="378"/>
      <c r="Z5" s="378"/>
      <c r="AA5" s="378"/>
      <c r="AB5" s="378"/>
      <c r="AC5" s="378"/>
      <c r="AD5" s="378"/>
      <c r="AE5" s="378"/>
      <c r="AF5" s="378"/>
      <c r="AG5" s="378"/>
      <c r="AH5" s="378"/>
      <c r="AI5" s="378"/>
      <c r="AJ5" s="378"/>
      <c r="AK5" s="378"/>
      <c r="AL5" s="378"/>
      <c r="AM5" s="378"/>
      <c r="AN5" s="378"/>
      <c r="AO5" s="378"/>
      <c r="AP5" s="378"/>
      <c r="AQ5" s="378"/>
      <c r="AR5" s="378"/>
      <c r="AS5" s="378"/>
      <c r="AT5" s="378"/>
      <c r="AU5" s="378"/>
      <c r="AV5" s="378"/>
      <c r="AW5" s="378"/>
      <c r="AX5" s="378"/>
      <c r="AY5" s="378"/>
      <c r="AZ5" s="378"/>
      <c r="BA5" s="378"/>
      <c r="BB5" s="378"/>
      <c r="BC5" s="378"/>
      <c r="BD5" s="378"/>
      <c r="BE5" s="378"/>
      <c r="BF5" s="378"/>
      <c r="BG5" s="378"/>
      <c r="BH5" s="378"/>
      <c r="BI5" s="378"/>
      <c r="BJ5" s="378"/>
      <c r="BK5" s="378"/>
      <c r="BL5" s="378"/>
      <c r="BM5" s="378"/>
      <c r="BN5" s="378"/>
      <c r="BO5" s="378"/>
    </row>
    <row r="6" customFormat="false" ht="14.25" hidden="false" customHeight="true" outlineLevel="0" collapsed="false">
      <c r="A6" s="379" t="s">
        <v>131</v>
      </c>
      <c r="B6" s="26" t="s">
        <v>324</v>
      </c>
      <c r="C6" s="26" t="s">
        <v>325</v>
      </c>
      <c r="D6" s="379" t="s">
        <v>313</v>
      </c>
      <c r="E6" s="380" t="s">
        <v>326</v>
      </c>
      <c r="F6" s="378"/>
      <c r="G6" s="378"/>
      <c r="H6" s="378"/>
      <c r="I6" s="378"/>
      <c r="J6" s="378"/>
      <c r="K6" s="378"/>
      <c r="L6" s="378"/>
      <c r="M6" s="378"/>
      <c r="N6" s="378"/>
      <c r="O6" s="378"/>
      <c r="P6" s="378"/>
      <c r="Q6" s="378"/>
      <c r="R6" s="378"/>
      <c r="S6" s="378"/>
      <c r="T6" s="378"/>
      <c r="U6" s="378"/>
      <c r="V6" s="378"/>
      <c r="W6" s="378"/>
      <c r="X6" s="378"/>
      <c r="Y6" s="378"/>
      <c r="Z6" s="378"/>
      <c r="AA6" s="378"/>
      <c r="AB6" s="378"/>
      <c r="AC6" s="378"/>
      <c r="AD6" s="378"/>
      <c r="AE6" s="378"/>
      <c r="AF6" s="378"/>
      <c r="AG6" s="378"/>
      <c r="AH6" s="378"/>
      <c r="AI6" s="378"/>
      <c r="AJ6" s="378"/>
      <c r="AK6" s="378"/>
      <c r="AL6" s="378"/>
      <c r="AM6" s="378"/>
      <c r="AN6" s="378"/>
      <c r="AO6" s="378"/>
      <c r="AP6" s="378"/>
      <c r="AQ6" s="378"/>
      <c r="AR6" s="378"/>
      <c r="AS6" s="378"/>
      <c r="AT6" s="378"/>
      <c r="AU6" s="378"/>
      <c r="AV6" s="378"/>
      <c r="AW6" s="378"/>
      <c r="AX6" s="378"/>
      <c r="AY6" s="378"/>
      <c r="AZ6" s="378"/>
      <c r="BA6" s="378"/>
      <c r="BB6" s="378"/>
      <c r="BC6" s="378"/>
      <c r="BD6" s="378"/>
      <c r="BE6" s="378"/>
      <c r="BF6" s="378"/>
      <c r="BG6" s="378"/>
      <c r="BH6" s="378"/>
      <c r="BI6" s="378"/>
      <c r="BJ6" s="378"/>
      <c r="BK6" s="378"/>
      <c r="BL6" s="378"/>
      <c r="BM6" s="378"/>
      <c r="BN6" s="378"/>
      <c r="BO6" s="378"/>
    </row>
    <row r="7" customFormat="false" ht="14.25" hidden="false" customHeight="true" outlineLevel="0" collapsed="false">
      <c r="A7" s="379" t="s">
        <v>163</v>
      </c>
      <c r="B7" s="26" t="s">
        <v>327</v>
      </c>
      <c r="C7" s="26" t="s">
        <v>328</v>
      </c>
      <c r="D7" s="379" t="s">
        <v>313</v>
      </c>
      <c r="E7" s="380" t="s">
        <v>329</v>
      </c>
      <c r="F7" s="378"/>
      <c r="G7" s="378"/>
      <c r="H7" s="378"/>
      <c r="I7" s="378"/>
      <c r="J7" s="378"/>
      <c r="K7" s="378"/>
      <c r="L7" s="378"/>
      <c r="M7" s="378"/>
      <c r="N7" s="378"/>
      <c r="O7" s="378"/>
      <c r="P7" s="378"/>
      <c r="Q7" s="378"/>
      <c r="R7" s="378"/>
      <c r="S7" s="378"/>
      <c r="T7" s="378"/>
      <c r="U7" s="378"/>
      <c r="V7" s="378"/>
      <c r="W7" s="378"/>
      <c r="X7" s="378"/>
      <c r="Y7" s="378"/>
      <c r="Z7" s="378"/>
      <c r="AA7" s="378"/>
      <c r="AB7" s="378"/>
      <c r="AC7" s="378"/>
      <c r="AD7" s="378"/>
      <c r="AE7" s="378"/>
      <c r="AF7" s="378"/>
      <c r="AG7" s="378"/>
      <c r="AH7" s="378"/>
      <c r="AI7" s="378"/>
      <c r="AJ7" s="378"/>
      <c r="AK7" s="378"/>
      <c r="AL7" s="378"/>
      <c r="AM7" s="378"/>
      <c r="AN7" s="378"/>
      <c r="AO7" s="378"/>
      <c r="AP7" s="378"/>
      <c r="AQ7" s="378"/>
      <c r="AR7" s="378"/>
      <c r="AS7" s="378"/>
      <c r="AT7" s="378"/>
      <c r="AU7" s="378"/>
      <c r="AV7" s="378"/>
      <c r="AW7" s="378"/>
      <c r="AX7" s="378"/>
      <c r="AY7" s="378"/>
      <c r="AZ7" s="378"/>
      <c r="BA7" s="378"/>
      <c r="BB7" s="378"/>
      <c r="BC7" s="378"/>
      <c r="BD7" s="378"/>
      <c r="BE7" s="378"/>
      <c r="BF7" s="378"/>
      <c r="BG7" s="378"/>
      <c r="BH7" s="378"/>
      <c r="BI7" s="378"/>
      <c r="BJ7" s="378"/>
      <c r="BK7" s="378"/>
      <c r="BL7" s="378"/>
      <c r="BM7" s="378"/>
      <c r="BN7" s="378"/>
      <c r="BO7" s="378"/>
    </row>
    <row r="8" customFormat="false" ht="14.25" hidden="false" customHeight="true" outlineLevel="0" collapsed="false">
      <c r="A8" s="379" t="s">
        <v>158</v>
      </c>
      <c r="B8" s="26" t="s">
        <v>330</v>
      </c>
      <c r="C8" s="26" t="s">
        <v>331</v>
      </c>
      <c r="D8" s="379" t="s">
        <v>313</v>
      </c>
      <c r="E8" s="380" t="s">
        <v>332</v>
      </c>
      <c r="F8" s="378"/>
      <c r="G8" s="378"/>
      <c r="H8" s="378"/>
      <c r="I8" s="378"/>
      <c r="J8" s="378"/>
      <c r="K8" s="378"/>
      <c r="L8" s="378"/>
      <c r="M8" s="378"/>
      <c r="N8" s="378"/>
      <c r="O8" s="378"/>
      <c r="P8" s="378"/>
      <c r="Q8" s="378"/>
      <c r="R8" s="378"/>
      <c r="S8" s="378"/>
      <c r="T8" s="378"/>
      <c r="U8" s="378"/>
      <c r="V8" s="378"/>
      <c r="W8" s="378"/>
      <c r="X8" s="378"/>
      <c r="Y8" s="378"/>
      <c r="Z8" s="378"/>
      <c r="AA8" s="378"/>
      <c r="AB8" s="378"/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8"/>
      <c r="AP8" s="378"/>
      <c r="AQ8" s="378"/>
      <c r="AR8" s="378"/>
      <c r="AS8" s="378"/>
      <c r="AT8" s="378"/>
      <c r="AU8" s="378"/>
      <c r="AV8" s="378"/>
      <c r="AW8" s="378"/>
      <c r="AX8" s="378"/>
      <c r="AY8" s="378"/>
      <c r="AZ8" s="378"/>
      <c r="BA8" s="378"/>
      <c r="BB8" s="378"/>
      <c r="BC8" s="378"/>
      <c r="BD8" s="378"/>
      <c r="BE8" s="378"/>
      <c r="BF8" s="378"/>
      <c r="BG8" s="378"/>
      <c r="BH8" s="378"/>
      <c r="BI8" s="378"/>
      <c r="BJ8" s="378"/>
      <c r="BK8" s="378"/>
      <c r="BL8" s="378"/>
      <c r="BM8" s="378"/>
      <c r="BN8" s="378"/>
      <c r="BO8" s="378"/>
    </row>
    <row r="9" customFormat="false" ht="14.25" hidden="false" customHeight="true" outlineLevel="0" collapsed="false">
      <c r="A9" s="379" t="s">
        <v>95</v>
      </c>
      <c r="B9" s="26" t="s">
        <v>333</v>
      </c>
      <c r="C9" s="26" t="s">
        <v>334</v>
      </c>
      <c r="D9" s="379" t="s">
        <v>313</v>
      </c>
      <c r="E9" s="380" t="s">
        <v>335</v>
      </c>
      <c r="F9" s="378"/>
      <c r="G9" s="378"/>
      <c r="H9" s="378"/>
      <c r="I9" s="378"/>
      <c r="J9" s="378"/>
      <c r="K9" s="378"/>
      <c r="L9" s="378"/>
      <c r="M9" s="378"/>
      <c r="N9" s="378"/>
      <c r="O9" s="378"/>
      <c r="P9" s="378"/>
      <c r="Q9" s="378"/>
      <c r="R9" s="378"/>
      <c r="S9" s="378"/>
      <c r="T9" s="378"/>
      <c r="U9" s="378"/>
      <c r="V9" s="378"/>
      <c r="W9" s="378"/>
      <c r="X9" s="378"/>
      <c r="Y9" s="378"/>
      <c r="Z9" s="378"/>
      <c r="AA9" s="378"/>
      <c r="AB9" s="378"/>
      <c r="AC9" s="378"/>
      <c r="AD9" s="378"/>
      <c r="AE9" s="378"/>
      <c r="AF9" s="378"/>
      <c r="AG9" s="378"/>
      <c r="AH9" s="378"/>
      <c r="AI9" s="378"/>
      <c r="AJ9" s="378"/>
      <c r="AK9" s="378"/>
      <c r="AL9" s="378"/>
      <c r="AM9" s="378"/>
      <c r="AN9" s="378"/>
      <c r="AO9" s="378"/>
      <c r="AP9" s="378"/>
      <c r="AQ9" s="378"/>
      <c r="AR9" s="378"/>
      <c r="AS9" s="378"/>
      <c r="AT9" s="378"/>
      <c r="AU9" s="378"/>
      <c r="AV9" s="378"/>
      <c r="AW9" s="378"/>
      <c r="AX9" s="378"/>
      <c r="AY9" s="378"/>
      <c r="AZ9" s="378"/>
      <c r="BA9" s="378"/>
      <c r="BB9" s="378"/>
      <c r="BC9" s="378"/>
      <c r="BD9" s="378"/>
      <c r="BE9" s="378"/>
      <c r="BF9" s="378"/>
      <c r="BG9" s="378"/>
      <c r="BH9" s="378"/>
      <c r="BI9" s="378"/>
      <c r="BJ9" s="378"/>
      <c r="BK9" s="378"/>
      <c r="BL9" s="378"/>
      <c r="BM9" s="378"/>
      <c r="BN9" s="378"/>
      <c r="BO9" s="378"/>
    </row>
    <row r="10" customFormat="false" ht="14.25" hidden="false" customHeight="true" outlineLevel="0" collapsed="false">
      <c r="A10" s="379" t="s">
        <v>96</v>
      </c>
      <c r="B10" s="26" t="s">
        <v>333</v>
      </c>
      <c r="C10" s="26" t="s">
        <v>336</v>
      </c>
      <c r="D10" s="381" t="s">
        <v>313</v>
      </c>
      <c r="E10" s="382" t="s">
        <v>337</v>
      </c>
      <c r="F10" s="378"/>
      <c r="G10" s="378"/>
      <c r="H10" s="378"/>
      <c r="I10" s="378"/>
      <c r="J10" s="378"/>
      <c r="K10" s="378"/>
      <c r="L10" s="378"/>
      <c r="M10" s="378"/>
      <c r="N10" s="378"/>
      <c r="O10" s="378"/>
      <c r="P10" s="378"/>
      <c r="Q10" s="378"/>
      <c r="R10" s="378"/>
      <c r="S10" s="378"/>
      <c r="T10" s="378"/>
      <c r="U10" s="378"/>
      <c r="V10" s="378"/>
      <c r="W10" s="378"/>
      <c r="X10" s="378"/>
      <c r="Y10" s="378"/>
      <c r="Z10" s="378"/>
      <c r="AA10" s="378"/>
      <c r="AB10" s="378"/>
      <c r="AC10" s="378"/>
      <c r="AD10" s="378"/>
      <c r="AE10" s="378"/>
      <c r="AF10" s="378"/>
      <c r="AG10" s="378"/>
      <c r="AH10" s="378"/>
      <c r="AI10" s="378"/>
      <c r="AJ10" s="378"/>
      <c r="AK10" s="378"/>
      <c r="AL10" s="378"/>
      <c r="AM10" s="378"/>
      <c r="AN10" s="378"/>
      <c r="AO10" s="378"/>
      <c r="AP10" s="378"/>
      <c r="AQ10" s="378"/>
      <c r="AR10" s="378"/>
      <c r="AS10" s="378"/>
      <c r="AT10" s="378"/>
      <c r="AU10" s="378"/>
      <c r="AV10" s="378"/>
      <c r="AW10" s="378"/>
      <c r="AX10" s="378"/>
      <c r="AY10" s="378"/>
      <c r="AZ10" s="378"/>
      <c r="BA10" s="378"/>
      <c r="BB10" s="378"/>
      <c r="BC10" s="378"/>
      <c r="BD10" s="378"/>
      <c r="BE10" s="378"/>
      <c r="BF10" s="378"/>
      <c r="BG10" s="378"/>
      <c r="BH10" s="378"/>
      <c r="BI10" s="378"/>
      <c r="BJ10" s="378"/>
      <c r="BK10" s="378"/>
      <c r="BL10" s="378"/>
      <c r="BM10" s="378"/>
      <c r="BN10" s="378"/>
      <c r="BO10" s="378"/>
    </row>
    <row r="11" customFormat="false" ht="14.25" hidden="false" customHeight="true" outlineLevel="0" collapsed="false">
      <c r="A11" s="379" t="s">
        <v>76</v>
      </c>
      <c r="B11" s="26" t="s">
        <v>338</v>
      </c>
      <c r="C11" s="26" t="s">
        <v>339</v>
      </c>
      <c r="D11" s="379" t="s">
        <v>313</v>
      </c>
      <c r="E11" s="380" t="s">
        <v>340</v>
      </c>
      <c r="F11" s="378"/>
      <c r="G11" s="378"/>
      <c r="H11" s="378"/>
      <c r="I11" s="378"/>
      <c r="J11" s="378"/>
      <c r="K11" s="378"/>
      <c r="L11" s="378"/>
      <c r="M11" s="378"/>
      <c r="N11" s="378"/>
      <c r="O11" s="378"/>
      <c r="P11" s="378"/>
      <c r="Q11" s="378"/>
      <c r="R11" s="378"/>
      <c r="S11" s="378"/>
      <c r="T11" s="378"/>
      <c r="U11" s="378"/>
      <c r="V11" s="378"/>
      <c r="W11" s="378"/>
      <c r="X11" s="378"/>
      <c r="Y11" s="378"/>
      <c r="Z11" s="378"/>
      <c r="AA11" s="378"/>
      <c r="AB11" s="378"/>
      <c r="AC11" s="378"/>
      <c r="AD11" s="378"/>
      <c r="AE11" s="378"/>
      <c r="AF11" s="378"/>
      <c r="AG11" s="378"/>
      <c r="AH11" s="378"/>
      <c r="AI11" s="378"/>
      <c r="AJ11" s="378"/>
      <c r="AK11" s="378"/>
      <c r="AL11" s="378"/>
      <c r="AM11" s="378"/>
      <c r="AN11" s="378"/>
      <c r="AO11" s="378"/>
      <c r="AP11" s="378"/>
      <c r="AQ11" s="378"/>
      <c r="AR11" s="378"/>
      <c r="AS11" s="378"/>
      <c r="AT11" s="378"/>
      <c r="AU11" s="378"/>
      <c r="AV11" s="378"/>
      <c r="AW11" s="378"/>
      <c r="AX11" s="378"/>
      <c r="AY11" s="378"/>
      <c r="AZ11" s="378"/>
      <c r="BA11" s="378"/>
      <c r="BB11" s="378"/>
      <c r="BC11" s="378"/>
      <c r="BD11" s="378"/>
      <c r="BE11" s="378"/>
      <c r="BF11" s="378"/>
      <c r="BG11" s="378"/>
      <c r="BH11" s="378"/>
      <c r="BI11" s="378"/>
      <c r="BJ11" s="378"/>
      <c r="BK11" s="378"/>
      <c r="BL11" s="378"/>
      <c r="BM11" s="378"/>
      <c r="BN11" s="378"/>
      <c r="BO11" s="378"/>
    </row>
    <row r="12" customFormat="false" ht="14.25" hidden="false" customHeight="true" outlineLevel="0" collapsed="false">
      <c r="A12" s="379" t="s">
        <v>77</v>
      </c>
      <c r="B12" s="26" t="s">
        <v>341</v>
      </c>
      <c r="C12" s="26" t="s">
        <v>342</v>
      </c>
      <c r="D12" s="379" t="s">
        <v>313</v>
      </c>
      <c r="E12" s="380" t="s">
        <v>343</v>
      </c>
      <c r="F12" s="378"/>
      <c r="G12" s="378"/>
      <c r="H12" s="378"/>
      <c r="I12" s="378"/>
      <c r="J12" s="378"/>
      <c r="K12" s="378"/>
      <c r="L12" s="378"/>
      <c r="M12" s="378"/>
      <c r="N12" s="378"/>
      <c r="O12" s="378"/>
      <c r="P12" s="378"/>
      <c r="Q12" s="378"/>
      <c r="R12" s="378"/>
      <c r="S12" s="378"/>
      <c r="T12" s="378"/>
      <c r="U12" s="378"/>
      <c r="V12" s="378"/>
      <c r="W12" s="378"/>
      <c r="X12" s="378"/>
      <c r="Y12" s="378"/>
      <c r="Z12" s="378"/>
      <c r="AA12" s="378"/>
      <c r="AB12" s="378"/>
      <c r="AC12" s="378"/>
      <c r="AD12" s="378"/>
      <c r="AE12" s="378"/>
      <c r="AF12" s="378"/>
      <c r="AG12" s="378"/>
      <c r="AH12" s="378"/>
      <c r="AI12" s="378"/>
      <c r="AJ12" s="378"/>
      <c r="AK12" s="378"/>
      <c r="AL12" s="378"/>
      <c r="AM12" s="378"/>
      <c r="AN12" s="378"/>
      <c r="AO12" s="378"/>
      <c r="AP12" s="378"/>
      <c r="AQ12" s="378"/>
      <c r="AR12" s="378"/>
      <c r="AS12" s="378"/>
      <c r="AT12" s="378"/>
      <c r="AU12" s="378"/>
      <c r="AV12" s="378"/>
      <c r="AW12" s="378"/>
      <c r="AX12" s="378"/>
      <c r="AY12" s="378"/>
      <c r="AZ12" s="378"/>
      <c r="BA12" s="378"/>
      <c r="BB12" s="378"/>
      <c r="BC12" s="378"/>
      <c r="BD12" s="378"/>
      <c r="BE12" s="378"/>
      <c r="BF12" s="378"/>
      <c r="BG12" s="378"/>
      <c r="BH12" s="378"/>
      <c r="BI12" s="378"/>
      <c r="BJ12" s="378"/>
      <c r="BK12" s="378"/>
      <c r="BL12" s="378"/>
      <c r="BM12" s="378"/>
      <c r="BN12" s="378"/>
      <c r="BO12" s="378"/>
    </row>
    <row r="13" customFormat="false" ht="14.25" hidden="false" customHeight="true" outlineLevel="0" collapsed="false">
      <c r="A13" s="379" t="s">
        <v>83</v>
      </c>
      <c r="B13" s="26" t="s">
        <v>344</v>
      </c>
      <c r="C13" s="26" t="s">
        <v>345</v>
      </c>
      <c r="D13" s="379" t="s">
        <v>313</v>
      </c>
      <c r="E13" s="380" t="s">
        <v>346</v>
      </c>
      <c r="F13" s="378"/>
      <c r="G13" s="378"/>
      <c r="H13" s="378"/>
      <c r="I13" s="378"/>
      <c r="J13" s="378"/>
      <c r="K13" s="378"/>
      <c r="L13" s="378"/>
      <c r="M13" s="378"/>
      <c r="N13" s="378"/>
      <c r="O13" s="378"/>
      <c r="P13" s="378"/>
      <c r="Q13" s="378"/>
      <c r="R13" s="378"/>
      <c r="S13" s="378"/>
      <c r="T13" s="378"/>
      <c r="U13" s="378"/>
      <c r="V13" s="378"/>
      <c r="W13" s="378"/>
      <c r="X13" s="378"/>
      <c r="Y13" s="378"/>
      <c r="Z13" s="378"/>
      <c r="AA13" s="378"/>
      <c r="AB13" s="378"/>
      <c r="AC13" s="378"/>
      <c r="AD13" s="378"/>
      <c r="AE13" s="378"/>
      <c r="AF13" s="378"/>
      <c r="AG13" s="378"/>
      <c r="AH13" s="378"/>
      <c r="AI13" s="378"/>
      <c r="AJ13" s="378"/>
      <c r="AK13" s="378"/>
      <c r="AL13" s="378"/>
      <c r="AM13" s="378"/>
      <c r="AN13" s="378"/>
      <c r="AO13" s="378"/>
      <c r="AP13" s="378"/>
      <c r="AQ13" s="378"/>
      <c r="AR13" s="378"/>
      <c r="AS13" s="378"/>
      <c r="AT13" s="378"/>
      <c r="AU13" s="378"/>
      <c r="AV13" s="378"/>
      <c r="AW13" s="378"/>
      <c r="AX13" s="378"/>
      <c r="AY13" s="378"/>
      <c r="AZ13" s="378"/>
      <c r="BA13" s="378"/>
      <c r="BB13" s="378"/>
      <c r="BC13" s="378"/>
      <c r="BD13" s="378"/>
      <c r="BE13" s="378"/>
      <c r="BF13" s="378"/>
      <c r="BG13" s="378"/>
      <c r="BH13" s="378"/>
      <c r="BI13" s="378"/>
      <c r="BJ13" s="378"/>
      <c r="BK13" s="378"/>
      <c r="BL13" s="378"/>
      <c r="BM13" s="378"/>
      <c r="BN13" s="378"/>
      <c r="BO13" s="378"/>
    </row>
    <row r="14" customFormat="false" ht="14.25" hidden="false" customHeight="true" outlineLevel="0" collapsed="false">
      <c r="A14" s="379" t="s">
        <v>93</v>
      </c>
      <c r="B14" s="26" t="s">
        <v>347</v>
      </c>
      <c r="C14" s="26" t="s">
        <v>348</v>
      </c>
      <c r="D14" s="379" t="s">
        <v>313</v>
      </c>
      <c r="E14" s="380" t="s">
        <v>349</v>
      </c>
      <c r="F14" s="378"/>
      <c r="G14" s="378"/>
      <c r="H14" s="378"/>
      <c r="I14" s="378"/>
      <c r="J14" s="378"/>
      <c r="K14" s="378"/>
      <c r="L14" s="378"/>
      <c r="M14" s="378"/>
      <c r="N14" s="378"/>
      <c r="O14" s="378"/>
      <c r="P14" s="378"/>
      <c r="Q14" s="378"/>
      <c r="R14" s="378"/>
      <c r="S14" s="378"/>
      <c r="T14" s="378"/>
      <c r="U14" s="378"/>
      <c r="V14" s="378"/>
      <c r="W14" s="378"/>
      <c r="X14" s="378"/>
      <c r="Y14" s="378"/>
      <c r="Z14" s="378"/>
      <c r="AA14" s="378"/>
      <c r="AB14" s="378"/>
      <c r="AC14" s="378"/>
      <c r="AD14" s="378"/>
      <c r="AE14" s="378"/>
      <c r="AF14" s="378"/>
      <c r="AG14" s="378"/>
      <c r="AH14" s="378"/>
      <c r="AI14" s="378"/>
      <c r="AJ14" s="378"/>
      <c r="AK14" s="378"/>
      <c r="AL14" s="378"/>
      <c r="AM14" s="378"/>
      <c r="AN14" s="378"/>
      <c r="AO14" s="378"/>
      <c r="AP14" s="378"/>
      <c r="AQ14" s="378"/>
      <c r="AR14" s="378"/>
      <c r="AS14" s="378"/>
      <c r="AT14" s="378"/>
      <c r="AU14" s="378"/>
      <c r="AV14" s="378"/>
      <c r="AW14" s="378"/>
      <c r="AX14" s="378"/>
      <c r="AY14" s="378"/>
      <c r="AZ14" s="378"/>
      <c r="BA14" s="378"/>
      <c r="BB14" s="378"/>
      <c r="BC14" s="378"/>
      <c r="BD14" s="378"/>
      <c r="BE14" s="378"/>
      <c r="BF14" s="378"/>
      <c r="BG14" s="378"/>
      <c r="BH14" s="378"/>
      <c r="BI14" s="378"/>
      <c r="BJ14" s="378"/>
      <c r="BK14" s="378"/>
      <c r="BL14" s="378"/>
      <c r="BM14" s="378"/>
      <c r="BN14" s="378"/>
      <c r="BO14" s="378"/>
    </row>
    <row r="15" customFormat="false" ht="14.25" hidden="false" customHeight="true" outlineLevel="0" collapsed="false">
      <c r="A15" s="379" t="s">
        <v>85</v>
      </c>
      <c r="B15" s="26" t="s">
        <v>350</v>
      </c>
      <c r="C15" s="383" t="s">
        <v>351</v>
      </c>
      <c r="D15" s="379" t="s">
        <v>313</v>
      </c>
      <c r="E15" s="380" t="s">
        <v>352</v>
      </c>
      <c r="F15" s="378"/>
      <c r="G15" s="378"/>
      <c r="H15" s="378"/>
      <c r="I15" s="378"/>
      <c r="J15" s="378"/>
      <c r="K15" s="378"/>
      <c r="L15" s="378"/>
      <c r="M15" s="378"/>
      <c r="N15" s="378"/>
      <c r="O15" s="378"/>
      <c r="P15" s="378"/>
      <c r="Q15" s="378"/>
      <c r="R15" s="378"/>
      <c r="S15" s="378"/>
      <c r="T15" s="378"/>
      <c r="U15" s="378"/>
      <c r="V15" s="378"/>
      <c r="W15" s="378"/>
      <c r="X15" s="378"/>
      <c r="Y15" s="378"/>
      <c r="Z15" s="378"/>
      <c r="AA15" s="378"/>
      <c r="AB15" s="378"/>
      <c r="AC15" s="378"/>
      <c r="AD15" s="378"/>
      <c r="AE15" s="378"/>
      <c r="AF15" s="378"/>
      <c r="AG15" s="378"/>
      <c r="AH15" s="378"/>
      <c r="AI15" s="378"/>
      <c r="AJ15" s="378"/>
      <c r="AK15" s="378"/>
      <c r="AL15" s="378"/>
      <c r="AM15" s="378"/>
      <c r="AN15" s="378"/>
      <c r="AO15" s="378"/>
      <c r="AP15" s="378"/>
      <c r="AQ15" s="378"/>
      <c r="AR15" s="378"/>
      <c r="AS15" s="378"/>
      <c r="AT15" s="378"/>
      <c r="AU15" s="378"/>
      <c r="AV15" s="378"/>
      <c r="AW15" s="378"/>
      <c r="AX15" s="378"/>
      <c r="AY15" s="378"/>
      <c r="AZ15" s="378"/>
      <c r="BA15" s="378"/>
      <c r="BB15" s="378"/>
      <c r="BC15" s="378"/>
      <c r="BD15" s="378"/>
      <c r="BE15" s="378"/>
      <c r="BF15" s="378"/>
      <c r="BG15" s="378"/>
      <c r="BH15" s="378"/>
      <c r="BI15" s="378"/>
      <c r="BJ15" s="378"/>
      <c r="BK15" s="378"/>
      <c r="BL15" s="378"/>
      <c r="BM15" s="378"/>
      <c r="BN15" s="378"/>
      <c r="BO15" s="378"/>
    </row>
    <row r="16" customFormat="false" ht="14.25" hidden="false" customHeight="true" outlineLevel="0" collapsed="false">
      <c r="A16" s="379" t="s">
        <v>10</v>
      </c>
      <c r="B16" s="26" t="s">
        <v>353</v>
      </c>
      <c r="C16" s="26" t="s">
        <v>354</v>
      </c>
      <c r="D16" s="379" t="s">
        <v>313</v>
      </c>
      <c r="E16" s="380" t="s">
        <v>355</v>
      </c>
      <c r="F16" s="378"/>
      <c r="G16" s="378"/>
      <c r="H16" s="378"/>
      <c r="I16" s="378"/>
      <c r="J16" s="378"/>
      <c r="K16" s="378"/>
      <c r="L16" s="378"/>
      <c r="M16" s="378"/>
      <c r="N16" s="378"/>
      <c r="O16" s="378"/>
      <c r="P16" s="378"/>
      <c r="Q16" s="378"/>
      <c r="R16" s="378"/>
      <c r="S16" s="378"/>
      <c r="T16" s="378"/>
      <c r="U16" s="378"/>
      <c r="V16" s="378"/>
      <c r="W16" s="378"/>
      <c r="X16" s="378"/>
      <c r="Y16" s="378"/>
      <c r="Z16" s="378"/>
      <c r="AA16" s="378"/>
      <c r="AB16" s="378"/>
      <c r="AC16" s="378"/>
      <c r="AD16" s="378"/>
      <c r="AE16" s="378"/>
      <c r="AF16" s="378"/>
      <c r="AG16" s="378"/>
      <c r="AH16" s="378"/>
      <c r="AI16" s="378"/>
      <c r="AJ16" s="378"/>
      <c r="AK16" s="378"/>
      <c r="AL16" s="378"/>
      <c r="AM16" s="378"/>
      <c r="AN16" s="378"/>
      <c r="AO16" s="378"/>
      <c r="AP16" s="378"/>
      <c r="AQ16" s="378"/>
      <c r="AR16" s="378"/>
      <c r="AS16" s="378"/>
      <c r="AT16" s="378"/>
      <c r="AU16" s="378"/>
      <c r="AV16" s="378"/>
      <c r="AW16" s="378"/>
      <c r="AX16" s="378"/>
      <c r="AY16" s="378"/>
      <c r="AZ16" s="378"/>
      <c r="BA16" s="378"/>
      <c r="BB16" s="378"/>
      <c r="BC16" s="378"/>
      <c r="BD16" s="378"/>
      <c r="BE16" s="378"/>
      <c r="BF16" s="378"/>
      <c r="BG16" s="378"/>
      <c r="BH16" s="378"/>
      <c r="BI16" s="378"/>
      <c r="BJ16" s="378"/>
      <c r="BK16" s="378"/>
      <c r="BL16" s="378"/>
      <c r="BM16" s="378"/>
      <c r="BN16" s="378"/>
      <c r="BO16" s="378"/>
    </row>
    <row r="17" customFormat="false" ht="14.25" hidden="false" customHeight="true" outlineLevel="0" collapsed="false">
      <c r="A17" s="379" t="s">
        <v>109</v>
      </c>
      <c r="B17" s="26" t="s">
        <v>356</v>
      </c>
      <c r="C17" s="26" t="s">
        <v>357</v>
      </c>
      <c r="D17" s="379" t="s">
        <v>313</v>
      </c>
      <c r="E17" s="380" t="s">
        <v>358</v>
      </c>
      <c r="F17" s="378"/>
      <c r="G17" s="378"/>
      <c r="H17" s="378"/>
      <c r="I17" s="378"/>
      <c r="J17" s="378"/>
      <c r="K17" s="378"/>
      <c r="L17" s="378"/>
      <c r="M17" s="378"/>
      <c r="N17" s="378"/>
      <c r="O17" s="378"/>
      <c r="P17" s="378"/>
      <c r="Q17" s="378"/>
      <c r="R17" s="378"/>
      <c r="S17" s="378"/>
      <c r="T17" s="378"/>
      <c r="U17" s="378"/>
      <c r="V17" s="378"/>
      <c r="W17" s="378"/>
      <c r="X17" s="378"/>
      <c r="Y17" s="378"/>
      <c r="Z17" s="378"/>
      <c r="AA17" s="378"/>
      <c r="AB17" s="378"/>
      <c r="AC17" s="378"/>
      <c r="AD17" s="378"/>
      <c r="AE17" s="378"/>
      <c r="AF17" s="378"/>
      <c r="AG17" s="378"/>
      <c r="AH17" s="378"/>
      <c r="AI17" s="378"/>
      <c r="AJ17" s="378"/>
      <c r="AK17" s="378"/>
      <c r="AL17" s="378"/>
      <c r="AM17" s="378"/>
      <c r="AN17" s="378"/>
      <c r="AO17" s="378"/>
      <c r="AP17" s="378"/>
      <c r="AQ17" s="378"/>
      <c r="AR17" s="378"/>
      <c r="AS17" s="378"/>
      <c r="AT17" s="378"/>
      <c r="AU17" s="378"/>
      <c r="AV17" s="378"/>
      <c r="AW17" s="378"/>
      <c r="AX17" s="378"/>
      <c r="AY17" s="378"/>
      <c r="AZ17" s="378"/>
      <c r="BA17" s="378"/>
      <c r="BB17" s="378"/>
      <c r="BC17" s="378"/>
      <c r="BD17" s="378"/>
      <c r="BE17" s="378"/>
      <c r="BF17" s="378"/>
      <c r="BG17" s="378"/>
      <c r="BH17" s="378"/>
      <c r="BI17" s="378"/>
      <c r="BJ17" s="378"/>
      <c r="BK17" s="378"/>
      <c r="BL17" s="378"/>
      <c r="BM17" s="378"/>
      <c r="BN17" s="378"/>
      <c r="BO17" s="378"/>
    </row>
    <row r="18" customFormat="false" ht="14.25" hidden="false" customHeight="true" outlineLevel="0" collapsed="false">
      <c r="A18" s="379" t="s">
        <v>78</v>
      </c>
      <c r="B18" s="26" t="s">
        <v>359</v>
      </c>
      <c r="C18" s="26" t="s">
        <v>360</v>
      </c>
      <c r="D18" s="379" t="s">
        <v>313</v>
      </c>
      <c r="E18" s="380" t="s">
        <v>361</v>
      </c>
      <c r="F18" s="378"/>
      <c r="G18" s="378"/>
      <c r="H18" s="378"/>
      <c r="I18" s="378"/>
      <c r="J18" s="378"/>
      <c r="K18" s="378"/>
      <c r="L18" s="378"/>
      <c r="M18" s="378"/>
      <c r="N18" s="378"/>
      <c r="O18" s="378"/>
      <c r="P18" s="378"/>
      <c r="Q18" s="378"/>
      <c r="R18" s="378"/>
      <c r="S18" s="378"/>
      <c r="T18" s="378"/>
      <c r="U18" s="378"/>
      <c r="V18" s="378"/>
      <c r="W18" s="378"/>
      <c r="X18" s="378"/>
      <c r="Y18" s="378"/>
      <c r="Z18" s="378"/>
      <c r="AA18" s="378"/>
      <c r="AB18" s="378"/>
      <c r="AC18" s="378"/>
      <c r="AD18" s="378"/>
      <c r="AE18" s="378"/>
      <c r="AF18" s="378"/>
      <c r="AG18" s="378"/>
      <c r="AH18" s="378"/>
      <c r="AI18" s="378"/>
      <c r="AJ18" s="378"/>
      <c r="AK18" s="378"/>
      <c r="AL18" s="378"/>
      <c r="AM18" s="378"/>
      <c r="AN18" s="378"/>
      <c r="AO18" s="378"/>
      <c r="AP18" s="378"/>
      <c r="AQ18" s="378"/>
      <c r="AR18" s="378"/>
      <c r="AS18" s="378"/>
      <c r="AT18" s="378"/>
      <c r="AU18" s="378"/>
      <c r="AV18" s="378"/>
      <c r="AW18" s="378"/>
      <c r="AX18" s="378"/>
      <c r="AY18" s="378"/>
      <c r="AZ18" s="378"/>
      <c r="BA18" s="378"/>
      <c r="BB18" s="378"/>
      <c r="BC18" s="378"/>
      <c r="BD18" s="378"/>
      <c r="BE18" s="378"/>
      <c r="BF18" s="378"/>
      <c r="BG18" s="378"/>
      <c r="BH18" s="378"/>
      <c r="BI18" s="378"/>
      <c r="BJ18" s="378"/>
      <c r="BK18" s="378"/>
      <c r="BL18" s="378"/>
      <c r="BM18" s="378"/>
      <c r="BN18" s="378"/>
      <c r="BO18" s="378"/>
    </row>
    <row r="19" customFormat="false" ht="14.25" hidden="false" customHeight="true" outlineLevel="0" collapsed="false">
      <c r="A19" s="379" t="s">
        <v>79</v>
      </c>
      <c r="B19" s="26" t="s">
        <v>362</v>
      </c>
      <c r="C19" s="26" t="s">
        <v>363</v>
      </c>
      <c r="D19" s="379" t="s">
        <v>313</v>
      </c>
      <c r="E19" s="380" t="s">
        <v>364</v>
      </c>
      <c r="F19" s="378" t="s">
        <v>365</v>
      </c>
      <c r="G19" s="378"/>
      <c r="H19" s="378"/>
      <c r="I19" s="378"/>
      <c r="J19" s="378"/>
      <c r="K19" s="378"/>
      <c r="L19" s="378"/>
      <c r="M19" s="378"/>
      <c r="N19" s="378"/>
      <c r="O19" s="378"/>
      <c r="P19" s="378"/>
      <c r="Q19" s="378"/>
      <c r="R19" s="378"/>
      <c r="S19" s="378"/>
      <c r="T19" s="378"/>
      <c r="U19" s="378"/>
      <c r="V19" s="378"/>
      <c r="W19" s="378"/>
      <c r="X19" s="378"/>
      <c r="Y19" s="378"/>
      <c r="Z19" s="378"/>
      <c r="AA19" s="378"/>
      <c r="AB19" s="378"/>
      <c r="AC19" s="378"/>
      <c r="AD19" s="378"/>
      <c r="AE19" s="378"/>
      <c r="AF19" s="378"/>
      <c r="AG19" s="378"/>
      <c r="AH19" s="378"/>
      <c r="AI19" s="378"/>
      <c r="AJ19" s="378"/>
      <c r="AK19" s="378"/>
      <c r="AL19" s="378"/>
      <c r="AM19" s="378"/>
      <c r="AN19" s="378"/>
      <c r="AO19" s="378"/>
      <c r="AP19" s="378"/>
      <c r="AQ19" s="378"/>
      <c r="AR19" s="378"/>
      <c r="AS19" s="378"/>
      <c r="AT19" s="378"/>
      <c r="AU19" s="378"/>
      <c r="AV19" s="378"/>
      <c r="AW19" s="378"/>
      <c r="AX19" s="378"/>
      <c r="AY19" s="378"/>
      <c r="AZ19" s="378"/>
      <c r="BA19" s="378"/>
      <c r="BB19" s="378"/>
      <c r="BC19" s="378"/>
      <c r="BD19" s="378"/>
      <c r="BE19" s="378"/>
      <c r="BF19" s="378"/>
      <c r="BG19" s="378"/>
      <c r="BH19" s="378"/>
      <c r="BI19" s="378"/>
      <c r="BJ19" s="378"/>
      <c r="BK19" s="378"/>
      <c r="BL19" s="378"/>
      <c r="BM19" s="378"/>
      <c r="BN19" s="378"/>
      <c r="BO19" s="378"/>
    </row>
    <row r="20" customFormat="false" ht="14.25" hidden="false" customHeight="true" outlineLevel="0" collapsed="false">
      <c r="A20" s="379" t="s">
        <v>218</v>
      </c>
      <c r="B20" s="26" t="s">
        <v>366</v>
      </c>
      <c r="C20" s="26" t="s">
        <v>367</v>
      </c>
      <c r="D20" s="379" t="s">
        <v>313</v>
      </c>
      <c r="E20" s="380" t="s">
        <v>368</v>
      </c>
      <c r="F20" s="378" t="s">
        <v>369</v>
      </c>
      <c r="G20" s="378"/>
      <c r="H20" s="378"/>
      <c r="I20" s="378"/>
      <c r="J20" s="378"/>
      <c r="K20" s="378"/>
      <c r="L20" s="378"/>
      <c r="M20" s="378"/>
      <c r="N20" s="378"/>
      <c r="O20" s="378"/>
      <c r="P20" s="378"/>
      <c r="Q20" s="378"/>
      <c r="R20" s="378"/>
      <c r="S20" s="378"/>
      <c r="T20" s="378"/>
      <c r="U20" s="378"/>
      <c r="V20" s="378"/>
      <c r="W20" s="378"/>
      <c r="X20" s="378"/>
      <c r="Y20" s="378"/>
      <c r="Z20" s="378"/>
      <c r="AA20" s="378"/>
      <c r="AB20" s="378"/>
      <c r="AC20" s="378"/>
      <c r="AD20" s="378"/>
      <c r="AE20" s="378"/>
      <c r="AF20" s="378"/>
      <c r="AG20" s="378"/>
      <c r="AH20" s="378"/>
      <c r="AI20" s="378"/>
      <c r="AJ20" s="378"/>
      <c r="AK20" s="378"/>
      <c r="AL20" s="378"/>
      <c r="AM20" s="378"/>
      <c r="AN20" s="378"/>
      <c r="AO20" s="378"/>
      <c r="AP20" s="378"/>
      <c r="AQ20" s="378"/>
      <c r="AR20" s="378"/>
      <c r="AS20" s="378"/>
      <c r="AT20" s="378"/>
      <c r="AU20" s="378"/>
      <c r="AV20" s="378"/>
      <c r="AW20" s="378"/>
      <c r="AX20" s="378"/>
      <c r="AY20" s="378"/>
      <c r="AZ20" s="378"/>
      <c r="BA20" s="378"/>
      <c r="BB20" s="378"/>
      <c r="BC20" s="378"/>
      <c r="BD20" s="378"/>
      <c r="BE20" s="378"/>
      <c r="BF20" s="378"/>
      <c r="BG20" s="378"/>
      <c r="BH20" s="378"/>
      <c r="BI20" s="378"/>
      <c r="BJ20" s="378"/>
      <c r="BK20" s="378"/>
      <c r="BL20" s="378"/>
      <c r="BM20" s="378"/>
      <c r="BN20" s="378"/>
      <c r="BO20" s="378"/>
    </row>
    <row r="21" customFormat="false" ht="14.25" hidden="false" customHeight="true" outlineLevel="0" collapsed="false">
      <c r="A21" s="379" t="s">
        <v>103</v>
      </c>
      <c r="B21" s="26" t="s">
        <v>370</v>
      </c>
      <c r="C21" s="26" t="s">
        <v>371</v>
      </c>
      <c r="D21" s="379" t="s">
        <v>372</v>
      </c>
      <c r="E21" s="380" t="s">
        <v>373</v>
      </c>
      <c r="F21" s="378" t="s">
        <v>95</v>
      </c>
      <c r="G21" s="378"/>
      <c r="H21" s="378"/>
      <c r="I21" s="378"/>
      <c r="J21" s="378"/>
      <c r="K21" s="378"/>
      <c r="L21" s="378"/>
      <c r="M21" s="378"/>
      <c r="N21" s="378"/>
      <c r="O21" s="378"/>
      <c r="P21" s="378"/>
      <c r="Q21" s="378"/>
      <c r="R21" s="378"/>
      <c r="S21" s="378"/>
      <c r="T21" s="378"/>
      <c r="U21" s="378"/>
      <c r="V21" s="378"/>
      <c r="W21" s="378"/>
      <c r="X21" s="378"/>
      <c r="Y21" s="378"/>
      <c r="Z21" s="378"/>
      <c r="AA21" s="378"/>
      <c r="AB21" s="378"/>
      <c r="AC21" s="378"/>
      <c r="AD21" s="378"/>
      <c r="AE21" s="378"/>
      <c r="AF21" s="378"/>
      <c r="AG21" s="378"/>
      <c r="AH21" s="378"/>
      <c r="AI21" s="378"/>
      <c r="AJ21" s="378"/>
      <c r="AK21" s="378"/>
      <c r="AL21" s="378"/>
      <c r="AM21" s="378"/>
      <c r="AN21" s="378"/>
      <c r="AO21" s="378"/>
      <c r="AP21" s="378"/>
      <c r="AQ21" s="378"/>
      <c r="AR21" s="378"/>
      <c r="AS21" s="378"/>
      <c r="AT21" s="378"/>
      <c r="AU21" s="378"/>
      <c r="AV21" s="378"/>
      <c r="AW21" s="378"/>
      <c r="AX21" s="378"/>
      <c r="AY21" s="378"/>
      <c r="AZ21" s="378"/>
      <c r="BA21" s="378"/>
      <c r="BB21" s="378"/>
      <c r="BC21" s="378"/>
      <c r="BD21" s="378"/>
      <c r="BE21" s="378"/>
      <c r="BF21" s="378"/>
      <c r="BG21" s="378"/>
      <c r="BH21" s="378"/>
      <c r="BI21" s="378"/>
      <c r="BJ21" s="378"/>
      <c r="BK21" s="378"/>
      <c r="BL21" s="378"/>
      <c r="BM21" s="378"/>
      <c r="BN21" s="378"/>
      <c r="BO21" s="378"/>
    </row>
    <row r="22" customFormat="false" ht="14.25" hidden="false" customHeight="true" outlineLevel="0" collapsed="false">
      <c r="A22" s="379" t="s">
        <v>86</v>
      </c>
      <c r="B22" s="26" t="s">
        <v>374</v>
      </c>
      <c r="C22" s="26" t="s">
        <v>375</v>
      </c>
      <c r="D22" s="379" t="s">
        <v>372</v>
      </c>
      <c r="E22" s="380" t="s">
        <v>376</v>
      </c>
      <c r="F22" s="26" t="s">
        <v>83</v>
      </c>
      <c r="G22" s="378"/>
      <c r="H22" s="378"/>
      <c r="I22" s="378"/>
      <c r="J22" s="378"/>
      <c r="K22" s="378"/>
      <c r="L22" s="378"/>
      <c r="M22" s="378"/>
      <c r="N22" s="378"/>
      <c r="O22" s="378"/>
      <c r="P22" s="378"/>
      <c r="Q22" s="378"/>
      <c r="R22" s="378"/>
      <c r="S22" s="378"/>
      <c r="T22" s="378"/>
      <c r="U22" s="378"/>
      <c r="V22" s="378"/>
      <c r="W22" s="378"/>
      <c r="X22" s="378"/>
      <c r="Y22" s="378"/>
      <c r="Z22" s="378"/>
      <c r="AA22" s="378"/>
      <c r="AB22" s="378"/>
      <c r="AC22" s="378"/>
      <c r="AD22" s="378"/>
      <c r="AE22" s="378"/>
      <c r="AF22" s="378"/>
      <c r="AG22" s="378"/>
      <c r="AH22" s="378"/>
      <c r="AI22" s="378"/>
      <c r="AJ22" s="378"/>
      <c r="AK22" s="378"/>
      <c r="AL22" s="378"/>
      <c r="AM22" s="378"/>
      <c r="AN22" s="378"/>
      <c r="AO22" s="378"/>
      <c r="AP22" s="378"/>
      <c r="AQ22" s="378"/>
      <c r="AR22" s="378"/>
      <c r="AS22" s="378"/>
      <c r="AT22" s="378"/>
      <c r="AU22" s="378"/>
      <c r="AV22" s="378"/>
      <c r="AW22" s="378"/>
      <c r="AX22" s="378"/>
      <c r="AY22" s="378"/>
      <c r="AZ22" s="378"/>
      <c r="BA22" s="378"/>
      <c r="BB22" s="378"/>
      <c r="BC22" s="378"/>
      <c r="BD22" s="378"/>
      <c r="BE22" s="378"/>
      <c r="BF22" s="378"/>
      <c r="BG22" s="378"/>
      <c r="BH22" s="378"/>
      <c r="BI22" s="378"/>
      <c r="BJ22" s="378"/>
      <c r="BK22" s="378"/>
      <c r="BL22" s="378"/>
      <c r="BM22" s="378"/>
      <c r="BN22" s="378"/>
      <c r="BO22" s="378"/>
    </row>
    <row r="23" customFormat="false" ht="14.25" hidden="false" customHeight="true" outlineLevel="0" collapsed="false">
      <c r="A23" s="379" t="s">
        <v>91</v>
      </c>
      <c r="B23" s="26" t="s">
        <v>377</v>
      </c>
      <c r="C23" s="26" t="s">
        <v>378</v>
      </c>
      <c r="D23" s="379" t="s">
        <v>372</v>
      </c>
      <c r="E23" s="380" t="s">
        <v>379</v>
      </c>
      <c r="F23" s="378" t="s">
        <v>83</v>
      </c>
      <c r="G23" s="378"/>
      <c r="H23" s="378"/>
      <c r="I23" s="378"/>
      <c r="J23" s="378"/>
      <c r="K23" s="378"/>
      <c r="L23" s="378"/>
      <c r="M23" s="378"/>
      <c r="N23" s="378"/>
      <c r="O23" s="378"/>
      <c r="P23" s="378"/>
      <c r="Q23" s="378"/>
      <c r="R23" s="378"/>
      <c r="S23" s="378"/>
      <c r="T23" s="378"/>
      <c r="U23" s="378"/>
      <c r="V23" s="378"/>
      <c r="W23" s="378"/>
      <c r="X23" s="378"/>
      <c r="Y23" s="378"/>
      <c r="Z23" s="378"/>
      <c r="AA23" s="378"/>
      <c r="AB23" s="378"/>
      <c r="AC23" s="378"/>
      <c r="AD23" s="378"/>
      <c r="AE23" s="378"/>
      <c r="AF23" s="378"/>
      <c r="AG23" s="378"/>
      <c r="AH23" s="378"/>
      <c r="AI23" s="378"/>
      <c r="AJ23" s="378"/>
      <c r="AK23" s="378"/>
      <c r="AL23" s="378"/>
      <c r="AM23" s="378"/>
      <c r="AN23" s="378"/>
      <c r="AO23" s="378"/>
      <c r="AP23" s="378"/>
      <c r="AQ23" s="378"/>
      <c r="AR23" s="378"/>
      <c r="AS23" s="378"/>
      <c r="AT23" s="378"/>
      <c r="AU23" s="378"/>
      <c r="AV23" s="378"/>
      <c r="AW23" s="378"/>
      <c r="AX23" s="378"/>
      <c r="AY23" s="378"/>
      <c r="AZ23" s="378"/>
      <c r="BA23" s="378"/>
      <c r="BB23" s="378"/>
      <c r="BC23" s="378"/>
      <c r="BD23" s="378"/>
      <c r="BE23" s="378"/>
      <c r="BF23" s="378"/>
      <c r="BG23" s="378"/>
      <c r="BH23" s="378"/>
      <c r="BI23" s="378"/>
      <c r="BJ23" s="378"/>
      <c r="BK23" s="378"/>
      <c r="BL23" s="378"/>
      <c r="BM23" s="378"/>
      <c r="BN23" s="378"/>
      <c r="BO23" s="378"/>
    </row>
    <row r="24" customFormat="false" ht="14.25" hidden="false" customHeight="true" outlineLevel="0" collapsed="false">
      <c r="A24" s="379" t="s">
        <v>80</v>
      </c>
      <c r="B24" s="26" t="s">
        <v>380</v>
      </c>
      <c r="C24" s="26" t="s">
        <v>381</v>
      </c>
      <c r="D24" s="379" t="s">
        <v>372</v>
      </c>
      <c r="E24" s="380" t="s">
        <v>382</v>
      </c>
      <c r="F24" s="378" t="s">
        <v>10</v>
      </c>
      <c r="G24" s="378"/>
      <c r="H24" s="378"/>
      <c r="I24" s="378"/>
      <c r="J24" s="378"/>
      <c r="K24" s="378"/>
      <c r="L24" s="378"/>
      <c r="M24" s="378"/>
      <c r="N24" s="378"/>
      <c r="O24" s="378"/>
      <c r="P24" s="378"/>
      <c r="Q24" s="378"/>
      <c r="R24" s="378"/>
      <c r="S24" s="378"/>
      <c r="T24" s="378"/>
      <c r="U24" s="378"/>
      <c r="V24" s="378"/>
      <c r="W24" s="378"/>
      <c r="X24" s="378"/>
      <c r="Y24" s="378"/>
      <c r="Z24" s="378"/>
      <c r="AA24" s="378"/>
      <c r="AB24" s="378"/>
      <c r="AC24" s="378"/>
      <c r="AD24" s="378"/>
      <c r="AE24" s="378"/>
      <c r="AF24" s="378"/>
      <c r="AG24" s="378"/>
      <c r="AH24" s="378"/>
      <c r="AI24" s="378"/>
      <c r="AJ24" s="378"/>
      <c r="AK24" s="378"/>
      <c r="AL24" s="378"/>
      <c r="AM24" s="378"/>
      <c r="AN24" s="378"/>
      <c r="AO24" s="378"/>
      <c r="AP24" s="378"/>
      <c r="AQ24" s="378"/>
      <c r="AR24" s="378"/>
      <c r="AS24" s="378"/>
      <c r="AT24" s="378"/>
      <c r="AU24" s="378"/>
      <c r="AV24" s="378"/>
      <c r="AW24" s="378"/>
      <c r="AX24" s="378"/>
      <c r="AY24" s="378"/>
      <c r="AZ24" s="378"/>
      <c r="BA24" s="378"/>
      <c r="BB24" s="378"/>
      <c r="BC24" s="378"/>
      <c r="BD24" s="378"/>
      <c r="BE24" s="378"/>
      <c r="BF24" s="378"/>
      <c r="BG24" s="378"/>
      <c r="BH24" s="378"/>
      <c r="BI24" s="378"/>
      <c r="BJ24" s="378"/>
      <c r="BK24" s="378"/>
      <c r="BL24" s="378"/>
      <c r="BM24" s="378"/>
      <c r="BN24" s="378"/>
      <c r="BO24" s="378"/>
    </row>
    <row r="25" customFormat="false" ht="14.25" hidden="false" customHeight="true" outlineLevel="0" collapsed="false">
      <c r="A25" s="379" t="s">
        <v>101</v>
      </c>
      <c r="B25" s="26" t="s">
        <v>383</v>
      </c>
      <c r="C25" s="26" t="s">
        <v>384</v>
      </c>
      <c r="D25" s="379" t="s">
        <v>372</v>
      </c>
      <c r="E25" s="380" t="s">
        <v>385</v>
      </c>
      <c r="F25" s="378" t="s">
        <v>95</v>
      </c>
      <c r="G25" s="378"/>
      <c r="H25" s="378"/>
      <c r="I25" s="378"/>
      <c r="J25" s="378"/>
      <c r="K25" s="378"/>
      <c r="L25" s="378"/>
      <c r="M25" s="378"/>
      <c r="N25" s="378"/>
      <c r="O25" s="378"/>
      <c r="P25" s="378"/>
      <c r="Q25" s="378"/>
      <c r="R25" s="378"/>
      <c r="S25" s="378"/>
      <c r="T25" s="378"/>
      <c r="U25" s="378"/>
      <c r="V25" s="378"/>
      <c r="W25" s="378"/>
      <c r="X25" s="378"/>
      <c r="Y25" s="378"/>
      <c r="Z25" s="378"/>
      <c r="AA25" s="378"/>
      <c r="AB25" s="378"/>
      <c r="AC25" s="378"/>
      <c r="AD25" s="378"/>
      <c r="AE25" s="378"/>
      <c r="AF25" s="378"/>
      <c r="AG25" s="378"/>
      <c r="AH25" s="378"/>
      <c r="AI25" s="378"/>
      <c r="AJ25" s="378"/>
      <c r="AK25" s="378"/>
      <c r="AL25" s="378"/>
      <c r="AM25" s="378"/>
      <c r="AN25" s="378"/>
      <c r="AO25" s="378"/>
      <c r="AP25" s="378"/>
      <c r="AQ25" s="378"/>
      <c r="AR25" s="378"/>
      <c r="AS25" s="378"/>
      <c r="AT25" s="378"/>
      <c r="AU25" s="378"/>
      <c r="AV25" s="378"/>
      <c r="AW25" s="378"/>
      <c r="AX25" s="378"/>
      <c r="AY25" s="378"/>
      <c r="AZ25" s="378"/>
      <c r="BA25" s="378"/>
      <c r="BB25" s="378"/>
      <c r="BC25" s="378"/>
      <c r="BD25" s="378"/>
      <c r="BE25" s="378"/>
      <c r="BF25" s="378"/>
      <c r="BG25" s="378"/>
      <c r="BH25" s="378"/>
      <c r="BI25" s="378"/>
      <c r="BJ25" s="378"/>
      <c r="BK25" s="378"/>
      <c r="BL25" s="378"/>
      <c r="BM25" s="378"/>
      <c r="BN25" s="378"/>
      <c r="BO25" s="378"/>
    </row>
    <row r="26" customFormat="false" ht="14.25" hidden="false" customHeight="true" outlineLevel="0" collapsed="false">
      <c r="A26" s="379" t="s">
        <v>102</v>
      </c>
      <c r="B26" s="26" t="s">
        <v>386</v>
      </c>
      <c r="C26" s="26" t="s">
        <v>387</v>
      </c>
      <c r="D26" s="379" t="s">
        <v>372</v>
      </c>
      <c r="E26" s="380" t="s">
        <v>388</v>
      </c>
      <c r="F26" s="378" t="s">
        <v>95</v>
      </c>
      <c r="G26" s="378"/>
      <c r="H26" s="378"/>
      <c r="I26" s="378"/>
      <c r="J26" s="378"/>
      <c r="K26" s="378"/>
      <c r="L26" s="378"/>
      <c r="M26" s="378"/>
      <c r="N26" s="378"/>
      <c r="O26" s="378"/>
      <c r="P26" s="378"/>
      <c r="Q26" s="378"/>
      <c r="R26" s="378"/>
      <c r="S26" s="378"/>
      <c r="T26" s="378"/>
      <c r="U26" s="378"/>
      <c r="V26" s="378"/>
      <c r="W26" s="378"/>
      <c r="X26" s="378"/>
      <c r="Y26" s="378"/>
      <c r="Z26" s="378"/>
      <c r="AA26" s="378"/>
      <c r="AB26" s="378"/>
      <c r="AC26" s="378"/>
      <c r="AD26" s="378"/>
      <c r="AE26" s="378"/>
      <c r="AF26" s="378"/>
      <c r="AG26" s="378"/>
      <c r="AH26" s="378"/>
      <c r="AI26" s="378"/>
      <c r="AJ26" s="378"/>
      <c r="AK26" s="378"/>
      <c r="AL26" s="378"/>
      <c r="AM26" s="378"/>
      <c r="AN26" s="378"/>
      <c r="AO26" s="378"/>
      <c r="AP26" s="378"/>
      <c r="AQ26" s="378"/>
      <c r="AR26" s="378"/>
      <c r="AS26" s="378"/>
      <c r="AT26" s="378"/>
      <c r="AU26" s="378"/>
      <c r="AV26" s="378"/>
      <c r="AW26" s="378"/>
      <c r="AX26" s="378"/>
      <c r="AY26" s="378"/>
      <c r="AZ26" s="378"/>
      <c r="BA26" s="378"/>
      <c r="BB26" s="378"/>
      <c r="BC26" s="378"/>
      <c r="BD26" s="378"/>
      <c r="BE26" s="378"/>
      <c r="BF26" s="378"/>
      <c r="BG26" s="378"/>
      <c r="BH26" s="378"/>
      <c r="BI26" s="378"/>
      <c r="BJ26" s="378"/>
      <c r="BK26" s="378"/>
      <c r="BL26" s="378"/>
      <c r="BM26" s="378"/>
      <c r="BN26" s="378"/>
      <c r="BO26" s="378"/>
    </row>
    <row r="27" customFormat="false" ht="14.25" hidden="false" customHeight="true" outlineLevel="0" collapsed="false">
      <c r="A27" s="379" t="s">
        <v>88</v>
      </c>
      <c r="B27" s="26" t="s">
        <v>389</v>
      </c>
      <c r="C27" s="26" t="s">
        <v>390</v>
      </c>
      <c r="D27" s="379" t="s">
        <v>372</v>
      </c>
      <c r="E27" s="380" t="s">
        <v>391</v>
      </c>
      <c r="F27" s="378" t="s">
        <v>83</v>
      </c>
      <c r="G27" s="378"/>
      <c r="H27" s="378"/>
      <c r="I27" s="378"/>
      <c r="J27" s="378"/>
      <c r="K27" s="378"/>
      <c r="L27" s="378"/>
      <c r="M27" s="378"/>
      <c r="N27" s="378"/>
      <c r="O27" s="378"/>
      <c r="P27" s="378"/>
      <c r="Q27" s="378"/>
      <c r="R27" s="378"/>
      <c r="S27" s="378"/>
      <c r="T27" s="378"/>
      <c r="U27" s="378"/>
      <c r="V27" s="378"/>
      <c r="W27" s="378"/>
      <c r="X27" s="378"/>
      <c r="Y27" s="378"/>
      <c r="Z27" s="378"/>
      <c r="AA27" s="378"/>
      <c r="AB27" s="378"/>
      <c r="AC27" s="378"/>
      <c r="AD27" s="378"/>
      <c r="AE27" s="378"/>
      <c r="AF27" s="378"/>
      <c r="AG27" s="378"/>
      <c r="AH27" s="378"/>
      <c r="AI27" s="378"/>
      <c r="AJ27" s="378"/>
      <c r="AK27" s="378"/>
      <c r="AL27" s="378"/>
      <c r="AM27" s="378"/>
      <c r="AN27" s="378"/>
      <c r="AO27" s="378"/>
      <c r="AP27" s="378"/>
      <c r="AQ27" s="378"/>
      <c r="AR27" s="378"/>
      <c r="AS27" s="378"/>
      <c r="AT27" s="378"/>
      <c r="AU27" s="378"/>
      <c r="AV27" s="378"/>
      <c r="AW27" s="378"/>
      <c r="AX27" s="378"/>
      <c r="AY27" s="378"/>
      <c r="AZ27" s="378"/>
      <c r="BA27" s="378"/>
      <c r="BB27" s="378"/>
      <c r="BC27" s="378"/>
      <c r="BD27" s="378"/>
      <c r="BE27" s="378"/>
      <c r="BF27" s="378"/>
      <c r="BG27" s="378"/>
      <c r="BH27" s="378"/>
      <c r="BI27" s="378"/>
      <c r="BJ27" s="378"/>
      <c r="BK27" s="378"/>
      <c r="BL27" s="378"/>
      <c r="BM27" s="378"/>
      <c r="BN27" s="378"/>
      <c r="BO27" s="378"/>
    </row>
    <row r="28" customFormat="false" ht="16.5" hidden="false" customHeight="true" outlineLevel="0" collapsed="false">
      <c r="A28" s="379" t="s">
        <v>125</v>
      </c>
      <c r="B28" s="26" t="s">
        <v>392</v>
      </c>
      <c r="C28" s="26" t="s">
        <v>393</v>
      </c>
      <c r="D28" s="379" t="s">
        <v>372</v>
      </c>
      <c r="E28" s="380" t="s">
        <v>394</v>
      </c>
      <c r="F28" s="378" t="s">
        <v>122</v>
      </c>
      <c r="G28" s="378"/>
      <c r="H28" s="378"/>
      <c r="I28" s="378"/>
      <c r="J28" s="378"/>
      <c r="K28" s="378"/>
      <c r="L28" s="378"/>
      <c r="M28" s="378"/>
      <c r="N28" s="378"/>
      <c r="O28" s="378"/>
      <c r="P28" s="378"/>
      <c r="Q28" s="378"/>
      <c r="R28" s="378"/>
      <c r="S28" s="378"/>
      <c r="T28" s="378"/>
      <c r="U28" s="378"/>
      <c r="V28" s="378"/>
      <c r="W28" s="378"/>
      <c r="X28" s="378"/>
      <c r="Y28" s="378"/>
      <c r="Z28" s="378"/>
      <c r="AA28" s="378"/>
      <c r="AB28" s="378"/>
      <c r="AC28" s="378"/>
      <c r="AD28" s="378"/>
      <c r="AE28" s="378"/>
      <c r="AF28" s="378"/>
      <c r="AG28" s="378"/>
      <c r="AH28" s="378"/>
      <c r="AI28" s="378"/>
      <c r="AJ28" s="378"/>
      <c r="AK28" s="378"/>
      <c r="AL28" s="378"/>
      <c r="AM28" s="378"/>
      <c r="AN28" s="378"/>
      <c r="AO28" s="378"/>
      <c r="AP28" s="378"/>
      <c r="AQ28" s="378"/>
      <c r="AR28" s="378"/>
      <c r="AS28" s="378"/>
      <c r="AT28" s="378"/>
      <c r="AU28" s="378"/>
      <c r="AV28" s="378"/>
      <c r="AW28" s="378"/>
      <c r="AX28" s="378"/>
      <c r="AY28" s="378"/>
      <c r="AZ28" s="378"/>
      <c r="BA28" s="378"/>
      <c r="BB28" s="378"/>
      <c r="BC28" s="378"/>
      <c r="BD28" s="378"/>
      <c r="BE28" s="378"/>
      <c r="BF28" s="378"/>
      <c r="BG28" s="378"/>
      <c r="BH28" s="378"/>
      <c r="BI28" s="378"/>
      <c r="BJ28" s="378"/>
      <c r="BK28" s="378"/>
      <c r="BL28" s="378"/>
      <c r="BM28" s="378"/>
      <c r="BN28" s="378"/>
      <c r="BO28" s="378"/>
    </row>
    <row r="29" customFormat="false" ht="16.5" hidden="false" customHeight="true" outlineLevel="0" collapsed="false">
      <c r="A29" s="379" t="s">
        <v>126</v>
      </c>
      <c r="B29" s="26" t="s">
        <v>395</v>
      </c>
      <c r="C29" s="26" t="s">
        <v>396</v>
      </c>
      <c r="D29" s="379" t="s">
        <v>372</v>
      </c>
      <c r="E29" s="380" t="s">
        <v>397</v>
      </c>
      <c r="F29" s="378" t="s">
        <v>122</v>
      </c>
      <c r="G29" s="378"/>
      <c r="H29" s="378"/>
      <c r="I29" s="378"/>
      <c r="J29" s="378"/>
      <c r="K29" s="378"/>
      <c r="L29" s="378"/>
      <c r="M29" s="378"/>
      <c r="N29" s="378"/>
      <c r="O29" s="378"/>
      <c r="P29" s="378"/>
      <c r="Q29" s="378"/>
      <c r="R29" s="378"/>
      <c r="S29" s="378"/>
      <c r="T29" s="378"/>
      <c r="U29" s="378"/>
      <c r="V29" s="378"/>
      <c r="W29" s="378"/>
      <c r="X29" s="378"/>
      <c r="Y29" s="378"/>
      <c r="Z29" s="378"/>
      <c r="AA29" s="378"/>
      <c r="AB29" s="378"/>
      <c r="AC29" s="378"/>
      <c r="AD29" s="378"/>
      <c r="AE29" s="378"/>
      <c r="AF29" s="378"/>
      <c r="AG29" s="378"/>
      <c r="AH29" s="378"/>
      <c r="AI29" s="378"/>
      <c r="AJ29" s="378"/>
      <c r="AK29" s="378"/>
      <c r="AL29" s="378"/>
      <c r="AM29" s="378"/>
      <c r="AN29" s="378"/>
      <c r="AO29" s="378"/>
      <c r="AP29" s="378"/>
      <c r="AQ29" s="378"/>
      <c r="AR29" s="378"/>
      <c r="AS29" s="378"/>
      <c r="AT29" s="378"/>
      <c r="AU29" s="378"/>
      <c r="AV29" s="378"/>
      <c r="AW29" s="378"/>
      <c r="AX29" s="378"/>
      <c r="AY29" s="378"/>
      <c r="AZ29" s="378"/>
      <c r="BA29" s="378"/>
      <c r="BB29" s="378"/>
      <c r="BC29" s="378"/>
      <c r="BD29" s="378"/>
      <c r="BE29" s="378"/>
      <c r="BF29" s="378"/>
      <c r="BG29" s="378"/>
      <c r="BH29" s="378"/>
      <c r="BI29" s="378"/>
      <c r="BJ29" s="378"/>
      <c r="BK29" s="378"/>
      <c r="BL29" s="378"/>
      <c r="BM29" s="378"/>
      <c r="BN29" s="378"/>
      <c r="BO29" s="378"/>
    </row>
    <row r="30" customFormat="false" ht="16.5" hidden="false" customHeight="true" outlineLevel="0" collapsed="false">
      <c r="A30" s="379" t="s">
        <v>127</v>
      </c>
      <c r="B30" s="26" t="s">
        <v>398</v>
      </c>
      <c r="C30" s="26" t="s">
        <v>399</v>
      </c>
      <c r="D30" s="379" t="s">
        <v>372</v>
      </c>
      <c r="E30" s="380" t="s">
        <v>400</v>
      </c>
      <c r="F30" s="378" t="s">
        <v>122</v>
      </c>
      <c r="G30" s="378"/>
      <c r="H30" s="378"/>
      <c r="I30" s="378"/>
      <c r="J30" s="378"/>
      <c r="K30" s="378"/>
      <c r="L30" s="378"/>
      <c r="M30" s="378"/>
      <c r="N30" s="378"/>
      <c r="O30" s="378"/>
      <c r="P30" s="378"/>
      <c r="Q30" s="378"/>
      <c r="R30" s="378"/>
      <c r="S30" s="378"/>
      <c r="T30" s="378"/>
      <c r="U30" s="378"/>
      <c r="V30" s="378"/>
      <c r="W30" s="378"/>
      <c r="X30" s="378"/>
      <c r="Y30" s="378"/>
      <c r="Z30" s="378"/>
      <c r="AA30" s="378"/>
      <c r="AB30" s="378"/>
      <c r="AC30" s="378"/>
      <c r="AD30" s="378"/>
      <c r="AE30" s="378"/>
      <c r="AF30" s="378"/>
      <c r="AG30" s="378"/>
      <c r="AH30" s="378"/>
      <c r="AI30" s="378"/>
      <c r="AJ30" s="378"/>
      <c r="AK30" s="378"/>
      <c r="AL30" s="378"/>
      <c r="AM30" s="378"/>
      <c r="AN30" s="378"/>
      <c r="AO30" s="378"/>
      <c r="AP30" s="378"/>
      <c r="AQ30" s="378"/>
      <c r="AR30" s="378"/>
      <c r="AS30" s="378"/>
      <c r="AT30" s="378"/>
      <c r="AU30" s="378"/>
      <c r="AV30" s="378"/>
      <c r="AW30" s="378"/>
      <c r="AX30" s="378"/>
      <c r="AY30" s="378"/>
      <c r="AZ30" s="378"/>
      <c r="BA30" s="378"/>
      <c r="BB30" s="378"/>
      <c r="BC30" s="378"/>
      <c r="BD30" s="378"/>
      <c r="BE30" s="378"/>
      <c r="BF30" s="378"/>
      <c r="BG30" s="378"/>
      <c r="BH30" s="378"/>
      <c r="BI30" s="378"/>
      <c r="BJ30" s="378"/>
      <c r="BK30" s="378"/>
      <c r="BL30" s="378"/>
      <c r="BM30" s="378"/>
      <c r="BN30" s="378"/>
      <c r="BO30" s="378"/>
    </row>
    <row r="31" customFormat="false" ht="16.5" hidden="false" customHeight="true" outlineLevel="0" collapsed="false">
      <c r="A31" s="379" t="s">
        <v>241</v>
      </c>
      <c r="B31" s="26" t="s">
        <v>401</v>
      </c>
      <c r="C31" s="26" t="s">
        <v>402</v>
      </c>
      <c r="D31" s="379" t="s">
        <v>372</v>
      </c>
      <c r="E31" s="380" t="s">
        <v>403</v>
      </c>
      <c r="F31" s="26" t="s">
        <v>122</v>
      </c>
      <c r="G31" s="378"/>
      <c r="H31" s="378"/>
      <c r="I31" s="378"/>
      <c r="J31" s="378"/>
      <c r="K31" s="378"/>
      <c r="L31" s="378"/>
      <c r="M31" s="378"/>
      <c r="N31" s="378"/>
      <c r="O31" s="378"/>
      <c r="P31" s="378"/>
      <c r="Q31" s="378"/>
      <c r="R31" s="378"/>
      <c r="S31" s="378"/>
      <c r="T31" s="378"/>
      <c r="U31" s="378"/>
      <c r="V31" s="378"/>
      <c r="W31" s="378"/>
      <c r="X31" s="378"/>
      <c r="Y31" s="378"/>
      <c r="Z31" s="378"/>
      <c r="AA31" s="378"/>
      <c r="AB31" s="378"/>
      <c r="AC31" s="378"/>
      <c r="AD31" s="378"/>
      <c r="AE31" s="378"/>
      <c r="AF31" s="378"/>
      <c r="AG31" s="378"/>
      <c r="AH31" s="378"/>
      <c r="AI31" s="378"/>
      <c r="AJ31" s="378"/>
      <c r="AK31" s="378"/>
      <c r="AL31" s="378"/>
      <c r="AM31" s="378"/>
      <c r="AN31" s="378"/>
      <c r="AO31" s="378"/>
      <c r="AP31" s="378"/>
      <c r="AQ31" s="378"/>
      <c r="AR31" s="378"/>
      <c r="AS31" s="378"/>
      <c r="AT31" s="378"/>
      <c r="AU31" s="378"/>
      <c r="AV31" s="378"/>
      <c r="AW31" s="378"/>
      <c r="AX31" s="378"/>
      <c r="AY31" s="378"/>
      <c r="AZ31" s="378"/>
      <c r="BA31" s="378"/>
      <c r="BB31" s="378"/>
      <c r="BC31" s="378"/>
      <c r="BD31" s="378"/>
      <c r="BE31" s="378"/>
      <c r="BF31" s="378"/>
      <c r="BG31" s="378"/>
      <c r="BH31" s="378"/>
      <c r="BI31" s="378"/>
      <c r="BJ31" s="378"/>
      <c r="BK31" s="378"/>
      <c r="BL31" s="378"/>
      <c r="BM31" s="378"/>
      <c r="BN31" s="378"/>
      <c r="BO31" s="378"/>
    </row>
    <row r="32" customFormat="false" ht="16.5" hidden="false" customHeight="true" outlineLevel="0" collapsed="false">
      <c r="A32" s="379" t="s">
        <v>97</v>
      </c>
      <c r="B32" s="26" t="s">
        <v>404</v>
      </c>
      <c r="C32" s="26" t="s">
        <v>405</v>
      </c>
      <c r="D32" s="379" t="s">
        <v>372</v>
      </c>
      <c r="E32" s="380" t="s">
        <v>406</v>
      </c>
      <c r="F32" s="378" t="s">
        <v>96</v>
      </c>
      <c r="G32" s="378"/>
      <c r="H32" s="378"/>
      <c r="I32" s="378"/>
      <c r="J32" s="378"/>
      <c r="K32" s="378"/>
      <c r="L32" s="378"/>
      <c r="M32" s="378"/>
      <c r="N32" s="378"/>
      <c r="O32" s="378"/>
      <c r="P32" s="378"/>
      <c r="Q32" s="378"/>
      <c r="R32" s="378"/>
      <c r="S32" s="378"/>
      <c r="T32" s="378"/>
      <c r="U32" s="378"/>
      <c r="V32" s="378"/>
      <c r="W32" s="378"/>
      <c r="X32" s="378"/>
      <c r="Y32" s="378"/>
      <c r="Z32" s="378"/>
      <c r="AA32" s="378"/>
      <c r="AB32" s="378"/>
      <c r="AC32" s="378"/>
      <c r="AD32" s="378"/>
      <c r="AE32" s="378"/>
      <c r="AF32" s="378"/>
      <c r="AG32" s="378"/>
      <c r="AH32" s="378"/>
      <c r="AI32" s="378"/>
      <c r="AJ32" s="378"/>
      <c r="AK32" s="378"/>
      <c r="AL32" s="378"/>
      <c r="AM32" s="378"/>
      <c r="AN32" s="378"/>
      <c r="AO32" s="378"/>
      <c r="AP32" s="378"/>
      <c r="AQ32" s="378"/>
      <c r="AR32" s="378"/>
      <c r="AS32" s="378"/>
      <c r="AT32" s="378"/>
      <c r="AU32" s="378"/>
      <c r="AV32" s="378"/>
      <c r="AW32" s="378"/>
      <c r="AX32" s="378"/>
      <c r="AY32" s="378"/>
      <c r="AZ32" s="378"/>
      <c r="BA32" s="378"/>
      <c r="BB32" s="378"/>
      <c r="BC32" s="378"/>
      <c r="BD32" s="378"/>
      <c r="BE32" s="378"/>
      <c r="BF32" s="378"/>
      <c r="BG32" s="378"/>
      <c r="BH32" s="378"/>
      <c r="BI32" s="378"/>
      <c r="BJ32" s="378"/>
      <c r="BK32" s="378"/>
      <c r="BL32" s="378"/>
      <c r="BM32" s="378"/>
      <c r="BN32" s="378"/>
      <c r="BO32" s="378"/>
    </row>
    <row r="33" customFormat="false" ht="16.5" hidden="false" customHeight="true" outlineLevel="0" collapsed="false">
      <c r="A33" s="379" t="s">
        <v>100</v>
      </c>
      <c r="B33" s="26" t="s">
        <v>407</v>
      </c>
      <c r="C33" s="26" t="s">
        <v>408</v>
      </c>
      <c r="D33" s="379" t="s">
        <v>372</v>
      </c>
      <c r="E33" s="380" t="s">
        <v>409</v>
      </c>
      <c r="F33" s="378" t="s">
        <v>95</v>
      </c>
      <c r="G33" s="378"/>
      <c r="H33" s="378"/>
      <c r="I33" s="378"/>
      <c r="J33" s="378"/>
      <c r="K33" s="378"/>
      <c r="L33" s="378"/>
      <c r="M33" s="378"/>
      <c r="N33" s="378"/>
      <c r="O33" s="378"/>
      <c r="P33" s="378"/>
      <c r="Q33" s="378"/>
      <c r="R33" s="378"/>
      <c r="S33" s="378"/>
      <c r="T33" s="378"/>
      <c r="U33" s="378"/>
      <c r="V33" s="378"/>
      <c r="W33" s="378"/>
      <c r="X33" s="378"/>
      <c r="Y33" s="378"/>
      <c r="Z33" s="378"/>
      <c r="AA33" s="378"/>
      <c r="AB33" s="378"/>
      <c r="AC33" s="378"/>
      <c r="AD33" s="378"/>
      <c r="AE33" s="378"/>
      <c r="AF33" s="378"/>
      <c r="AG33" s="378"/>
      <c r="AH33" s="378"/>
      <c r="AI33" s="378"/>
      <c r="AJ33" s="378"/>
      <c r="AK33" s="378"/>
      <c r="AL33" s="378"/>
      <c r="AM33" s="378"/>
      <c r="AN33" s="378"/>
      <c r="AO33" s="378"/>
      <c r="AP33" s="378"/>
      <c r="AQ33" s="378"/>
      <c r="AR33" s="378"/>
      <c r="AS33" s="378"/>
      <c r="AT33" s="378"/>
      <c r="AU33" s="378"/>
      <c r="AV33" s="378"/>
      <c r="AW33" s="378"/>
      <c r="AX33" s="378"/>
      <c r="AY33" s="378"/>
      <c r="AZ33" s="378"/>
      <c r="BA33" s="378"/>
      <c r="BB33" s="378"/>
      <c r="BC33" s="378"/>
      <c r="BD33" s="378"/>
      <c r="BE33" s="378"/>
      <c r="BF33" s="378"/>
      <c r="BG33" s="378"/>
      <c r="BH33" s="378"/>
      <c r="BI33" s="378"/>
      <c r="BJ33" s="378"/>
      <c r="BK33" s="378"/>
      <c r="BL33" s="378"/>
      <c r="BM33" s="378"/>
      <c r="BN33" s="378"/>
      <c r="BO33" s="378"/>
    </row>
    <row r="34" customFormat="false" ht="16.5" hidden="false" customHeight="true" outlineLevel="0" collapsed="false">
      <c r="A34" s="379" t="s">
        <v>104</v>
      </c>
      <c r="B34" s="26" t="s">
        <v>410</v>
      </c>
      <c r="C34" s="26" t="s">
        <v>411</v>
      </c>
      <c r="D34" s="379" t="s">
        <v>372</v>
      </c>
      <c r="E34" s="380" t="s">
        <v>412</v>
      </c>
      <c r="F34" s="378" t="s">
        <v>95</v>
      </c>
      <c r="G34" s="378"/>
      <c r="H34" s="378"/>
      <c r="I34" s="378"/>
      <c r="J34" s="378"/>
      <c r="K34" s="378"/>
      <c r="L34" s="378"/>
      <c r="M34" s="378"/>
      <c r="N34" s="378"/>
      <c r="O34" s="378"/>
      <c r="P34" s="378"/>
      <c r="Q34" s="378"/>
      <c r="R34" s="378"/>
      <c r="S34" s="378"/>
      <c r="T34" s="378"/>
      <c r="U34" s="378"/>
      <c r="V34" s="378"/>
      <c r="W34" s="378"/>
      <c r="X34" s="378"/>
      <c r="Y34" s="378"/>
      <c r="Z34" s="378"/>
      <c r="AA34" s="378"/>
      <c r="AB34" s="378"/>
      <c r="AC34" s="378"/>
      <c r="AD34" s="378"/>
      <c r="AE34" s="378"/>
      <c r="AF34" s="378"/>
      <c r="AG34" s="378"/>
      <c r="AH34" s="378"/>
      <c r="AI34" s="378"/>
      <c r="AJ34" s="378"/>
      <c r="AK34" s="378"/>
      <c r="AL34" s="378"/>
      <c r="AM34" s="378"/>
      <c r="AN34" s="378"/>
      <c r="AO34" s="378"/>
      <c r="AP34" s="378"/>
      <c r="AQ34" s="378"/>
      <c r="AR34" s="378"/>
      <c r="AS34" s="378"/>
      <c r="AT34" s="378"/>
      <c r="AU34" s="378"/>
      <c r="AV34" s="378"/>
      <c r="AW34" s="378"/>
      <c r="AX34" s="378"/>
      <c r="AY34" s="378"/>
      <c r="AZ34" s="378"/>
      <c r="BA34" s="378"/>
      <c r="BB34" s="378"/>
      <c r="BC34" s="378"/>
      <c r="BD34" s="378"/>
      <c r="BE34" s="378"/>
      <c r="BF34" s="378"/>
      <c r="BG34" s="378"/>
      <c r="BH34" s="378"/>
      <c r="BI34" s="378"/>
      <c r="BJ34" s="378"/>
      <c r="BK34" s="378"/>
      <c r="BL34" s="378"/>
      <c r="BM34" s="378"/>
      <c r="BN34" s="378"/>
      <c r="BO34" s="378"/>
    </row>
    <row r="35" customFormat="false" ht="16.5" hidden="false" customHeight="true" outlineLevel="0" collapsed="false">
      <c r="A35" s="379" t="s">
        <v>107</v>
      </c>
      <c r="B35" s="26" t="s">
        <v>413</v>
      </c>
      <c r="C35" s="26" t="s">
        <v>414</v>
      </c>
      <c r="D35" s="379" t="s">
        <v>372</v>
      </c>
      <c r="E35" s="380" t="s">
        <v>415</v>
      </c>
      <c r="F35" s="378" t="s">
        <v>79</v>
      </c>
      <c r="G35" s="378"/>
      <c r="H35" s="378"/>
      <c r="I35" s="378"/>
      <c r="J35" s="378"/>
      <c r="K35" s="378"/>
      <c r="L35" s="378"/>
      <c r="M35" s="378"/>
      <c r="N35" s="378"/>
      <c r="O35" s="378"/>
      <c r="P35" s="378"/>
      <c r="Q35" s="378"/>
      <c r="R35" s="378"/>
      <c r="S35" s="378"/>
      <c r="T35" s="378"/>
      <c r="U35" s="378"/>
      <c r="V35" s="378"/>
      <c r="W35" s="378"/>
      <c r="X35" s="378"/>
      <c r="Y35" s="378"/>
      <c r="Z35" s="378"/>
      <c r="AA35" s="378"/>
      <c r="AB35" s="378"/>
      <c r="AC35" s="378"/>
      <c r="AD35" s="378"/>
      <c r="AE35" s="378"/>
      <c r="AF35" s="378"/>
      <c r="AG35" s="378"/>
      <c r="AH35" s="378"/>
      <c r="AI35" s="378"/>
      <c r="AJ35" s="378"/>
      <c r="AK35" s="378"/>
      <c r="AL35" s="378"/>
      <c r="AM35" s="378"/>
      <c r="AN35" s="378"/>
      <c r="AO35" s="378"/>
      <c r="AP35" s="378"/>
      <c r="AQ35" s="378"/>
      <c r="AR35" s="378"/>
      <c r="AS35" s="378"/>
      <c r="AT35" s="378"/>
      <c r="AU35" s="378"/>
      <c r="AV35" s="378"/>
      <c r="AW35" s="378"/>
      <c r="AX35" s="378"/>
      <c r="AY35" s="378"/>
      <c r="AZ35" s="378"/>
      <c r="BA35" s="378"/>
      <c r="BB35" s="378"/>
      <c r="BC35" s="378"/>
      <c r="BD35" s="378"/>
      <c r="BE35" s="378"/>
      <c r="BF35" s="378"/>
      <c r="BG35" s="378"/>
      <c r="BH35" s="378"/>
      <c r="BI35" s="378"/>
      <c r="BJ35" s="378"/>
      <c r="BK35" s="378"/>
      <c r="BL35" s="378"/>
      <c r="BM35" s="378"/>
      <c r="BN35" s="378"/>
      <c r="BO35" s="378"/>
    </row>
    <row r="36" customFormat="false" ht="16.5" hidden="false" customHeight="true" outlineLevel="0" collapsed="false">
      <c r="A36" s="379" t="s">
        <v>108</v>
      </c>
      <c r="B36" s="26" t="s">
        <v>347</v>
      </c>
      <c r="C36" s="26" t="s">
        <v>416</v>
      </c>
      <c r="D36" s="379" t="s">
        <v>372</v>
      </c>
      <c r="E36" s="380" t="s">
        <v>417</v>
      </c>
      <c r="F36" s="378" t="s">
        <v>79</v>
      </c>
      <c r="G36" s="378"/>
      <c r="H36" s="378"/>
      <c r="I36" s="378"/>
      <c r="J36" s="378"/>
      <c r="K36" s="378"/>
      <c r="L36" s="378"/>
      <c r="M36" s="378"/>
      <c r="N36" s="378"/>
      <c r="O36" s="378"/>
      <c r="P36" s="378"/>
      <c r="Q36" s="378"/>
      <c r="R36" s="378"/>
      <c r="S36" s="378"/>
      <c r="T36" s="378"/>
      <c r="U36" s="378"/>
      <c r="V36" s="378"/>
      <c r="W36" s="378"/>
      <c r="X36" s="378"/>
      <c r="Y36" s="378"/>
      <c r="Z36" s="378"/>
      <c r="AA36" s="378"/>
      <c r="AB36" s="378"/>
      <c r="AC36" s="378"/>
      <c r="AD36" s="378"/>
      <c r="AE36" s="378"/>
      <c r="AF36" s="378"/>
      <c r="AG36" s="378"/>
      <c r="AH36" s="378"/>
      <c r="AI36" s="378"/>
      <c r="AJ36" s="378"/>
      <c r="AK36" s="378"/>
      <c r="AL36" s="378"/>
      <c r="AM36" s="378"/>
      <c r="AN36" s="378"/>
      <c r="AO36" s="378"/>
      <c r="AP36" s="378"/>
      <c r="AQ36" s="378"/>
      <c r="AR36" s="378"/>
      <c r="AS36" s="378"/>
      <c r="AT36" s="378"/>
      <c r="AU36" s="378"/>
      <c r="AV36" s="378"/>
      <c r="AW36" s="378"/>
      <c r="AX36" s="378"/>
      <c r="AY36" s="378"/>
      <c r="AZ36" s="378"/>
      <c r="BA36" s="378"/>
      <c r="BB36" s="378"/>
      <c r="BC36" s="378"/>
      <c r="BD36" s="378"/>
      <c r="BE36" s="378"/>
      <c r="BF36" s="378"/>
      <c r="BG36" s="378"/>
      <c r="BH36" s="378"/>
      <c r="BI36" s="378"/>
      <c r="BJ36" s="378"/>
      <c r="BK36" s="378"/>
      <c r="BL36" s="378"/>
      <c r="BM36" s="378"/>
      <c r="BN36" s="378"/>
      <c r="BO36" s="378"/>
    </row>
    <row r="37" customFormat="false" ht="16.5" hidden="false" customHeight="true" outlineLevel="0" collapsed="false">
      <c r="A37" s="379" t="s">
        <v>120</v>
      </c>
      <c r="B37" s="26" t="s">
        <v>383</v>
      </c>
      <c r="C37" s="26" t="s">
        <v>418</v>
      </c>
      <c r="D37" s="379" t="s">
        <v>372</v>
      </c>
      <c r="E37" s="380" t="s">
        <v>419</v>
      </c>
      <c r="F37" s="378" t="s">
        <v>114</v>
      </c>
      <c r="G37" s="378"/>
      <c r="H37" s="378"/>
      <c r="I37" s="378"/>
      <c r="J37" s="378"/>
      <c r="K37" s="378"/>
      <c r="L37" s="378"/>
      <c r="M37" s="378"/>
      <c r="N37" s="378"/>
      <c r="O37" s="378"/>
      <c r="P37" s="378"/>
      <c r="Q37" s="378"/>
      <c r="R37" s="378"/>
      <c r="S37" s="378"/>
      <c r="T37" s="378"/>
      <c r="U37" s="378"/>
      <c r="V37" s="378"/>
      <c r="W37" s="378"/>
      <c r="X37" s="378"/>
      <c r="Y37" s="378"/>
      <c r="Z37" s="378"/>
      <c r="AA37" s="378"/>
      <c r="AB37" s="378"/>
      <c r="AC37" s="378"/>
      <c r="AD37" s="378"/>
      <c r="AE37" s="378"/>
      <c r="AF37" s="378"/>
      <c r="AG37" s="378"/>
      <c r="AH37" s="378"/>
      <c r="AI37" s="378"/>
      <c r="AJ37" s="378"/>
      <c r="AK37" s="378"/>
      <c r="AL37" s="378"/>
      <c r="AM37" s="378"/>
      <c r="AN37" s="378"/>
      <c r="AO37" s="378"/>
      <c r="AP37" s="378"/>
      <c r="AQ37" s="378"/>
      <c r="AR37" s="378"/>
      <c r="AS37" s="378"/>
      <c r="AT37" s="378"/>
      <c r="AU37" s="378"/>
      <c r="AV37" s="378"/>
      <c r="AW37" s="378"/>
      <c r="AX37" s="378"/>
      <c r="AY37" s="378"/>
      <c r="AZ37" s="378"/>
      <c r="BA37" s="378"/>
      <c r="BB37" s="378"/>
      <c r="BC37" s="378"/>
      <c r="BD37" s="378"/>
      <c r="BE37" s="378"/>
      <c r="BF37" s="378"/>
      <c r="BG37" s="378"/>
      <c r="BH37" s="378"/>
      <c r="BI37" s="378"/>
      <c r="BJ37" s="378"/>
      <c r="BK37" s="378"/>
      <c r="BL37" s="378"/>
      <c r="BM37" s="378"/>
      <c r="BN37" s="378"/>
      <c r="BO37" s="378"/>
    </row>
    <row r="38" customFormat="false" ht="16.5" hidden="false" customHeight="true" outlineLevel="0" collapsed="false">
      <c r="A38" s="379" t="s">
        <v>132</v>
      </c>
      <c r="B38" s="26" t="s">
        <v>420</v>
      </c>
      <c r="C38" s="26" t="s">
        <v>421</v>
      </c>
      <c r="D38" s="379" t="s">
        <v>372</v>
      </c>
      <c r="E38" s="380" t="s">
        <v>422</v>
      </c>
      <c r="F38" s="378" t="s">
        <v>131</v>
      </c>
      <c r="G38" s="378"/>
      <c r="H38" s="378"/>
      <c r="I38" s="378"/>
      <c r="J38" s="378"/>
      <c r="K38" s="378"/>
      <c r="L38" s="378"/>
      <c r="M38" s="378"/>
      <c r="N38" s="378"/>
      <c r="O38" s="378"/>
      <c r="P38" s="378"/>
      <c r="Q38" s="378"/>
      <c r="R38" s="378"/>
      <c r="S38" s="378"/>
      <c r="T38" s="378"/>
      <c r="U38" s="378"/>
      <c r="V38" s="378"/>
      <c r="W38" s="378"/>
      <c r="X38" s="378"/>
      <c r="Y38" s="378"/>
      <c r="Z38" s="378"/>
      <c r="AA38" s="378"/>
      <c r="AB38" s="378"/>
      <c r="AC38" s="378"/>
      <c r="AD38" s="378"/>
      <c r="AE38" s="378"/>
      <c r="AF38" s="378"/>
      <c r="AG38" s="378"/>
      <c r="AH38" s="378"/>
      <c r="AI38" s="378"/>
      <c r="AJ38" s="378"/>
      <c r="AK38" s="378"/>
      <c r="AL38" s="378"/>
      <c r="AM38" s="378"/>
      <c r="AN38" s="378"/>
      <c r="AO38" s="378"/>
      <c r="AP38" s="378"/>
      <c r="AQ38" s="378"/>
      <c r="AR38" s="378"/>
      <c r="AS38" s="378"/>
      <c r="AT38" s="378"/>
      <c r="AU38" s="378"/>
      <c r="AV38" s="378"/>
      <c r="AW38" s="378"/>
      <c r="AX38" s="378"/>
      <c r="AY38" s="378"/>
      <c r="AZ38" s="378"/>
      <c r="BA38" s="378"/>
      <c r="BB38" s="378"/>
      <c r="BC38" s="378"/>
      <c r="BD38" s="378"/>
      <c r="BE38" s="378"/>
      <c r="BF38" s="378"/>
      <c r="BG38" s="378"/>
      <c r="BH38" s="378"/>
      <c r="BI38" s="378"/>
      <c r="BJ38" s="378"/>
      <c r="BK38" s="378"/>
      <c r="BL38" s="378"/>
      <c r="BM38" s="378"/>
      <c r="BN38" s="378"/>
      <c r="BO38" s="378"/>
    </row>
    <row r="39" customFormat="false" ht="16.5" hidden="false" customHeight="true" outlineLevel="0" collapsed="false">
      <c r="A39" s="379" t="s">
        <v>116</v>
      </c>
      <c r="B39" s="26" t="s">
        <v>423</v>
      </c>
      <c r="C39" s="26" t="s">
        <v>424</v>
      </c>
      <c r="D39" s="379" t="s">
        <v>372</v>
      </c>
      <c r="E39" s="380" t="s">
        <v>425</v>
      </c>
      <c r="F39" s="378" t="s">
        <v>114</v>
      </c>
      <c r="G39" s="378"/>
      <c r="H39" s="378"/>
      <c r="I39" s="378"/>
      <c r="J39" s="378"/>
      <c r="K39" s="378"/>
      <c r="L39" s="378"/>
      <c r="M39" s="378"/>
      <c r="N39" s="378"/>
      <c r="O39" s="378"/>
      <c r="P39" s="378"/>
      <c r="Q39" s="378"/>
      <c r="R39" s="378"/>
      <c r="S39" s="378"/>
      <c r="T39" s="378"/>
      <c r="U39" s="378"/>
      <c r="V39" s="378"/>
      <c r="W39" s="378"/>
      <c r="X39" s="378"/>
      <c r="Y39" s="378"/>
      <c r="Z39" s="378"/>
      <c r="AA39" s="378"/>
      <c r="AB39" s="378"/>
      <c r="AC39" s="378"/>
      <c r="AD39" s="378"/>
      <c r="AE39" s="378"/>
      <c r="AF39" s="378"/>
      <c r="AG39" s="378"/>
      <c r="AH39" s="378"/>
      <c r="AI39" s="378"/>
      <c r="AJ39" s="378"/>
      <c r="AK39" s="378"/>
      <c r="AL39" s="378"/>
      <c r="AM39" s="378"/>
      <c r="AN39" s="378"/>
      <c r="AO39" s="378"/>
      <c r="AP39" s="378"/>
      <c r="AQ39" s="378"/>
      <c r="AR39" s="378"/>
      <c r="AS39" s="378"/>
      <c r="AT39" s="378"/>
      <c r="AU39" s="378"/>
      <c r="AV39" s="378"/>
      <c r="AW39" s="378"/>
      <c r="AX39" s="378"/>
      <c r="AY39" s="378"/>
      <c r="AZ39" s="378"/>
      <c r="BA39" s="378"/>
      <c r="BB39" s="378"/>
      <c r="BC39" s="378"/>
      <c r="BD39" s="378"/>
      <c r="BE39" s="378"/>
      <c r="BF39" s="378"/>
      <c r="BG39" s="378"/>
      <c r="BH39" s="378"/>
      <c r="BI39" s="378"/>
      <c r="BJ39" s="378"/>
      <c r="BK39" s="378"/>
      <c r="BL39" s="378"/>
      <c r="BM39" s="378"/>
      <c r="BN39" s="378"/>
      <c r="BO39" s="378"/>
    </row>
    <row r="40" customFormat="false" ht="16.5" hidden="false" customHeight="true" outlineLevel="0" collapsed="false">
      <c r="A40" s="379" t="s">
        <v>222</v>
      </c>
      <c r="B40" s="26" t="s">
        <v>426</v>
      </c>
      <c r="C40" s="26" t="s">
        <v>427</v>
      </c>
      <c r="D40" s="379" t="s">
        <v>372</v>
      </c>
      <c r="E40" s="380" t="s">
        <v>428</v>
      </c>
      <c r="F40" s="378" t="s">
        <v>114</v>
      </c>
      <c r="G40" s="378"/>
      <c r="H40" s="378"/>
      <c r="I40" s="378"/>
      <c r="J40" s="378"/>
      <c r="K40" s="378"/>
      <c r="L40" s="378"/>
      <c r="M40" s="378"/>
      <c r="N40" s="378"/>
      <c r="O40" s="378"/>
      <c r="P40" s="378"/>
      <c r="Q40" s="378"/>
      <c r="R40" s="378"/>
      <c r="S40" s="378"/>
      <c r="T40" s="378"/>
      <c r="U40" s="378"/>
      <c r="V40" s="378"/>
      <c r="W40" s="378"/>
      <c r="X40" s="378"/>
      <c r="Y40" s="378"/>
      <c r="Z40" s="378"/>
      <c r="AA40" s="378"/>
      <c r="AB40" s="378"/>
      <c r="AC40" s="378"/>
      <c r="AD40" s="378"/>
      <c r="AE40" s="378"/>
      <c r="AF40" s="378"/>
      <c r="AG40" s="378"/>
      <c r="AH40" s="378"/>
      <c r="AI40" s="378"/>
      <c r="AJ40" s="378"/>
      <c r="AK40" s="378"/>
      <c r="AL40" s="378"/>
      <c r="AM40" s="378"/>
      <c r="AN40" s="378"/>
      <c r="AO40" s="378"/>
      <c r="AP40" s="378"/>
      <c r="AQ40" s="378"/>
      <c r="AR40" s="378"/>
      <c r="AS40" s="378"/>
      <c r="AT40" s="378"/>
      <c r="AU40" s="378"/>
      <c r="AV40" s="378"/>
      <c r="AW40" s="378"/>
      <c r="AX40" s="378"/>
      <c r="AY40" s="378"/>
      <c r="AZ40" s="378"/>
      <c r="BA40" s="378"/>
      <c r="BB40" s="378"/>
      <c r="BC40" s="378"/>
      <c r="BD40" s="378"/>
      <c r="BE40" s="378"/>
      <c r="BF40" s="378"/>
      <c r="BG40" s="378"/>
      <c r="BH40" s="378"/>
      <c r="BI40" s="378"/>
      <c r="BJ40" s="378"/>
      <c r="BK40" s="378"/>
      <c r="BL40" s="378"/>
      <c r="BM40" s="378"/>
      <c r="BN40" s="378"/>
      <c r="BO40" s="378"/>
    </row>
    <row r="41" customFormat="false" ht="16.5" hidden="false" customHeight="true" outlineLevel="0" collapsed="false">
      <c r="A41" s="379" t="s">
        <v>228</v>
      </c>
      <c r="B41" s="26" t="s">
        <v>429</v>
      </c>
      <c r="C41" s="26" t="s">
        <v>430</v>
      </c>
      <c r="D41" s="379" t="s">
        <v>372</v>
      </c>
      <c r="E41" s="380" t="s">
        <v>431</v>
      </c>
      <c r="F41" s="378" t="s">
        <v>122</v>
      </c>
      <c r="G41" s="378"/>
      <c r="H41" s="378"/>
      <c r="I41" s="378"/>
      <c r="J41" s="378"/>
      <c r="K41" s="378"/>
      <c r="L41" s="378"/>
      <c r="M41" s="378"/>
      <c r="N41" s="378"/>
      <c r="O41" s="378"/>
      <c r="P41" s="378"/>
      <c r="Q41" s="378"/>
      <c r="R41" s="378"/>
      <c r="S41" s="378"/>
      <c r="T41" s="378"/>
      <c r="U41" s="378"/>
      <c r="V41" s="378"/>
      <c r="W41" s="378"/>
      <c r="X41" s="378"/>
      <c r="Y41" s="378"/>
      <c r="Z41" s="378"/>
      <c r="AA41" s="378"/>
      <c r="AB41" s="378"/>
      <c r="AC41" s="378"/>
      <c r="AD41" s="378"/>
      <c r="AE41" s="378"/>
      <c r="AF41" s="378"/>
      <c r="AG41" s="378"/>
      <c r="AH41" s="378"/>
      <c r="AI41" s="378"/>
      <c r="AJ41" s="378"/>
      <c r="AK41" s="378"/>
      <c r="AL41" s="378"/>
      <c r="AM41" s="378"/>
      <c r="AN41" s="378"/>
      <c r="AO41" s="378"/>
      <c r="AP41" s="378"/>
      <c r="AQ41" s="378"/>
      <c r="AR41" s="378"/>
      <c r="AS41" s="378"/>
      <c r="AT41" s="378"/>
      <c r="AU41" s="378"/>
      <c r="AV41" s="378"/>
      <c r="AW41" s="378"/>
      <c r="AX41" s="378"/>
      <c r="AY41" s="378"/>
      <c r="AZ41" s="378"/>
      <c r="BA41" s="378"/>
      <c r="BB41" s="378"/>
      <c r="BC41" s="378"/>
      <c r="BD41" s="378"/>
      <c r="BE41" s="378"/>
      <c r="BF41" s="378"/>
      <c r="BG41" s="378"/>
      <c r="BH41" s="378"/>
      <c r="BI41" s="378"/>
      <c r="BJ41" s="378"/>
      <c r="BK41" s="378"/>
      <c r="BL41" s="378"/>
      <c r="BM41" s="378"/>
      <c r="BN41" s="378"/>
      <c r="BO41" s="378"/>
    </row>
    <row r="42" customFormat="false" ht="16.5" hidden="false" customHeight="true" outlineLevel="0" collapsed="false">
      <c r="A42" s="379" t="s">
        <v>232</v>
      </c>
      <c r="B42" s="26" t="s">
        <v>432</v>
      </c>
      <c r="C42" s="26" t="s">
        <v>433</v>
      </c>
      <c r="D42" s="379" t="s">
        <v>372</v>
      </c>
      <c r="E42" s="380" t="s">
        <v>434</v>
      </c>
      <c r="F42" s="378" t="s">
        <v>131</v>
      </c>
      <c r="G42" s="378"/>
      <c r="H42" s="378"/>
      <c r="I42" s="378"/>
      <c r="J42" s="378"/>
      <c r="K42" s="378"/>
      <c r="L42" s="378"/>
      <c r="M42" s="378"/>
      <c r="N42" s="378"/>
      <c r="O42" s="378"/>
      <c r="P42" s="378"/>
      <c r="Q42" s="378"/>
      <c r="R42" s="378"/>
      <c r="S42" s="378"/>
      <c r="T42" s="378"/>
      <c r="U42" s="378"/>
      <c r="V42" s="378"/>
      <c r="W42" s="378"/>
      <c r="X42" s="378"/>
      <c r="Y42" s="378"/>
      <c r="Z42" s="378"/>
      <c r="AA42" s="378"/>
      <c r="AB42" s="378"/>
      <c r="AC42" s="378"/>
      <c r="AD42" s="378"/>
      <c r="AE42" s="378"/>
      <c r="AF42" s="378"/>
      <c r="AG42" s="378"/>
      <c r="AH42" s="378"/>
      <c r="AI42" s="378"/>
      <c r="AJ42" s="378"/>
      <c r="AK42" s="378"/>
      <c r="AL42" s="378"/>
      <c r="AM42" s="378"/>
      <c r="AN42" s="378"/>
      <c r="AO42" s="378"/>
      <c r="AP42" s="378"/>
      <c r="AQ42" s="378"/>
      <c r="AR42" s="378"/>
      <c r="AS42" s="378"/>
      <c r="AT42" s="378"/>
      <c r="AU42" s="378"/>
      <c r="AV42" s="378"/>
      <c r="AW42" s="378"/>
      <c r="AX42" s="378"/>
      <c r="AY42" s="378"/>
      <c r="AZ42" s="378"/>
      <c r="BA42" s="378"/>
      <c r="BB42" s="378"/>
      <c r="BC42" s="378"/>
      <c r="BD42" s="378"/>
      <c r="BE42" s="378"/>
      <c r="BF42" s="378"/>
      <c r="BG42" s="378"/>
      <c r="BH42" s="378"/>
      <c r="BI42" s="378"/>
      <c r="BJ42" s="378"/>
      <c r="BK42" s="378"/>
      <c r="BL42" s="378"/>
      <c r="BM42" s="378"/>
      <c r="BN42" s="378"/>
      <c r="BO42" s="378"/>
    </row>
    <row r="43" customFormat="false" ht="16.5" hidden="false" customHeight="true" outlineLevel="0" collapsed="false">
      <c r="A43" s="379" t="s">
        <v>237</v>
      </c>
      <c r="B43" s="26" t="s">
        <v>435</v>
      </c>
      <c r="C43" s="26" t="s">
        <v>436</v>
      </c>
      <c r="D43" s="379" t="s">
        <v>372</v>
      </c>
      <c r="E43" s="380" t="s">
        <v>437</v>
      </c>
      <c r="F43" s="378" t="s">
        <v>158</v>
      </c>
      <c r="G43" s="378"/>
      <c r="H43" s="378"/>
      <c r="I43" s="378"/>
      <c r="J43" s="378"/>
      <c r="K43" s="378"/>
      <c r="L43" s="378"/>
      <c r="M43" s="378"/>
      <c r="N43" s="378"/>
      <c r="O43" s="378"/>
      <c r="P43" s="378"/>
      <c r="Q43" s="378"/>
      <c r="R43" s="378"/>
      <c r="S43" s="378"/>
      <c r="T43" s="378"/>
      <c r="U43" s="378"/>
      <c r="V43" s="378"/>
      <c r="W43" s="378"/>
      <c r="X43" s="378"/>
      <c r="Y43" s="378"/>
      <c r="Z43" s="378"/>
      <c r="AA43" s="378"/>
      <c r="AB43" s="378"/>
      <c r="AC43" s="378"/>
      <c r="AD43" s="378"/>
      <c r="AE43" s="378"/>
      <c r="AF43" s="378"/>
      <c r="AG43" s="378"/>
      <c r="AH43" s="378"/>
      <c r="AI43" s="378"/>
      <c r="AJ43" s="378"/>
      <c r="AK43" s="378"/>
      <c r="AL43" s="378"/>
      <c r="AM43" s="378"/>
      <c r="AN43" s="378"/>
      <c r="AO43" s="378"/>
      <c r="AP43" s="378"/>
      <c r="AQ43" s="378"/>
      <c r="AR43" s="378"/>
      <c r="AS43" s="378"/>
      <c r="AT43" s="378"/>
      <c r="AU43" s="378"/>
      <c r="AV43" s="378"/>
      <c r="AW43" s="378"/>
      <c r="AX43" s="378"/>
      <c r="AY43" s="378"/>
      <c r="AZ43" s="378"/>
      <c r="BA43" s="378"/>
      <c r="BB43" s="378"/>
      <c r="BC43" s="378"/>
      <c r="BD43" s="378"/>
      <c r="BE43" s="378"/>
      <c r="BF43" s="378"/>
      <c r="BG43" s="378"/>
      <c r="BH43" s="378"/>
      <c r="BI43" s="378"/>
      <c r="BJ43" s="378"/>
      <c r="BK43" s="378"/>
      <c r="BL43" s="378"/>
      <c r="BM43" s="378"/>
      <c r="BN43" s="378"/>
      <c r="BO43" s="378"/>
    </row>
    <row r="44" customFormat="false" ht="16.5" hidden="false" customHeight="true" outlineLevel="0" collapsed="false">
      <c r="A44" s="379" t="s">
        <v>212</v>
      </c>
      <c r="B44" s="26" t="s">
        <v>438</v>
      </c>
      <c r="C44" s="26" t="s">
        <v>439</v>
      </c>
      <c r="D44" s="379" t="s">
        <v>372</v>
      </c>
      <c r="E44" s="380" t="s">
        <v>440</v>
      </c>
      <c r="F44" s="378" t="s">
        <v>158</v>
      </c>
      <c r="G44" s="378"/>
      <c r="H44" s="378"/>
      <c r="I44" s="378"/>
      <c r="J44" s="378"/>
      <c r="K44" s="378"/>
      <c r="L44" s="378"/>
      <c r="M44" s="378"/>
      <c r="N44" s="378"/>
      <c r="O44" s="378"/>
      <c r="P44" s="378"/>
      <c r="Q44" s="378"/>
      <c r="R44" s="378"/>
      <c r="S44" s="378"/>
      <c r="T44" s="378"/>
      <c r="U44" s="378"/>
      <c r="V44" s="378"/>
      <c r="W44" s="378"/>
      <c r="X44" s="378"/>
      <c r="Y44" s="378"/>
      <c r="Z44" s="378"/>
      <c r="AA44" s="378"/>
      <c r="AB44" s="378"/>
      <c r="AC44" s="378"/>
      <c r="AD44" s="378"/>
      <c r="AE44" s="378"/>
      <c r="AF44" s="378"/>
      <c r="AG44" s="378"/>
      <c r="AH44" s="378"/>
      <c r="AI44" s="378"/>
      <c r="AJ44" s="378"/>
      <c r="AK44" s="378"/>
      <c r="AL44" s="378"/>
      <c r="AM44" s="378"/>
      <c r="AN44" s="378"/>
      <c r="AO44" s="378"/>
      <c r="AP44" s="378"/>
      <c r="AQ44" s="378"/>
      <c r="AR44" s="378"/>
      <c r="AS44" s="378"/>
      <c r="AT44" s="378"/>
      <c r="AU44" s="378"/>
      <c r="AV44" s="378"/>
      <c r="AW44" s="378"/>
      <c r="AX44" s="378"/>
      <c r="AY44" s="378"/>
      <c r="AZ44" s="378"/>
      <c r="BA44" s="378"/>
      <c r="BB44" s="378"/>
      <c r="BC44" s="378"/>
      <c r="BD44" s="378"/>
      <c r="BE44" s="378"/>
      <c r="BF44" s="378"/>
      <c r="BG44" s="378"/>
      <c r="BH44" s="378"/>
      <c r="BI44" s="378"/>
      <c r="BJ44" s="378"/>
      <c r="BK44" s="378"/>
      <c r="BL44" s="378"/>
      <c r="BM44" s="378"/>
      <c r="BN44" s="378"/>
      <c r="BO44" s="378"/>
    </row>
    <row r="45" customFormat="false" ht="16.5" hidden="false" customHeight="true" outlineLevel="0" collapsed="false">
      <c r="A45" s="379" t="s">
        <v>55</v>
      </c>
      <c r="B45" s="26" t="s">
        <v>441</v>
      </c>
      <c r="C45" s="26" t="s">
        <v>442</v>
      </c>
      <c r="D45" s="379" t="s">
        <v>372</v>
      </c>
      <c r="E45" s="380" t="s">
        <v>443</v>
      </c>
      <c r="F45" s="378" t="s">
        <v>10</v>
      </c>
      <c r="G45" s="378"/>
      <c r="H45" s="378"/>
      <c r="I45" s="378"/>
      <c r="J45" s="378"/>
      <c r="K45" s="378"/>
      <c r="L45" s="378"/>
      <c r="M45" s="378"/>
      <c r="N45" s="378"/>
      <c r="O45" s="378"/>
      <c r="P45" s="378"/>
      <c r="Q45" s="378"/>
      <c r="R45" s="378"/>
      <c r="S45" s="378"/>
      <c r="T45" s="378"/>
      <c r="U45" s="378"/>
      <c r="V45" s="378"/>
      <c r="W45" s="378"/>
      <c r="X45" s="378"/>
      <c r="Y45" s="378"/>
      <c r="Z45" s="378"/>
      <c r="AA45" s="378"/>
      <c r="AB45" s="378"/>
      <c r="AC45" s="378"/>
      <c r="AD45" s="378"/>
      <c r="AE45" s="378"/>
      <c r="AF45" s="378"/>
      <c r="AG45" s="378"/>
      <c r="AH45" s="378"/>
      <c r="AI45" s="378"/>
      <c r="AJ45" s="378"/>
      <c r="AK45" s="378"/>
      <c r="AL45" s="378"/>
      <c r="AM45" s="378"/>
      <c r="AN45" s="378"/>
      <c r="AO45" s="378"/>
      <c r="AP45" s="378"/>
      <c r="AQ45" s="378"/>
      <c r="AR45" s="378"/>
      <c r="AS45" s="378"/>
      <c r="AT45" s="378"/>
      <c r="AU45" s="378"/>
      <c r="AV45" s="378"/>
      <c r="AW45" s="378"/>
      <c r="AX45" s="378"/>
      <c r="AY45" s="378"/>
      <c r="AZ45" s="378"/>
      <c r="BA45" s="378"/>
      <c r="BB45" s="378"/>
      <c r="BC45" s="378"/>
      <c r="BD45" s="378"/>
      <c r="BE45" s="378"/>
      <c r="BF45" s="378"/>
      <c r="BG45" s="378"/>
      <c r="BH45" s="378"/>
      <c r="BI45" s="378"/>
      <c r="BJ45" s="378"/>
      <c r="BK45" s="378"/>
      <c r="BL45" s="378"/>
      <c r="BM45" s="378"/>
      <c r="BN45" s="378"/>
      <c r="BO45" s="378"/>
    </row>
    <row r="46" customFormat="false" ht="16.5" hidden="false" customHeight="true" outlineLevel="0" collapsed="false">
      <c r="A46" s="379" t="s">
        <v>124</v>
      </c>
      <c r="B46" s="26" t="s">
        <v>444</v>
      </c>
      <c r="C46" s="26" t="s">
        <v>445</v>
      </c>
      <c r="D46" s="379" t="s">
        <v>372</v>
      </c>
      <c r="E46" s="380" t="s">
        <v>446</v>
      </c>
      <c r="F46" s="378" t="s">
        <v>122</v>
      </c>
      <c r="G46" s="378"/>
      <c r="H46" s="378"/>
      <c r="I46" s="378"/>
      <c r="J46" s="378"/>
      <c r="K46" s="378"/>
      <c r="L46" s="378"/>
      <c r="M46" s="378"/>
      <c r="N46" s="378"/>
      <c r="O46" s="378"/>
      <c r="P46" s="378"/>
      <c r="Q46" s="378"/>
      <c r="R46" s="378"/>
      <c r="S46" s="378"/>
      <c r="T46" s="378"/>
      <c r="U46" s="378"/>
      <c r="V46" s="378"/>
      <c r="W46" s="378"/>
      <c r="X46" s="378"/>
      <c r="Y46" s="378"/>
      <c r="Z46" s="378"/>
      <c r="AA46" s="378"/>
      <c r="AB46" s="378"/>
      <c r="AC46" s="378"/>
      <c r="AD46" s="378"/>
      <c r="AE46" s="378"/>
      <c r="AF46" s="378"/>
      <c r="AG46" s="378"/>
      <c r="AH46" s="378"/>
      <c r="AI46" s="378"/>
      <c r="AJ46" s="378"/>
      <c r="AK46" s="378"/>
      <c r="AL46" s="378"/>
      <c r="AM46" s="378"/>
      <c r="AN46" s="378"/>
      <c r="AO46" s="378"/>
      <c r="AP46" s="378"/>
      <c r="AQ46" s="378"/>
      <c r="AR46" s="378"/>
      <c r="AS46" s="378"/>
      <c r="AT46" s="378"/>
      <c r="AU46" s="378"/>
      <c r="AV46" s="378"/>
      <c r="AW46" s="378"/>
      <c r="AX46" s="378"/>
      <c r="AY46" s="378"/>
      <c r="AZ46" s="378"/>
      <c r="BA46" s="378"/>
      <c r="BB46" s="378"/>
      <c r="BC46" s="378"/>
      <c r="BD46" s="378"/>
      <c r="BE46" s="378"/>
      <c r="BF46" s="378"/>
      <c r="BG46" s="378"/>
      <c r="BH46" s="378"/>
      <c r="BI46" s="378"/>
      <c r="BJ46" s="378"/>
      <c r="BK46" s="378"/>
      <c r="BL46" s="378"/>
      <c r="BM46" s="378"/>
      <c r="BN46" s="378"/>
      <c r="BO46" s="378"/>
    </row>
    <row r="47" customFormat="false" ht="16.5" hidden="false" customHeight="true" outlineLevel="0" collapsed="false">
      <c r="A47" s="379" t="s">
        <v>136</v>
      </c>
      <c r="B47" s="26" t="s">
        <v>359</v>
      </c>
      <c r="C47" s="26" t="s">
        <v>447</v>
      </c>
      <c r="D47" s="379" t="s">
        <v>372</v>
      </c>
      <c r="E47" s="380" t="s">
        <v>448</v>
      </c>
      <c r="F47" s="378" t="s">
        <v>122</v>
      </c>
      <c r="G47" s="378"/>
      <c r="H47" s="378"/>
      <c r="I47" s="378"/>
      <c r="J47" s="378"/>
      <c r="K47" s="378"/>
      <c r="L47" s="378"/>
      <c r="M47" s="378"/>
      <c r="N47" s="378"/>
      <c r="O47" s="378"/>
      <c r="P47" s="378"/>
      <c r="Q47" s="378"/>
      <c r="R47" s="378"/>
      <c r="S47" s="378"/>
      <c r="T47" s="378"/>
      <c r="U47" s="378"/>
      <c r="V47" s="378"/>
      <c r="W47" s="378"/>
      <c r="X47" s="378"/>
      <c r="Y47" s="378"/>
      <c r="Z47" s="378"/>
      <c r="AA47" s="378"/>
      <c r="AB47" s="378"/>
      <c r="AC47" s="378"/>
      <c r="AD47" s="378"/>
      <c r="AE47" s="378"/>
      <c r="AF47" s="378"/>
      <c r="AG47" s="378"/>
      <c r="AH47" s="378"/>
      <c r="AI47" s="378"/>
      <c r="AJ47" s="378"/>
      <c r="AK47" s="378"/>
      <c r="AL47" s="378"/>
      <c r="AM47" s="378"/>
      <c r="AN47" s="378"/>
      <c r="AO47" s="378"/>
      <c r="AP47" s="378"/>
      <c r="AQ47" s="378"/>
      <c r="AR47" s="378"/>
      <c r="AS47" s="378"/>
      <c r="AT47" s="378"/>
      <c r="AU47" s="378"/>
      <c r="AV47" s="378"/>
      <c r="AW47" s="378"/>
      <c r="AX47" s="378"/>
      <c r="AY47" s="378"/>
      <c r="AZ47" s="378"/>
      <c r="BA47" s="378"/>
      <c r="BB47" s="378"/>
      <c r="BC47" s="378"/>
      <c r="BD47" s="378"/>
      <c r="BE47" s="378"/>
      <c r="BF47" s="378"/>
      <c r="BG47" s="378"/>
      <c r="BH47" s="378"/>
      <c r="BI47" s="378"/>
      <c r="BJ47" s="378"/>
      <c r="BK47" s="378"/>
      <c r="BL47" s="378"/>
      <c r="BM47" s="378"/>
      <c r="BN47" s="378"/>
      <c r="BO47" s="378"/>
    </row>
    <row r="48" customFormat="false" ht="16.5" hidden="false" customHeight="true" outlineLevel="0" collapsed="false">
      <c r="A48" s="379" t="s">
        <v>106</v>
      </c>
      <c r="B48" s="26" t="s">
        <v>449</v>
      </c>
      <c r="C48" s="26" t="s">
        <v>450</v>
      </c>
      <c r="D48" s="379" t="s">
        <v>372</v>
      </c>
      <c r="E48" s="380" t="s">
        <v>451</v>
      </c>
      <c r="F48" s="378" t="s">
        <v>158</v>
      </c>
      <c r="G48" s="378"/>
      <c r="H48" s="378"/>
      <c r="I48" s="378"/>
      <c r="J48" s="378"/>
      <c r="K48" s="378"/>
      <c r="L48" s="378"/>
      <c r="M48" s="378"/>
      <c r="N48" s="378"/>
      <c r="O48" s="378"/>
      <c r="P48" s="378"/>
      <c r="Q48" s="378"/>
      <c r="R48" s="378"/>
      <c r="S48" s="378"/>
      <c r="T48" s="378"/>
      <c r="U48" s="378"/>
      <c r="V48" s="378"/>
      <c r="W48" s="378"/>
      <c r="X48" s="378"/>
      <c r="Y48" s="378"/>
      <c r="Z48" s="378"/>
      <c r="AA48" s="378"/>
      <c r="AB48" s="378"/>
      <c r="AC48" s="378"/>
      <c r="AD48" s="378"/>
      <c r="AE48" s="378"/>
      <c r="AF48" s="378"/>
      <c r="AG48" s="378"/>
      <c r="AH48" s="378"/>
      <c r="AI48" s="378"/>
      <c r="AJ48" s="378"/>
      <c r="AK48" s="378"/>
      <c r="AL48" s="378"/>
      <c r="AM48" s="378"/>
      <c r="AN48" s="378"/>
      <c r="AO48" s="378"/>
      <c r="AP48" s="378"/>
      <c r="AQ48" s="378"/>
      <c r="AR48" s="378"/>
      <c r="AS48" s="378"/>
      <c r="AT48" s="378"/>
      <c r="AU48" s="378"/>
      <c r="AV48" s="378"/>
      <c r="AW48" s="378"/>
      <c r="AX48" s="378"/>
      <c r="AY48" s="378"/>
      <c r="AZ48" s="378"/>
      <c r="BA48" s="378"/>
      <c r="BB48" s="378"/>
      <c r="BC48" s="378"/>
      <c r="BD48" s="378"/>
      <c r="BE48" s="378"/>
      <c r="BF48" s="378"/>
      <c r="BG48" s="378"/>
      <c r="BH48" s="378"/>
      <c r="BI48" s="378"/>
      <c r="BJ48" s="378"/>
      <c r="BK48" s="378"/>
      <c r="BL48" s="378"/>
      <c r="BM48" s="378"/>
      <c r="BN48" s="378"/>
      <c r="BO48" s="378"/>
    </row>
    <row r="49" customFormat="false" ht="16.5" hidden="false" customHeight="true" outlineLevel="0" collapsed="false">
      <c r="A49" s="379" t="s">
        <v>233</v>
      </c>
      <c r="B49" s="26" t="s">
        <v>452</v>
      </c>
      <c r="C49" s="26" t="s">
        <v>453</v>
      </c>
      <c r="D49" s="379" t="s">
        <v>372</v>
      </c>
      <c r="E49" s="380" t="s">
        <v>454</v>
      </c>
      <c r="F49" s="26" t="s">
        <v>131</v>
      </c>
      <c r="G49" s="378"/>
      <c r="H49" s="378"/>
      <c r="I49" s="378"/>
      <c r="J49" s="378"/>
      <c r="K49" s="378"/>
      <c r="L49" s="378"/>
      <c r="M49" s="378"/>
      <c r="N49" s="378"/>
      <c r="O49" s="378"/>
      <c r="P49" s="378"/>
      <c r="Q49" s="378"/>
      <c r="R49" s="378"/>
      <c r="S49" s="378"/>
      <c r="T49" s="378"/>
      <c r="U49" s="378"/>
      <c r="V49" s="378"/>
      <c r="W49" s="378"/>
      <c r="X49" s="378"/>
      <c r="Y49" s="378"/>
      <c r="Z49" s="378"/>
      <c r="AA49" s="378"/>
      <c r="AB49" s="378"/>
      <c r="AC49" s="378"/>
      <c r="AD49" s="378"/>
      <c r="AE49" s="378"/>
      <c r="AF49" s="378"/>
      <c r="AG49" s="378"/>
      <c r="AH49" s="378"/>
      <c r="AI49" s="378"/>
      <c r="AJ49" s="378"/>
      <c r="AK49" s="378"/>
      <c r="AL49" s="378"/>
      <c r="AM49" s="378"/>
      <c r="AN49" s="378"/>
      <c r="AO49" s="378"/>
      <c r="AP49" s="378"/>
      <c r="AQ49" s="378"/>
      <c r="AR49" s="378"/>
      <c r="AS49" s="378"/>
      <c r="AT49" s="378"/>
      <c r="AU49" s="378"/>
      <c r="AV49" s="378"/>
      <c r="AW49" s="378"/>
      <c r="AX49" s="378"/>
      <c r="AY49" s="378"/>
      <c r="AZ49" s="378"/>
      <c r="BA49" s="378"/>
      <c r="BB49" s="378"/>
      <c r="BC49" s="378"/>
      <c r="BD49" s="378"/>
      <c r="BE49" s="378"/>
      <c r="BF49" s="378"/>
      <c r="BG49" s="378"/>
      <c r="BH49" s="378"/>
      <c r="BI49" s="378"/>
      <c r="BJ49" s="378"/>
      <c r="BK49" s="378"/>
      <c r="BL49" s="378"/>
      <c r="BM49" s="378"/>
      <c r="BN49" s="378"/>
      <c r="BO49" s="378"/>
    </row>
    <row r="50" customFormat="false" ht="16.5" hidden="false" customHeight="true" outlineLevel="0" collapsed="false">
      <c r="A50" s="379" t="s">
        <v>160</v>
      </c>
      <c r="B50" s="26" t="s">
        <v>455</v>
      </c>
      <c r="C50" s="26" t="s">
        <v>456</v>
      </c>
      <c r="D50" s="379" t="s">
        <v>372</v>
      </c>
      <c r="E50" s="380" t="s">
        <v>457</v>
      </c>
      <c r="F50" s="378" t="s">
        <v>158</v>
      </c>
      <c r="G50" s="378"/>
      <c r="H50" s="378"/>
      <c r="I50" s="378"/>
      <c r="J50" s="378"/>
      <c r="K50" s="378"/>
      <c r="L50" s="378"/>
      <c r="M50" s="378"/>
      <c r="N50" s="378"/>
      <c r="O50" s="378"/>
      <c r="P50" s="378"/>
      <c r="Q50" s="378"/>
      <c r="R50" s="378"/>
      <c r="S50" s="378"/>
      <c r="T50" s="378"/>
      <c r="U50" s="378"/>
      <c r="V50" s="378"/>
      <c r="W50" s="378"/>
      <c r="X50" s="378"/>
      <c r="Y50" s="378"/>
      <c r="Z50" s="378"/>
      <c r="AA50" s="378"/>
      <c r="AB50" s="378"/>
      <c r="AC50" s="378"/>
      <c r="AD50" s="378"/>
      <c r="AE50" s="378"/>
      <c r="AF50" s="378"/>
      <c r="AG50" s="378"/>
      <c r="AH50" s="378"/>
      <c r="AI50" s="378"/>
      <c r="AJ50" s="378"/>
      <c r="AK50" s="378"/>
      <c r="AL50" s="378"/>
      <c r="AM50" s="378"/>
      <c r="AN50" s="378"/>
      <c r="AO50" s="378"/>
      <c r="AP50" s="378"/>
      <c r="AQ50" s="378"/>
      <c r="AR50" s="378"/>
      <c r="AS50" s="378"/>
      <c r="AT50" s="378"/>
      <c r="AU50" s="378"/>
      <c r="AV50" s="378"/>
      <c r="AW50" s="378"/>
      <c r="AX50" s="378"/>
      <c r="AY50" s="378"/>
      <c r="AZ50" s="378"/>
      <c r="BA50" s="378"/>
      <c r="BB50" s="378"/>
      <c r="BC50" s="378"/>
      <c r="BD50" s="378"/>
      <c r="BE50" s="378"/>
      <c r="BF50" s="378"/>
      <c r="BG50" s="378"/>
      <c r="BH50" s="378"/>
      <c r="BI50" s="378"/>
      <c r="BJ50" s="378"/>
      <c r="BK50" s="378"/>
      <c r="BL50" s="378"/>
      <c r="BM50" s="378"/>
      <c r="BN50" s="378"/>
      <c r="BO50" s="378"/>
    </row>
    <row r="51" customFormat="false" ht="16.5" hidden="false" customHeight="true" outlineLevel="0" collapsed="false">
      <c r="A51" s="379"/>
      <c r="B51" s="26"/>
      <c r="C51" s="26"/>
      <c r="D51" s="379" t="s">
        <v>372</v>
      </c>
      <c r="E51" s="380"/>
      <c r="F51" s="378"/>
      <c r="G51" s="378"/>
      <c r="H51" s="378"/>
      <c r="I51" s="378"/>
      <c r="J51" s="378"/>
      <c r="K51" s="378"/>
      <c r="L51" s="378"/>
      <c r="M51" s="378"/>
      <c r="N51" s="378"/>
      <c r="O51" s="378"/>
      <c r="P51" s="378"/>
      <c r="Q51" s="378"/>
      <c r="R51" s="378"/>
      <c r="S51" s="378"/>
      <c r="T51" s="378"/>
      <c r="U51" s="378"/>
      <c r="V51" s="378"/>
      <c r="W51" s="378"/>
      <c r="X51" s="378"/>
      <c r="Y51" s="378"/>
      <c r="Z51" s="378"/>
      <c r="AA51" s="378"/>
      <c r="AB51" s="378"/>
      <c r="AC51" s="378"/>
      <c r="AD51" s="378"/>
      <c r="AE51" s="378"/>
      <c r="AF51" s="378"/>
      <c r="AG51" s="378"/>
      <c r="AH51" s="378"/>
      <c r="AI51" s="378"/>
      <c r="AJ51" s="378"/>
      <c r="AK51" s="378"/>
      <c r="AL51" s="378"/>
      <c r="AM51" s="378"/>
      <c r="AN51" s="378"/>
      <c r="AO51" s="378"/>
      <c r="AP51" s="378"/>
      <c r="AQ51" s="378"/>
      <c r="AR51" s="378"/>
      <c r="AS51" s="378"/>
      <c r="AT51" s="378"/>
      <c r="AU51" s="378"/>
      <c r="AV51" s="378"/>
      <c r="AW51" s="378"/>
      <c r="AX51" s="378"/>
      <c r="AY51" s="378"/>
      <c r="AZ51" s="378"/>
      <c r="BA51" s="378"/>
      <c r="BB51" s="378"/>
      <c r="BC51" s="378"/>
      <c r="BD51" s="378"/>
      <c r="BE51" s="378"/>
      <c r="BF51" s="378"/>
      <c r="BG51" s="378"/>
      <c r="BH51" s="378"/>
      <c r="BI51" s="378"/>
      <c r="BJ51" s="378"/>
      <c r="BK51" s="378"/>
      <c r="BL51" s="378"/>
      <c r="BM51" s="378"/>
      <c r="BN51" s="378"/>
      <c r="BO51" s="378"/>
    </row>
    <row r="52" customFormat="false" ht="16.5" hidden="false" customHeight="true" outlineLevel="0" collapsed="false">
      <c r="A52" s="379"/>
      <c r="B52" s="26"/>
      <c r="C52" s="26"/>
      <c r="D52" s="379" t="s">
        <v>372</v>
      </c>
      <c r="E52" s="380"/>
      <c r="F52" s="378"/>
      <c r="G52" s="378"/>
      <c r="H52" s="378"/>
      <c r="I52" s="378"/>
      <c r="J52" s="378"/>
      <c r="K52" s="378"/>
      <c r="L52" s="378"/>
      <c r="M52" s="378"/>
      <c r="N52" s="378"/>
      <c r="O52" s="378"/>
      <c r="P52" s="378"/>
      <c r="Q52" s="378"/>
      <c r="R52" s="378"/>
      <c r="S52" s="378"/>
      <c r="T52" s="378"/>
      <c r="U52" s="378"/>
      <c r="V52" s="378"/>
      <c r="W52" s="378"/>
      <c r="X52" s="378"/>
      <c r="Y52" s="378"/>
      <c r="Z52" s="378"/>
      <c r="AA52" s="378"/>
      <c r="AB52" s="378"/>
      <c r="AC52" s="378"/>
      <c r="AD52" s="378"/>
      <c r="AE52" s="378"/>
      <c r="AF52" s="378"/>
      <c r="AG52" s="378"/>
      <c r="AH52" s="378"/>
      <c r="AI52" s="378"/>
      <c r="AJ52" s="378"/>
      <c r="AK52" s="378"/>
      <c r="AL52" s="378"/>
      <c r="AM52" s="378"/>
      <c r="AN52" s="378"/>
      <c r="AO52" s="378"/>
      <c r="AP52" s="378"/>
      <c r="AQ52" s="378"/>
      <c r="AR52" s="378"/>
      <c r="AS52" s="378"/>
      <c r="AT52" s="378"/>
      <c r="AU52" s="378"/>
      <c r="AV52" s="378"/>
      <c r="AW52" s="378"/>
      <c r="AX52" s="378"/>
      <c r="AY52" s="378"/>
      <c r="AZ52" s="378"/>
      <c r="BA52" s="378"/>
      <c r="BB52" s="378"/>
      <c r="BC52" s="378"/>
      <c r="BD52" s="378"/>
      <c r="BE52" s="378"/>
      <c r="BF52" s="378"/>
      <c r="BG52" s="378"/>
      <c r="BH52" s="378"/>
      <c r="BI52" s="378"/>
      <c r="BJ52" s="378"/>
      <c r="BK52" s="378"/>
      <c r="BL52" s="378"/>
      <c r="BM52" s="378"/>
      <c r="BN52" s="378"/>
      <c r="BO52" s="378"/>
    </row>
    <row r="53" customFormat="false" ht="16.5" hidden="false" customHeight="true" outlineLevel="0" collapsed="false">
      <c r="A53" s="379"/>
      <c r="B53" s="26"/>
      <c r="C53" s="26"/>
      <c r="D53" s="379" t="s">
        <v>372</v>
      </c>
      <c r="E53" s="380"/>
      <c r="F53" s="378"/>
      <c r="G53" s="378"/>
      <c r="H53" s="378"/>
      <c r="I53" s="378"/>
      <c r="J53" s="378"/>
      <c r="K53" s="378"/>
      <c r="L53" s="378"/>
      <c r="M53" s="378"/>
      <c r="N53" s="378"/>
      <c r="O53" s="378"/>
      <c r="P53" s="378"/>
      <c r="Q53" s="378"/>
      <c r="R53" s="378"/>
      <c r="S53" s="378"/>
      <c r="T53" s="378"/>
      <c r="U53" s="378"/>
      <c r="V53" s="378"/>
      <c r="W53" s="378"/>
      <c r="X53" s="378"/>
      <c r="Y53" s="378"/>
      <c r="Z53" s="378"/>
      <c r="AA53" s="378"/>
      <c r="AB53" s="378"/>
      <c r="AC53" s="378"/>
      <c r="AD53" s="378"/>
      <c r="AE53" s="378"/>
      <c r="AF53" s="378"/>
      <c r="AG53" s="378"/>
      <c r="AH53" s="378"/>
      <c r="AI53" s="378"/>
      <c r="AJ53" s="378"/>
      <c r="AK53" s="378"/>
      <c r="AL53" s="378"/>
      <c r="AM53" s="378"/>
      <c r="AN53" s="378"/>
      <c r="AO53" s="378"/>
      <c r="AP53" s="378"/>
      <c r="AQ53" s="378"/>
      <c r="AR53" s="378"/>
      <c r="AS53" s="378"/>
      <c r="AT53" s="378"/>
      <c r="AU53" s="378"/>
      <c r="AV53" s="378"/>
      <c r="AW53" s="378"/>
      <c r="AX53" s="378"/>
      <c r="AY53" s="378"/>
      <c r="AZ53" s="378"/>
      <c r="BA53" s="378"/>
      <c r="BB53" s="378"/>
      <c r="BC53" s="378"/>
      <c r="BD53" s="378"/>
      <c r="BE53" s="378"/>
      <c r="BF53" s="378"/>
      <c r="BG53" s="378"/>
      <c r="BH53" s="378"/>
      <c r="BI53" s="378"/>
      <c r="BJ53" s="378"/>
      <c r="BK53" s="378"/>
      <c r="BL53" s="378"/>
      <c r="BM53" s="378"/>
      <c r="BN53" s="378"/>
      <c r="BO53" s="378"/>
    </row>
    <row r="54" customFormat="false" ht="16.5" hidden="false" customHeight="true" outlineLevel="0" collapsed="false">
      <c r="A54" s="379"/>
      <c r="B54" s="26"/>
      <c r="C54" s="26"/>
      <c r="D54" s="379" t="s">
        <v>372</v>
      </c>
      <c r="E54" s="380"/>
      <c r="F54" s="378"/>
      <c r="G54" s="378"/>
      <c r="H54" s="378"/>
      <c r="I54" s="378"/>
      <c r="J54" s="378"/>
      <c r="K54" s="378"/>
      <c r="L54" s="378"/>
      <c r="M54" s="378"/>
      <c r="N54" s="378"/>
      <c r="O54" s="378"/>
      <c r="P54" s="378"/>
      <c r="Q54" s="378"/>
      <c r="R54" s="378"/>
      <c r="S54" s="378"/>
      <c r="T54" s="378"/>
      <c r="U54" s="378"/>
      <c r="V54" s="378"/>
      <c r="W54" s="378"/>
      <c r="X54" s="378"/>
      <c r="Y54" s="378"/>
      <c r="Z54" s="378"/>
      <c r="AA54" s="378"/>
      <c r="AB54" s="378"/>
      <c r="AC54" s="378"/>
      <c r="AD54" s="378"/>
      <c r="AE54" s="378"/>
      <c r="AF54" s="378"/>
      <c r="AG54" s="378"/>
      <c r="AH54" s="378"/>
      <c r="AI54" s="378"/>
      <c r="AJ54" s="378"/>
      <c r="AK54" s="378"/>
      <c r="AL54" s="378"/>
      <c r="AM54" s="378"/>
      <c r="AN54" s="378"/>
      <c r="AO54" s="378"/>
      <c r="AP54" s="378"/>
      <c r="AQ54" s="378"/>
      <c r="AR54" s="378"/>
      <c r="AS54" s="378"/>
      <c r="AT54" s="378"/>
      <c r="AU54" s="378"/>
      <c r="AV54" s="378"/>
      <c r="AW54" s="378"/>
      <c r="AX54" s="378"/>
      <c r="AY54" s="378"/>
      <c r="AZ54" s="378"/>
      <c r="BA54" s="378"/>
      <c r="BB54" s="378"/>
      <c r="BC54" s="378"/>
      <c r="BD54" s="378"/>
      <c r="BE54" s="378"/>
      <c r="BF54" s="378"/>
      <c r="BG54" s="378"/>
      <c r="BH54" s="378"/>
      <c r="BI54" s="378"/>
      <c r="BJ54" s="378"/>
      <c r="BK54" s="378"/>
      <c r="BL54" s="378"/>
      <c r="BM54" s="378"/>
      <c r="BN54" s="378"/>
      <c r="BO54" s="378"/>
    </row>
    <row r="55" customFormat="false" ht="16.5" hidden="false" customHeight="true" outlineLevel="0" collapsed="false">
      <c r="A55" s="379"/>
      <c r="B55" s="26"/>
      <c r="C55" s="26"/>
      <c r="D55" s="379" t="s">
        <v>372</v>
      </c>
      <c r="E55" s="380"/>
      <c r="F55" s="378"/>
      <c r="G55" s="378"/>
      <c r="H55" s="378"/>
      <c r="I55" s="378"/>
      <c r="J55" s="378"/>
      <c r="K55" s="378"/>
      <c r="L55" s="378"/>
      <c r="M55" s="378"/>
      <c r="N55" s="378"/>
      <c r="O55" s="378"/>
      <c r="P55" s="378"/>
      <c r="Q55" s="378"/>
      <c r="R55" s="378"/>
      <c r="S55" s="378"/>
      <c r="T55" s="378"/>
      <c r="U55" s="378"/>
      <c r="V55" s="378"/>
      <c r="W55" s="378"/>
      <c r="X55" s="378"/>
      <c r="Y55" s="378"/>
      <c r="Z55" s="378"/>
      <c r="AA55" s="378"/>
      <c r="AB55" s="378"/>
      <c r="AC55" s="378"/>
      <c r="AD55" s="378"/>
      <c r="AE55" s="378"/>
      <c r="AF55" s="378"/>
      <c r="AG55" s="378"/>
      <c r="AH55" s="378"/>
      <c r="AI55" s="378"/>
      <c r="AJ55" s="378"/>
      <c r="AK55" s="378"/>
      <c r="AL55" s="378"/>
      <c r="AM55" s="378"/>
      <c r="AN55" s="378"/>
      <c r="AO55" s="378"/>
      <c r="AP55" s="378"/>
      <c r="AQ55" s="378"/>
      <c r="AR55" s="378"/>
      <c r="AS55" s="378"/>
      <c r="AT55" s="378"/>
      <c r="AU55" s="378"/>
      <c r="AV55" s="378"/>
      <c r="AW55" s="378"/>
      <c r="AX55" s="378"/>
      <c r="AY55" s="378"/>
      <c r="AZ55" s="378"/>
      <c r="BA55" s="378"/>
      <c r="BB55" s="378"/>
      <c r="BC55" s="378"/>
      <c r="BD55" s="378"/>
      <c r="BE55" s="378"/>
      <c r="BF55" s="378"/>
      <c r="BG55" s="378"/>
      <c r="BH55" s="378"/>
      <c r="BI55" s="378"/>
      <c r="BJ55" s="378"/>
      <c r="BK55" s="378"/>
      <c r="BL55" s="378"/>
      <c r="BM55" s="378"/>
      <c r="BN55" s="378"/>
      <c r="BO55" s="378"/>
    </row>
    <row r="56" customFormat="false" ht="16.5" hidden="false" customHeight="true" outlineLevel="0" collapsed="false">
      <c r="A56" s="379"/>
      <c r="B56" s="26"/>
      <c r="C56" s="26"/>
      <c r="D56" s="379" t="s">
        <v>372</v>
      </c>
      <c r="E56" s="380"/>
      <c r="F56" s="378"/>
      <c r="G56" s="378"/>
      <c r="H56" s="378"/>
      <c r="I56" s="378"/>
      <c r="J56" s="378"/>
      <c r="K56" s="378"/>
      <c r="L56" s="378"/>
      <c r="M56" s="378"/>
      <c r="N56" s="378"/>
      <c r="O56" s="378"/>
      <c r="P56" s="378"/>
      <c r="Q56" s="378"/>
      <c r="R56" s="378"/>
      <c r="S56" s="378"/>
      <c r="T56" s="378"/>
      <c r="U56" s="378"/>
      <c r="V56" s="378"/>
      <c r="W56" s="378"/>
      <c r="X56" s="378"/>
      <c r="Y56" s="378"/>
      <c r="Z56" s="378"/>
      <c r="AA56" s="378"/>
      <c r="AB56" s="378"/>
      <c r="AC56" s="378"/>
      <c r="AD56" s="378"/>
      <c r="AE56" s="378"/>
      <c r="AF56" s="378"/>
      <c r="AG56" s="378"/>
      <c r="AH56" s="378"/>
      <c r="AI56" s="378"/>
      <c r="AJ56" s="378"/>
      <c r="AK56" s="378"/>
      <c r="AL56" s="378"/>
      <c r="AM56" s="378"/>
      <c r="AN56" s="378"/>
      <c r="AO56" s="378"/>
      <c r="AP56" s="378"/>
      <c r="AQ56" s="378"/>
      <c r="AR56" s="378"/>
      <c r="AS56" s="378"/>
      <c r="AT56" s="378"/>
      <c r="AU56" s="378"/>
      <c r="AV56" s="378"/>
      <c r="AW56" s="378"/>
      <c r="AX56" s="378"/>
      <c r="AY56" s="378"/>
      <c r="AZ56" s="378"/>
      <c r="BA56" s="378"/>
      <c r="BB56" s="378"/>
      <c r="BC56" s="378"/>
      <c r="BD56" s="378"/>
      <c r="BE56" s="378"/>
      <c r="BF56" s="378"/>
      <c r="BG56" s="378"/>
      <c r="BH56" s="378"/>
      <c r="BI56" s="378"/>
      <c r="BJ56" s="378"/>
      <c r="BK56" s="378"/>
      <c r="BL56" s="378"/>
      <c r="BM56" s="378"/>
      <c r="BN56" s="378"/>
      <c r="BO56" s="378"/>
    </row>
    <row r="57" customFormat="false" ht="16.5" hidden="false" customHeight="true" outlineLevel="0" collapsed="false">
      <c r="A57" s="379"/>
      <c r="B57" s="26"/>
      <c r="C57" s="26"/>
      <c r="D57" s="379" t="s">
        <v>372</v>
      </c>
      <c r="E57" s="380"/>
      <c r="F57" s="378"/>
      <c r="G57" s="378"/>
      <c r="H57" s="378"/>
      <c r="I57" s="378"/>
      <c r="J57" s="378"/>
      <c r="K57" s="378"/>
      <c r="L57" s="378"/>
      <c r="M57" s="378"/>
      <c r="N57" s="378"/>
      <c r="O57" s="378"/>
      <c r="P57" s="378"/>
      <c r="Q57" s="378"/>
      <c r="R57" s="378"/>
      <c r="S57" s="378"/>
      <c r="T57" s="378"/>
      <c r="U57" s="378"/>
      <c r="V57" s="378"/>
      <c r="W57" s="378"/>
      <c r="X57" s="378"/>
      <c r="Y57" s="378"/>
      <c r="Z57" s="378"/>
      <c r="AA57" s="378"/>
      <c r="AB57" s="378"/>
      <c r="AC57" s="378"/>
      <c r="AD57" s="378"/>
      <c r="AE57" s="378"/>
      <c r="AF57" s="378"/>
      <c r="AG57" s="378"/>
      <c r="AH57" s="378"/>
      <c r="AI57" s="378"/>
      <c r="AJ57" s="378"/>
      <c r="AK57" s="378"/>
      <c r="AL57" s="378"/>
      <c r="AM57" s="378"/>
      <c r="AN57" s="378"/>
      <c r="AO57" s="378"/>
      <c r="AP57" s="378"/>
      <c r="AQ57" s="378"/>
      <c r="AR57" s="378"/>
      <c r="AS57" s="378"/>
      <c r="AT57" s="378"/>
      <c r="AU57" s="378"/>
      <c r="AV57" s="378"/>
      <c r="AW57" s="378"/>
      <c r="AX57" s="378"/>
      <c r="AY57" s="378"/>
      <c r="AZ57" s="378"/>
      <c r="BA57" s="378"/>
      <c r="BB57" s="378"/>
      <c r="BC57" s="378"/>
      <c r="BD57" s="378"/>
      <c r="BE57" s="378"/>
      <c r="BF57" s="378"/>
      <c r="BG57" s="378"/>
      <c r="BH57" s="378"/>
      <c r="BI57" s="378"/>
      <c r="BJ57" s="378"/>
      <c r="BK57" s="378"/>
      <c r="BL57" s="378"/>
      <c r="BM57" s="378"/>
      <c r="BN57" s="378"/>
      <c r="BO57" s="378"/>
    </row>
    <row r="58" customFormat="false" ht="16.5" hidden="false" customHeight="true" outlineLevel="0" collapsed="false">
      <c r="A58" s="379"/>
      <c r="B58" s="26"/>
      <c r="C58" s="26"/>
      <c r="D58" s="379" t="s">
        <v>372</v>
      </c>
      <c r="E58" s="380"/>
      <c r="F58" s="378"/>
      <c r="G58" s="378"/>
      <c r="H58" s="378"/>
      <c r="I58" s="378"/>
      <c r="J58" s="378"/>
      <c r="K58" s="378"/>
      <c r="L58" s="378"/>
      <c r="M58" s="378"/>
      <c r="N58" s="378"/>
      <c r="O58" s="378"/>
      <c r="P58" s="378"/>
      <c r="Q58" s="378"/>
      <c r="R58" s="378"/>
      <c r="S58" s="378"/>
      <c r="T58" s="378"/>
      <c r="U58" s="378"/>
      <c r="V58" s="378"/>
      <c r="W58" s="378"/>
      <c r="X58" s="378"/>
      <c r="Y58" s="378"/>
      <c r="Z58" s="378"/>
      <c r="AA58" s="378"/>
      <c r="AB58" s="378"/>
      <c r="AC58" s="378"/>
      <c r="AD58" s="378"/>
      <c r="AE58" s="378"/>
      <c r="AF58" s="378"/>
      <c r="AG58" s="378"/>
      <c r="AH58" s="378"/>
      <c r="AI58" s="378"/>
      <c r="AJ58" s="378"/>
      <c r="AK58" s="378"/>
      <c r="AL58" s="378"/>
      <c r="AM58" s="378"/>
      <c r="AN58" s="378"/>
      <c r="AO58" s="378"/>
      <c r="AP58" s="378"/>
      <c r="AQ58" s="378"/>
      <c r="AR58" s="378"/>
      <c r="AS58" s="378"/>
      <c r="AT58" s="378"/>
      <c r="AU58" s="378"/>
      <c r="AV58" s="378"/>
      <c r="AW58" s="378"/>
      <c r="AX58" s="378"/>
      <c r="AY58" s="378"/>
      <c r="AZ58" s="378"/>
      <c r="BA58" s="378"/>
      <c r="BB58" s="378"/>
      <c r="BC58" s="378"/>
      <c r="BD58" s="378"/>
      <c r="BE58" s="378"/>
      <c r="BF58" s="378"/>
      <c r="BG58" s="378"/>
      <c r="BH58" s="378"/>
      <c r="BI58" s="378"/>
      <c r="BJ58" s="378"/>
      <c r="BK58" s="378"/>
      <c r="BL58" s="378"/>
      <c r="BM58" s="378"/>
      <c r="BN58" s="378"/>
      <c r="BO58" s="378"/>
    </row>
    <row r="59" customFormat="false" ht="16.5" hidden="false" customHeight="true" outlineLevel="0" collapsed="false">
      <c r="A59" s="379"/>
      <c r="B59" s="26"/>
      <c r="C59" s="26"/>
      <c r="D59" s="379" t="s">
        <v>372</v>
      </c>
      <c r="E59" s="380"/>
      <c r="F59" s="378"/>
      <c r="G59" s="378"/>
      <c r="H59" s="378"/>
      <c r="I59" s="378"/>
      <c r="J59" s="378"/>
      <c r="K59" s="378"/>
      <c r="L59" s="378"/>
      <c r="M59" s="378"/>
      <c r="N59" s="378"/>
      <c r="O59" s="378"/>
      <c r="P59" s="378"/>
      <c r="Q59" s="378"/>
      <c r="R59" s="378"/>
      <c r="S59" s="378"/>
      <c r="T59" s="378"/>
      <c r="U59" s="378"/>
      <c r="V59" s="378"/>
      <c r="W59" s="378"/>
      <c r="X59" s="378"/>
      <c r="Y59" s="378"/>
      <c r="Z59" s="378"/>
      <c r="AA59" s="378"/>
      <c r="AB59" s="378"/>
      <c r="AC59" s="378"/>
      <c r="AD59" s="378"/>
      <c r="AE59" s="378"/>
      <c r="AF59" s="378"/>
      <c r="AG59" s="378"/>
      <c r="AH59" s="378"/>
      <c r="AI59" s="378"/>
      <c r="AJ59" s="378"/>
      <c r="AK59" s="378"/>
      <c r="AL59" s="378"/>
      <c r="AM59" s="378"/>
      <c r="AN59" s="378"/>
      <c r="AO59" s="378"/>
      <c r="AP59" s="378"/>
      <c r="AQ59" s="378"/>
      <c r="AR59" s="378"/>
      <c r="AS59" s="378"/>
      <c r="AT59" s="378"/>
      <c r="AU59" s="378"/>
      <c r="AV59" s="378"/>
      <c r="AW59" s="378"/>
      <c r="AX59" s="378"/>
      <c r="AY59" s="378"/>
      <c r="AZ59" s="378"/>
      <c r="BA59" s="378"/>
      <c r="BB59" s="378"/>
      <c r="BC59" s="378"/>
      <c r="BD59" s="378"/>
      <c r="BE59" s="378"/>
      <c r="BF59" s="378"/>
      <c r="BG59" s="378"/>
      <c r="BH59" s="378"/>
      <c r="BI59" s="378"/>
      <c r="BJ59" s="378"/>
      <c r="BK59" s="378"/>
      <c r="BL59" s="378"/>
      <c r="BM59" s="378"/>
      <c r="BN59" s="378"/>
      <c r="BO59" s="378"/>
    </row>
    <row r="60" customFormat="false" ht="16.5" hidden="false" customHeight="true" outlineLevel="0" collapsed="false">
      <c r="A60" s="379"/>
      <c r="B60" s="26"/>
      <c r="C60" s="26"/>
      <c r="D60" s="379" t="s">
        <v>372</v>
      </c>
      <c r="E60" s="380"/>
      <c r="F60" s="378"/>
      <c r="G60" s="378"/>
      <c r="H60" s="378"/>
      <c r="I60" s="378"/>
      <c r="J60" s="378"/>
      <c r="K60" s="378"/>
      <c r="L60" s="378"/>
      <c r="M60" s="378"/>
      <c r="N60" s="378"/>
      <c r="O60" s="378"/>
      <c r="P60" s="378"/>
      <c r="Q60" s="378"/>
      <c r="R60" s="378"/>
      <c r="S60" s="378"/>
      <c r="T60" s="378"/>
      <c r="U60" s="378"/>
      <c r="V60" s="378"/>
      <c r="W60" s="378"/>
      <c r="X60" s="378"/>
      <c r="Y60" s="378"/>
      <c r="Z60" s="378"/>
      <c r="AA60" s="378"/>
      <c r="AB60" s="378"/>
      <c r="AC60" s="378"/>
      <c r="AD60" s="378"/>
      <c r="AE60" s="378"/>
      <c r="AF60" s="378"/>
      <c r="AG60" s="378"/>
      <c r="AH60" s="378"/>
      <c r="AI60" s="378"/>
      <c r="AJ60" s="378"/>
      <c r="AK60" s="378"/>
      <c r="AL60" s="378"/>
      <c r="AM60" s="378"/>
      <c r="AN60" s="378"/>
      <c r="AO60" s="378"/>
      <c r="AP60" s="378"/>
      <c r="AQ60" s="378"/>
      <c r="AR60" s="378"/>
      <c r="AS60" s="378"/>
      <c r="AT60" s="378"/>
      <c r="AU60" s="378"/>
      <c r="AV60" s="378"/>
      <c r="AW60" s="378"/>
      <c r="AX60" s="378"/>
      <c r="AY60" s="378"/>
      <c r="AZ60" s="378"/>
      <c r="BA60" s="378"/>
      <c r="BB60" s="378"/>
      <c r="BC60" s="378"/>
      <c r="BD60" s="378"/>
      <c r="BE60" s="378"/>
      <c r="BF60" s="378"/>
      <c r="BG60" s="378"/>
      <c r="BH60" s="378"/>
      <c r="BI60" s="378"/>
      <c r="BJ60" s="378"/>
      <c r="BK60" s="378"/>
      <c r="BL60" s="378"/>
      <c r="BM60" s="378"/>
      <c r="BN60" s="378"/>
      <c r="BO60" s="378"/>
    </row>
    <row r="61" customFormat="false" ht="16.5" hidden="false" customHeight="true" outlineLevel="0" collapsed="false">
      <c r="A61" s="379"/>
      <c r="B61" s="26"/>
      <c r="C61" s="26"/>
      <c r="D61" s="379" t="s">
        <v>372</v>
      </c>
      <c r="E61" s="380"/>
      <c r="F61" s="378"/>
      <c r="G61" s="378"/>
      <c r="H61" s="378"/>
      <c r="I61" s="378"/>
      <c r="J61" s="378"/>
      <c r="K61" s="378"/>
      <c r="L61" s="378"/>
      <c r="M61" s="378"/>
      <c r="N61" s="378"/>
      <c r="O61" s="378"/>
      <c r="P61" s="378"/>
      <c r="Q61" s="378"/>
      <c r="R61" s="378"/>
      <c r="S61" s="378"/>
      <c r="T61" s="378"/>
      <c r="U61" s="378"/>
      <c r="V61" s="378"/>
      <c r="W61" s="378"/>
      <c r="X61" s="378"/>
      <c r="Y61" s="378"/>
      <c r="Z61" s="378"/>
      <c r="AA61" s="378"/>
      <c r="AB61" s="378"/>
      <c r="AC61" s="378"/>
      <c r="AD61" s="378"/>
      <c r="AE61" s="378"/>
      <c r="AF61" s="378"/>
      <c r="AG61" s="378"/>
      <c r="AH61" s="378"/>
      <c r="AI61" s="378"/>
      <c r="AJ61" s="378"/>
      <c r="AK61" s="378"/>
      <c r="AL61" s="378"/>
      <c r="AM61" s="378"/>
      <c r="AN61" s="378"/>
      <c r="AO61" s="378"/>
      <c r="AP61" s="378"/>
      <c r="AQ61" s="378"/>
      <c r="AR61" s="378"/>
      <c r="AS61" s="378"/>
      <c r="AT61" s="378"/>
      <c r="AU61" s="378"/>
      <c r="AV61" s="378"/>
      <c r="AW61" s="378"/>
      <c r="AX61" s="378"/>
      <c r="AY61" s="378"/>
      <c r="AZ61" s="378"/>
      <c r="BA61" s="378"/>
      <c r="BB61" s="378"/>
      <c r="BC61" s="378"/>
      <c r="BD61" s="378"/>
      <c r="BE61" s="378"/>
      <c r="BF61" s="378"/>
      <c r="BG61" s="378"/>
      <c r="BH61" s="378"/>
      <c r="BI61" s="378"/>
      <c r="BJ61" s="378"/>
      <c r="BK61" s="378"/>
      <c r="BL61" s="378"/>
      <c r="BM61" s="378"/>
      <c r="BN61" s="378"/>
      <c r="BO61" s="378"/>
    </row>
    <row r="62" customFormat="false" ht="16.5" hidden="false" customHeight="true" outlineLevel="0" collapsed="false">
      <c r="A62" s="379"/>
      <c r="B62" s="26"/>
      <c r="C62" s="26"/>
      <c r="D62" s="379" t="s">
        <v>372</v>
      </c>
      <c r="E62" s="380"/>
      <c r="F62" s="378"/>
      <c r="G62" s="378"/>
      <c r="H62" s="378"/>
      <c r="I62" s="378"/>
      <c r="J62" s="378"/>
      <c r="K62" s="378"/>
      <c r="L62" s="378"/>
      <c r="M62" s="378"/>
      <c r="N62" s="378"/>
      <c r="O62" s="378"/>
      <c r="P62" s="378"/>
      <c r="Q62" s="378"/>
      <c r="R62" s="378"/>
      <c r="S62" s="378"/>
      <c r="T62" s="378"/>
      <c r="U62" s="378"/>
      <c r="V62" s="378"/>
      <c r="W62" s="378"/>
      <c r="X62" s="378"/>
      <c r="Y62" s="378"/>
      <c r="Z62" s="378"/>
      <c r="AA62" s="378"/>
      <c r="AB62" s="378"/>
      <c r="AC62" s="378"/>
      <c r="AD62" s="378"/>
      <c r="AE62" s="378"/>
      <c r="AF62" s="378"/>
      <c r="AG62" s="378"/>
      <c r="AH62" s="378"/>
      <c r="AI62" s="378"/>
      <c r="AJ62" s="378"/>
      <c r="AK62" s="378"/>
      <c r="AL62" s="378"/>
      <c r="AM62" s="378"/>
      <c r="AN62" s="378"/>
      <c r="AO62" s="378"/>
      <c r="AP62" s="378"/>
      <c r="AQ62" s="378"/>
      <c r="AR62" s="378"/>
      <c r="AS62" s="378"/>
      <c r="AT62" s="378"/>
      <c r="AU62" s="378"/>
      <c r="AV62" s="378"/>
      <c r="AW62" s="378"/>
      <c r="AX62" s="378"/>
      <c r="AY62" s="378"/>
      <c r="AZ62" s="378"/>
      <c r="BA62" s="378"/>
      <c r="BB62" s="378"/>
      <c r="BC62" s="378"/>
      <c r="BD62" s="378"/>
      <c r="BE62" s="378"/>
      <c r="BF62" s="378"/>
      <c r="BG62" s="378"/>
      <c r="BH62" s="378"/>
      <c r="BI62" s="378"/>
      <c r="BJ62" s="378"/>
      <c r="BK62" s="378"/>
      <c r="BL62" s="378"/>
      <c r="BM62" s="378"/>
      <c r="BN62" s="378"/>
      <c r="BO62" s="378"/>
    </row>
    <row r="63" customFormat="false" ht="16.5" hidden="false" customHeight="true" outlineLevel="0" collapsed="false">
      <c r="A63" s="379"/>
      <c r="B63" s="26"/>
      <c r="C63" s="26"/>
      <c r="D63" s="379" t="s">
        <v>372</v>
      </c>
      <c r="E63" s="380"/>
      <c r="F63" s="378"/>
      <c r="G63" s="378"/>
      <c r="H63" s="378"/>
      <c r="I63" s="378"/>
      <c r="J63" s="378"/>
      <c r="K63" s="378"/>
      <c r="L63" s="378"/>
      <c r="M63" s="378"/>
      <c r="N63" s="378"/>
      <c r="O63" s="378"/>
      <c r="P63" s="378"/>
      <c r="Q63" s="378"/>
      <c r="R63" s="378"/>
      <c r="S63" s="378"/>
      <c r="T63" s="378"/>
      <c r="U63" s="378"/>
      <c r="V63" s="378"/>
      <c r="W63" s="378"/>
      <c r="X63" s="378"/>
      <c r="Y63" s="378"/>
      <c r="Z63" s="378"/>
      <c r="AA63" s="378"/>
      <c r="AB63" s="378"/>
      <c r="AC63" s="378"/>
      <c r="AD63" s="378"/>
      <c r="AE63" s="378"/>
      <c r="AF63" s="378"/>
      <c r="AG63" s="378"/>
      <c r="AH63" s="378"/>
      <c r="AI63" s="378"/>
      <c r="AJ63" s="378"/>
      <c r="AK63" s="378"/>
      <c r="AL63" s="378"/>
      <c r="AM63" s="378"/>
      <c r="AN63" s="378"/>
      <c r="AO63" s="378"/>
      <c r="AP63" s="378"/>
      <c r="AQ63" s="378"/>
      <c r="AR63" s="378"/>
      <c r="AS63" s="378"/>
      <c r="AT63" s="378"/>
      <c r="AU63" s="378"/>
      <c r="AV63" s="378"/>
      <c r="AW63" s="378"/>
      <c r="AX63" s="378"/>
      <c r="AY63" s="378"/>
      <c r="AZ63" s="378"/>
      <c r="BA63" s="378"/>
      <c r="BB63" s="378"/>
      <c r="BC63" s="378"/>
      <c r="BD63" s="378"/>
      <c r="BE63" s="378"/>
      <c r="BF63" s="378"/>
      <c r="BG63" s="378"/>
      <c r="BH63" s="378"/>
      <c r="BI63" s="378"/>
      <c r="BJ63" s="378"/>
      <c r="BK63" s="378"/>
      <c r="BL63" s="378"/>
      <c r="BM63" s="378"/>
      <c r="BN63" s="378"/>
      <c r="BO63" s="378"/>
    </row>
    <row r="64" customFormat="false" ht="16.5" hidden="false" customHeight="true" outlineLevel="0" collapsed="false">
      <c r="A64" s="379"/>
      <c r="B64" s="26"/>
      <c r="C64" s="26"/>
      <c r="D64" s="379" t="s">
        <v>372</v>
      </c>
      <c r="E64" s="380"/>
      <c r="F64" s="378"/>
      <c r="G64" s="378"/>
      <c r="H64" s="378"/>
      <c r="I64" s="378"/>
      <c r="J64" s="378"/>
      <c r="K64" s="378"/>
      <c r="L64" s="378"/>
      <c r="M64" s="378"/>
      <c r="N64" s="378"/>
      <c r="O64" s="378"/>
      <c r="P64" s="378"/>
      <c r="Q64" s="378"/>
      <c r="R64" s="378"/>
      <c r="S64" s="378"/>
      <c r="T64" s="378"/>
      <c r="U64" s="378"/>
      <c r="V64" s="378"/>
      <c r="W64" s="378"/>
      <c r="X64" s="378"/>
      <c r="Y64" s="378"/>
      <c r="Z64" s="378"/>
      <c r="AA64" s="378"/>
      <c r="AB64" s="378"/>
      <c r="AC64" s="378"/>
      <c r="AD64" s="378"/>
      <c r="AE64" s="378"/>
      <c r="AF64" s="378"/>
      <c r="AG64" s="378"/>
      <c r="AH64" s="378"/>
      <c r="AI64" s="378"/>
      <c r="AJ64" s="378"/>
      <c r="AK64" s="378"/>
      <c r="AL64" s="378"/>
      <c r="AM64" s="378"/>
      <c r="AN64" s="378"/>
      <c r="AO64" s="378"/>
      <c r="AP64" s="378"/>
      <c r="AQ64" s="378"/>
      <c r="AR64" s="378"/>
      <c r="AS64" s="378"/>
      <c r="AT64" s="378"/>
      <c r="AU64" s="378"/>
      <c r="AV64" s="378"/>
      <c r="AW64" s="378"/>
      <c r="AX64" s="378"/>
      <c r="AY64" s="378"/>
      <c r="AZ64" s="378"/>
      <c r="BA64" s="378"/>
      <c r="BB64" s="378"/>
      <c r="BC64" s="378"/>
      <c r="BD64" s="378"/>
      <c r="BE64" s="378"/>
      <c r="BF64" s="378"/>
      <c r="BG64" s="378"/>
      <c r="BH64" s="378"/>
      <c r="BI64" s="378"/>
      <c r="BJ64" s="378"/>
      <c r="BK64" s="378"/>
      <c r="BL64" s="378"/>
      <c r="BM64" s="378"/>
      <c r="BN64" s="378"/>
      <c r="BO64" s="378"/>
    </row>
    <row r="65" customFormat="false" ht="16.5" hidden="false" customHeight="true" outlineLevel="0" collapsed="false">
      <c r="A65" s="379"/>
      <c r="B65" s="26"/>
      <c r="C65" s="26"/>
      <c r="D65" s="379" t="s">
        <v>372</v>
      </c>
      <c r="E65" s="380"/>
      <c r="F65" s="378"/>
      <c r="G65" s="378"/>
      <c r="H65" s="378"/>
      <c r="I65" s="378"/>
      <c r="J65" s="378"/>
      <c r="K65" s="378"/>
      <c r="L65" s="378"/>
      <c r="M65" s="378"/>
      <c r="N65" s="378"/>
      <c r="O65" s="378"/>
      <c r="P65" s="378"/>
      <c r="Q65" s="378"/>
      <c r="R65" s="378"/>
      <c r="S65" s="378"/>
      <c r="T65" s="378"/>
      <c r="U65" s="378"/>
      <c r="V65" s="378"/>
      <c r="W65" s="378"/>
      <c r="X65" s="378"/>
      <c r="Y65" s="378"/>
      <c r="Z65" s="378"/>
      <c r="AA65" s="378"/>
      <c r="AB65" s="378"/>
      <c r="AC65" s="378"/>
      <c r="AD65" s="378"/>
      <c r="AE65" s="378"/>
      <c r="AF65" s="378"/>
      <c r="AG65" s="378"/>
      <c r="AH65" s="378"/>
      <c r="AI65" s="378"/>
      <c r="AJ65" s="378"/>
      <c r="AK65" s="378"/>
      <c r="AL65" s="378"/>
      <c r="AM65" s="378"/>
      <c r="AN65" s="378"/>
      <c r="AO65" s="378"/>
      <c r="AP65" s="378"/>
      <c r="AQ65" s="378"/>
      <c r="AR65" s="378"/>
      <c r="AS65" s="378"/>
      <c r="AT65" s="378"/>
      <c r="AU65" s="378"/>
      <c r="AV65" s="378"/>
      <c r="AW65" s="378"/>
      <c r="AX65" s="378"/>
      <c r="AY65" s="378"/>
      <c r="AZ65" s="378"/>
      <c r="BA65" s="378"/>
      <c r="BB65" s="378"/>
      <c r="BC65" s="378"/>
      <c r="BD65" s="378"/>
      <c r="BE65" s="378"/>
      <c r="BF65" s="378"/>
      <c r="BG65" s="378"/>
      <c r="BH65" s="378"/>
      <c r="BI65" s="378"/>
      <c r="BJ65" s="378"/>
      <c r="BK65" s="378"/>
      <c r="BL65" s="378"/>
      <c r="BM65" s="378"/>
      <c r="BN65" s="378"/>
      <c r="BO65" s="378"/>
    </row>
    <row r="66" customFormat="false" ht="16.5" hidden="false" customHeight="true" outlineLevel="0" collapsed="false">
      <c r="A66" s="379"/>
      <c r="B66" s="26"/>
      <c r="C66" s="26"/>
      <c r="D66" s="379" t="s">
        <v>372</v>
      </c>
      <c r="E66" s="380"/>
      <c r="F66" s="378"/>
      <c r="G66" s="378"/>
      <c r="H66" s="378"/>
      <c r="I66" s="378"/>
      <c r="J66" s="378"/>
      <c r="K66" s="378"/>
      <c r="L66" s="378"/>
      <c r="M66" s="378"/>
      <c r="N66" s="378"/>
      <c r="O66" s="378"/>
      <c r="P66" s="378"/>
      <c r="Q66" s="378"/>
      <c r="R66" s="378"/>
      <c r="S66" s="378"/>
      <c r="T66" s="378"/>
      <c r="U66" s="378"/>
      <c r="V66" s="378"/>
      <c r="W66" s="378"/>
      <c r="X66" s="378"/>
      <c r="Y66" s="378"/>
      <c r="Z66" s="378"/>
      <c r="AA66" s="378"/>
      <c r="AB66" s="378"/>
      <c r="AC66" s="378"/>
      <c r="AD66" s="378"/>
      <c r="AE66" s="378"/>
      <c r="AF66" s="378"/>
      <c r="AG66" s="378"/>
      <c r="AH66" s="378"/>
      <c r="AI66" s="378"/>
      <c r="AJ66" s="378"/>
      <c r="AK66" s="378"/>
      <c r="AL66" s="378"/>
      <c r="AM66" s="378"/>
      <c r="AN66" s="378"/>
      <c r="AO66" s="378"/>
      <c r="AP66" s="378"/>
      <c r="AQ66" s="378"/>
      <c r="AR66" s="378"/>
      <c r="AS66" s="378"/>
      <c r="AT66" s="378"/>
      <c r="AU66" s="378"/>
      <c r="AV66" s="378"/>
      <c r="AW66" s="378"/>
      <c r="AX66" s="378"/>
      <c r="AY66" s="378"/>
      <c r="AZ66" s="378"/>
      <c r="BA66" s="378"/>
      <c r="BB66" s="378"/>
      <c r="BC66" s="378"/>
      <c r="BD66" s="378"/>
      <c r="BE66" s="378"/>
      <c r="BF66" s="378"/>
      <c r="BG66" s="378"/>
      <c r="BH66" s="378"/>
      <c r="BI66" s="378"/>
      <c r="BJ66" s="378"/>
      <c r="BK66" s="378"/>
      <c r="BL66" s="378"/>
      <c r="BM66" s="378"/>
      <c r="BN66" s="378"/>
      <c r="BO66" s="378"/>
    </row>
    <row r="67" customFormat="false" ht="16.5" hidden="false" customHeight="true" outlineLevel="0" collapsed="false">
      <c r="A67" s="379"/>
      <c r="B67" s="26"/>
      <c r="C67" s="26"/>
      <c r="D67" s="379" t="s">
        <v>372</v>
      </c>
      <c r="E67" s="380"/>
      <c r="F67" s="378"/>
      <c r="G67" s="378"/>
      <c r="H67" s="378"/>
      <c r="I67" s="378"/>
      <c r="J67" s="378"/>
      <c r="K67" s="378"/>
      <c r="L67" s="378"/>
      <c r="M67" s="378"/>
      <c r="N67" s="378"/>
      <c r="O67" s="378"/>
      <c r="P67" s="378"/>
      <c r="Q67" s="378"/>
      <c r="R67" s="378"/>
      <c r="S67" s="378"/>
      <c r="T67" s="378"/>
      <c r="U67" s="378"/>
      <c r="V67" s="378"/>
      <c r="W67" s="378"/>
      <c r="X67" s="378"/>
      <c r="Y67" s="378"/>
      <c r="Z67" s="378"/>
      <c r="AA67" s="378"/>
      <c r="AB67" s="378"/>
      <c r="AC67" s="378"/>
      <c r="AD67" s="378"/>
      <c r="AE67" s="378"/>
      <c r="AF67" s="378"/>
      <c r="AG67" s="378"/>
      <c r="AH67" s="378"/>
      <c r="AI67" s="378"/>
      <c r="AJ67" s="378"/>
      <c r="AK67" s="378"/>
      <c r="AL67" s="378"/>
      <c r="AM67" s="378"/>
      <c r="AN67" s="378"/>
      <c r="AO67" s="378"/>
      <c r="AP67" s="378"/>
      <c r="AQ67" s="378"/>
      <c r="AR67" s="378"/>
      <c r="AS67" s="378"/>
      <c r="AT67" s="378"/>
      <c r="AU67" s="378"/>
      <c r="AV67" s="378"/>
      <c r="AW67" s="378"/>
      <c r="AX67" s="378"/>
      <c r="AY67" s="378"/>
      <c r="AZ67" s="378"/>
      <c r="BA67" s="378"/>
      <c r="BB67" s="378"/>
      <c r="BC67" s="378"/>
      <c r="BD67" s="378"/>
      <c r="BE67" s="378"/>
      <c r="BF67" s="378"/>
      <c r="BG67" s="378"/>
      <c r="BH67" s="378"/>
      <c r="BI67" s="378"/>
      <c r="BJ67" s="378"/>
      <c r="BK67" s="378"/>
      <c r="BL67" s="378"/>
      <c r="BM67" s="378"/>
      <c r="BN67" s="378"/>
      <c r="BO67" s="378"/>
    </row>
    <row r="68" customFormat="false" ht="16.5" hidden="false" customHeight="true" outlineLevel="0" collapsed="false">
      <c r="A68" s="379"/>
      <c r="B68" s="26"/>
      <c r="C68" s="26"/>
      <c r="D68" s="379" t="s">
        <v>372</v>
      </c>
      <c r="E68" s="380"/>
      <c r="F68" s="378"/>
      <c r="G68" s="378"/>
      <c r="H68" s="378"/>
      <c r="I68" s="378"/>
      <c r="J68" s="378"/>
      <c r="K68" s="378"/>
      <c r="L68" s="378"/>
      <c r="M68" s="378"/>
      <c r="N68" s="378"/>
      <c r="O68" s="378"/>
      <c r="P68" s="378"/>
      <c r="Q68" s="378"/>
      <c r="R68" s="378"/>
      <c r="S68" s="378"/>
      <c r="T68" s="378"/>
      <c r="U68" s="378"/>
      <c r="V68" s="378"/>
      <c r="W68" s="378"/>
      <c r="X68" s="378"/>
      <c r="Y68" s="378"/>
      <c r="Z68" s="378"/>
      <c r="AA68" s="378"/>
      <c r="AB68" s="378"/>
      <c r="AC68" s="378"/>
      <c r="AD68" s="378"/>
      <c r="AE68" s="378"/>
      <c r="AF68" s="378"/>
      <c r="AG68" s="378"/>
      <c r="AH68" s="378"/>
      <c r="AI68" s="378"/>
      <c r="AJ68" s="378"/>
      <c r="AK68" s="378"/>
      <c r="AL68" s="378"/>
      <c r="AM68" s="378"/>
      <c r="AN68" s="378"/>
      <c r="AO68" s="378"/>
      <c r="AP68" s="378"/>
      <c r="AQ68" s="378"/>
      <c r="AR68" s="378"/>
      <c r="AS68" s="378"/>
      <c r="AT68" s="378"/>
      <c r="AU68" s="378"/>
      <c r="AV68" s="378"/>
      <c r="AW68" s="378"/>
      <c r="AX68" s="378"/>
      <c r="AY68" s="378"/>
      <c r="AZ68" s="378"/>
      <c r="BA68" s="378"/>
      <c r="BB68" s="378"/>
      <c r="BC68" s="378"/>
      <c r="BD68" s="378"/>
      <c r="BE68" s="378"/>
      <c r="BF68" s="378"/>
      <c r="BG68" s="378"/>
      <c r="BH68" s="378"/>
      <c r="BI68" s="378"/>
      <c r="BJ68" s="378"/>
      <c r="BK68" s="378"/>
      <c r="BL68" s="378"/>
      <c r="BM68" s="378"/>
      <c r="BN68" s="378"/>
      <c r="BO68" s="378"/>
    </row>
    <row r="69" customFormat="false" ht="16.5" hidden="false" customHeight="true" outlineLevel="0" collapsed="false">
      <c r="A69" s="379"/>
      <c r="B69" s="26"/>
      <c r="C69" s="26"/>
      <c r="D69" s="379" t="s">
        <v>372</v>
      </c>
      <c r="E69" s="380"/>
      <c r="F69" s="378"/>
      <c r="G69" s="378"/>
      <c r="H69" s="378"/>
      <c r="I69" s="378"/>
      <c r="J69" s="378"/>
      <c r="K69" s="378"/>
      <c r="L69" s="378"/>
      <c r="M69" s="378"/>
      <c r="N69" s="378"/>
      <c r="O69" s="378"/>
      <c r="P69" s="378"/>
      <c r="Q69" s="378"/>
      <c r="R69" s="378"/>
      <c r="S69" s="378"/>
      <c r="T69" s="378"/>
      <c r="U69" s="378"/>
      <c r="V69" s="378"/>
      <c r="W69" s="378"/>
      <c r="X69" s="378"/>
      <c r="Y69" s="378"/>
      <c r="Z69" s="378"/>
      <c r="AA69" s="378"/>
      <c r="AB69" s="378"/>
      <c r="AC69" s="378"/>
      <c r="AD69" s="378"/>
      <c r="AE69" s="378"/>
      <c r="AF69" s="378"/>
      <c r="AG69" s="378"/>
      <c r="AH69" s="378"/>
      <c r="AI69" s="378"/>
      <c r="AJ69" s="378"/>
      <c r="AK69" s="378"/>
      <c r="AL69" s="378"/>
      <c r="AM69" s="378"/>
      <c r="AN69" s="378"/>
      <c r="AO69" s="378"/>
      <c r="AP69" s="378"/>
      <c r="AQ69" s="378"/>
      <c r="AR69" s="378"/>
      <c r="AS69" s="378"/>
      <c r="AT69" s="378"/>
      <c r="AU69" s="378"/>
      <c r="AV69" s="378"/>
      <c r="AW69" s="378"/>
      <c r="AX69" s="378"/>
      <c r="AY69" s="378"/>
      <c r="AZ69" s="378"/>
      <c r="BA69" s="378"/>
      <c r="BB69" s="378"/>
      <c r="BC69" s="378"/>
      <c r="BD69" s="378"/>
      <c r="BE69" s="378"/>
      <c r="BF69" s="378"/>
      <c r="BG69" s="378"/>
      <c r="BH69" s="378"/>
      <c r="BI69" s="378"/>
      <c r="BJ69" s="378"/>
      <c r="BK69" s="378"/>
      <c r="BL69" s="378"/>
      <c r="BM69" s="378"/>
      <c r="BN69" s="378"/>
      <c r="BO69" s="378"/>
    </row>
    <row r="70" customFormat="false" ht="16.5" hidden="false" customHeight="true" outlineLevel="0" collapsed="false">
      <c r="A70" s="379"/>
      <c r="B70" s="26"/>
      <c r="C70" s="26"/>
      <c r="D70" s="379" t="s">
        <v>372</v>
      </c>
      <c r="E70" s="380"/>
      <c r="F70" s="378"/>
      <c r="G70" s="378"/>
      <c r="H70" s="378"/>
      <c r="I70" s="378"/>
      <c r="J70" s="378"/>
      <c r="K70" s="378"/>
      <c r="L70" s="378"/>
      <c r="M70" s="378"/>
      <c r="N70" s="378"/>
      <c r="O70" s="378"/>
      <c r="P70" s="378"/>
      <c r="Q70" s="378"/>
      <c r="R70" s="378"/>
      <c r="S70" s="378"/>
      <c r="T70" s="378"/>
      <c r="U70" s="378"/>
      <c r="V70" s="378"/>
      <c r="W70" s="378"/>
      <c r="X70" s="378"/>
      <c r="Y70" s="378"/>
      <c r="Z70" s="378"/>
      <c r="AA70" s="378"/>
      <c r="AB70" s="378"/>
      <c r="AC70" s="378"/>
      <c r="AD70" s="378"/>
      <c r="AE70" s="378"/>
      <c r="AF70" s="378"/>
      <c r="AG70" s="378"/>
      <c r="AH70" s="378"/>
      <c r="AI70" s="378"/>
      <c r="AJ70" s="378"/>
      <c r="AK70" s="378"/>
      <c r="AL70" s="378"/>
      <c r="AM70" s="378"/>
      <c r="AN70" s="378"/>
      <c r="AO70" s="378"/>
      <c r="AP70" s="378"/>
      <c r="AQ70" s="378"/>
      <c r="AR70" s="378"/>
      <c r="AS70" s="378"/>
      <c r="AT70" s="378"/>
      <c r="AU70" s="378"/>
      <c r="AV70" s="378"/>
      <c r="AW70" s="378"/>
      <c r="AX70" s="378"/>
      <c r="AY70" s="378"/>
      <c r="AZ70" s="378"/>
      <c r="BA70" s="378"/>
      <c r="BB70" s="378"/>
      <c r="BC70" s="378"/>
      <c r="BD70" s="378"/>
      <c r="BE70" s="378"/>
      <c r="BF70" s="378"/>
      <c r="BG70" s="378"/>
      <c r="BH70" s="378"/>
      <c r="BI70" s="378"/>
      <c r="BJ70" s="378"/>
      <c r="BK70" s="378"/>
      <c r="BL70" s="378"/>
      <c r="BM70" s="378"/>
      <c r="BN70" s="378"/>
      <c r="BO70" s="378"/>
    </row>
    <row r="71" customFormat="false" ht="16.5" hidden="false" customHeight="true" outlineLevel="0" collapsed="false">
      <c r="A71" s="379"/>
      <c r="B71" s="26"/>
      <c r="C71" s="26"/>
      <c r="D71" s="379" t="s">
        <v>372</v>
      </c>
      <c r="E71" s="380"/>
      <c r="F71" s="378"/>
      <c r="G71" s="378"/>
      <c r="H71" s="378"/>
      <c r="I71" s="378"/>
      <c r="J71" s="378"/>
      <c r="K71" s="378"/>
      <c r="L71" s="378"/>
      <c r="M71" s="378"/>
      <c r="N71" s="378"/>
      <c r="O71" s="378"/>
      <c r="P71" s="378"/>
      <c r="Q71" s="378"/>
      <c r="R71" s="378"/>
      <c r="S71" s="378"/>
      <c r="T71" s="378"/>
      <c r="U71" s="378"/>
      <c r="V71" s="378"/>
      <c r="W71" s="378"/>
      <c r="X71" s="378"/>
      <c r="Y71" s="378"/>
      <c r="Z71" s="378"/>
      <c r="AA71" s="378"/>
      <c r="AB71" s="378"/>
      <c r="AC71" s="378"/>
      <c r="AD71" s="378"/>
      <c r="AE71" s="378"/>
      <c r="AF71" s="378"/>
      <c r="AG71" s="378"/>
      <c r="AH71" s="378"/>
      <c r="AI71" s="378"/>
      <c r="AJ71" s="378"/>
      <c r="AK71" s="378"/>
      <c r="AL71" s="378"/>
      <c r="AM71" s="378"/>
      <c r="AN71" s="378"/>
      <c r="AO71" s="378"/>
      <c r="AP71" s="378"/>
      <c r="AQ71" s="378"/>
      <c r="AR71" s="378"/>
      <c r="AS71" s="378"/>
      <c r="AT71" s="378"/>
      <c r="AU71" s="378"/>
      <c r="AV71" s="378"/>
      <c r="AW71" s="378"/>
      <c r="AX71" s="378"/>
      <c r="AY71" s="378"/>
      <c r="AZ71" s="378"/>
      <c r="BA71" s="378"/>
      <c r="BB71" s="378"/>
      <c r="BC71" s="378"/>
      <c r="BD71" s="378"/>
      <c r="BE71" s="378"/>
      <c r="BF71" s="378"/>
      <c r="BG71" s="378"/>
      <c r="BH71" s="378"/>
      <c r="BI71" s="378"/>
      <c r="BJ71" s="378"/>
      <c r="BK71" s="378"/>
      <c r="BL71" s="378"/>
      <c r="BM71" s="378"/>
      <c r="BN71" s="378"/>
      <c r="BO71" s="378"/>
    </row>
    <row r="72" customFormat="false" ht="16.5" hidden="false" customHeight="true" outlineLevel="0" collapsed="false">
      <c r="A72" s="379"/>
      <c r="B72" s="26"/>
      <c r="C72" s="26"/>
      <c r="D72" s="379" t="s">
        <v>372</v>
      </c>
      <c r="E72" s="380"/>
      <c r="F72" s="378"/>
      <c r="G72" s="378"/>
      <c r="H72" s="378"/>
      <c r="I72" s="378"/>
      <c r="J72" s="378"/>
      <c r="K72" s="378"/>
      <c r="L72" s="378"/>
      <c r="M72" s="378"/>
      <c r="N72" s="378"/>
      <c r="O72" s="378"/>
      <c r="P72" s="378"/>
      <c r="Q72" s="378"/>
      <c r="R72" s="378"/>
      <c r="S72" s="378"/>
      <c r="T72" s="378"/>
      <c r="U72" s="378"/>
      <c r="V72" s="378"/>
      <c r="W72" s="378"/>
      <c r="X72" s="378"/>
      <c r="Y72" s="378"/>
      <c r="Z72" s="378"/>
      <c r="AA72" s="378"/>
      <c r="AB72" s="378"/>
      <c r="AC72" s="378"/>
      <c r="AD72" s="378"/>
      <c r="AE72" s="378"/>
      <c r="AF72" s="378"/>
      <c r="AG72" s="378"/>
      <c r="AH72" s="378"/>
      <c r="AI72" s="378"/>
      <c r="AJ72" s="378"/>
      <c r="AK72" s="378"/>
      <c r="AL72" s="378"/>
      <c r="AM72" s="378"/>
      <c r="AN72" s="378"/>
      <c r="AO72" s="378"/>
      <c r="AP72" s="378"/>
      <c r="AQ72" s="378"/>
      <c r="AR72" s="378"/>
      <c r="AS72" s="378"/>
      <c r="AT72" s="378"/>
      <c r="AU72" s="378"/>
      <c r="AV72" s="378"/>
      <c r="AW72" s="378"/>
      <c r="AX72" s="378"/>
      <c r="AY72" s="378"/>
      <c r="AZ72" s="378"/>
      <c r="BA72" s="378"/>
      <c r="BB72" s="378"/>
      <c r="BC72" s="378"/>
      <c r="BD72" s="378"/>
      <c r="BE72" s="378"/>
      <c r="BF72" s="378"/>
      <c r="BG72" s="378"/>
      <c r="BH72" s="378"/>
      <c r="BI72" s="378"/>
      <c r="BJ72" s="378"/>
      <c r="BK72" s="378"/>
      <c r="BL72" s="378"/>
      <c r="BM72" s="378"/>
      <c r="BN72" s="378"/>
      <c r="BO72" s="378"/>
    </row>
    <row r="73" customFormat="false" ht="16.5" hidden="false" customHeight="true" outlineLevel="0" collapsed="false">
      <c r="A73" s="379"/>
      <c r="B73" s="26"/>
      <c r="C73" s="26"/>
      <c r="D73" s="379" t="s">
        <v>372</v>
      </c>
      <c r="E73" s="380"/>
      <c r="F73" s="378"/>
      <c r="G73" s="378"/>
      <c r="H73" s="378"/>
      <c r="I73" s="378"/>
      <c r="J73" s="378"/>
      <c r="K73" s="378"/>
      <c r="L73" s="378"/>
      <c r="M73" s="378"/>
      <c r="N73" s="378"/>
      <c r="O73" s="378"/>
      <c r="P73" s="378"/>
      <c r="Q73" s="378"/>
      <c r="R73" s="378"/>
      <c r="S73" s="378"/>
      <c r="T73" s="378"/>
      <c r="U73" s="378"/>
      <c r="V73" s="378"/>
      <c r="W73" s="378"/>
      <c r="X73" s="378"/>
      <c r="Y73" s="378"/>
      <c r="Z73" s="378"/>
      <c r="AA73" s="378"/>
      <c r="AB73" s="378"/>
      <c r="AC73" s="378"/>
      <c r="AD73" s="378"/>
      <c r="AE73" s="378"/>
      <c r="AF73" s="378"/>
      <c r="AG73" s="378"/>
      <c r="AH73" s="378"/>
      <c r="AI73" s="378"/>
      <c r="AJ73" s="378"/>
      <c r="AK73" s="378"/>
      <c r="AL73" s="378"/>
      <c r="AM73" s="378"/>
      <c r="AN73" s="378"/>
      <c r="AO73" s="378"/>
      <c r="AP73" s="378"/>
      <c r="AQ73" s="378"/>
      <c r="AR73" s="378"/>
      <c r="AS73" s="378"/>
      <c r="AT73" s="378"/>
      <c r="AU73" s="378"/>
      <c r="AV73" s="378"/>
      <c r="AW73" s="378"/>
      <c r="AX73" s="378"/>
      <c r="AY73" s="378"/>
      <c r="AZ73" s="378"/>
      <c r="BA73" s="378"/>
      <c r="BB73" s="378"/>
      <c r="BC73" s="378"/>
      <c r="BD73" s="378"/>
      <c r="BE73" s="378"/>
      <c r="BF73" s="378"/>
      <c r="BG73" s="378"/>
      <c r="BH73" s="378"/>
      <c r="BI73" s="378"/>
      <c r="BJ73" s="378"/>
      <c r="BK73" s="378"/>
      <c r="BL73" s="378"/>
      <c r="BM73" s="378"/>
      <c r="BN73" s="378"/>
      <c r="BO73" s="378"/>
    </row>
    <row r="74" customFormat="false" ht="16.5" hidden="false" customHeight="true" outlineLevel="0" collapsed="false">
      <c r="A74" s="379"/>
      <c r="B74" s="26"/>
      <c r="C74" s="26"/>
      <c r="D74" s="379" t="s">
        <v>372</v>
      </c>
      <c r="E74" s="380"/>
      <c r="F74" s="378"/>
      <c r="G74" s="378"/>
      <c r="H74" s="378"/>
      <c r="I74" s="378"/>
      <c r="J74" s="378"/>
      <c r="K74" s="378"/>
      <c r="L74" s="378"/>
      <c r="M74" s="378"/>
      <c r="N74" s="378"/>
      <c r="O74" s="378"/>
      <c r="P74" s="378"/>
      <c r="Q74" s="378"/>
      <c r="R74" s="378"/>
      <c r="S74" s="378"/>
      <c r="T74" s="378"/>
      <c r="U74" s="378"/>
      <c r="V74" s="378"/>
      <c r="W74" s="378"/>
      <c r="X74" s="378"/>
      <c r="Y74" s="378"/>
      <c r="Z74" s="378"/>
      <c r="AA74" s="378"/>
      <c r="AB74" s="378"/>
      <c r="AC74" s="378"/>
      <c r="AD74" s="378"/>
      <c r="AE74" s="378"/>
      <c r="AF74" s="378"/>
      <c r="AG74" s="378"/>
      <c r="AH74" s="378"/>
      <c r="AI74" s="378"/>
      <c r="AJ74" s="378"/>
      <c r="AK74" s="378"/>
      <c r="AL74" s="378"/>
      <c r="AM74" s="378"/>
      <c r="AN74" s="378"/>
      <c r="AO74" s="378"/>
      <c r="AP74" s="378"/>
      <c r="AQ74" s="378"/>
      <c r="AR74" s="378"/>
      <c r="AS74" s="378"/>
      <c r="AT74" s="378"/>
      <c r="AU74" s="378"/>
      <c r="AV74" s="378"/>
      <c r="AW74" s="378"/>
      <c r="AX74" s="378"/>
      <c r="AY74" s="378"/>
      <c r="AZ74" s="378"/>
      <c r="BA74" s="378"/>
      <c r="BB74" s="378"/>
      <c r="BC74" s="378"/>
      <c r="BD74" s="378"/>
      <c r="BE74" s="378"/>
      <c r="BF74" s="378"/>
      <c r="BG74" s="378"/>
      <c r="BH74" s="378"/>
      <c r="BI74" s="378"/>
      <c r="BJ74" s="378"/>
      <c r="BK74" s="378"/>
      <c r="BL74" s="378"/>
      <c r="BM74" s="378"/>
      <c r="BN74" s="378"/>
      <c r="BO74" s="378"/>
    </row>
    <row r="75" customFormat="false" ht="16.5" hidden="false" customHeight="true" outlineLevel="0" collapsed="false">
      <c r="A75" s="379"/>
      <c r="B75" s="26"/>
      <c r="C75" s="26"/>
      <c r="D75" s="379" t="s">
        <v>372</v>
      </c>
      <c r="E75" s="380"/>
      <c r="F75" s="378"/>
      <c r="G75" s="378"/>
      <c r="H75" s="378"/>
      <c r="I75" s="378"/>
      <c r="J75" s="378"/>
      <c r="K75" s="378"/>
      <c r="L75" s="378"/>
      <c r="M75" s="378"/>
      <c r="N75" s="378"/>
      <c r="O75" s="378"/>
      <c r="P75" s="378"/>
      <c r="Q75" s="378"/>
      <c r="R75" s="378"/>
      <c r="S75" s="378"/>
      <c r="T75" s="378"/>
      <c r="U75" s="378"/>
      <c r="V75" s="378"/>
      <c r="W75" s="378"/>
      <c r="X75" s="378"/>
      <c r="Y75" s="378"/>
      <c r="Z75" s="378"/>
      <c r="AA75" s="378"/>
      <c r="AB75" s="378"/>
      <c r="AC75" s="378"/>
      <c r="AD75" s="378"/>
      <c r="AE75" s="378"/>
      <c r="AF75" s="378"/>
      <c r="AG75" s="378"/>
      <c r="AH75" s="378"/>
      <c r="AI75" s="378"/>
      <c r="AJ75" s="378"/>
      <c r="AK75" s="378"/>
      <c r="AL75" s="378"/>
      <c r="AM75" s="378"/>
      <c r="AN75" s="378"/>
      <c r="AO75" s="378"/>
      <c r="AP75" s="378"/>
      <c r="AQ75" s="378"/>
      <c r="AR75" s="378"/>
      <c r="AS75" s="378"/>
      <c r="AT75" s="378"/>
      <c r="AU75" s="378"/>
      <c r="AV75" s="378"/>
      <c r="AW75" s="378"/>
      <c r="AX75" s="378"/>
      <c r="AY75" s="378"/>
      <c r="AZ75" s="378"/>
      <c r="BA75" s="378"/>
      <c r="BB75" s="378"/>
      <c r="BC75" s="378"/>
      <c r="BD75" s="378"/>
      <c r="BE75" s="378"/>
      <c r="BF75" s="378"/>
      <c r="BG75" s="378"/>
      <c r="BH75" s="378"/>
      <c r="BI75" s="378"/>
      <c r="BJ75" s="378"/>
      <c r="BK75" s="378"/>
      <c r="BL75" s="378"/>
      <c r="BM75" s="378"/>
      <c r="BN75" s="378"/>
      <c r="BO75" s="378"/>
    </row>
    <row r="76" customFormat="false" ht="16.5" hidden="false" customHeight="true" outlineLevel="0" collapsed="false">
      <c r="A76" s="379"/>
      <c r="B76" s="26"/>
      <c r="C76" s="26"/>
      <c r="D76" s="379" t="s">
        <v>372</v>
      </c>
      <c r="E76" s="380"/>
      <c r="F76" s="378"/>
      <c r="G76" s="378"/>
      <c r="H76" s="378"/>
      <c r="I76" s="378"/>
      <c r="J76" s="378"/>
      <c r="K76" s="378"/>
      <c r="L76" s="378"/>
      <c r="M76" s="378"/>
      <c r="N76" s="378"/>
      <c r="O76" s="378"/>
      <c r="P76" s="378"/>
      <c r="Q76" s="378"/>
      <c r="R76" s="378"/>
      <c r="S76" s="378"/>
      <c r="T76" s="378"/>
      <c r="U76" s="378"/>
      <c r="V76" s="378"/>
      <c r="W76" s="378"/>
      <c r="X76" s="378"/>
      <c r="Y76" s="378"/>
      <c r="Z76" s="378"/>
      <c r="AA76" s="378"/>
      <c r="AB76" s="378"/>
      <c r="AC76" s="378"/>
      <c r="AD76" s="378"/>
      <c r="AE76" s="378"/>
      <c r="AF76" s="378"/>
      <c r="AG76" s="378"/>
      <c r="AH76" s="378"/>
      <c r="AI76" s="378"/>
      <c r="AJ76" s="378"/>
      <c r="AK76" s="378"/>
      <c r="AL76" s="378"/>
      <c r="AM76" s="378"/>
      <c r="AN76" s="378"/>
      <c r="AO76" s="378"/>
      <c r="AP76" s="378"/>
      <c r="AQ76" s="378"/>
      <c r="AR76" s="378"/>
      <c r="AS76" s="378"/>
      <c r="AT76" s="378"/>
      <c r="AU76" s="378"/>
      <c r="AV76" s="378"/>
      <c r="AW76" s="378"/>
      <c r="AX76" s="378"/>
      <c r="AY76" s="378"/>
      <c r="AZ76" s="378"/>
      <c r="BA76" s="378"/>
      <c r="BB76" s="378"/>
      <c r="BC76" s="378"/>
      <c r="BD76" s="378"/>
      <c r="BE76" s="378"/>
      <c r="BF76" s="378"/>
      <c r="BG76" s="378"/>
      <c r="BH76" s="378"/>
      <c r="BI76" s="378"/>
      <c r="BJ76" s="378"/>
      <c r="BK76" s="378"/>
      <c r="BL76" s="378"/>
      <c r="BM76" s="378"/>
      <c r="BN76" s="378"/>
      <c r="BO76" s="378"/>
    </row>
    <row r="77" customFormat="false" ht="16.5" hidden="false" customHeight="true" outlineLevel="0" collapsed="false">
      <c r="A77" s="379"/>
      <c r="B77" s="26"/>
      <c r="C77" s="26"/>
      <c r="D77" s="379" t="s">
        <v>372</v>
      </c>
      <c r="E77" s="380"/>
      <c r="F77" s="378"/>
      <c r="G77" s="378"/>
      <c r="H77" s="378"/>
      <c r="I77" s="378"/>
      <c r="J77" s="378"/>
      <c r="K77" s="378"/>
      <c r="L77" s="378"/>
      <c r="M77" s="378"/>
      <c r="N77" s="378"/>
      <c r="O77" s="378"/>
      <c r="P77" s="378"/>
      <c r="Q77" s="378"/>
      <c r="R77" s="378"/>
      <c r="S77" s="378"/>
      <c r="T77" s="378"/>
      <c r="U77" s="378"/>
      <c r="V77" s="378"/>
      <c r="W77" s="378"/>
      <c r="X77" s="378"/>
      <c r="Y77" s="378"/>
      <c r="Z77" s="378"/>
      <c r="AA77" s="378"/>
      <c r="AB77" s="378"/>
      <c r="AC77" s="378"/>
      <c r="AD77" s="378"/>
      <c r="AE77" s="378"/>
      <c r="AF77" s="378"/>
      <c r="AG77" s="378"/>
      <c r="AH77" s="378"/>
      <c r="AI77" s="378"/>
      <c r="AJ77" s="378"/>
      <c r="AK77" s="378"/>
      <c r="AL77" s="378"/>
      <c r="AM77" s="378"/>
      <c r="AN77" s="378"/>
      <c r="AO77" s="378"/>
      <c r="AP77" s="378"/>
      <c r="AQ77" s="378"/>
      <c r="AR77" s="378"/>
      <c r="AS77" s="378"/>
      <c r="AT77" s="378"/>
      <c r="AU77" s="378"/>
      <c r="AV77" s="378"/>
      <c r="AW77" s="378"/>
      <c r="AX77" s="378"/>
      <c r="AY77" s="378"/>
      <c r="AZ77" s="378"/>
      <c r="BA77" s="378"/>
      <c r="BB77" s="378"/>
      <c r="BC77" s="378"/>
      <c r="BD77" s="378"/>
      <c r="BE77" s="378"/>
      <c r="BF77" s="378"/>
      <c r="BG77" s="378"/>
      <c r="BH77" s="378"/>
      <c r="BI77" s="378"/>
      <c r="BJ77" s="378"/>
      <c r="BK77" s="378"/>
      <c r="BL77" s="378"/>
      <c r="BM77" s="378"/>
      <c r="BN77" s="378"/>
      <c r="BO77" s="378"/>
    </row>
    <row r="78" customFormat="false" ht="16.5" hidden="false" customHeight="true" outlineLevel="0" collapsed="false">
      <c r="A78" s="379"/>
      <c r="B78" s="26"/>
      <c r="C78" s="26"/>
      <c r="D78" s="379" t="s">
        <v>372</v>
      </c>
      <c r="E78" s="380"/>
      <c r="F78" s="378"/>
      <c r="G78" s="378"/>
      <c r="H78" s="378"/>
      <c r="I78" s="378"/>
      <c r="J78" s="378"/>
      <c r="K78" s="378"/>
      <c r="L78" s="378"/>
      <c r="M78" s="378"/>
      <c r="N78" s="378"/>
      <c r="O78" s="378"/>
      <c r="P78" s="378"/>
      <c r="Q78" s="378"/>
      <c r="R78" s="378"/>
      <c r="S78" s="378"/>
      <c r="T78" s="378"/>
      <c r="U78" s="378"/>
      <c r="V78" s="378"/>
      <c r="W78" s="378"/>
      <c r="X78" s="378"/>
      <c r="Y78" s="378"/>
      <c r="Z78" s="378"/>
      <c r="AA78" s="378"/>
      <c r="AB78" s="378"/>
      <c r="AC78" s="378"/>
      <c r="AD78" s="378"/>
      <c r="AE78" s="378"/>
      <c r="AF78" s="378"/>
      <c r="AG78" s="378"/>
      <c r="AH78" s="378"/>
      <c r="AI78" s="378"/>
      <c r="AJ78" s="378"/>
      <c r="AK78" s="378"/>
      <c r="AL78" s="378"/>
      <c r="AM78" s="378"/>
      <c r="AN78" s="378"/>
      <c r="AO78" s="378"/>
      <c r="AP78" s="378"/>
      <c r="AQ78" s="378"/>
      <c r="AR78" s="378"/>
      <c r="AS78" s="378"/>
      <c r="AT78" s="378"/>
      <c r="AU78" s="378"/>
      <c r="AV78" s="378"/>
      <c r="AW78" s="378"/>
      <c r="AX78" s="378"/>
      <c r="AY78" s="378"/>
      <c r="AZ78" s="378"/>
      <c r="BA78" s="378"/>
      <c r="BB78" s="378"/>
      <c r="BC78" s="378"/>
      <c r="BD78" s="378"/>
      <c r="BE78" s="378"/>
      <c r="BF78" s="378"/>
      <c r="BG78" s="378"/>
      <c r="BH78" s="378"/>
      <c r="BI78" s="378"/>
      <c r="BJ78" s="378"/>
      <c r="BK78" s="378"/>
      <c r="BL78" s="378"/>
      <c r="BM78" s="378"/>
      <c r="BN78" s="378"/>
      <c r="BO78" s="378"/>
    </row>
    <row r="79" customFormat="false" ht="16.5" hidden="false" customHeight="true" outlineLevel="0" collapsed="false">
      <c r="A79" s="379"/>
      <c r="B79" s="26"/>
      <c r="C79" s="26"/>
      <c r="D79" s="379" t="s">
        <v>372</v>
      </c>
      <c r="E79" s="380"/>
      <c r="F79" s="378"/>
      <c r="G79" s="378"/>
      <c r="H79" s="378"/>
      <c r="I79" s="378"/>
      <c r="J79" s="378"/>
      <c r="K79" s="378"/>
      <c r="L79" s="378"/>
      <c r="M79" s="378"/>
      <c r="N79" s="378"/>
      <c r="O79" s="378"/>
      <c r="P79" s="378"/>
      <c r="Q79" s="378"/>
      <c r="R79" s="378"/>
      <c r="S79" s="378"/>
      <c r="T79" s="378"/>
      <c r="U79" s="378"/>
      <c r="V79" s="378"/>
      <c r="W79" s="378"/>
      <c r="X79" s="378"/>
      <c r="Y79" s="378"/>
      <c r="Z79" s="378"/>
      <c r="AA79" s="378"/>
      <c r="AB79" s="378"/>
      <c r="AC79" s="378"/>
      <c r="AD79" s="378"/>
      <c r="AE79" s="378"/>
      <c r="AF79" s="378"/>
      <c r="AG79" s="378"/>
      <c r="AH79" s="378"/>
      <c r="AI79" s="378"/>
      <c r="AJ79" s="378"/>
      <c r="AK79" s="378"/>
      <c r="AL79" s="378"/>
      <c r="AM79" s="378"/>
      <c r="AN79" s="378"/>
      <c r="AO79" s="378"/>
      <c r="AP79" s="378"/>
      <c r="AQ79" s="378"/>
      <c r="AR79" s="378"/>
      <c r="AS79" s="378"/>
      <c r="AT79" s="378"/>
      <c r="AU79" s="378"/>
      <c r="AV79" s="378"/>
      <c r="AW79" s="378"/>
      <c r="AX79" s="378"/>
      <c r="AY79" s="378"/>
      <c r="AZ79" s="378"/>
      <c r="BA79" s="378"/>
      <c r="BB79" s="378"/>
      <c r="BC79" s="378"/>
      <c r="BD79" s="378"/>
      <c r="BE79" s="378"/>
      <c r="BF79" s="378"/>
      <c r="BG79" s="378"/>
      <c r="BH79" s="378"/>
      <c r="BI79" s="378"/>
      <c r="BJ79" s="378"/>
      <c r="BK79" s="378"/>
      <c r="BL79" s="378"/>
      <c r="BM79" s="378"/>
      <c r="BN79" s="378"/>
      <c r="BO79" s="378"/>
    </row>
    <row r="80" customFormat="false" ht="16.5" hidden="false" customHeight="true" outlineLevel="0" collapsed="false">
      <c r="A80" s="379"/>
      <c r="B80" s="26"/>
      <c r="C80" s="26"/>
      <c r="D80" s="379" t="s">
        <v>372</v>
      </c>
      <c r="E80" s="380"/>
      <c r="F80" s="378"/>
      <c r="G80" s="378"/>
      <c r="H80" s="378"/>
      <c r="I80" s="378"/>
      <c r="J80" s="378"/>
      <c r="K80" s="378"/>
      <c r="L80" s="378"/>
      <c r="M80" s="378"/>
      <c r="N80" s="378"/>
      <c r="O80" s="378"/>
      <c r="P80" s="378"/>
      <c r="Q80" s="378"/>
      <c r="R80" s="378"/>
      <c r="S80" s="378"/>
      <c r="T80" s="378"/>
      <c r="U80" s="378"/>
      <c r="V80" s="378"/>
      <c r="W80" s="378"/>
      <c r="X80" s="378"/>
      <c r="Y80" s="378"/>
      <c r="Z80" s="378"/>
      <c r="AA80" s="378"/>
      <c r="AB80" s="378"/>
      <c r="AC80" s="378"/>
      <c r="AD80" s="378"/>
      <c r="AE80" s="378"/>
      <c r="AF80" s="378"/>
      <c r="AG80" s="378"/>
      <c r="AH80" s="378"/>
      <c r="AI80" s="378"/>
      <c r="AJ80" s="378"/>
      <c r="AK80" s="378"/>
      <c r="AL80" s="378"/>
      <c r="AM80" s="378"/>
      <c r="AN80" s="378"/>
      <c r="AO80" s="378"/>
      <c r="AP80" s="378"/>
      <c r="AQ80" s="378"/>
      <c r="AR80" s="378"/>
      <c r="AS80" s="378"/>
      <c r="AT80" s="378"/>
      <c r="AU80" s="378"/>
      <c r="AV80" s="378"/>
      <c r="AW80" s="378"/>
      <c r="AX80" s="378"/>
      <c r="AY80" s="378"/>
      <c r="AZ80" s="378"/>
      <c r="BA80" s="378"/>
      <c r="BB80" s="378"/>
      <c r="BC80" s="378"/>
      <c r="BD80" s="378"/>
      <c r="BE80" s="378"/>
      <c r="BF80" s="378"/>
      <c r="BG80" s="378"/>
      <c r="BH80" s="378"/>
      <c r="BI80" s="378"/>
      <c r="BJ80" s="378"/>
      <c r="BK80" s="378"/>
      <c r="BL80" s="378"/>
      <c r="BM80" s="378"/>
      <c r="BN80" s="378"/>
      <c r="BO80" s="378"/>
    </row>
    <row r="81" customFormat="false" ht="16.5" hidden="false" customHeight="true" outlineLevel="0" collapsed="false">
      <c r="A81" s="379"/>
      <c r="B81" s="26"/>
      <c r="C81" s="26"/>
      <c r="D81" s="379" t="s">
        <v>372</v>
      </c>
      <c r="E81" s="380"/>
      <c r="F81" s="378"/>
      <c r="G81" s="378"/>
      <c r="H81" s="378"/>
      <c r="I81" s="378"/>
      <c r="J81" s="378"/>
      <c r="K81" s="378"/>
      <c r="L81" s="378"/>
      <c r="M81" s="378"/>
      <c r="N81" s="378"/>
      <c r="O81" s="378"/>
      <c r="P81" s="378"/>
      <c r="Q81" s="378"/>
      <c r="R81" s="378"/>
      <c r="S81" s="378"/>
      <c r="T81" s="378"/>
      <c r="U81" s="378"/>
      <c r="V81" s="378"/>
      <c r="W81" s="378"/>
      <c r="X81" s="378"/>
      <c r="Y81" s="378"/>
      <c r="Z81" s="378"/>
      <c r="AA81" s="378"/>
      <c r="AB81" s="378"/>
      <c r="AC81" s="378"/>
      <c r="AD81" s="378"/>
      <c r="AE81" s="378"/>
      <c r="AF81" s="378"/>
      <c r="AG81" s="378"/>
      <c r="AH81" s="378"/>
      <c r="AI81" s="378"/>
      <c r="AJ81" s="378"/>
      <c r="AK81" s="378"/>
      <c r="AL81" s="378"/>
      <c r="AM81" s="378"/>
      <c r="AN81" s="378"/>
      <c r="AO81" s="378"/>
      <c r="AP81" s="378"/>
      <c r="AQ81" s="378"/>
      <c r="AR81" s="378"/>
      <c r="AS81" s="378"/>
      <c r="AT81" s="378"/>
      <c r="AU81" s="378"/>
      <c r="AV81" s="378"/>
      <c r="AW81" s="378"/>
      <c r="AX81" s="378"/>
      <c r="AY81" s="378"/>
      <c r="AZ81" s="378"/>
      <c r="BA81" s="378"/>
      <c r="BB81" s="378"/>
      <c r="BC81" s="378"/>
      <c r="BD81" s="378"/>
      <c r="BE81" s="378"/>
      <c r="BF81" s="378"/>
      <c r="BG81" s="378"/>
      <c r="BH81" s="378"/>
      <c r="BI81" s="378"/>
      <c r="BJ81" s="378"/>
      <c r="BK81" s="378"/>
      <c r="BL81" s="378"/>
      <c r="BM81" s="378"/>
      <c r="BN81" s="378"/>
      <c r="BO81" s="378"/>
    </row>
    <row r="82" customFormat="false" ht="16.5" hidden="false" customHeight="true" outlineLevel="0" collapsed="false">
      <c r="A82" s="378"/>
      <c r="B82" s="378"/>
      <c r="C82" s="378"/>
      <c r="D82" s="381" t="s">
        <v>372</v>
      </c>
      <c r="E82" s="378"/>
      <c r="F82" s="384"/>
      <c r="G82" s="378"/>
      <c r="H82" s="378"/>
      <c r="I82" s="378"/>
      <c r="J82" s="378"/>
      <c r="K82" s="378"/>
      <c r="L82" s="378"/>
      <c r="M82" s="378"/>
      <c r="N82" s="378"/>
      <c r="O82" s="378"/>
      <c r="P82" s="378"/>
      <c r="Q82" s="378"/>
      <c r="R82" s="378"/>
      <c r="S82" s="378"/>
      <c r="T82" s="378"/>
      <c r="U82" s="378"/>
      <c r="V82" s="378"/>
      <c r="W82" s="378"/>
      <c r="X82" s="378"/>
      <c r="Y82" s="378"/>
      <c r="Z82" s="378"/>
      <c r="AA82" s="378"/>
      <c r="AB82" s="378"/>
      <c r="AC82" s="378"/>
      <c r="AD82" s="378"/>
      <c r="AE82" s="378"/>
      <c r="AF82" s="378"/>
      <c r="AG82" s="378"/>
      <c r="AH82" s="378"/>
      <c r="AI82" s="378"/>
      <c r="AJ82" s="378"/>
      <c r="AK82" s="378"/>
      <c r="AL82" s="378"/>
      <c r="AM82" s="378"/>
      <c r="AN82" s="378"/>
      <c r="AO82" s="378"/>
      <c r="AP82" s="378"/>
      <c r="AQ82" s="378"/>
      <c r="AR82" s="378"/>
      <c r="AS82" s="378"/>
      <c r="AT82" s="378"/>
      <c r="AU82" s="378"/>
      <c r="AV82" s="378"/>
      <c r="AW82" s="378"/>
      <c r="AX82" s="378"/>
      <c r="AY82" s="378"/>
      <c r="AZ82" s="378"/>
      <c r="BA82" s="378"/>
      <c r="BB82" s="378"/>
      <c r="BC82" s="378"/>
      <c r="BD82" s="378"/>
      <c r="BE82" s="378"/>
      <c r="BF82" s="378"/>
      <c r="BG82" s="378"/>
      <c r="BH82" s="378"/>
      <c r="BI82" s="378"/>
      <c r="BJ82" s="378"/>
      <c r="BK82" s="378"/>
      <c r="BL82" s="378"/>
      <c r="BM82" s="378"/>
      <c r="BN82" s="378"/>
      <c r="BO82" s="378"/>
    </row>
    <row r="83" customFormat="false" ht="16.5" hidden="false" customHeight="true" outlineLevel="0" collapsed="false">
      <c r="A83" s="378"/>
      <c r="B83" s="378"/>
      <c r="C83" s="378"/>
      <c r="D83" s="381" t="s">
        <v>372</v>
      </c>
      <c r="E83" s="378"/>
      <c r="F83" s="384"/>
      <c r="G83" s="378"/>
      <c r="H83" s="378"/>
      <c r="I83" s="378"/>
      <c r="J83" s="378"/>
      <c r="K83" s="378"/>
      <c r="L83" s="378"/>
      <c r="M83" s="378"/>
      <c r="N83" s="378"/>
      <c r="O83" s="378"/>
      <c r="P83" s="378"/>
      <c r="Q83" s="378"/>
      <c r="R83" s="378"/>
      <c r="S83" s="378"/>
      <c r="T83" s="378"/>
      <c r="U83" s="378"/>
      <c r="V83" s="378"/>
      <c r="W83" s="378"/>
      <c r="X83" s="378"/>
      <c r="Y83" s="378"/>
      <c r="Z83" s="378"/>
      <c r="AA83" s="378"/>
      <c r="AB83" s="378"/>
      <c r="AC83" s="378"/>
      <c r="AD83" s="378"/>
      <c r="AE83" s="378"/>
      <c r="AF83" s="378"/>
      <c r="AG83" s="378"/>
      <c r="AH83" s="378"/>
      <c r="AI83" s="378"/>
      <c r="AJ83" s="378"/>
      <c r="AK83" s="378"/>
      <c r="AL83" s="378"/>
      <c r="AM83" s="378"/>
      <c r="AN83" s="378"/>
      <c r="AO83" s="378"/>
      <c r="AP83" s="378"/>
      <c r="AQ83" s="378"/>
      <c r="AR83" s="378"/>
      <c r="AS83" s="378"/>
      <c r="AT83" s="378"/>
      <c r="AU83" s="378"/>
      <c r="AV83" s="378"/>
      <c r="AW83" s="378"/>
      <c r="AX83" s="378"/>
      <c r="AY83" s="378"/>
      <c r="AZ83" s="378"/>
      <c r="BA83" s="378"/>
      <c r="BB83" s="378"/>
      <c r="BC83" s="378"/>
      <c r="BD83" s="378"/>
      <c r="BE83" s="378"/>
      <c r="BF83" s="378"/>
      <c r="BG83" s="378"/>
      <c r="BH83" s="378"/>
      <c r="BI83" s="378"/>
      <c r="BJ83" s="378"/>
      <c r="BK83" s="378"/>
      <c r="BL83" s="378"/>
      <c r="BM83" s="378"/>
      <c r="BN83" s="378"/>
      <c r="BO83" s="378"/>
    </row>
    <row r="84" customFormat="false" ht="16.5" hidden="false" customHeight="true" outlineLevel="0" collapsed="false">
      <c r="A84" s="378"/>
      <c r="B84" s="378"/>
      <c r="C84" s="378"/>
      <c r="D84" s="381" t="s">
        <v>372</v>
      </c>
      <c r="E84" s="378"/>
      <c r="F84" s="384"/>
      <c r="G84" s="378"/>
      <c r="H84" s="378"/>
      <c r="I84" s="378"/>
      <c r="J84" s="378"/>
      <c r="K84" s="378"/>
      <c r="L84" s="378"/>
      <c r="M84" s="378"/>
      <c r="N84" s="378"/>
      <c r="O84" s="378"/>
      <c r="P84" s="378"/>
      <c r="Q84" s="378"/>
      <c r="R84" s="378"/>
      <c r="S84" s="378"/>
      <c r="T84" s="378"/>
      <c r="U84" s="378"/>
      <c r="V84" s="378"/>
      <c r="W84" s="378"/>
      <c r="X84" s="378"/>
      <c r="Y84" s="378"/>
      <c r="Z84" s="378"/>
      <c r="AA84" s="378"/>
      <c r="AB84" s="378"/>
      <c r="AC84" s="378"/>
      <c r="AD84" s="378"/>
      <c r="AE84" s="378"/>
      <c r="AF84" s="378"/>
      <c r="AG84" s="378"/>
      <c r="AH84" s="378"/>
      <c r="AI84" s="378"/>
      <c r="AJ84" s="378"/>
      <c r="AK84" s="378"/>
      <c r="AL84" s="378"/>
      <c r="AM84" s="378"/>
      <c r="AN84" s="378"/>
      <c r="AO84" s="378"/>
      <c r="AP84" s="378"/>
      <c r="AQ84" s="378"/>
      <c r="AR84" s="378"/>
      <c r="AS84" s="378"/>
      <c r="AT84" s="378"/>
      <c r="AU84" s="378"/>
      <c r="AV84" s="378"/>
      <c r="AW84" s="378"/>
      <c r="AX84" s="378"/>
      <c r="AY84" s="378"/>
      <c r="AZ84" s="378"/>
      <c r="BA84" s="378"/>
      <c r="BB84" s="378"/>
      <c r="BC84" s="378"/>
      <c r="BD84" s="378"/>
      <c r="BE84" s="378"/>
      <c r="BF84" s="378"/>
      <c r="BG84" s="378"/>
      <c r="BH84" s="378"/>
      <c r="BI84" s="378"/>
      <c r="BJ84" s="378"/>
      <c r="BK84" s="378"/>
      <c r="BL84" s="378"/>
      <c r="BM84" s="378"/>
      <c r="BN84" s="378"/>
      <c r="BO84" s="378"/>
    </row>
    <row r="85" customFormat="false" ht="16.5" hidden="false" customHeight="true" outlineLevel="0" collapsed="false">
      <c r="A85" s="378"/>
      <c r="B85" s="378"/>
      <c r="C85" s="378"/>
      <c r="D85" s="381" t="s">
        <v>372</v>
      </c>
      <c r="E85" s="378"/>
      <c r="F85" s="384"/>
      <c r="G85" s="378"/>
      <c r="H85" s="378"/>
      <c r="I85" s="378"/>
      <c r="J85" s="378"/>
      <c r="K85" s="378"/>
      <c r="L85" s="378"/>
      <c r="M85" s="378"/>
      <c r="N85" s="378"/>
      <c r="O85" s="378"/>
      <c r="P85" s="378"/>
      <c r="Q85" s="378"/>
      <c r="R85" s="378"/>
      <c r="S85" s="378"/>
      <c r="T85" s="378"/>
      <c r="U85" s="378"/>
      <c r="V85" s="378"/>
      <c r="W85" s="378"/>
      <c r="X85" s="378"/>
      <c r="Y85" s="378"/>
      <c r="Z85" s="378"/>
      <c r="AA85" s="378"/>
      <c r="AB85" s="378"/>
      <c r="AC85" s="378"/>
      <c r="AD85" s="378"/>
      <c r="AE85" s="378"/>
      <c r="AF85" s="378"/>
      <c r="AG85" s="378"/>
      <c r="AH85" s="378"/>
      <c r="AI85" s="378"/>
      <c r="AJ85" s="378"/>
      <c r="AK85" s="378"/>
      <c r="AL85" s="378"/>
      <c r="AM85" s="378"/>
      <c r="AN85" s="378"/>
      <c r="AO85" s="378"/>
      <c r="AP85" s="378"/>
      <c r="AQ85" s="378"/>
      <c r="AR85" s="378"/>
      <c r="AS85" s="378"/>
      <c r="AT85" s="378"/>
      <c r="AU85" s="378"/>
      <c r="AV85" s="378"/>
      <c r="AW85" s="378"/>
      <c r="AX85" s="378"/>
      <c r="AY85" s="378"/>
      <c r="AZ85" s="378"/>
      <c r="BA85" s="378"/>
      <c r="BB85" s="378"/>
      <c r="BC85" s="378"/>
      <c r="BD85" s="378"/>
      <c r="BE85" s="378"/>
      <c r="BF85" s="378"/>
      <c r="BG85" s="378"/>
      <c r="BH85" s="378"/>
      <c r="BI85" s="378"/>
      <c r="BJ85" s="378"/>
      <c r="BK85" s="378"/>
      <c r="BL85" s="378"/>
      <c r="BM85" s="378"/>
      <c r="BN85" s="378"/>
      <c r="BO85" s="378"/>
    </row>
    <row r="86" customFormat="false" ht="16.5" hidden="false" customHeight="true" outlineLevel="0" collapsed="false">
      <c r="A86" s="378"/>
      <c r="B86" s="378"/>
      <c r="C86" s="378"/>
      <c r="D86" s="381" t="s">
        <v>372</v>
      </c>
      <c r="E86" s="378"/>
      <c r="F86" s="384"/>
      <c r="G86" s="378"/>
      <c r="H86" s="378"/>
      <c r="I86" s="378"/>
      <c r="J86" s="378"/>
      <c r="K86" s="378"/>
      <c r="L86" s="378"/>
      <c r="M86" s="378"/>
      <c r="N86" s="378"/>
      <c r="O86" s="378"/>
      <c r="P86" s="378"/>
      <c r="Q86" s="378"/>
      <c r="R86" s="378"/>
      <c r="S86" s="378"/>
      <c r="T86" s="378"/>
      <c r="U86" s="378"/>
      <c r="V86" s="378"/>
      <c r="W86" s="378"/>
      <c r="X86" s="378"/>
      <c r="Y86" s="378"/>
      <c r="Z86" s="378"/>
      <c r="AA86" s="378"/>
      <c r="AB86" s="378"/>
      <c r="AC86" s="378"/>
      <c r="AD86" s="378"/>
      <c r="AE86" s="378"/>
      <c r="AF86" s="378"/>
      <c r="AG86" s="378"/>
      <c r="AH86" s="378"/>
      <c r="AI86" s="378"/>
      <c r="AJ86" s="378"/>
      <c r="AK86" s="378"/>
      <c r="AL86" s="378"/>
      <c r="AM86" s="378"/>
      <c r="AN86" s="378"/>
      <c r="AO86" s="378"/>
      <c r="AP86" s="378"/>
      <c r="AQ86" s="378"/>
      <c r="AR86" s="378"/>
      <c r="AS86" s="378"/>
      <c r="AT86" s="378"/>
      <c r="AU86" s="378"/>
      <c r="AV86" s="378"/>
      <c r="AW86" s="378"/>
      <c r="AX86" s="378"/>
      <c r="AY86" s="378"/>
      <c r="AZ86" s="378"/>
      <c r="BA86" s="378"/>
      <c r="BB86" s="378"/>
      <c r="BC86" s="378"/>
      <c r="BD86" s="378"/>
      <c r="BE86" s="378"/>
      <c r="BF86" s="378"/>
      <c r="BG86" s="378"/>
      <c r="BH86" s="378"/>
      <c r="BI86" s="378"/>
      <c r="BJ86" s="378"/>
      <c r="BK86" s="378"/>
      <c r="BL86" s="378"/>
      <c r="BM86" s="378"/>
      <c r="BN86" s="378"/>
      <c r="BO86" s="378"/>
    </row>
    <row r="87" customFormat="false" ht="16.5" hidden="false" customHeight="true" outlineLevel="0" collapsed="false">
      <c r="A87" s="378"/>
      <c r="B87" s="378"/>
      <c r="C87" s="378"/>
      <c r="D87" s="381" t="s">
        <v>372</v>
      </c>
      <c r="E87" s="378"/>
      <c r="F87" s="384"/>
      <c r="G87" s="378"/>
      <c r="H87" s="378"/>
      <c r="I87" s="378"/>
      <c r="J87" s="378"/>
      <c r="K87" s="378"/>
      <c r="L87" s="378"/>
      <c r="M87" s="378"/>
      <c r="N87" s="378"/>
      <c r="O87" s="378"/>
      <c r="P87" s="378"/>
      <c r="Q87" s="378"/>
      <c r="R87" s="378"/>
      <c r="S87" s="378"/>
      <c r="T87" s="378"/>
      <c r="U87" s="378"/>
      <c r="V87" s="378"/>
      <c r="W87" s="378"/>
      <c r="X87" s="378"/>
      <c r="Y87" s="378"/>
      <c r="Z87" s="378"/>
      <c r="AA87" s="378"/>
      <c r="AB87" s="378"/>
      <c r="AC87" s="378"/>
      <c r="AD87" s="378"/>
      <c r="AE87" s="378"/>
      <c r="AF87" s="378"/>
      <c r="AG87" s="378"/>
      <c r="AH87" s="378"/>
      <c r="AI87" s="378"/>
      <c r="AJ87" s="378"/>
      <c r="AK87" s="378"/>
      <c r="AL87" s="378"/>
      <c r="AM87" s="378"/>
      <c r="AN87" s="378"/>
      <c r="AO87" s="378"/>
      <c r="AP87" s="378"/>
      <c r="AQ87" s="378"/>
      <c r="AR87" s="378"/>
      <c r="AS87" s="378"/>
      <c r="AT87" s="378"/>
      <c r="AU87" s="378"/>
      <c r="AV87" s="378"/>
      <c r="AW87" s="378"/>
      <c r="AX87" s="378"/>
      <c r="AY87" s="378"/>
      <c r="AZ87" s="378"/>
      <c r="BA87" s="378"/>
      <c r="BB87" s="378"/>
      <c r="BC87" s="378"/>
      <c r="BD87" s="378"/>
      <c r="BE87" s="378"/>
      <c r="BF87" s="378"/>
      <c r="BG87" s="378"/>
      <c r="BH87" s="378"/>
      <c r="BI87" s="378"/>
      <c r="BJ87" s="378"/>
      <c r="BK87" s="378"/>
      <c r="BL87" s="378"/>
      <c r="BM87" s="378"/>
      <c r="BN87" s="378"/>
      <c r="BO87" s="378"/>
    </row>
    <row r="88" customFormat="false" ht="16.5" hidden="false" customHeight="true" outlineLevel="0" collapsed="false">
      <c r="A88" s="378"/>
      <c r="B88" s="378"/>
      <c r="C88" s="378"/>
      <c r="D88" s="381" t="s">
        <v>372</v>
      </c>
      <c r="E88" s="378"/>
      <c r="F88" s="384"/>
      <c r="G88" s="378"/>
      <c r="H88" s="378"/>
      <c r="I88" s="378"/>
      <c r="J88" s="378"/>
      <c r="K88" s="378"/>
      <c r="L88" s="378"/>
      <c r="M88" s="378"/>
      <c r="N88" s="378"/>
      <c r="O88" s="378"/>
      <c r="P88" s="378"/>
      <c r="Q88" s="378"/>
      <c r="R88" s="378"/>
      <c r="S88" s="378"/>
      <c r="T88" s="378"/>
      <c r="U88" s="378"/>
      <c r="V88" s="378"/>
      <c r="W88" s="378"/>
      <c r="X88" s="378"/>
      <c r="Y88" s="378"/>
      <c r="Z88" s="378"/>
      <c r="AA88" s="378"/>
      <c r="AB88" s="378"/>
      <c r="AC88" s="378"/>
      <c r="AD88" s="378"/>
      <c r="AE88" s="378"/>
      <c r="AF88" s="378"/>
      <c r="AG88" s="378"/>
      <c r="AH88" s="378"/>
      <c r="AI88" s="378"/>
      <c r="AJ88" s="378"/>
      <c r="AK88" s="378"/>
      <c r="AL88" s="378"/>
      <c r="AM88" s="378"/>
      <c r="AN88" s="378"/>
      <c r="AO88" s="378"/>
      <c r="AP88" s="378"/>
      <c r="AQ88" s="378"/>
      <c r="AR88" s="378"/>
      <c r="AS88" s="378"/>
      <c r="AT88" s="378"/>
      <c r="AU88" s="378"/>
      <c r="AV88" s="378"/>
      <c r="AW88" s="378"/>
      <c r="AX88" s="378"/>
      <c r="AY88" s="378"/>
      <c r="AZ88" s="378"/>
      <c r="BA88" s="378"/>
      <c r="BB88" s="378"/>
      <c r="BC88" s="378"/>
      <c r="BD88" s="378"/>
      <c r="BE88" s="378"/>
      <c r="BF88" s="378"/>
      <c r="BG88" s="378"/>
      <c r="BH88" s="378"/>
      <c r="BI88" s="378"/>
      <c r="BJ88" s="378"/>
      <c r="BK88" s="378"/>
      <c r="BL88" s="378"/>
      <c r="BM88" s="378"/>
      <c r="BN88" s="378"/>
      <c r="BO88" s="378"/>
    </row>
    <row r="89" customFormat="false" ht="16.5" hidden="false" customHeight="true" outlineLevel="0" collapsed="false">
      <c r="A89" s="378"/>
      <c r="B89" s="378"/>
      <c r="C89" s="378"/>
      <c r="D89" s="381" t="s">
        <v>372</v>
      </c>
      <c r="E89" s="378"/>
      <c r="F89" s="384"/>
      <c r="G89" s="378"/>
      <c r="H89" s="378"/>
      <c r="I89" s="378"/>
      <c r="J89" s="378"/>
      <c r="K89" s="378"/>
      <c r="L89" s="378"/>
      <c r="M89" s="378"/>
      <c r="N89" s="378"/>
      <c r="O89" s="378"/>
      <c r="P89" s="378"/>
      <c r="Q89" s="378"/>
      <c r="R89" s="378"/>
      <c r="S89" s="378"/>
      <c r="T89" s="378"/>
      <c r="U89" s="378"/>
      <c r="V89" s="378"/>
      <c r="W89" s="378"/>
      <c r="X89" s="378"/>
      <c r="Y89" s="378"/>
      <c r="Z89" s="378"/>
      <c r="AA89" s="378"/>
      <c r="AB89" s="378"/>
      <c r="AC89" s="378"/>
      <c r="AD89" s="378"/>
      <c r="AE89" s="378"/>
      <c r="AF89" s="378"/>
      <c r="AG89" s="378"/>
      <c r="AH89" s="378"/>
      <c r="AI89" s="378"/>
      <c r="AJ89" s="378"/>
      <c r="AK89" s="378"/>
      <c r="AL89" s="378"/>
      <c r="AM89" s="378"/>
      <c r="AN89" s="378"/>
      <c r="AO89" s="378"/>
      <c r="AP89" s="378"/>
      <c r="AQ89" s="378"/>
      <c r="AR89" s="378"/>
      <c r="AS89" s="378"/>
      <c r="AT89" s="378"/>
      <c r="AU89" s="378"/>
      <c r="AV89" s="378"/>
      <c r="AW89" s="378"/>
      <c r="AX89" s="378"/>
      <c r="AY89" s="378"/>
      <c r="AZ89" s="378"/>
      <c r="BA89" s="378"/>
      <c r="BB89" s="378"/>
      <c r="BC89" s="378"/>
      <c r="BD89" s="378"/>
      <c r="BE89" s="378"/>
      <c r="BF89" s="378"/>
      <c r="BG89" s="378"/>
      <c r="BH89" s="378"/>
      <c r="BI89" s="378"/>
      <c r="BJ89" s="378"/>
      <c r="BK89" s="378"/>
      <c r="BL89" s="378"/>
      <c r="BM89" s="378"/>
      <c r="BN89" s="378"/>
      <c r="BO89" s="378"/>
    </row>
    <row r="90" customFormat="false" ht="16.5" hidden="false" customHeight="true" outlineLevel="0" collapsed="false">
      <c r="A90" s="378"/>
      <c r="B90" s="378"/>
      <c r="C90" s="378"/>
      <c r="D90" s="381" t="s">
        <v>372</v>
      </c>
      <c r="E90" s="378"/>
      <c r="F90" s="384"/>
      <c r="G90" s="378"/>
      <c r="H90" s="378"/>
      <c r="I90" s="378"/>
      <c r="J90" s="378"/>
      <c r="K90" s="378"/>
      <c r="L90" s="378"/>
      <c r="M90" s="378"/>
      <c r="N90" s="378"/>
      <c r="O90" s="378"/>
      <c r="P90" s="378"/>
      <c r="Q90" s="378"/>
      <c r="R90" s="378"/>
      <c r="S90" s="378"/>
      <c r="T90" s="378"/>
      <c r="U90" s="378"/>
      <c r="V90" s="378"/>
      <c r="W90" s="378"/>
      <c r="X90" s="378"/>
      <c r="Y90" s="378"/>
      <c r="Z90" s="378"/>
      <c r="AA90" s="378"/>
      <c r="AB90" s="378"/>
      <c r="AC90" s="378"/>
      <c r="AD90" s="378"/>
      <c r="AE90" s="378"/>
      <c r="AF90" s="378"/>
      <c r="AG90" s="378"/>
      <c r="AH90" s="378"/>
      <c r="AI90" s="378"/>
      <c r="AJ90" s="378"/>
      <c r="AK90" s="378"/>
      <c r="AL90" s="378"/>
      <c r="AM90" s="378"/>
      <c r="AN90" s="378"/>
      <c r="AO90" s="378"/>
      <c r="AP90" s="378"/>
      <c r="AQ90" s="378"/>
      <c r="AR90" s="378"/>
      <c r="AS90" s="378"/>
      <c r="AT90" s="378"/>
      <c r="AU90" s="378"/>
      <c r="AV90" s="378"/>
      <c r="AW90" s="378"/>
      <c r="AX90" s="378"/>
      <c r="AY90" s="378"/>
      <c r="AZ90" s="378"/>
      <c r="BA90" s="378"/>
      <c r="BB90" s="378"/>
      <c r="BC90" s="378"/>
      <c r="BD90" s="378"/>
      <c r="BE90" s="378"/>
      <c r="BF90" s="378"/>
      <c r="BG90" s="378"/>
      <c r="BH90" s="378"/>
      <c r="BI90" s="378"/>
      <c r="BJ90" s="378"/>
      <c r="BK90" s="378"/>
      <c r="BL90" s="378"/>
      <c r="BM90" s="378"/>
      <c r="BN90" s="378"/>
      <c r="BO90" s="378"/>
    </row>
    <row r="91" customFormat="false" ht="16.5" hidden="false" customHeight="true" outlineLevel="0" collapsed="false">
      <c r="A91" s="378"/>
      <c r="B91" s="378"/>
      <c r="C91" s="378"/>
      <c r="D91" s="381" t="s">
        <v>372</v>
      </c>
      <c r="E91" s="378"/>
      <c r="F91" s="384"/>
      <c r="G91" s="378"/>
      <c r="H91" s="378"/>
      <c r="I91" s="378"/>
      <c r="J91" s="378"/>
      <c r="K91" s="378"/>
      <c r="L91" s="378"/>
      <c r="M91" s="378"/>
      <c r="N91" s="378"/>
      <c r="O91" s="378"/>
      <c r="P91" s="378"/>
      <c r="Q91" s="378"/>
      <c r="R91" s="378"/>
      <c r="S91" s="378"/>
      <c r="T91" s="378"/>
      <c r="U91" s="378"/>
      <c r="V91" s="378"/>
      <c r="W91" s="378"/>
      <c r="X91" s="378"/>
      <c r="Y91" s="378"/>
      <c r="Z91" s="378"/>
      <c r="AA91" s="378"/>
      <c r="AB91" s="378"/>
      <c r="AC91" s="378"/>
      <c r="AD91" s="378"/>
      <c r="AE91" s="378"/>
      <c r="AF91" s="378"/>
      <c r="AG91" s="378"/>
      <c r="AH91" s="378"/>
      <c r="AI91" s="378"/>
      <c r="AJ91" s="378"/>
      <c r="AK91" s="378"/>
      <c r="AL91" s="378"/>
      <c r="AM91" s="378"/>
      <c r="AN91" s="378"/>
      <c r="AO91" s="378"/>
      <c r="AP91" s="378"/>
      <c r="AQ91" s="378"/>
      <c r="AR91" s="378"/>
      <c r="AS91" s="378"/>
      <c r="AT91" s="378"/>
      <c r="AU91" s="378"/>
      <c r="AV91" s="378"/>
      <c r="AW91" s="378"/>
      <c r="AX91" s="378"/>
      <c r="AY91" s="378"/>
      <c r="AZ91" s="378"/>
      <c r="BA91" s="378"/>
      <c r="BB91" s="378"/>
      <c r="BC91" s="378"/>
      <c r="BD91" s="378"/>
      <c r="BE91" s="378"/>
      <c r="BF91" s="378"/>
      <c r="BG91" s="378"/>
      <c r="BH91" s="378"/>
      <c r="BI91" s="378"/>
      <c r="BJ91" s="378"/>
      <c r="BK91" s="378"/>
      <c r="BL91" s="378"/>
      <c r="BM91" s="378"/>
      <c r="BN91" s="378"/>
      <c r="BO91" s="378"/>
    </row>
    <row r="92" customFormat="false" ht="16.5" hidden="false" customHeight="true" outlineLevel="0" collapsed="false">
      <c r="A92" s="378"/>
      <c r="B92" s="378"/>
      <c r="C92" s="378"/>
      <c r="D92" s="381" t="s">
        <v>372</v>
      </c>
      <c r="E92" s="378"/>
      <c r="F92" s="384"/>
      <c r="G92" s="378"/>
      <c r="H92" s="378"/>
      <c r="I92" s="378"/>
      <c r="J92" s="378"/>
      <c r="K92" s="378"/>
      <c r="L92" s="378"/>
      <c r="M92" s="378"/>
      <c r="N92" s="378"/>
      <c r="O92" s="378"/>
      <c r="P92" s="378"/>
      <c r="Q92" s="378"/>
      <c r="R92" s="378"/>
      <c r="S92" s="378"/>
      <c r="T92" s="378"/>
      <c r="U92" s="378"/>
      <c r="V92" s="378"/>
      <c r="W92" s="378"/>
      <c r="X92" s="378"/>
      <c r="Y92" s="378"/>
      <c r="Z92" s="378"/>
      <c r="AA92" s="378"/>
      <c r="AB92" s="378"/>
      <c r="AC92" s="378"/>
      <c r="AD92" s="378"/>
      <c r="AE92" s="378"/>
      <c r="AF92" s="378"/>
      <c r="AG92" s="378"/>
      <c r="AH92" s="378"/>
      <c r="AI92" s="378"/>
      <c r="AJ92" s="378"/>
      <c r="AK92" s="378"/>
      <c r="AL92" s="378"/>
      <c r="AM92" s="378"/>
      <c r="AN92" s="378"/>
      <c r="AO92" s="378"/>
      <c r="AP92" s="378"/>
      <c r="AQ92" s="378"/>
      <c r="AR92" s="378"/>
      <c r="AS92" s="378"/>
      <c r="AT92" s="378"/>
      <c r="AU92" s="378"/>
      <c r="AV92" s="378"/>
      <c r="AW92" s="378"/>
      <c r="AX92" s="378"/>
      <c r="AY92" s="378"/>
      <c r="AZ92" s="378"/>
      <c r="BA92" s="378"/>
      <c r="BB92" s="378"/>
      <c r="BC92" s="378"/>
      <c r="BD92" s="378"/>
      <c r="BE92" s="378"/>
      <c r="BF92" s="378"/>
      <c r="BG92" s="378"/>
      <c r="BH92" s="378"/>
      <c r="BI92" s="378"/>
      <c r="BJ92" s="378"/>
      <c r="BK92" s="378"/>
      <c r="BL92" s="378"/>
      <c r="BM92" s="378"/>
      <c r="BN92" s="378"/>
      <c r="BO92" s="378"/>
    </row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>Paul Renaud-Goud</cp:lastModifiedBy>
  <dcterms:modified xsi:type="dcterms:W3CDTF">2017-06-15T12:19:35Z</dcterms:modified>
  <cp:revision>1</cp:revision>
  <dc:subject/>
  <dc:title/>
</cp:coreProperties>
</file>