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24 KPIs" sheetId="1" r:id="rId4"/>
    <sheet state="visible" name="Childrens " sheetId="2" r:id="rId5"/>
    <sheet state="visible" name="Sheet1" sheetId="3" r:id="rId6"/>
    <sheet state="visible" name="Energy" sheetId="4" r:id="rId7"/>
    <sheet state="visible" name="Housing" sheetId="5" r:id="rId8"/>
    <sheet state="visible" name="Family" sheetId="6" r:id="rId9"/>
    <sheet state="visible" name="Customer" sheetId="7" r:id="rId10"/>
    <sheet state="visible" name="Development" sheetId="8" r:id="rId11"/>
    <sheet state="visible" name="CCFC" sheetId="9" r:id="rId12"/>
    <sheet state="visible" name="Property" sheetId="10" r:id="rId13"/>
    <sheet state="visible" name="Finance" sheetId="11" r:id="rId14"/>
    <sheet state="visible" name="IT" sheetId="12" r:id="rId15"/>
    <sheet state="visible" name="Human Resources" sheetId="13" r:id="rId16"/>
    <sheet state="visible" name="CSBG Funded" sheetId="14" r:id="rId17"/>
    <sheet state="visible" name="Waiting Lists" sheetId="15" r:id="rId18"/>
  </sheets>
  <externalReferences>
    <externalReference r:id="rId19"/>
  </externalReferences>
  <definedNames/>
  <calcPr/>
  <extLst>
    <ext uri="GoogleSheetsCustomDataVersion2">
      <go:sheetsCustomData xmlns:go="http://customooxmlschemas.google.com/" r:id="rId20" roundtripDataChecksum="qgHstxkyZeNOMOidXAsHvm6vErFpyFHfVVY2LnmQul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90">
      <text>
        <t xml:space="preserve">======
ID#AAABdPmsyBs
tc={57A2428F-5178-4E1F-8EAD-814F99F38D2B}    (2025-02-27 15:38:44)
[Threaded comment]
Your version of Excel allows you to read this threaded comment; however, any edits to it will get removed if the file is opened in a newer version of Excel. Learn more: https://go.microsoft.com/fwlink/?linkid=870924
Comment:
    Peter Garcia</t>
      </text>
    </comment>
    <comment authorId="0" ref="O90">
      <text>
        <t xml:space="preserve">======
ID#AAABdPmsyBo
tc={A65734BB-6EDE-4BD6-A8F5-CB6698CE6B03}    (2025-02-27 15:38:44)
[Threaded comment]
Your version of Excel allows you to read this threaded comment; however, any edits to it will get removed if the file is opened in a newer version of Excel. Learn more: https://go.microsoft.com/fwlink/?linkid=870924
Comment:
    David Smirles</t>
      </text>
    </comment>
    <comment authorId="0" ref="E23">
      <text>
        <t xml:space="preserve">======
ID#AAABdPmsyBk
tc={8B7B893D-9071-4A93-A898-EE968412C880}    (2025-02-27 15:38:44)
[Threaded comment]
Your version of Excel allows you to read this threaded comment; however, any edits to it will get removed if the file is opened in a newer version of Excel. Learn more: https://go.microsoft.com/fwlink/?linkid=870924
Comment:
    Total for claim 500</t>
      </text>
    </comment>
    <comment authorId="0" ref="K82">
      <text>
        <t xml:space="preserve">======
ID#AAABdPmsyBg
Katherine Dumais    (2025-02-27 15:38:44)
CCI: 49
CCFC: 19</t>
      </text>
    </comment>
    <comment authorId="0" ref="O84">
      <text>
        <t xml:space="preserve">======
ID#AAABdPmsyBY
tc={7EC26AC1-53E6-45FB-BC8F-E2C6F33EA397}    (2025-02-27 15:38:44)
[Threaded comment]
Your version of Excel allows you to read this threaded comment; however, any edits to it will get removed if the file is opened in a newer version of Excel. Learn more: https://go.microsoft.com/fwlink/?linkid=870924
Comment:
    NW- Portfolio Strengthening</t>
      </text>
    </comment>
    <comment authorId="0" ref="G82">
      <text>
        <t xml:space="preserve">======
ID#AAABdPmsyBU
Katherine Dumais    (2025-02-27 15:38:44)
CCImaine: 69
CCFCmaine: 21</t>
      </text>
    </comment>
    <comment authorId="0" ref="J82">
      <text>
        <t xml:space="preserve">======
ID#AAABdPmsyBQ
Katherine Dumais    (2025-02-27 15:38:44)
CCI: 63
CCFC: 15</t>
      </text>
    </comment>
    <comment authorId="0" ref="C80">
      <text>
        <t xml:space="preserve">======
ID#AAABdPmsyBM
tc={DBC45EF5-6EE7-402E-B4A9-88F4186783AB}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made measurable progress during the reporting month</t>
      </text>
    </comment>
    <comment authorId="0" ref="N16">
      <text>
        <t xml:space="preserve">======
ID#AAABdPmsyBI
Emily Smart    (2025-02-27 15:38:44)
Total Preschool childcare slots is now 45</t>
      </text>
    </comment>
    <comment authorId="0" ref="C77">
      <text>
        <t xml:space="preserve">======
ID#AAABdPmsyBA
tc={594846D8-27BE-4707-83F8-39B6F46E3C61}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authorId="0" ref="G7">
      <text>
        <t xml:space="preserve">======
ID#AAABdPmsyA0
tc={9AB9FE5F-2A3D-4C5E-B240-A0D7A68BB116}    (2025-02-27 15:38:44)
[Threaded comment]
Your version of Excel allows you to read this threaded comment; however, any edits to it will get removed if the file is opened in a newer version of Excel. Learn more: https://go.microsoft.com/fwlink/?linkid=870924
Comment:
    Per note from N Hawkins 2/21/24</t>
      </text>
    </comment>
    <comment authorId="0" ref="J90">
      <text>
        <t xml:space="preserve">======
ID#AAABdPmsyAw
tc={3B66231C-1081-452D-8AFB-4F85182532E9}    (2025-02-27 15:38:44)
[Threaded comment]
Your version of Excel allows you to read this threaded comment; however, any edits to it will get removed if the file is opened in a newer version of Excel. Learn more: https://go.microsoft.com/fwlink/?linkid=870924
Comment:
    Kristen Cloutier</t>
      </text>
    </comment>
    <comment authorId="0" ref="C71">
      <text>
        <t xml:space="preserve">======
ID#AAABdPmsyAs
tc={E8A0959F-02C1-43D2-9733-810C3CE1AAD4}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self-sufficiency matrix during the reporting month</t>
      </text>
    </comment>
    <comment authorId="0" ref="F84">
      <text>
        <t xml:space="preserve">======
ID#AAABdPmsyAo
tc={C78DC162-0F9E-4FF0-862E-4653C246CCC6}    (2025-02-27 15:38:44)
[Threaded comment]
Your version of Excel allows you to read this threaded comment; however, any edits to it will get removed if the file is opened in a newer version of Excel. Learn more: https://go.microsoft.com/fwlink/?linkid=870924
Comment:
    Stephen &amp; Tabitha King- Books for Childrens Services &amp; Maine Families</t>
      </text>
    </comment>
    <comment authorId="0" ref="L84">
      <text>
        <t xml:space="preserve">======
ID#AAABdPmsyAk
tc={6F56C36E-FB03-4BF4-9BE3-D79F5A8454F3}    (2025-02-27 15:38:44)
[Threaded comment]
Your version of Excel allows you to read this threaded comment; however, any edits to it will get removed if the file is opened in a newer version of Excel. Learn more: https://go.microsoft.com/fwlink/?linkid=870924
Comment:
    $3,721,000- CDS Funds- Housing Portfolio, $25k- TD Bank- Financial Literacy, $9k- Reisert Foudation- Customer Service for customer housing needs</t>
      </text>
    </comment>
    <comment authorId="0" ref="I82">
      <text>
        <t xml:space="preserve">======
ID#AAABdPmsyAg
Katherine Dumais    (2025-02-27 15:38:44)
CCI info@ 71
CCFC 28</t>
      </text>
    </comment>
    <comment authorId="0" ref="C7">
      <text>
        <t xml:space="preserve">======
ID#AAABdPmsyAc
tc={04FCEE98-3D7B-473D-85FC-BCA7D631F1A3}    (2025-02-27 15:38:44)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in Oct, just new children in all  subsequent months</t>
      </text>
    </comment>
    <comment authorId="0" ref="C88">
      <text>
        <t xml:space="preserve">======
ID#AAABdPmsyAY
tc={4C7AB1D4-92AD-4ECA-9BCB-1F4D9507950F}    (2025-02-27 15:38:44)
[Threaded comment]
Your version of Excel allows you to read this threaded comment; however, any edits to it will get removed if the file is opened in a newer version of Excel. Learn more: https://go.microsoft.com/fwlink/?linkid=870924
Comment:
    This number is based on the last 12 months- a rolling period.</t>
      </text>
    </comment>
    <comment authorId="0" ref="C89">
      <text>
        <t xml:space="preserve">======
ID#AAABdPmsyAQ
tc={6DAC8885-25E7-4918-911E-00CB9558CE54}    (2025-02-27 15:38:44)
[Threaded comment]
Your version of Excel allows you to read this threaded comment; however, any edits to it will get removed if the file is opened in a newer version of Excel. Learn more: https://go.microsoft.com/fwlink/?linkid=870924
Comment:
    Just FB &amp; Instagram and ONLY CCI</t>
      </text>
    </comment>
    <comment authorId="0" ref="C2">
      <text>
        <t xml:space="preserve">======
ID#AAABdPmsyAM
tc={73ECE8C1-0613-41CF-B3EA-A4E50396AB03}    (2025-02-27 15:38:44)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for Oct, just new children in all subsequent months.</t>
      </text>
    </comment>
    <comment authorId="0" ref="N84">
      <text>
        <t xml:space="preserve">======
ID#AAABdPmsyAI
tc={BCCE7F04-7B70-4324-89BF-24AD9ADBF185}    (2025-02-27 15:38:44)
[Threaded comment]
Your version of Excel allows you to read this threaded comment; however, any edits to it will get removed if the file is opened in a newer version of Excel. Learn more: https://go.microsoft.com/fwlink/?linkid=870924
Comment:
    WORC Grant- Childrens Services</t>
      </text>
    </comment>
    <comment authorId="0" ref="E82">
      <text>
        <t xml:space="preserve">======
ID#AAABdPmsyAE
Katherine Dumais    (2025-02-27 15:38:44)
CCImaine = 59
CCFCmaine = 10</t>
      </text>
    </comment>
    <comment authorId="0" ref="N81">
      <text>
        <t xml:space="preserve">======
ID#AAABdPmsx_4
Katherine Dumais    (2025-02-27 15:38:44)
CCI: 71
CCFC: 16</t>
      </text>
    </comment>
    <comment authorId="0" ref="D90">
      <text>
        <t xml:space="preserve">======
ID#AAABdPmsx_0
tc={19AD44A5-6B2E-4901-8509-A11290C5F8C4}    (2025-02-27 15:38:44)
[Threaded comment]
Your version of Excel allows you to read this threaded comment; however, any edits to it will get removed if the file is opened in a newer version of Excel. Learn more: https://go.microsoft.com/fwlink/?linkid=870924
Comment:
    Steve Wallace, Deb McPhail</t>
      </text>
    </comment>
    <comment authorId="0" ref="D82">
      <text>
        <t xml:space="preserve">======
ID#AAABdPmsyAA
Katherine Dumais    (2025-02-27 15:38:44)
CCImaine = 58
CCFCmaine = 11</t>
      </text>
    </comment>
    <comment authorId="0" ref="E64">
      <text>
        <t xml:space="preserve">======
ID#AAABdPmsx_w
Katherine Dumais    (2025-02-27 15:38:44)
DHHS: 4
A16: 12
CSBG: 1</t>
      </text>
    </comment>
    <comment authorId="0" ref="C19">
      <text>
        <t xml:space="preserve">======
ID#AAABdPmsx_s
tc={60298FD9-5EFE-4743-861E-C554B72F19ED}    (2025-02-27 15:38:44)
[Threaded comment]
Your version of Excel allows you to read this threaded comment; however, any edits to it will get removed if the file is opened in a newer version of Excel. Learn more: https://go.microsoft.com/fwlink/?linkid=870924
Comment:
    Number of unduplicated children who received any service in October and then just new children in all subsequent months</t>
      </text>
    </comment>
    <comment authorId="0" ref="C78">
      <text>
        <t xml:space="preserve">======
ID#AAABdPmsx_M
tc={903ED18C-0A41-4583-90C3-BF42E8FBB593}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authorId="0" ref="M48">
      <text>
        <t xml:space="preserve">======
ID#AAABdPmsx-8
tc={21B17415-CCC7-4318-A8E5-EE6B96B19DF6}    (2025-02-27 15:38:44)
[Threaded comment]
Your version of Excel allows you to read this threaded comment; however, any edits to it will get removed if the file is opened in a newer version of Excel. Learn more: https://go.microsoft.com/fwlink/?linkid=870924
Comment:
    MaineHousing shared they are paying out PY24 waitlist</t>
      </text>
    </comment>
    <comment authorId="0" ref="L80">
      <text>
        <t xml:space="preserve">======
ID#AAABdPmsx-0
tc={13D7BECC-17E8-42DA-AE6C-FD5EFF919C9C}    (2025-02-27 15:38:44)
[Threaded comment]
Your version of Excel allows you to read this threaded comment; however, any edits to it will get removed if the file is opened in a newer version of Excel. Learn more: https://go.microsoft.com/fwlink/?linkid=870924
Comment:
    This is if they gained at least one point between last assessment and the one completed in June</t>
      </text>
    </comment>
    <comment authorId="0" ref="O82">
      <text>
        <t xml:space="preserve">======
ID#AAABdPmsx-w
Katherine Dumais    (2025-02-27 15:38:44)
ccimaine: 46
ccfcmaine: 12</t>
      </text>
    </comment>
    <comment authorId="0" ref="C70">
      <text>
        <t xml:space="preserve">======
ID#AAABdPmsx-s
tc={7A5D3E44-88B4-450B-ABA3-5E01DF85CCE3}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an assessment during the reporting month</t>
      </text>
    </comment>
    <comment authorId="0" ref="D64">
      <text>
        <t xml:space="preserve">======
ID#AAABdPmsx-o
Katherine Dumais    (2025-02-27 15:38:44)
DHHS: 10
A16: 10</t>
      </text>
    </comment>
    <comment authorId="0" ref="E90">
      <text>
        <t xml:space="preserve">======
ID#AAABdPmsx-k
tc={58C7AB61-66D7-40B5-B63B-1E1AEB2EB48B}    (2025-02-27 15:38:44)
[Threaded comment]
Your version of Excel allows you to read this threaded comment; however, any edits to it will get removed if the file is opened in a newer version of Excel. Learn more: https://go.microsoft.com/fwlink/?linkid=870924
Comment:
    Ricker Hamilton</t>
      </text>
    </comment>
    <comment authorId="0" ref="M82">
      <text>
        <t xml:space="preserve">======
ID#AAABdPmsx-g
Katherine Dumais    (2025-02-27 15:38:44)
CCI: 43
CCFC: 15</t>
      </text>
    </comment>
    <comment authorId="0" ref="H82">
      <text>
        <t xml:space="preserve">======
ID#AAABdPmsx-c
Katherine Dumais    (2025-02-27 15:38:44)
CCI- 61
CCFC- 22</t>
      </text>
    </comment>
    <comment authorId="0" ref="E85">
      <text>
        <t xml:space="preserve">======
ID#AAABdPmsx-Y
tc={D54977C1-442C-4F7E-822C-0F2684A0C5ED}    (2025-02-27 15:38:44)
[Threaded comment]
Your version of Excel allows you to read this threaded comment; however, any edits to it will get removed if the file is opened in a newer version of Excel. Learn more: https://go.microsoft.com/fwlink/?linkid=870924
Comment:</t>
      </text>
    </comment>
    <comment authorId="0" ref="E84">
      <text>
        <t xml:space="preserve">======
ID#AAABdPmsx-Q
tc={5D09F05C-A390-4A33-8DF8-65BC7751C3FD}    (2025-02-27 15:38:44)
[Threaded comment]
Your version of Excel allows you to read this threaded comment; however, any edits to it will get removed if the file is opened in a newer version of Excel. Learn more: https://go.microsoft.com/fwlink/?linkid=870924
Comment:
    RIF Community Team Books- Childrens Services, MeHAF- MRC</t>
      </text>
    </comment>
    <comment authorId="0" ref="M84">
      <text>
        <t xml:space="preserve">======
ID#AAABdPmsx-A
tc={FD54078A-F866-4FC2-A11B-7CAE28DA5661}    (2025-02-27 15:38:44)
[Threaded comment]
Your version of Excel allows you to read this threaded comment; however, any edits to it will get removed if the file is opened in a newer version of Excel. Learn more: https://go.microsoft.com/fwlink/?linkid=870924
Comment:
    Ripley Foundation, $10,812: NW SBI, $6k</t>
      </text>
    </comment>
    <comment authorId="0" ref="C72">
      <text>
        <t xml:space="preserve">======
ID#AAABdPmsx90
tc={C0DA1A83-85F4-4A40-836D-8E31C2EFB9D5}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family plan during the reporting month</t>
      </text>
    </comment>
  </commentList>
  <extLst>
    <ext uri="GoogleSheetsCustomDataVersion2">
      <go:sheetsCustomData xmlns:go="http://customooxmlschemas.google.com/" r:id="rId1" roundtripDataSignature="AMtx7mhOupZsvj7xk5u5BF78KulxTBvkO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0">
      <text>
        <t xml:space="preserve">======
ID#AAABdPmsyBc
tc={D9E9B18F-212B-49D3-AB56-0E91C2DB825C}    (2025-02-27 15:38:44)
[Threaded comment]
Your version of Excel allows you to read this threaded comment; however, any edits to it will get removed if the file is opened in a newer version of Excel. Learn more: https://go.microsoft.com/fwlink/?linkid=870924
Comment:
    Number of unduplicated children who received any service in October and then just new children in all subsequent quarters</t>
      </text>
    </comment>
    <comment authorId="0" ref="C24">
      <text>
        <t xml:space="preserve">======
ID#AAABdPmsyBE
tc={0A882EDB-32EE-4855-9CC2-61D51DC39480}    (2025-02-27 15:38:44)
[Threaded comment]
Your version of Excel allows you to read this threaded comment; however, any edits to it will get removed if the file is opened in a newer version of Excel. Learn more: https://go.microsoft.com/fwlink/?linkid=870924
Comment:
    Total for claim 500</t>
      </text>
    </comment>
    <comment authorId="0" ref="A8">
      <text>
        <t xml:space="preserve">======
ID#AAABdPmsx_g
tc={4F7450E0-2FFA-4BED-909E-2B5CBB666300}    (2025-02-27 15:38:44)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in Oct, just new children in all  subsequent months</t>
      </text>
    </comment>
    <comment authorId="0" ref="E8">
      <text>
        <t xml:space="preserve">======
ID#AAABdPmsx-4
tc={720C508B-FD21-4051-BAEB-095DCF7714CC}    (2025-02-27 15:38:44)
[Threaded comment]
Your version of Excel allows you to read this threaded comment; however, any edits to it will get removed if the file is opened in a newer version of Excel. Learn more: https://go.microsoft.com/fwlink/?linkid=870924
Comment:
    Per note from N Hawkins 2/21/24</t>
      </text>
    </comment>
    <comment authorId="0" ref="A3">
      <text>
        <t xml:space="preserve">======
ID#AAABdPmsx-U
tc={08475671-C2C3-4FF4-831E-95615DD892EF}    (2025-02-27 15:38:44)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for Oct, just new children in all subsequent months.</t>
      </text>
    </comment>
  </commentList>
  <extLst>
    <ext uri="GoogleSheetsCustomDataVersion2">
      <go:sheetsCustomData xmlns:go="http://customooxmlschemas.google.com/" r:id="rId1" roundtripDataSignature="AMtx7mgXwEPLTN5H2JJLIDWfM67umNoK4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1">
      <text>
        <t xml:space="preserve">======
ID#AAABdPmsyB0
Katherine Dumais    (2025-02-27 15:38:44)
CCImaine = 58
CCFCmaine = 11</t>
      </text>
    </comment>
    <comment authorId="0" ref="F21">
      <text>
        <t xml:space="preserve">======
ID#AAABdPmsyBw
Katherine Dumais    (2025-02-27 15:38:44)
CCImaine: 69
CCFCmaine: 21</t>
      </text>
    </comment>
    <comment authorId="0" ref="K19">
      <text>
        <t xml:space="preserve">======
ID#AAABdPmsyA8
tc={6A194FBC-25F5-4438-A303-1304337492A8}    (2025-02-27 15:38:44)
[Threaded comment]
Your version of Excel allows you to read this threaded comment; however, any edits to it will get removed if the file is opened in a newer version of Excel. Learn more: https://go.microsoft.com/fwlink/?linkid=870924
Comment:
    This is if they gained at least one point between last assessment and the one completed in June</t>
      </text>
    </comment>
    <comment authorId="0" ref="B16">
      <text>
        <t xml:space="preserve">======
ID#AAABdPmsyA4
tc={D153D90F-E97D-4CE0-8314-480439758376}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authorId="0" ref="D21">
      <text>
        <t xml:space="preserve">======
ID#AAABdPmsyAU
Katherine Dumais    (2025-02-27 15:38:44)
CCImaine = 59
CCFCmaine = 10</t>
      </text>
    </comment>
    <comment authorId="0" ref="D3">
      <text>
        <t xml:space="preserve">======
ID#AAABdPmsx_8
Katherine Dumais    (2025-02-27 15:38:44)
DHHS: 4
A16: 12
CSBG: 1</t>
      </text>
    </comment>
    <comment authorId="0" ref="B9">
      <text>
        <t xml:space="preserve">======
ID#AAABdPmsx_o
tc={E400A347-2671-4812-ADAE-25190EC9434A}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an assessment during the reporting month</t>
      </text>
    </comment>
    <comment authorId="0" ref="B10">
      <text>
        <t xml:space="preserve">======
ID#AAABdPmsx_k
tc={927BDF0A-4D3D-4BD9-8133-ECA2C000C8EA}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self-sufficiency matrix during the reporting month</t>
      </text>
    </comment>
    <comment authorId="0" ref="C3">
      <text>
        <t xml:space="preserve">======
ID#AAABdPmsx_U
Katherine Dumais    (2025-02-27 15:38:44)
DHHS: 10
A16: 10</t>
      </text>
    </comment>
    <comment authorId="0" ref="I21">
      <text>
        <t xml:space="preserve">======
ID#AAABdPmsx_Q
Katherine Dumais    (2025-02-27 15:38:44)
CCI: 63
CCFC: 15</t>
      </text>
    </comment>
    <comment authorId="0" ref="B19">
      <text>
        <t xml:space="preserve">======
ID#AAABdPmsx_I
tc={36018DE8-C3EE-4420-B5D1-CE117C68A428}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made measurable progress during the reporting month</t>
      </text>
    </comment>
    <comment authorId="0" ref="H21">
      <text>
        <t xml:space="preserve">======
ID#AAABdPmsx_E
Katherine Dumais    (2025-02-27 15:38:44)
CCI info@ 71
CCFC 28</t>
      </text>
    </comment>
    <comment authorId="0" ref="J21">
      <text>
        <t xml:space="preserve">======
ID#AAABdPmsx-M
Katherine Dumais    (2025-02-27 15:38:44)
CCI: 49
CCFC: 19</t>
      </text>
    </comment>
    <comment authorId="0" ref="B17">
      <text>
        <t xml:space="preserve">======
ID#AAABdPmsx-E
tc={93CB63E8-EB29-4E5F-A38C-89D0CEDA44F7}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authorId="0" ref="G21">
      <text>
        <t xml:space="preserve">======
ID#AAABdPmsx-I
Katherine Dumais    (2025-02-27 15:38:44)
CCI- 61
CCFC- 22</t>
      </text>
    </comment>
    <comment authorId="0" ref="B11">
      <text>
        <t xml:space="preserve">======
ID#AAABdPmsx94
tc={5204DF88-08B7-4A28-B113-65EA389943C4}    (2025-02-27 15:38:44)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family plan during the reporting month</t>
      </text>
    </comment>
  </commentList>
  <extLst>
    <ext uri="GoogleSheetsCustomDataVersion2">
      <go:sheetsCustomData xmlns:go="http://customooxmlschemas.google.com/" r:id="rId1" roundtripDataSignature="AMtx7mhY1YXNjdPNqsHfS6VGnxrt9vPe3g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">
      <text>
        <t xml:space="preserve">======
ID#AAABdPmsx_c
tc={479CD1D7-7A06-4ECE-9C9C-A0795170088A}    (2025-02-27 15:38:44)
[Threaded comment]
Your version of Excel allows you to read this threaded comment; however, any edits to it will get removed if the file is opened in a newer version of Excel. Learn more: https://go.microsoft.com/fwlink/?linkid=870924
Comment:
    Just FB &amp; Instagram and ONLY CCI</t>
      </text>
    </comment>
    <comment authorId="0" ref="A8">
      <text>
        <t xml:space="preserve">======
ID#AAABdPmsx_Y
tc={7118AEDC-4AF9-4240-9B2F-F788F8151E2E}    (2025-02-27 15:38:44)
[Threaded comment]
Your version of Excel allows you to read this threaded comment; however, any edits to it will get removed if the file is opened in a newer version of Excel. Learn more: https://go.microsoft.com/fwlink/?linkid=870924
Comment:
    This number is based on the last 12 months- a rolling period.</t>
      </text>
    </comment>
  </commentList>
  <extLst>
    <ext uri="GoogleSheetsCustomDataVersion2">
      <go:sheetsCustomData xmlns:go="http://customooxmlschemas.google.com/" r:id="rId1" roundtripDataSignature="AMtx7mjTToVKZs34yOoFsevKIRUAgFBAcQ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0">
      <text>
        <t xml:space="preserve">======
ID#AAABdPmsx_A
Paula Ross    (2025-02-27 15:38:44)
calculate by taking the  total of business lending and divide by 75K</t>
      </text>
    </comment>
    <comment authorId="0" ref="N11">
      <text>
        <t xml:space="preserve">======
ID#AAABdPmsx98
Paula Ross    (2025-02-27 15:38:44)
calculate by taking the  total of business lending and divide by 75K</t>
      </text>
    </comment>
  </commentList>
  <extLst>
    <ext uri="GoogleSheetsCustomDataVersion2">
      <go:sheetsCustomData xmlns:go="http://customooxmlschemas.google.com/" r:id="rId1" roundtripDataSignature="AMtx7mhAmY3n3Hgyyv1mvYM5vlZmdvjpqg=="/>
    </ext>
  </extLst>
</comments>
</file>

<file path=xl/sharedStrings.xml><?xml version="1.0" encoding="utf-8"?>
<sst xmlns="http://schemas.openxmlformats.org/spreadsheetml/2006/main" count="831" uniqueCount="243">
  <si>
    <t>Children's Services</t>
  </si>
  <si>
    <t xml:space="preserve">Assumptions 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</si>
  <si>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</si>
  <si>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</si>
  <si>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</si>
  <si>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</si>
  <si>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</si>
  <si>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</si>
  <si>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</si>
  <si>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</si>
  <si>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</si>
  <si>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</si>
  <si>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</si>
  <si>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</si>
  <si>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YTD</t>
  </si>
  <si>
    <t>% of Goal</t>
  </si>
  <si>
    <t xml:space="preserve"> Head Start Children Enrolled (Goal 266)</t>
  </si>
  <si>
    <t>Goal ≥ 85% Attendance                                                           Attendance %</t>
  </si>
  <si>
    <t xml:space="preserve">Total on HS Wait List for Income Eligible </t>
  </si>
  <si>
    <t>Total on HS Wait List for Over Income</t>
  </si>
  <si>
    <t>97% enrollment</t>
  </si>
  <si>
    <t xml:space="preserve"> Early Head Start Children Enrolled (Goal 148)</t>
  </si>
  <si>
    <t>Total on EHS Wait List for Income Eligible</t>
  </si>
  <si>
    <t>Total on EHS Wait List for Over Income</t>
  </si>
  <si>
    <t>40 Early Head Start child care slots</t>
  </si>
  <si>
    <t># community slots filled (88)</t>
  </si>
  <si>
    <t>USDA - 25 Homes (CACFP)</t>
  </si>
  <si>
    <t>USDA - 7 Centers</t>
  </si>
  <si>
    <t xml:space="preserve">17 Pre school child care slots </t>
  </si>
  <si>
    <t>Total applications received</t>
  </si>
  <si>
    <t>% of applications processed within 10 days</t>
  </si>
  <si>
    <t>Total # children currently served In all of Children's Services</t>
  </si>
  <si>
    <t>Unduplicated number of children who rode the Chisholm bus</t>
  </si>
  <si>
    <t>Children and parents enrolled in home visiting services</t>
  </si>
  <si>
    <t># Families enrolled and completed a family  partnership agreement (Whole Family)</t>
  </si>
  <si>
    <t xml:space="preserve"># People who received CACFP meals </t>
  </si>
  <si>
    <t xml:space="preserve"># People who received GSFB Meals </t>
  </si>
  <si>
    <t>Housing Services</t>
  </si>
  <si>
    <t>Weatherize 65 households DOE</t>
  </si>
  <si>
    <t>Weatherization to 65 households HEAP</t>
  </si>
  <si>
    <t>Heating system repair or replacement to 200 households CHIP</t>
  </si>
  <si>
    <t>CHIP wait List</t>
  </si>
  <si>
    <t>Oil Tank Replacement to 20 households AST</t>
  </si>
  <si>
    <t xml:space="preserve">Heat Pump Program - 100 Households </t>
  </si>
  <si>
    <t>Heat Pump Wait List</t>
  </si>
  <si>
    <t>Home Repair MSHA 80 Households (Oxford &amp; Andro &amp; Cumberland)</t>
  </si>
  <si>
    <t>Home Repair Wait List</t>
  </si>
  <si>
    <t>Housing rehab and construction management to 20 housing units CDBG Rockland</t>
  </si>
  <si>
    <t>6 new self-help homes USDA</t>
  </si>
  <si>
    <t>4 new Built by ME homes</t>
  </si>
  <si>
    <t>Rehab to 9 Existing homes USDA</t>
  </si>
  <si>
    <t>Lead inspections/designs and construction management to 75 homes MH</t>
  </si>
  <si>
    <t>Lead inspections/designs and construction management to 75 homes LA funds</t>
  </si>
  <si>
    <t>300 Lead inspections for DHHS</t>
  </si>
  <si>
    <t>150 Lead Inspections Fee for service</t>
  </si>
  <si>
    <t>Customer &amp; Prevention Services</t>
  </si>
  <si>
    <t>Energy Services</t>
  </si>
  <si>
    <t xml:space="preserve">Emergency Heat provided to 1,600 households </t>
  </si>
  <si>
    <t>Private Donations - 100</t>
  </si>
  <si>
    <r>
      <rPr>
        <rFont val="Times New Roman"/>
        <color rgb="FF000000"/>
        <sz val="7.0"/>
      </rPr>
      <t xml:space="preserve"> </t>
    </r>
    <r>
      <rPr>
        <rFont val="Times New Roman"/>
        <color rgb="FF000000"/>
        <sz val="11.0"/>
      </rPr>
      <t>ECIP - 1400</t>
    </r>
  </si>
  <si>
    <t xml:space="preserve">Upfronts </t>
  </si>
  <si>
    <t xml:space="preserve">8000 Applications eligible LIHEAP    </t>
  </si>
  <si>
    <t xml:space="preserve">9500 Applications processed LIHEAP   </t>
  </si>
  <si>
    <t>HEAP Wait List</t>
  </si>
  <si>
    <t>Family Services</t>
  </si>
  <si>
    <t xml:space="preserve">Maine Families - MEICHV  &amp; Families First                              2800 home visits completed per year   </t>
  </si>
  <si>
    <t xml:space="preserve">230 families enrolled </t>
  </si>
  <si>
    <t>Maine Families - Wait List</t>
  </si>
  <si>
    <t>Maine Families Wait List - Active</t>
  </si>
  <si>
    <t>Maine Families Wait List - Outreach</t>
  </si>
  <si>
    <t>Number of PreNatal Families</t>
  </si>
  <si>
    <t>50% prenatal enrollment</t>
  </si>
  <si>
    <t>CAN Council (CB&amp;E)   -                                                                                               4 community events</t>
  </si>
  <si>
    <t xml:space="preserve">30 playgroups </t>
  </si>
  <si>
    <t>Playgroup 20 participants</t>
  </si>
  <si>
    <t xml:space="preserve">9 parent education trainings </t>
  </si>
  <si>
    <t>Parent Education Trainings 45 participants</t>
  </si>
  <si>
    <t>Prevention  Council  Work Shops Wait List</t>
  </si>
  <si>
    <t xml:space="preserve">20 community provider trainings </t>
  </si>
  <si>
    <t xml:space="preserve">Community Provider Trainings 160 participants </t>
  </si>
  <si>
    <t>Whole Family</t>
  </si>
  <si>
    <t># Families Newly Enrolled in Whole Family Program (month)</t>
  </si>
  <si>
    <t># Families on the Whole Family Wait List</t>
  </si>
  <si>
    <t># Families on the Whole Family Wait List - Oxford</t>
  </si>
  <si>
    <t># Families on the Whole Family Wait List - Andro</t>
  </si>
  <si>
    <t># Adult Caregivers Newly Enrolled (month)</t>
  </si>
  <si>
    <t># Minor Dependent Children Newly Enrolled (month)</t>
  </si>
  <si>
    <t># Families Currently Enrolled with a Completed Assessment (month)</t>
  </si>
  <si>
    <t># Families Currently Enrolled with a Completed Self Sufficiency Matrix (month)</t>
  </si>
  <si>
    <t># Families Currently Enrolled with a Completed Family Plan</t>
  </si>
  <si>
    <t># Households completing Financial &amp; Education Reduction Literacy</t>
  </si>
  <si>
    <t>Assurance 16 Wait List</t>
  </si>
  <si>
    <t>Assurance 16 Wait List - Oxford</t>
  </si>
  <si>
    <t>Assurance 16 Wait List - Andro</t>
  </si>
  <si>
    <t>Home Visits</t>
  </si>
  <si>
    <t># Community Based Meetings Conducted with Participants</t>
  </si>
  <si>
    <t>$$ Financial assistance paid out (Assurance 16)</t>
  </si>
  <si>
    <t xml:space="preserve">$- </t>
  </si>
  <si>
    <t># Families Who Have Made Progress on the Self Sufficiency Matrix (continuum)"Gains"</t>
  </si>
  <si>
    <t>Reception</t>
  </si>
  <si>
    <t># Incoming calls to reception</t>
  </si>
  <si>
    <t># Incoming website inquiries to reception</t>
  </si>
  <si>
    <t>Development</t>
  </si>
  <si>
    <t>Recruit 5 people in the Impact Circle</t>
  </si>
  <si>
    <t>NA</t>
  </si>
  <si>
    <t>Raise $150,000 in grant funding</t>
  </si>
  <si>
    <t>Raise $125,000 in unrestricted funds</t>
  </si>
  <si>
    <t xml:space="preserve">Overall Agency Donations </t>
  </si>
  <si>
    <t># of new donors acquired</t>
  </si>
  <si>
    <t># of donors giving more ("upgraded")</t>
  </si>
  <si>
    <t># of "reaches"</t>
  </si>
  <si>
    <t>Have 100% of the Board of Directors contribute to CCI</t>
  </si>
  <si>
    <t>CCFC</t>
  </si>
  <si>
    <t>Provide Homebuyer Education to 600 clients</t>
  </si>
  <si>
    <t>Provide 600 hours of Financial Coaching</t>
  </si>
  <si>
    <t>Create 150 new homeowners</t>
  </si>
  <si>
    <t>$2,100,000 in Residential Lending</t>
  </si>
  <si>
    <t xml:space="preserve"> $-   </t>
  </si>
  <si>
    <t>$1,600,000 in Business Lending</t>
  </si>
  <si>
    <t>Provide 6,000 hours of business advising</t>
  </si>
  <si>
    <t>Delinquency Rate – reduce rate by1/3 (33.33%)</t>
  </si>
  <si>
    <t>Create or Retain at least 1 FTE (Full Time Equivalent) per $75,000 lent (20 FTEs)</t>
  </si>
  <si>
    <t>Complete 550 tax returns</t>
  </si>
  <si>
    <t>Package 4 USDA 502 Direct Loans</t>
  </si>
  <si>
    <t>Provide 100 hours of economic development facilitation and coordination in Oxford County</t>
  </si>
  <si>
    <t># Oxford County residents enrolled in digital navigation (Goal: 120 per year)</t>
  </si>
  <si>
    <t># of contacts in the month being reported. "Contacts" are the incidents of assistance given to clients either on the phone or in person</t>
  </si>
  <si>
    <t>Asset Management</t>
  </si>
  <si>
    <t>Occupancy (quarterly goal of 95%)</t>
  </si>
  <si>
    <t>N/A</t>
  </si>
  <si>
    <t>Average collection rate (90% or higher)</t>
  </si>
  <si>
    <t>Net cash flow (0 or greater)</t>
  </si>
  <si>
    <t>Average unit turnover days (less than or equal to 35 days - quarterly average)</t>
  </si>
  <si>
    <t>Property Mangment</t>
  </si>
  <si>
    <t># Work Orders in month being reported</t>
  </si>
  <si>
    <t>average revenue per project</t>
  </si>
  <si>
    <t># Fee for Service Projects in month being reported</t>
  </si>
  <si>
    <t>$$ Fee for Servcie Revenue received in the month being reported</t>
  </si>
  <si>
    <t>*We only produce September prelims (in Oct) and we don't produce October financials (in November). November financials (in December) will be our first "real" month in FY23.</t>
  </si>
  <si>
    <t xml:space="preserve">Finance </t>
  </si>
  <si>
    <t>Average days to close books - goal is 10 days by Sept 2023</t>
  </si>
  <si>
    <t># of Policies updated in month being reported (25 expected to be updated in FY23)</t>
  </si>
  <si>
    <t>IT</t>
  </si>
  <si>
    <t>New and Aging</t>
  </si>
  <si>
    <t># Service requestsCarry-over from Previous month                                                                                    &lt;15</t>
  </si>
  <si>
    <t># Helpdesk incidents carried over from previous month                                                                          &lt;15</t>
  </si>
  <si>
    <t># new Service Requests                                                                                                      200 or less per month</t>
  </si>
  <si>
    <t># new Incidents                                                                                                                      200 or less per month</t>
  </si>
  <si>
    <t>Incidents and Service requests</t>
  </si>
  <si>
    <t>Admin</t>
  </si>
  <si>
    <t>Board of Directors</t>
  </si>
  <si>
    <t>Customer Services</t>
  </si>
  <si>
    <t>Finance</t>
  </si>
  <si>
    <t>Homeless Crisis</t>
  </si>
  <si>
    <t>Human Resources</t>
  </si>
  <si>
    <t>OCMHS</t>
  </si>
  <si>
    <t>Property Management</t>
  </si>
  <si>
    <t>Resource Development</t>
  </si>
  <si>
    <t>Production</t>
  </si>
  <si>
    <t xml:space="preserve">% Tickets concluded/resolved                                            95% of new tickets per month                       </t>
  </si>
  <si>
    <t>Average Tickets concluded                                                                        20 or more per day</t>
  </si>
  <si>
    <t>Average time to respond (minutes)</t>
  </si>
  <si>
    <t>Average time to resolution (minutes)</t>
  </si>
  <si>
    <t>Average time to resolution - urgent issues  (minutes)</t>
  </si>
  <si>
    <t>SLA Percentage MET (Goal = 95%) Meet or Exceed</t>
  </si>
  <si>
    <t>Average  time to accept chat</t>
  </si>
  <si>
    <t>Average chat duration</t>
  </si>
  <si>
    <t>Number of chats per month</t>
  </si>
  <si>
    <t>Number of chats escalated per month</t>
  </si>
  <si>
    <r>
      <rPr>
        <rFont val="Calibri"/>
        <b/>
        <color theme="1"/>
        <sz val="11.0"/>
      </rPr>
      <t>Employee Retention Rate</t>
    </r>
    <r>
      <rPr>
        <rFont val="Calibri"/>
        <color theme="1"/>
        <sz val="11.0"/>
      </rPr>
      <t xml:space="preserve"> (# of employees who stayed employed with CCI that month)/(Headcount of employees at beginning of month)*100</t>
    </r>
  </si>
  <si>
    <r>
      <rPr>
        <rFont val="Calibri"/>
        <b/>
        <color theme="1"/>
        <sz val="11.0"/>
      </rPr>
      <t>Vacancy rate</t>
    </r>
    <r>
      <rPr>
        <rFont val="Calibri"/>
        <color theme="1"/>
        <sz val="11.0"/>
      </rPr>
      <t xml:space="preserve"> (# of Open Positions)/(# of budgeted positions)*100</t>
    </r>
  </si>
  <si>
    <r>
      <rPr>
        <rFont val="Calibri"/>
        <b/>
        <color theme="1"/>
        <sz val="16.0"/>
      </rPr>
      <t xml:space="preserve">Open Positions             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(number of positions that we have open)</t>
    </r>
  </si>
  <si>
    <t>Agency Wide</t>
  </si>
  <si>
    <t>Corporate/Corporate Support</t>
  </si>
  <si>
    <t>Customer and Prevention Services (Whole Family/Energy/Reception)</t>
  </si>
  <si>
    <t>MRC</t>
  </si>
  <si>
    <t>RD</t>
  </si>
  <si>
    <r>
      <rPr>
        <rFont val="Calibri"/>
        <b/>
        <color theme="1"/>
        <sz val="16.0"/>
      </rPr>
      <t xml:space="preserve">Time to Hire                 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 xml:space="preserve"> (posted to offer accepted)</t>
    </r>
  </si>
  <si>
    <r>
      <rPr>
        <rFont val="Calibri"/>
        <b/>
        <color theme="1"/>
        <sz val="16.0"/>
      </rPr>
      <t xml:space="preserve">Head Count                                            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(total number of distinct staff - all employees, full-time, part-time, and per diem/Substitutes. Point in time - last day of the month being reported)</t>
    </r>
  </si>
  <si>
    <r>
      <rPr>
        <rFont val="Calibri"/>
        <b/>
        <color theme="1"/>
        <sz val="16.0"/>
      </rPr>
      <t xml:space="preserve">Turnover Rate                                 </t>
    </r>
    <r>
      <rPr>
        <rFont val="Calibri"/>
        <b val="0"/>
        <color theme="1"/>
        <sz val="12.0"/>
      </rPr>
      <t xml:space="preserve"> (# of employees who left employment from CCI that month)/(Headcount at beginning of month)*100</t>
    </r>
  </si>
  <si>
    <t>June</t>
  </si>
  <si>
    <t xml:space="preserve"> HS Goal ≥ 90%   Attendance %</t>
  </si>
  <si>
    <t xml:space="preserve"> HS Wait List for Income Eligible </t>
  </si>
  <si>
    <t xml:space="preserve"> HS Wait List for Over Income</t>
  </si>
  <si>
    <t>EHS Goal ≥ 90% Attendance %</t>
  </si>
  <si>
    <t>EHS Wait List for Income Eligible</t>
  </si>
  <si>
    <t xml:space="preserve"> EHS Wait List for Over Income</t>
  </si>
  <si>
    <t>USDA - 17 Homes (CACFP)</t>
  </si>
  <si>
    <t>Average number of days from App to Enrolled</t>
  </si>
  <si>
    <t>Children/pregnant mothers enrolled in home visiting services</t>
  </si>
  <si>
    <t>% of all children and pregnant parents enrolled in Dental Homes</t>
  </si>
  <si>
    <t>CACFP meals provided</t>
  </si>
  <si>
    <t>Number of GSFB Meals Distributed</t>
  </si>
  <si>
    <r>
      <rPr>
        <rFont val="Times New Roman"/>
        <color rgb="FF000000"/>
        <sz val="7.0"/>
      </rPr>
      <t xml:space="preserve"> </t>
    </r>
    <r>
      <rPr>
        <rFont val="Times New Roman"/>
        <color rgb="FF000000"/>
        <sz val="11.0"/>
      </rPr>
      <t>ECIP - 1400</t>
    </r>
  </si>
  <si>
    <t xml:space="preserve"> Housing Services</t>
  </si>
  <si>
    <t>Oil Tank Replacement (20)</t>
  </si>
  <si>
    <t>300 Lead inspections for DHHS - cumulative</t>
  </si>
  <si>
    <t>150 Lead Inspections Fee for service - cumulative</t>
  </si>
  <si>
    <t>CAN Council (CB&amp;E) community events</t>
  </si>
  <si>
    <t>Jul</t>
  </si>
  <si>
    <t xml:space="preserve">Maine Families - MEICHV  &amp; Families First                 </t>
  </si>
  <si>
    <t>Current</t>
  </si>
  <si>
    <t>New</t>
  </si>
  <si>
    <t>Call Ctr</t>
  </si>
  <si>
    <t>Board of Directors contribute to CCI</t>
  </si>
  <si>
    <t>cumulative</t>
  </si>
  <si>
    <t>Cumulative</t>
  </si>
  <si>
    <t>Average days to close books - goal is 10 days by Sept 2024</t>
  </si>
  <si>
    <t># of Policies updated in month being reported (25 expected to be updated in FY24)</t>
  </si>
  <si>
    <t>hour</t>
  </si>
  <si>
    <r>
      <rPr>
        <rFont val="Calibri"/>
        <b/>
        <color theme="1"/>
        <sz val="11.0"/>
      </rPr>
      <t>Employee Retention Rate</t>
    </r>
    <r>
      <rPr>
        <rFont val="Calibri"/>
        <color theme="1"/>
        <sz val="11.0"/>
      </rPr>
      <t xml:space="preserve"> (# of employees who stayed employed with CCI that month)/(Headcount of employees at beginning of month)*100</t>
    </r>
  </si>
  <si>
    <r>
      <rPr>
        <rFont val="Calibri"/>
        <b/>
        <color theme="1"/>
        <sz val="11.0"/>
      </rPr>
      <t>Vacancy rate</t>
    </r>
    <r>
      <rPr>
        <rFont val="Calibri"/>
        <color theme="1"/>
        <sz val="11.0"/>
      </rPr>
      <t xml:space="preserve"> (# of Open Positions)/(# of budgeted positions)*100</t>
    </r>
  </si>
  <si>
    <r>
      <rPr>
        <rFont val="Calibri"/>
        <b/>
        <color theme="1"/>
        <sz val="16.0"/>
      </rPr>
      <t xml:space="preserve">Open Positions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(number of positions that we have open)</t>
    </r>
  </si>
  <si>
    <t>Open Positions</t>
  </si>
  <si>
    <r>
      <rPr>
        <rFont val="Calibri"/>
        <b/>
        <color theme="1"/>
        <sz val="16.0"/>
      </rPr>
      <t xml:space="preserve">Time to Hire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 xml:space="preserve"> (posted to offer accepted)</t>
    </r>
  </si>
  <si>
    <t>Head Count</t>
  </si>
  <si>
    <t>Total</t>
  </si>
  <si>
    <r>
      <rPr>
        <rFont val="Calibri"/>
        <b/>
        <color theme="1"/>
        <sz val="16.0"/>
      </rPr>
      <t xml:space="preserve">Head Count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(total number of distinct staff - all employees, full-time, part-time, and per diem/Substitutes. Point in time - last day of the month being reported)</t>
    </r>
  </si>
  <si>
    <r>
      <rPr>
        <rFont val="Calibri"/>
        <b/>
        <color theme="1"/>
        <sz val="16.0"/>
      </rPr>
      <t xml:space="preserve">Turnover Rate                            </t>
    </r>
    <r>
      <rPr>
        <rFont val="Calibri"/>
        <b val="0"/>
        <color theme="1"/>
        <sz val="12.0"/>
      </rPr>
      <t xml:space="preserve"> (# of employees who left employment from CCI that month)/(Headcount at beginning of month)*100</t>
    </r>
  </si>
  <si>
    <t>Built By ME</t>
  </si>
  <si>
    <t>4 new Built by ME homes (Following categories needed to report on CSBG funds usage)</t>
  </si>
  <si>
    <t>Number of people (not families) to be housed</t>
  </si>
  <si>
    <t>Foundations</t>
  </si>
  <si>
    <t>Framing</t>
  </si>
  <si>
    <t>Plumbing, Mechanical, Electrical</t>
  </si>
  <si>
    <t>Insulation and Drywall</t>
  </si>
  <si>
    <t>Interior Finish</t>
  </si>
  <si>
    <t>Exterior Finish</t>
  </si>
  <si>
    <t>Final Inspection</t>
  </si>
  <si>
    <t>Chisholm Bus for Children's Services</t>
  </si>
  <si>
    <t xml:space="preserve">Whole Family - </t>
  </si>
  <si>
    <t>Total people enrolled</t>
  </si>
  <si>
    <t>Waiting Lists</t>
  </si>
  <si>
    <t xml:space="preserve">Oct </t>
  </si>
  <si>
    <t xml:space="preserve"> HS  for Income Eligible </t>
  </si>
  <si>
    <t>HS for Over Income</t>
  </si>
  <si>
    <t>EHS for Income Eligible</t>
  </si>
  <si>
    <t xml:space="preserve"> EHS for Over Income</t>
  </si>
  <si>
    <t>ME Families  - Active</t>
  </si>
  <si>
    <t>ME Families - Outreach</t>
  </si>
  <si>
    <t>Prevent  Council  Work Shops</t>
  </si>
  <si>
    <t xml:space="preserve"> Whole Family Wait List - Oxford</t>
  </si>
  <si>
    <t>Whole Family Wait List - Andro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</si>
</sst>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_(* #,##0_);_(* \(#,##0\);_(* &quot;-&quot;??_);_(@_)"/>
    <numFmt numFmtId="165" formatCode="0.0%"/>
    <numFmt numFmtId="166" formatCode="&quot;$&quot;#,##0_);[Red]\(&quot;$&quot;#,##0\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&quot;$&quot;#,##0.00"/>
    <numFmt numFmtId="171" formatCode="&quot;$&quot;#,##0"/>
    <numFmt numFmtId="172" formatCode="&quot;$&quot;#,##0_);\(&quot;$&quot;#,##0\)"/>
    <numFmt numFmtId="173" formatCode="&quot;$&quot;#,##0.00_);[Red]\(&quot;$&quot;#,##0.00\)"/>
    <numFmt numFmtId="174" formatCode="&quot;$&quot;#,##0.00;[Red]&quot;$&quot;#,##0.00"/>
    <numFmt numFmtId="175" formatCode="_([$$-409]* #,##0.00_);_([$$-409]* \(#,##0.00\);_([$$-409]* &quot;-&quot;??_);_(@_)"/>
    <numFmt numFmtId="176" formatCode="0.0"/>
  </numFmts>
  <fonts count="25">
    <font>
      <sz val="11.0"/>
      <color theme="1"/>
      <name val="Calibri"/>
      <scheme val="minor"/>
    </font>
    <font>
      <b/>
      <sz val="16.0"/>
      <color theme="1"/>
      <name val="Calibri"/>
    </font>
    <font>
      <b/>
      <sz val="11.0"/>
      <color theme="1"/>
      <name val="Calibri"/>
    </font>
    <font/>
    <font>
      <sz val="11.0"/>
      <color theme="4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sz val="11.0"/>
      <color rgb="FF006100"/>
      <name val="Calibri"/>
    </font>
    <font>
      <b/>
      <sz val="11.0"/>
      <color rgb="FF548135"/>
      <name val="Calibri"/>
    </font>
    <font>
      <sz val="11.0"/>
      <color rgb="FF548135"/>
      <name val="Calibri"/>
    </font>
    <font>
      <sz val="11.0"/>
      <color theme="1"/>
      <name val="Times New Roman"/>
    </font>
    <font>
      <sz val="11.0"/>
      <color rgb="FF548235"/>
      <name val="Calibri"/>
    </font>
    <font>
      <sz val="11.0"/>
      <color rgb="FFFF0000"/>
      <name val="Times New Roman"/>
    </font>
    <font>
      <sz val="11.0"/>
      <color rgb="FFFF0000"/>
      <name val="Calibri"/>
    </font>
    <font>
      <sz val="11.0"/>
      <color rgb="FF000000"/>
      <name val="Times New Roman"/>
    </font>
    <font>
      <b/>
      <sz val="14.0"/>
      <color theme="1"/>
      <name val="Calibri"/>
    </font>
    <font>
      <b/>
      <sz val="12.0"/>
      <color theme="1"/>
      <name val="Calibri"/>
    </font>
    <font>
      <b/>
      <sz val="9.0"/>
      <color theme="1"/>
      <name val="Calibri"/>
    </font>
    <font>
      <color theme="1"/>
      <name val="Calibri"/>
      <scheme val="minor"/>
    </font>
    <font>
      <sz val="11.0"/>
      <color rgb="FF2F5496"/>
      <name val="Calibri"/>
    </font>
    <font>
      <sz val="11.0"/>
      <color rgb="FF7030A0"/>
      <name val="Calibri"/>
    </font>
    <font>
      <sz val="11.0"/>
      <color theme="0"/>
      <name val="Calibri"/>
    </font>
    <font>
      <b/>
      <sz val="11.0"/>
      <color theme="1"/>
      <name val="Times New Roman"/>
    </font>
  </fonts>
  <fills count="2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99FF"/>
        <bgColor rgb="FFFF99FF"/>
      </patternFill>
    </fill>
    <fill>
      <patternFill patternType="solid">
        <fgColor rgb="FFFF66CC"/>
        <bgColor rgb="FFFF66CC"/>
      </patternFill>
    </fill>
    <fill>
      <patternFill patternType="solid">
        <fgColor rgb="FFC6EFCE"/>
        <bgColor rgb="FFC6EFCE"/>
      </patternFill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DDEBF7"/>
        <bgColor rgb="FFDDEBF7"/>
      </patternFill>
    </fill>
    <fill>
      <patternFill patternType="solid">
        <fgColor rgb="FFBDD6EE"/>
        <bgColor rgb="FFBDD6EE"/>
      </patternFill>
    </fill>
    <fill>
      <patternFill patternType="solid">
        <fgColor rgb="FFBDD7EE"/>
        <bgColor rgb="FFBDD7EE"/>
      </patternFill>
    </fill>
    <fill>
      <patternFill patternType="solid">
        <fgColor rgb="FF9CC2E5"/>
        <bgColor rgb="FF9CC2E5"/>
      </patternFill>
    </fill>
    <fill>
      <patternFill patternType="solid">
        <fgColor rgb="FF9BC2E6"/>
        <bgColor rgb="FF9BC2E6"/>
      </patternFill>
    </fill>
    <fill>
      <patternFill patternType="solid">
        <fgColor rgb="FF33CCCC"/>
        <bgColor rgb="FF33CCCC"/>
      </patternFill>
    </fill>
    <fill>
      <patternFill patternType="solid">
        <fgColor rgb="FFC9C9C9"/>
        <bgColor rgb="FFC9C9C9"/>
      </patternFill>
    </fill>
    <fill>
      <patternFill patternType="solid">
        <fgColor rgb="FFC8C8C8"/>
        <bgColor rgb="FFC8C8C8"/>
      </patternFill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rgb="FF2E75B5"/>
        <bgColor rgb="FF2E75B5"/>
      </patternFill>
    </fill>
    <fill>
      <patternFill patternType="solid">
        <fgColor rgb="FFFFD965"/>
        <bgColor rgb="FFFFD965"/>
      </patternFill>
    </fill>
  </fills>
  <borders count="97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</border>
    <border>
      <left/>
      <right/>
      <bottom/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7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textRotation="90" vertical="center"/>
    </xf>
    <xf borderId="2" fillId="0" fontId="1" numFmtId="0" xfId="0" applyAlignment="1" applyBorder="1" applyFont="1">
      <alignment horizontal="center" textRotation="90" vertical="center"/>
    </xf>
    <xf borderId="3" fillId="2" fontId="2" numFmtId="0" xfId="0" applyAlignment="1" applyBorder="1" applyFill="1" applyFont="1">
      <alignment horizontal="center"/>
    </xf>
    <xf borderId="4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/>
    </xf>
    <xf borderId="7" fillId="0" fontId="3" numFmtId="0" xfId="0" applyBorder="1" applyFont="1"/>
    <xf borderId="8" fillId="0" fontId="1" numFmtId="0" xfId="0" applyAlignment="1" applyBorder="1" applyFont="1">
      <alignment horizontal="center" textRotation="90" vertical="center"/>
    </xf>
    <xf borderId="9" fillId="2" fontId="4" numFmtId="0" xfId="0" applyBorder="1" applyFont="1"/>
    <xf borderId="10" fillId="3" fontId="5" numFmtId="0" xfId="0" applyAlignment="1" applyBorder="1" applyFill="1" applyFont="1">
      <alignment horizontal="center" shrinkToFit="0" wrapText="1"/>
    </xf>
    <xf borderId="11" fillId="3" fontId="5" numFmtId="0" xfId="0" applyAlignment="1" applyBorder="1" applyFont="1">
      <alignment horizontal="center" shrinkToFit="0" wrapText="1"/>
    </xf>
    <xf borderId="11" fillId="3" fontId="2" numFmtId="0" xfId="0" applyAlignment="1" applyBorder="1" applyFont="1">
      <alignment horizontal="center"/>
    </xf>
    <xf borderId="11" fillId="3" fontId="6" numFmtId="0" xfId="0" applyAlignment="1" applyBorder="1" applyFont="1">
      <alignment horizontal="center"/>
    </xf>
    <xf borderId="11" fillId="3" fontId="2" numFmtId="0" xfId="0" applyAlignment="1" applyBorder="1" applyFont="1">
      <alignment horizontal="center" vertical="center"/>
    </xf>
    <xf borderId="12" fillId="4" fontId="2" numFmtId="1" xfId="0" applyBorder="1" applyFill="1" applyFont="1" applyNumberFormat="1"/>
    <xf borderId="13" fillId="4" fontId="2" numFmtId="9" xfId="0" applyBorder="1" applyFont="1" applyNumberFormat="1"/>
    <xf borderId="8" fillId="0" fontId="3" numFmtId="0" xfId="0" applyBorder="1" applyFont="1"/>
    <xf borderId="14" fillId="2" fontId="6" numFmtId="0" xfId="0" applyAlignment="1" applyBorder="1" applyFont="1">
      <alignment horizontal="right"/>
    </xf>
    <xf borderId="15" fillId="5" fontId="5" numFmtId="9" xfId="0" applyAlignment="1" applyBorder="1" applyFill="1" applyFont="1" applyNumberFormat="1">
      <alignment horizontal="center" shrinkToFit="0" wrapText="1"/>
    </xf>
    <xf borderId="16" fillId="5" fontId="5" numFmtId="9" xfId="0" applyAlignment="1" applyBorder="1" applyFont="1" applyNumberFormat="1">
      <alignment horizontal="center" shrinkToFit="0" wrapText="1"/>
    </xf>
    <xf borderId="16" fillId="2" fontId="6" numFmtId="9" xfId="0" applyAlignment="1" applyBorder="1" applyFont="1" applyNumberFormat="1">
      <alignment horizontal="center"/>
    </xf>
    <xf borderId="17" fillId="2" fontId="2" numFmtId="9" xfId="0" applyAlignment="1" applyBorder="1" applyFont="1" applyNumberFormat="1">
      <alignment horizontal="center"/>
    </xf>
    <xf borderId="16" fillId="2" fontId="6" numFmtId="9" xfId="0" applyAlignment="1" applyBorder="1" applyFont="1" applyNumberFormat="1">
      <alignment horizontal="center" vertical="center"/>
    </xf>
    <xf borderId="18" fillId="4" fontId="2" numFmtId="9" xfId="0" applyBorder="1" applyFont="1" applyNumberFormat="1"/>
    <xf borderId="19" fillId="4" fontId="6" numFmtId="9" xfId="0" applyBorder="1" applyFont="1" applyNumberFormat="1"/>
    <xf borderId="14" fillId="2" fontId="2" numFmtId="0" xfId="0" applyAlignment="1" applyBorder="1" applyFont="1">
      <alignment horizontal="right"/>
    </xf>
    <xf borderId="15" fillId="6" fontId="5" numFmtId="0" xfId="0" applyAlignment="1" applyBorder="1" applyFill="1" applyFont="1">
      <alignment horizontal="center" shrinkToFit="0" wrapText="1"/>
    </xf>
    <xf borderId="16" fillId="6" fontId="5" numFmtId="0" xfId="0" applyAlignment="1" applyBorder="1" applyFont="1">
      <alignment horizontal="center" shrinkToFit="0" wrapText="1"/>
    </xf>
    <xf borderId="16" fillId="2" fontId="6" numFmtId="0" xfId="0" applyAlignment="1" applyBorder="1" applyFont="1">
      <alignment horizontal="center"/>
    </xf>
    <xf borderId="16" fillId="7" fontId="6" numFmtId="0" xfId="0" applyAlignment="1" applyBorder="1" applyFill="1" applyFont="1">
      <alignment horizontal="center"/>
    </xf>
    <xf borderId="16" fillId="6" fontId="6" numFmtId="0" xfId="0" applyAlignment="1" applyBorder="1" applyFont="1">
      <alignment horizontal="center"/>
    </xf>
    <xf borderId="16" fillId="6" fontId="6" numFmtId="0" xfId="0" applyAlignment="1" applyBorder="1" applyFont="1">
      <alignment horizontal="center" vertical="center"/>
    </xf>
    <xf borderId="18" fillId="4" fontId="2" numFmtId="1" xfId="0" applyBorder="1" applyFont="1" applyNumberFormat="1"/>
    <xf borderId="19" fillId="4" fontId="2" numFmtId="9" xfId="0" applyBorder="1" applyFont="1" applyNumberFormat="1"/>
    <xf borderId="14" fillId="2" fontId="7" numFmtId="0" xfId="0" applyAlignment="1" applyBorder="1" applyFont="1">
      <alignment horizontal="right"/>
    </xf>
    <xf borderId="20" fillId="5" fontId="8" numFmtId="9" xfId="0" applyAlignment="1" applyBorder="1" applyFont="1" applyNumberFormat="1">
      <alignment horizontal="center" shrinkToFit="0" wrapText="1"/>
    </xf>
    <xf borderId="21" fillId="5" fontId="8" numFmtId="9" xfId="0" applyAlignment="1" applyBorder="1" applyFont="1" applyNumberFormat="1">
      <alignment horizontal="center" shrinkToFit="0" wrapText="1"/>
    </xf>
    <xf borderId="21" fillId="2" fontId="2" numFmtId="9" xfId="0" applyAlignment="1" applyBorder="1" applyFont="1" applyNumberFormat="1">
      <alignment horizontal="center" shrinkToFit="0" wrapText="1"/>
    </xf>
    <xf borderId="21" fillId="2" fontId="2" numFmtId="9" xfId="0" applyAlignment="1" applyBorder="1" applyFont="1" applyNumberFormat="1">
      <alignment horizontal="center" shrinkToFit="0" vertical="center" wrapText="1"/>
    </xf>
    <xf borderId="22" fillId="4" fontId="2" numFmtId="9" xfId="0" applyBorder="1" applyFont="1" applyNumberFormat="1"/>
    <xf borderId="14" fillId="2" fontId="4" numFmtId="0" xfId="0" applyAlignment="1" applyBorder="1" applyFont="1">
      <alignment horizontal="left"/>
    </xf>
    <xf borderId="11" fillId="3" fontId="6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9" fillId="2" fontId="6" numFmtId="9" xfId="0" applyAlignment="1" applyBorder="1" applyFont="1" applyNumberFormat="1">
      <alignment horizontal="center" vertical="center"/>
    </xf>
    <xf borderId="19" fillId="6" fontId="6" numFmtId="0" xfId="0" applyAlignment="1" applyBorder="1" applyFont="1">
      <alignment horizontal="center" vertical="center"/>
    </xf>
    <xf borderId="16" fillId="6" fontId="8" numFmtId="0" xfId="0" applyAlignment="1" applyBorder="1" applyFont="1">
      <alignment horizontal="center" shrinkToFit="0" wrapText="1"/>
    </xf>
    <xf borderId="15" fillId="5" fontId="5" numFmtId="0" xfId="0" applyAlignment="1" applyBorder="1" applyFont="1">
      <alignment horizontal="center" shrinkToFit="0" wrapText="1"/>
    </xf>
    <xf borderId="16" fillId="5" fontId="5" numFmtId="0" xfId="0" applyAlignment="1" applyBorder="1" applyFont="1">
      <alignment horizontal="center" shrinkToFit="0" wrapText="1"/>
    </xf>
    <xf borderId="16" fillId="2" fontId="6" numFmtId="0" xfId="0" applyAlignment="1" applyBorder="1" applyFont="1">
      <alignment horizontal="center" vertical="center"/>
    </xf>
    <xf borderId="19" fillId="2" fontId="6" numFmtId="0" xfId="0" applyAlignment="1" applyBorder="1" applyFont="1">
      <alignment horizontal="center" vertical="center"/>
    </xf>
    <xf borderId="23" fillId="5" fontId="8" numFmtId="9" xfId="0" applyAlignment="1" applyBorder="1" applyFont="1" applyNumberFormat="1">
      <alignment horizontal="center" shrinkToFit="0" wrapText="1"/>
    </xf>
    <xf borderId="22" fillId="2" fontId="2" numFmtId="9" xfId="0" applyAlignment="1" applyBorder="1" applyFont="1" applyNumberFormat="1">
      <alignment horizontal="center" shrinkToFit="0" wrapText="1"/>
    </xf>
    <xf borderId="3" fillId="4" fontId="2" numFmtId="9" xfId="0" applyBorder="1" applyFont="1" applyNumberFormat="1"/>
    <xf borderId="24" fillId="4" fontId="6" numFmtId="9" xfId="0" applyBorder="1" applyFont="1" applyNumberFormat="1"/>
    <xf borderId="14" fillId="2" fontId="6" numFmtId="0" xfId="0" applyAlignment="1" applyBorder="1" applyFont="1">
      <alignment horizontal="left"/>
    </xf>
    <xf borderId="10" fillId="5" fontId="8" numFmtId="0" xfId="0" applyAlignment="1" applyBorder="1" applyFont="1">
      <alignment horizontal="center" shrinkToFit="0" wrapText="1"/>
    </xf>
    <xf borderId="11" fillId="5" fontId="8" numFmtId="0" xfId="0" applyAlignment="1" applyBorder="1" applyFont="1">
      <alignment horizontal="center" shrinkToFit="0" wrapText="1"/>
    </xf>
    <xf borderId="11" fillId="2" fontId="2" numFmtId="0" xfId="0" applyAlignment="1" applyBorder="1" applyFont="1">
      <alignment horizontal="center" shrinkToFit="0" wrapText="1"/>
    </xf>
    <xf borderId="11" fillId="2" fontId="2" numFmtId="1" xfId="0" applyAlignment="1" applyBorder="1" applyFont="1" applyNumberFormat="1">
      <alignment horizontal="center" shrinkToFit="0" wrapText="1"/>
    </xf>
    <xf borderId="11" fillId="2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shrinkToFit="0" wrapText="1"/>
    </xf>
    <xf borderId="15" fillId="4" fontId="2" numFmtId="0" xfId="0" applyBorder="1" applyFont="1"/>
    <xf borderId="14" fillId="2" fontId="6" numFmtId="0" xfId="0" applyBorder="1" applyFont="1"/>
    <xf borderId="15" fillId="4" fontId="2" numFmtId="1" xfId="0" applyBorder="1" applyFont="1" applyNumberFormat="1"/>
    <xf borderId="18" fillId="4" fontId="2" numFmtId="0" xfId="0" applyBorder="1" applyFont="1"/>
    <xf borderId="3" fillId="8" fontId="9" numFmtId="0" xfId="0" applyBorder="1" applyFill="1" applyFont="1"/>
    <xf borderId="25" fillId="4" fontId="6" numFmtId="0" xfId="0" applyBorder="1" applyFont="1"/>
    <xf borderId="19" fillId="4" fontId="6" numFmtId="0" xfId="0" applyBorder="1" applyFont="1"/>
    <xf borderId="15" fillId="6" fontId="5" numFmtId="9" xfId="0" applyAlignment="1" applyBorder="1" applyFont="1" applyNumberFormat="1">
      <alignment horizontal="center" shrinkToFit="0" wrapText="1"/>
    </xf>
    <xf borderId="16" fillId="6" fontId="5" numFmtId="9" xfId="0" applyAlignment="1" applyBorder="1" applyFont="1" applyNumberFormat="1">
      <alignment horizontal="center" shrinkToFit="0" wrapText="1"/>
    </xf>
    <xf borderId="16" fillId="7" fontId="6" numFmtId="9" xfId="0" applyAlignment="1" applyBorder="1" applyFont="1" applyNumberFormat="1">
      <alignment horizontal="center"/>
    </xf>
    <xf borderId="16" fillId="6" fontId="6" numFmtId="9" xfId="0" applyAlignment="1" applyBorder="1" applyFont="1" applyNumberFormat="1">
      <alignment horizontal="center"/>
    </xf>
    <xf borderId="16" fillId="6" fontId="6" numFmtId="9" xfId="0" applyAlignment="1" applyBorder="1" applyFont="1" applyNumberFormat="1">
      <alignment horizontal="center" vertical="center"/>
    </xf>
    <xf borderId="19" fillId="6" fontId="6" numFmtId="9" xfId="0" applyAlignment="1" applyBorder="1" applyFont="1" applyNumberFormat="1">
      <alignment horizontal="center" vertical="center"/>
    </xf>
    <xf borderId="25" fillId="4" fontId="6" numFmtId="9" xfId="0" applyBorder="1" applyFont="1" applyNumberFormat="1"/>
    <xf borderId="14" fillId="2" fontId="10" numFmtId="0" xfId="0" applyBorder="1" applyFont="1"/>
    <xf borderId="26" fillId="3" fontId="5" numFmtId="0" xfId="0" applyAlignment="1" applyBorder="1" applyFont="1">
      <alignment horizontal="center" shrinkToFit="0" wrapText="1"/>
    </xf>
    <xf borderId="27" fillId="3" fontId="5" numFmtId="0" xfId="0" applyAlignment="1" applyBorder="1" applyFont="1">
      <alignment horizontal="center" shrinkToFit="0" wrapText="1"/>
    </xf>
    <xf borderId="27" fillId="3" fontId="6" numFmtId="0" xfId="0" applyAlignment="1" applyBorder="1" applyFont="1">
      <alignment horizontal="center"/>
    </xf>
    <xf borderId="27" fillId="3" fontId="6" numFmtId="0" xfId="0" applyAlignment="1" applyBorder="1" applyFont="1">
      <alignment horizontal="center" vertical="center"/>
    </xf>
    <xf borderId="24" fillId="3" fontId="6" numFmtId="0" xfId="0" applyAlignment="1" applyBorder="1" applyFont="1">
      <alignment horizontal="center" vertical="center"/>
    </xf>
    <xf borderId="28" fillId="4" fontId="6" numFmtId="0" xfId="0" applyBorder="1" applyFont="1"/>
    <xf borderId="14" fillId="2" fontId="11" numFmtId="0" xfId="0" applyBorder="1" applyFont="1"/>
    <xf borderId="26" fillId="5" fontId="5" numFmtId="0" xfId="0" applyAlignment="1" applyBorder="1" applyFont="1">
      <alignment horizontal="center" shrinkToFit="0" wrapText="1"/>
    </xf>
    <xf borderId="27" fillId="5" fontId="5" numFmtId="0" xfId="0" applyAlignment="1" applyBorder="1" applyFont="1">
      <alignment horizontal="center" shrinkToFit="0" wrapText="1"/>
    </xf>
    <xf borderId="27" fillId="2" fontId="6" numFmtId="0" xfId="0" applyAlignment="1" applyBorder="1" applyFont="1">
      <alignment horizontal="center"/>
    </xf>
    <xf borderId="27" fillId="2" fontId="6" numFmtId="0" xfId="0" applyAlignment="1" applyBorder="1" applyFont="1">
      <alignment horizontal="center" vertical="center"/>
    </xf>
    <xf borderId="24" fillId="2" fontId="6" numFmtId="0" xfId="0" applyAlignment="1" applyBorder="1" applyFont="1">
      <alignment horizontal="center" vertical="center"/>
    </xf>
    <xf borderId="26" fillId="6" fontId="5" numFmtId="0" xfId="0" applyAlignment="1" applyBorder="1" applyFont="1">
      <alignment horizontal="center" shrinkToFit="0" wrapText="1"/>
    </xf>
    <xf borderId="27" fillId="6" fontId="5" numFmtId="0" xfId="0" applyAlignment="1" applyBorder="1" applyFont="1">
      <alignment horizontal="center" shrinkToFit="0" wrapText="1"/>
    </xf>
    <xf borderId="27" fillId="7" fontId="6" numFmtId="0" xfId="0" applyAlignment="1" applyBorder="1" applyFont="1">
      <alignment horizontal="center"/>
    </xf>
    <xf borderId="27" fillId="6" fontId="6" numFmtId="0" xfId="0" applyAlignment="1" applyBorder="1" applyFont="1">
      <alignment horizontal="center"/>
    </xf>
    <xf borderId="27" fillId="6" fontId="6" numFmtId="0" xfId="0" applyAlignment="1" applyBorder="1" applyFont="1">
      <alignment horizontal="center" vertical="center"/>
    </xf>
    <xf borderId="24" fillId="6" fontId="6" numFmtId="0" xfId="0" applyAlignment="1" applyBorder="1" applyFont="1">
      <alignment horizontal="center"/>
    </xf>
    <xf borderId="14" fillId="2" fontId="2" numFmtId="0" xfId="0" applyBorder="1" applyFont="1"/>
    <xf borderId="24" fillId="2" fontId="6" numFmtId="0" xfId="0" applyAlignment="1" applyBorder="1" applyFont="1">
      <alignment horizontal="center"/>
    </xf>
    <xf borderId="27" fillId="2" fontId="6" numFmtId="3" xfId="0" applyAlignment="1" applyBorder="1" applyFont="1" applyNumberFormat="1">
      <alignment horizontal="center"/>
    </xf>
    <xf borderId="27" fillId="2" fontId="6" numFmtId="3" xfId="0" applyAlignment="1" applyBorder="1" applyFont="1" applyNumberFormat="1">
      <alignment horizontal="center" vertical="center"/>
    </xf>
    <xf borderId="19" fillId="2" fontId="6" numFmtId="3" xfId="0" applyAlignment="1" applyBorder="1" applyFont="1" applyNumberFormat="1">
      <alignment horizontal="center"/>
    </xf>
    <xf borderId="25" fillId="4" fontId="6" numFmtId="164" xfId="0" applyBorder="1" applyFont="1" applyNumberFormat="1"/>
    <xf borderId="29" fillId="0" fontId="3" numFmtId="0" xfId="0" applyBorder="1" applyFont="1"/>
    <xf borderId="30" fillId="0" fontId="3" numFmtId="0" xfId="0" applyBorder="1" applyFont="1"/>
    <xf borderId="31" fillId="2" fontId="6" numFmtId="0" xfId="0" applyBorder="1" applyFont="1"/>
    <xf borderId="20" fillId="5" fontId="5" numFmtId="0" xfId="0" applyAlignment="1" applyBorder="1" applyFont="1">
      <alignment horizontal="center" shrinkToFit="0" wrapText="1"/>
    </xf>
    <xf borderId="21" fillId="5" fontId="5" numFmtId="0" xfId="0" applyAlignment="1" applyBorder="1" applyFont="1">
      <alignment horizontal="center" shrinkToFit="0" wrapText="1"/>
    </xf>
    <xf borderId="21" fillId="2" fontId="6" numFmtId="3" xfId="0" applyAlignment="1" applyBorder="1" applyFont="1" applyNumberFormat="1">
      <alignment horizontal="center"/>
    </xf>
    <xf borderId="21" fillId="2" fontId="6" numFmtId="0" xfId="0" applyAlignment="1" applyBorder="1" applyFont="1">
      <alignment horizontal="center"/>
    </xf>
    <xf borderId="21" fillId="2" fontId="6" numFmtId="0" xfId="0" applyAlignment="1" applyBorder="1" applyFont="1">
      <alignment horizontal="center" vertical="center"/>
    </xf>
    <xf borderId="22" fillId="2" fontId="6" numFmtId="0" xfId="0" applyAlignment="1" applyBorder="1" applyFont="1">
      <alignment horizontal="center"/>
    </xf>
    <xf borderId="32" fillId="4" fontId="6" numFmtId="164" xfId="0" applyBorder="1" applyFont="1" applyNumberFormat="1"/>
    <xf borderId="22" fillId="4" fontId="6" numFmtId="0" xfId="0" applyBorder="1" applyFont="1"/>
    <xf borderId="2" fillId="0" fontId="1" numFmtId="0" xfId="0" applyAlignment="1" applyBorder="1" applyFont="1">
      <alignment textRotation="90" vertical="center"/>
    </xf>
    <xf borderId="33" fillId="9" fontId="12" numFmtId="0" xfId="0" applyAlignment="1" applyBorder="1" applyFill="1" applyFont="1">
      <alignment vertical="center"/>
    </xf>
    <xf borderId="17" fillId="9" fontId="6" numFmtId="0" xfId="0" applyAlignment="1" applyBorder="1" applyFont="1">
      <alignment horizontal="center" shrinkToFit="0" wrapText="1"/>
    </xf>
    <xf borderId="17" fillId="9" fontId="13" numFmtId="0" xfId="0" applyAlignment="1" applyBorder="1" applyFont="1">
      <alignment horizontal="center" shrinkToFit="0" wrapText="1"/>
    </xf>
    <xf borderId="17" fillId="9" fontId="6" numFmtId="0" xfId="0" applyAlignment="1" applyBorder="1" applyFont="1">
      <alignment horizontal="center"/>
    </xf>
    <xf borderId="17" fillId="9" fontId="6" numFmtId="0" xfId="0" applyAlignment="1" applyBorder="1" applyFont="1">
      <alignment horizontal="center" vertical="center"/>
    </xf>
    <xf borderId="17" fillId="9" fontId="11" numFmtId="0" xfId="0" applyAlignment="1" applyBorder="1" applyFont="1">
      <alignment horizontal="center"/>
    </xf>
    <xf borderId="17" fillId="9" fontId="6" numFmtId="0" xfId="0" applyBorder="1" applyFont="1"/>
    <xf borderId="34" fillId="9" fontId="6" numFmtId="9" xfId="0" applyBorder="1" applyFont="1" applyNumberFormat="1"/>
    <xf borderId="14" fillId="9" fontId="12" numFmtId="0" xfId="0" applyAlignment="1" applyBorder="1" applyFont="1">
      <alignment vertical="center"/>
    </xf>
    <xf borderId="16" fillId="9" fontId="6" numFmtId="0" xfId="0" applyAlignment="1" applyBorder="1" applyFont="1">
      <alignment horizontal="center" shrinkToFit="0" wrapText="1"/>
    </xf>
    <xf borderId="16" fillId="9" fontId="13" numFmtId="0" xfId="0" applyAlignment="1" applyBorder="1" applyFont="1">
      <alignment horizontal="center" shrinkToFit="0" wrapText="1"/>
    </xf>
    <xf borderId="16" fillId="9" fontId="6" numFmtId="0" xfId="0" applyAlignment="1" applyBorder="1" applyFont="1">
      <alignment horizontal="center"/>
    </xf>
    <xf borderId="16" fillId="9" fontId="6" numFmtId="0" xfId="0" applyAlignment="1" applyBorder="1" applyFont="1">
      <alignment horizontal="center" vertical="center"/>
    </xf>
    <xf borderId="16" fillId="9" fontId="11" numFmtId="0" xfId="0" applyAlignment="1" applyBorder="1" applyFont="1">
      <alignment horizontal="center"/>
    </xf>
    <xf borderId="16" fillId="9" fontId="6" numFmtId="0" xfId="0" applyBorder="1" applyFont="1"/>
    <xf borderId="19" fillId="9" fontId="6" numFmtId="9" xfId="0" applyBorder="1" applyFont="1" applyNumberFormat="1"/>
    <xf borderId="14" fillId="9" fontId="14" numFmtId="0" xfId="0" applyAlignment="1" applyBorder="1" applyFont="1">
      <alignment vertical="center"/>
    </xf>
    <xf borderId="16" fillId="9" fontId="15" numFmtId="0" xfId="0" applyAlignment="1" applyBorder="1" applyFont="1">
      <alignment horizontal="center" vertical="center"/>
    </xf>
    <xf borderId="16" fillId="9" fontId="15" numFmtId="0" xfId="0" applyAlignment="1" applyBorder="1" applyFont="1">
      <alignment horizontal="center"/>
    </xf>
    <xf borderId="16" fillId="9" fontId="15" numFmtId="0" xfId="0" applyBorder="1" applyFont="1"/>
    <xf borderId="19" fillId="9" fontId="15" numFmtId="9" xfId="0" applyBorder="1" applyFont="1" applyNumberFormat="1"/>
    <xf borderId="3" fillId="8" fontId="15" numFmtId="0" xfId="0" applyBorder="1" applyFont="1"/>
    <xf borderId="0" fillId="0" fontId="15" numFmtId="0" xfId="0" applyFont="1"/>
    <xf borderId="16" fillId="9" fontId="5" numFmtId="0" xfId="0" applyAlignment="1" applyBorder="1" applyFont="1">
      <alignment horizontal="center" shrinkToFit="0" wrapText="1"/>
    </xf>
    <xf borderId="14" fillId="10" fontId="12" numFmtId="0" xfId="0" applyAlignment="1" applyBorder="1" applyFill="1" applyFont="1">
      <alignment vertical="center"/>
    </xf>
    <xf borderId="31" fillId="9" fontId="12" numFmtId="0" xfId="0" applyAlignment="1" applyBorder="1" applyFont="1">
      <alignment vertical="center"/>
    </xf>
    <xf borderId="27" fillId="9" fontId="6" numFmtId="0" xfId="0" applyAlignment="1" applyBorder="1" applyFont="1">
      <alignment horizontal="center" shrinkToFit="0" wrapText="1"/>
    </xf>
    <xf borderId="27" fillId="9" fontId="5" numFmtId="0" xfId="0" applyAlignment="1" applyBorder="1" applyFont="1">
      <alignment horizontal="center" shrinkToFit="0" wrapText="1"/>
    </xf>
    <xf borderId="27" fillId="9" fontId="6" numFmtId="0" xfId="0" applyAlignment="1" applyBorder="1" applyFont="1">
      <alignment horizontal="center"/>
    </xf>
    <xf borderId="27" fillId="9" fontId="6" numFmtId="0" xfId="0" applyAlignment="1" applyBorder="1" applyFont="1">
      <alignment horizontal="center" vertical="center"/>
    </xf>
    <xf borderId="27" fillId="11" fontId="6" numFmtId="0" xfId="0" applyAlignment="1" applyBorder="1" applyFill="1" applyFont="1">
      <alignment horizontal="center"/>
    </xf>
    <xf borderId="27" fillId="11" fontId="6" numFmtId="0" xfId="0" applyAlignment="1" applyBorder="1" applyFont="1">
      <alignment horizontal="center" vertical="center"/>
    </xf>
    <xf borderId="27" fillId="11" fontId="6" numFmtId="0" xfId="0" applyBorder="1" applyFont="1"/>
    <xf borderId="35" fillId="0" fontId="1" numFmtId="0" xfId="0" applyAlignment="1" applyBorder="1" applyFont="1">
      <alignment horizontal="center" shrinkToFit="0" textRotation="90" vertical="center" wrapText="1"/>
    </xf>
    <xf borderId="9" fillId="0" fontId="16" numFmtId="0" xfId="0" applyAlignment="1" applyBorder="1" applyFont="1">
      <alignment vertical="center"/>
    </xf>
    <xf borderId="36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 vertical="center"/>
    </xf>
    <xf borderId="11" fillId="9" fontId="6" numFmtId="0" xfId="0" applyBorder="1" applyFont="1"/>
    <xf borderId="13" fillId="0" fontId="6" numFmtId="9" xfId="0" applyBorder="1" applyFont="1" applyNumberFormat="1"/>
    <xf borderId="14" fillId="0" fontId="16" numFmtId="0" xfId="0" applyAlignment="1" applyBorder="1" applyFont="1">
      <alignment horizontal="right" vertical="center"/>
    </xf>
    <xf borderId="37" fillId="0" fontId="5" numFmtId="0" xfId="0" applyAlignment="1" applyBorder="1" applyFont="1">
      <alignment horizontal="center" shrinkToFit="0" wrapText="1"/>
    </xf>
    <xf borderId="16" fillId="0" fontId="5" numFmtId="0" xfId="0" applyAlignment="1" applyBorder="1" applyFont="1">
      <alignment horizontal="center" shrinkToFit="0" wrapText="1"/>
    </xf>
    <xf borderId="16" fillId="0" fontId="6" numFmtId="0" xfId="0" applyAlignment="1" applyBorder="1" applyFont="1">
      <alignment horizontal="center"/>
    </xf>
    <xf borderId="16" fillId="0" fontId="6" numFmtId="0" xfId="0" applyAlignment="1" applyBorder="1" applyFont="1">
      <alignment horizontal="center" vertical="center"/>
    </xf>
    <xf borderId="19" fillId="0" fontId="6" numFmtId="9" xfId="0" applyBorder="1" applyFont="1" applyNumberFormat="1"/>
    <xf borderId="14" fillId="0" fontId="16" numFmtId="0" xfId="0" applyAlignment="1" applyBorder="1" applyFont="1">
      <alignment vertical="center"/>
    </xf>
    <xf borderId="16" fillId="0" fontId="6" numFmtId="0" xfId="0" applyAlignment="1" applyBorder="1" applyFont="1">
      <alignment horizontal="center" shrinkToFit="0" wrapText="1"/>
    </xf>
    <xf borderId="16" fillId="0" fontId="6" numFmtId="1" xfId="0" applyAlignment="1" applyBorder="1" applyFont="1" applyNumberFormat="1">
      <alignment horizontal="center"/>
    </xf>
    <xf borderId="5" fillId="0" fontId="6" numFmtId="0" xfId="0" applyAlignment="1" applyBorder="1" applyFont="1">
      <alignment horizontal="center" vertical="center"/>
    </xf>
    <xf borderId="16" fillId="0" fontId="6" numFmtId="1" xfId="0" applyAlignment="1" applyBorder="1" applyFont="1" applyNumberFormat="1">
      <alignment horizontal="center" vertical="center"/>
    </xf>
    <xf borderId="16" fillId="0" fontId="6" numFmtId="0" xfId="0" applyBorder="1" applyFont="1"/>
    <xf borderId="19" fillId="0" fontId="6" numFmtId="165" xfId="0" applyBorder="1" applyFont="1" applyNumberFormat="1"/>
    <xf borderId="0" fillId="0" fontId="6" numFmtId="0" xfId="0" applyFont="1"/>
    <xf borderId="38" fillId="0" fontId="3" numFmtId="0" xfId="0" applyBorder="1" applyFont="1"/>
    <xf borderId="31" fillId="0" fontId="15" numFmtId="0" xfId="0" applyBorder="1" applyFont="1"/>
    <xf borderId="39" fillId="0" fontId="15" numFmtId="0" xfId="0" applyAlignment="1" applyBorder="1" applyFont="1">
      <alignment shrinkToFit="0" wrapText="1"/>
    </xf>
    <xf borderId="21" fillId="0" fontId="15" numFmtId="0" xfId="0" applyAlignment="1" applyBorder="1" applyFont="1">
      <alignment shrinkToFit="0" wrapText="1"/>
    </xf>
    <xf borderId="21" fillId="0" fontId="15" numFmtId="0" xfId="0" applyBorder="1" applyFont="1"/>
    <xf borderId="21" fillId="0" fontId="15" numFmtId="0" xfId="0" applyAlignment="1" applyBorder="1" applyFont="1">
      <alignment horizontal="center"/>
    </xf>
    <xf borderId="21" fillId="12" fontId="6" numFmtId="0" xfId="0" applyAlignment="1" applyBorder="1" applyFill="1" applyFont="1">
      <alignment horizontal="center" vertical="center"/>
    </xf>
    <xf borderId="21" fillId="12" fontId="6" numFmtId="0" xfId="0" applyBorder="1" applyFont="1"/>
    <xf borderId="21" fillId="0" fontId="6" numFmtId="0" xfId="0" applyAlignment="1" applyBorder="1" applyFont="1">
      <alignment horizontal="center"/>
    </xf>
    <xf borderId="22" fillId="0" fontId="15" numFmtId="0" xfId="0" applyBorder="1" applyFont="1"/>
    <xf borderId="0" fillId="0" fontId="1" numFmtId="0" xfId="0" applyAlignment="1" applyFont="1">
      <alignment horizontal="center" textRotation="90" vertical="center"/>
    </xf>
    <xf borderId="9" fillId="4" fontId="5" numFmtId="0" xfId="0" applyAlignment="1" applyBorder="1" applyFont="1">
      <alignment horizontal="right" vertical="center"/>
    </xf>
    <xf borderId="40" fillId="13" fontId="5" numFmtId="0" xfId="0" applyAlignment="1" applyBorder="1" applyFill="1" applyFont="1">
      <alignment horizontal="center" shrinkToFit="0" wrapText="1"/>
    </xf>
    <xf borderId="10" fillId="13" fontId="5" numFmtId="0" xfId="0" applyAlignment="1" applyBorder="1" applyFont="1">
      <alignment horizontal="center" shrinkToFit="0" wrapText="1"/>
    </xf>
    <xf borderId="11" fillId="13" fontId="5" numFmtId="0" xfId="0" applyAlignment="1" applyBorder="1" applyFont="1">
      <alignment horizontal="center" shrinkToFit="0" wrapText="1"/>
    </xf>
    <xf borderId="11" fillId="4" fontId="6" numFmtId="0" xfId="0" applyAlignment="1" applyBorder="1" applyFont="1">
      <alignment horizontal="center" shrinkToFit="0" wrapText="1"/>
    </xf>
    <xf borderId="11" fillId="4" fontId="6" numFmtId="1" xfId="0" applyAlignment="1" applyBorder="1" applyFont="1" applyNumberFormat="1">
      <alignment horizontal="center"/>
    </xf>
    <xf borderId="11" fillId="4" fontId="6" numFmtId="1" xfId="0" applyAlignment="1" applyBorder="1" applyFont="1" applyNumberFormat="1">
      <alignment horizontal="center" vertical="center"/>
    </xf>
    <xf borderId="17" fillId="4" fontId="6" numFmtId="0" xfId="0" applyAlignment="1" applyBorder="1" applyFont="1">
      <alignment horizontal="center"/>
    </xf>
    <xf borderId="17" fillId="4" fontId="6" numFmtId="0" xfId="0" applyAlignment="1" applyBorder="1" applyFont="1">
      <alignment horizontal="center" vertical="center"/>
    </xf>
    <xf borderId="41" fillId="4" fontId="6" numFmtId="0" xfId="0" applyAlignment="1" applyBorder="1" applyFont="1">
      <alignment horizontal="center"/>
    </xf>
    <xf borderId="41" fillId="4" fontId="6" numFmtId="0" xfId="0" applyBorder="1" applyFont="1"/>
    <xf borderId="34" fillId="4" fontId="6" numFmtId="165" xfId="0" applyBorder="1" applyFont="1" applyNumberFormat="1"/>
    <xf borderId="14" fillId="4" fontId="5" numFmtId="0" xfId="0" applyAlignment="1" applyBorder="1" applyFont="1">
      <alignment horizontal="right" vertical="center"/>
    </xf>
    <xf borderId="42" fillId="13" fontId="5" numFmtId="0" xfId="0" applyAlignment="1" applyBorder="1" applyFont="1">
      <alignment horizontal="center" shrinkToFit="0" wrapText="1"/>
    </xf>
    <xf borderId="15" fillId="13" fontId="5" numFmtId="0" xfId="0" applyAlignment="1" applyBorder="1" applyFont="1">
      <alignment horizontal="center" shrinkToFit="0" wrapText="1"/>
    </xf>
    <xf borderId="16" fillId="13" fontId="5" numFmtId="0" xfId="0" applyAlignment="1" applyBorder="1" applyFont="1">
      <alignment horizontal="center" shrinkToFit="0" wrapText="1"/>
    </xf>
    <xf borderId="16" fillId="4" fontId="6" numFmtId="0" xfId="0" applyAlignment="1" applyBorder="1" applyFont="1">
      <alignment horizontal="center" shrinkToFit="0" wrapText="1"/>
    </xf>
    <xf borderId="16" fillId="4" fontId="6" numFmtId="0" xfId="0" applyAlignment="1" applyBorder="1" applyFont="1">
      <alignment horizontal="center"/>
    </xf>
    <xf borderId="16" fillId="4" fontId="6" numFmtId="0" xfId="0" applyAlignment="1" applyBorder="1" applyFont="1">
      <alignment horizontal="center" vertical="center"/>
    </xf>
    <xf borderId="43" fillId="4" fontId="6" numFmtId="0" xfId="0" applyAlignment="1" applyBorder="1" applyFont="1">
      <alignment horizontal="center"/>
    </xf>
    <xf borderId="43" fillId="4" fontId="6" numFmtId="0" xfId="0" applyBorder="1" applyFont="1"/>
    <xf borderId="14" fillId="4" fontId="15" numFmtId="0" xfId="0" applyAlignment="1" applyBorder="1" applyFont="1">
      <alignment horizontal="left" vertical="center"/>
    </xf>
    <xf borderId="15" fillId="4" fontId="15" numFmtId="0" xfId="0" applyAlignment="1" applyBorder="1" applyFont="1">
      <alignment horizontal="center" shrinkToFit="0" wrapText="1"/>
    </xf>
    <xf borderId="27" fillId="4" fontId="15" numFmtId="0" xfId="0" applyAlignment="1" applyBorder="1" applyFont="1">
      <alignment horizontal="center" vertical="center"/>
    </xf>
    <xf borderId="27" fillId="4" fontId="6" numFmtId="0" xfId="0" applyAlignment="1" applyBorder="1" applyFont="1">
      <alignment horizontal="center"/>
    </xf>
    <xf borderId="27" fillId="4" fontId="15" numFmtId="0" xfId="0" applyAlignment="1" applyBorder="1" applyFont="1">
      <alignment horizontal="center"/>
    </xf>
    <xf borderId="44" fillId="4" fontId="15" numFmtId="0" xfId="0" applyBorder="1" applyFont="1"/>
    <xf borderId="19" fillId="4" fontId="15" numFmtId="165" xfId="0" applyBorder="1" applyFont="1" applyNumberFormat="1"/>
    <xf borderId="14" fillId="4" fontId="15" numFmtId="0" xfId="0" applyAlignment="1" applyBorder="1" applyFont="1">
      <alignment horizontal="right" vertical="center"/>
    </xf>
    <xf borderId="26" fillId="13" fontId="15" numFmtId="0" xfId="0" applyAlignment="1" applyBorder="1" applyFont="1">
      <alignment horizontal="center" shrinkToFit="0" wrapText="1"/>
    </xf>
    <xf borderId="27" fillId="13" fontId="15" numFmtId="0" xfId="0" applyAlignment="1" applyBorder="1" applyFont="1">
      <alignment horizontal="center" shrinkToFit="0" wrapText="1"/>
    </xf>
    <xf borderId="27" fillId="4" fontId="15" numFmtId="0" xfId="0" applyAlignment="1" applyBorder="1" applyFont="1">
      <alignment horizontal="center" shrinkToFit="0" wrapText="1"/>
    </xf>
    <xf borderId="16" fillId="12" fontId="6" numFmtId="0" xfId="0" applyAlignment="1" applyBorder="1" applyFont="1">
      <alignment horizontal="center" vertical="center"/>
    </xf>
    <xf borderId="44" fillId="4" fontId="6" numFmtId="0" xfId="0" applyAlignment="1" applyBorder="1" applyFont="1">
      <alignment horizontal="center"/>
    </xf>
    <xf borderId="27" fillId="4" fontId="6" numFmtId="1" xfId="0" applyAlignment="1" applyBorder="1" applyFont="1" applyNumberFormat="1">
      <alignment horizontal="center"/>
    </xf>
    <xf borderId="27" fillId="4" fontId="6" numFmtId="0" xfId="0" applyAlignment="1" applyBorder="1" applyFont="1">
      <alignment horizontal="center" vertical="center"/>
    </xf>
    <xf borderId="45" fillId="4" fontId="6" numFmtId="0" xfId="0" applyAlignment="1" applyBorder="1" applyFont="1">
      <alignment horizontal="center"/>
    </xf>
    <xf borderId="44" fillId="4" fontId="6" numFmtId="1" xfId="0" applyBorder="1" applyFont="1" applyNumberFormat="1"/>
    <xf borderId="24" fillId="4" fontId="6" numFmtId="0" xfId="0" applyBorder="1" applyFont="1"/>
    <xf borderId="23" fillId="13" fontId="5" numFmtId="9" xfId="0" applyAlignment="1" applyBorder="1" applyFont="1" applyNumberFormat="1">
      <alignment horizontal="center" shrinkToFit="0" wrapText="1"/>
    </xf>
    <xf borderId="21" fillId="13" fontId="5" numFmtId="9" xfId="0" applyAlignment="1" applyBorder="1" applyFont="1" applyNumberFormat="1">
      <alignment horizontal="center" shrinkToFit="0" wrapText="1"/>
    </xf>
    <xf borderId="21" fillId="4" fontId="6" numFmtId="9" xfId="0" applyAlignment="1" applyBorder="1" applyFont="1" applyNumberFormat="1">
      <alignment horizontal="center" shrinkToFit="0" wrapText="1"/>
    </xf>
    <xf borderId="21" fillId="4" fontId="6" numFmtId="9" xfId="0" applyAlignment="1" applyBorder="1" applyFont="1" applyNumberFormat="1">
      <alignment horizontal="center"/>
    </xf>
    <xf borderId="21" fillId="4" fontId="6" numFmtId="9" xfId="0" applyAlignment="1" applyBorder="1" applyFont="1" applyNumberFormat="1">
      <alignment horizontal="center" vertical="center"/>
    </xf>
    <xf borderId="21" fillId="4" fontId="6" numFmtId="9" xfId="0" applyBorder="1" applyFont="1" applyNumberFormat="1"/>
    <xf borderId="21" fillId="4" fontId="6" numFmtId="0" xfId="0" applyBorder="1" applyFont="1"/>
    <xf borderId="14" fillId="14" fontId="5" numFmtId="0" xfId="0" applyAlignment="1" applyBorder="1" applyFill="1" applyFont="1">
      <alignment horizontal="center" vertical="center"/>
    </xf>
    <xf borderId="10" fillId="15" fontId="5" numFmtId="0" xfId="0" applyAlignment="1" applyBorder="1" applyFill="1" applyFont="1">
      <alignment horizontal="center" shrinkToFit="0" wrapText="1"/>
    </xf>
    <xf borderId="11" fillId="15" fontId="5" numFmtId="0" xfId="0" applyAlignment="1" applyBorder="1" applyFont="1">
      <alignment horizontal="center" shrinkToFit="0" wrapText="1"/>
    </xf>
    <xf borderId="11" fillId="14" fontId="6" numFmtId="0" xfId="0" applyAlignment="1" applyBorder="1" applyFont="1">
      <alignment horizontal="center"/>
    </xf>
    <xf borderId="11" fillId="14" fontId="6" numFmtId="0" xfId="0" applyAlignment="1" applyBorder="1" applyFont="1">
      <alignment horizontal="center" shrinkToFit="0" wrapText="1"/>
    </xf>
    <xf borderId="11" fillId="14" fontId="6" numFmtId="0" xfId="0" applyAlignment="1" applyBorder="1" applyFont="1">
      <alignment horizontal="center" vertical="center"/>
    </xf>
    <xf borderId="17" fillId="14" fontId="6" numFmtId="0" xfId="0" applyAlignment="1" applyBorder="1" applyFont="1">
      <alignment horizontal="center"/>
    </xf>
    <xf borderId="17" fillId="14" fontId="6" numFmtId="0" xfId="0" applyAlignment="1" applyBorder="1" applyFont="1">
      <alignment horizontal="center" vertical="center"/>
    </xf>
    <xf borderId="41" fillId="14" fontId="6" numFmtId="0" xfId="0" applyAlignment="1" applyBorder="1" applyFont="1">
      <alignment horizontal="center"/>
    </xf>
    <xf borderId="41" fillId="14" fontId="6" numFmtId="0" xfId="0" applyBorder="1" applyFont="1"/>
    <xf borderId="34" fillId="14" fontId="6" numFmtId="165" xfId="0" applyBorder="1" applyFont="1" applyNumberFormat="1"/>
    <xf borderId="14" fillId="14" fontId="5" numFmtId="0" xfId="0" applyAlignment="1" applyBorder="1" applyFont="1">
      <alignment horizontal="right" vertical="center"/>
    </xf>
    <xf borderId="15" fillId="15" fontId="5" numFmtId="0" xfId="0" applyAlignment="1" applyBorder="1" applyFont="1">
      <alignment horizontal="center" shrinkToFit="0" wrapText="1"/>
    </xf>
    <xf borderId="16" fillId="15" fontId="5" numFmtId="0" xfId="0" applyAlignment="1" applyBorder="1" applyFont="1">
      <alignment horizontal="center" shrinkToFit="0" wrapText="1"/>
    </xf>
    <xf borderId="16" fillId="14" fontId="6" numFmtId="0" xfId="0" applyAlignment="1" applyBorder="1" applyFont="1">
      <alignment horizontal="center" shrinkToFit="0" wrapText="1"/>
    </xf>
    <xf borderId="16" fillId="14" fontId="6" numFmtId="0" xfId="0" applyAlignment="1" applyBorder="1" applyFont="1">
      <alignment horizontal="center"/>
    </xf>
    <xf borderId="16" fillId="14" fontId="6" numFmtId="0" xfId="0" applyAlignment="1" applyBorder="1" applyFont="1">
      <alignment horizontal="center" vertical="center"/>
    </xf>
    <xf borderId="43" fillId="14" fontId="6" numFmtId="0" xfId="0" applyAlignment="1" applyBorder="1" applyFont="1">
      <alignment horizontal="center"/>
    </xf>
    <xf borderId="43" fillId="14" fontId="6" numFmtId="0" xfId="0" applyBorder="1" applyFont="1"/>
    <xf borderId="19" fillId="14" fontId="6" numFmtId="165" xfId="0" applyBorder="1" applyFont="1" applyNumberFormat="1"/>
    <xf borderId="46" fillId="14" fontId="15" numFmtId="0" xfId="0" applyAlignment="1" applyBorder="1" applyFont="1">
      <alignment horizontal="left" vertical="center"/>
    </xf>
    <xf borderId="16" fillId="14" fontId="15" numFmtId="0" xfId="0" applyBorder="1" applyFont="1"/>
    <xf borderId="3" fillId="12" fontId="6" numFmtId="0" xfId="0" applyAlignment="1" applyBorder="1" applyFont="1">
      <alignment horizontal="center" vertical="center"/>
    </xf>
    <xf borderId="16" fillId="12" fontId="6" numFmtId="0" xfId="0" applyAlignment="1" applyBorder="1" applyFont="1">
      <alignment horizontal="center"/>
    </xf>
    <xf borderId="14" fillId="14" fontId="5" numFmtId="0" xfId="0" applyAlignment="1" applyBorder="1" applyFont="1">
      <alignment horizontal="right" shrinkToFit="0" vertical="center" wrapText="1"/>
    </xf>
    <xf borderId="27" fillId="14" fontId="6" numFmtId="0" xfId="0" applyAlignment="1" applyBorder="1" applyFont="1">
      <alignment horizontal="center"/>
    </xf>
    <xf borderId="27" fillId="14" fontId="15" numFmtId="0" xfId="0" applyAlignment="1" applyBorder="1" applyFont="1">
      <alignment horizontal="center" vertical="center"/>
    </xf>
    <xf borderId="44" fillId="14" fontId="6" numFmtId="0" xfId="0" applyAlignment="1" applyBorder="1" applyFont="1">
      <alignment horizontal="center"/>
    </xf>
    <xf borderId="31" fillId="14" fontId="5" numFmtId="0" xfId="0" applyAlignment="1" applyBorder="1" applyFont="1">
      <alignment horizontal="right" vertical="center"/>
    </xf>
    <xf borderId="20" fillId="15" fontId="5" numFmtId="0" xfId="0" applyAlignment="1" applyBorder="1" applyFont="1">
      <alignment horizontal="center" shrinkToFit="0" wrapText="1"/>
    </xf>
    <xf borderId="21" fillId="15" fontId="5" numFmtId="0" xfId="0" applyAlignment="1" applyBorder="1" applyFont="1">
      <alignment horizontal="center" shrinkToFit="0" wrapText="1"/>
    </xf>
    <xf borderId="21" fillId="14" fontId="6" numFmtId="0" xfId="0" applyAlignment="1" applyBorder="1" applyFont="1">
      <alignment horizontal="center" shrinkToFit="0" wrapText="1"/>
    </xf>
    <xf borderId="21" fillId="14" fontId="6" numFmtId="0" xfId="0" applyAlignment="1" applyBorder="1" applyFont="1">
      <alignment horizontal="center"/>
    </xf>
    <xf borderId="21" fillId="14" fontId="6" numFmtId="0" xfId="0" applyAlignment="1" applyBorder="1" applyFont="1">
      <alignment horizontal="center" vertical="center"/>
    </xf>
    <xf borderId="47" fillId="14" fontId="6" numFmtId="0" xfId="0" applyAlignment="1" applyBorder="1" applyFont="1">
      <alignment horizontal="center"/>
    </xf>
    <xf borderId="22" fillId="14" fontId="6" numFmtId="165" xfId="0" applyBorder="1" applyFont="1" applyNumberFormat="1"/>
    <xf borderId="9" fillId="16" fontId="12" numFmtId="0" xfId="0" applyAlignment="1" applyBorder="1" applyFill="1" applyFont="1">
      <alignment vertical="center"/>
    </xf>
    <xf borderId="11" fillId="17" fontId="6" numFmtId="0" xfId="0" applyAlignment="1" applyBorder="1" applyFill="1" applyFont="1">
      <alignment horizontal="center" shrinkToFit="0" wrapText="1"/>
    </xf>
    <xf borderId="11" fillId="16" fontId="6" numFmtId="0" xfId="0" applyAlignment="1" applyBorder="1" applyFont="1">
      <alignment horizontal="center"/>
    </xf>
    <xf borderId="11" fillId="16" fontId="6" numFmtId="0" xfId="0" applyAlignment="1" applyBorder="1" applyFont="1">
      <alignment horizontal="center" vertical="center"/>
    </xf>
    <xf borderId="48" fillId="16" fontId="6" numFmtId="1" xfId="0" applyBorder="1" applyFont="1" applyNumberFormat="1"/>
    <xf borderId="13" fillId="16" fontId="6" numFmtId="0" xfId="0" applyBorder="1" applyFont="1"/>
    <xf borderId="14" fillId="16" fontId="14" numFmtId="0" xfId="0" applyAlignment="1" applyBorder="1" applyFont="1">
      <alignment vertical="center"/>
    </xf>
    <xf borderId="15" fillId="17" fontId="6" numFmtId="0" xfId="0" applyAlignment="1" applyBorder="1" applyFont="1">
      <alignment horizontal="center" shrinkToFit="0" wrapText="1"/>
    </xf>
    <xf borderId="16" fillId="17" fontId="6" numFmtId="0" xfId="0" applyAlignment="1" applyBorder="1" applyFont="1">
      <alignment horizontal="center" shrinkToFit="0" wrapText="1"/>
    </xf>
    <xf borderId="16" fillId="16" fontId="6" numFmtId="0" xfId="0" applyAlignment="1" applyBorder="1" applyFont="1">
      <alignment horizontal="center"/>
    </xf>
    <xf borderId="15" fillId="17" fontId="15" numFmtId="0" xfId="0" applyAlignment="1" applyBorder="1" applyFont="1">
      <alignment horizontal="center" shrinkToFit="0" vertical="center" wrapText="1"/>
    </xf>
    <xf borderId="17" fillId="16" fontId="6" numFmtId="0" xfId="0" applyAlignment="1" applyBorder="1" applyFont="1">
      <alignment horizontal="center"/>
    </xf>
    <xf borderId="16" fillId="16" fontId="6" numFmtId="0" xfId="0" applyAlignment="1" applyBorder="1" applyFont="1">
      <alignment horizontal="center" vertical="center"/>
    </xf>
    <xf borderId="43" fillId="16" fontId="6" numFmtId="1" xfId="0" applyBorder="1" applyFont="1" applyNumberFormat="1"/>
    <xf borderId="19" fillId="16" fontId="6" numFmtId="0" xfId="0" applyBorder="1" applyFont="1"/>
    <xf borderId="14" fillId="16" fontId="14" numFmtId="0" xfId="0" applyAlignment="1" applyBorder="1" applyFont="1">
      <alignment horizontal="right" vertical="center"/>
    </xf>
    <xf borderId="15" fillId="17" fontId="15" numFmtId="0" xfId="0" applyAlignment="1" applyBorder="1" applyFont="1">
      <alignment horizontal="center" shrinkToFit="0" wrapText="1"/>
    </xf>
    <xf borderId="16" fillId="12" fontId="6" numFmtId="0" xfId="0" applyAlignment="1" applyBorder="1" applyFont="1">
      <alignment horizontal="center" shrinkToFit="0" wrapText="1"/>
    </xf>
    <xf borderId="15" fillId="16" fontId="6" numFmtId="0" xfId="0" applyAlignment="1" applyBorder="1" applyFont="1">
      <alignment horizontal="center" shrinkToFit="0" wrapText="1"/>
    </xf>
    <xf borderId="43" fillId="16" fontId="15" numFmtId="1" xfId="0" applyBorder="1" applyFont="1" applyNumberFormat="1"/>
    <xf borderId="19" fillId="16" fontId="15" numFmtId="0" xfId="0" applyBorder="1" applyFont="1"/>
    <xf borderId="16" fillId="17" fontId="15" numFmtId="0" xfId="0" applyAlignment="1" applyBorder="1" applyFont="1">
      <alignment horizontal="center" shrinkToFit="0" wrapText="1"/>
    </xf>
    <xf borderId="16" fillId="16" fontId="15" numFmtId="0" xfId="0" applyAlignment="1" applyBorder="1" applyFont="1">
      <alignment horizontal="center"/>
    </xf>
    <xf borderId="16" fillId="16" fontId="15" numFmtId="0" xfId="0" applyAlignment="1" applyBorder="1" applyFont="1">
      <alignment horizontal="center" vertical="center"/>
    </xf>
    <xf borderId="14" fillId="16" fontId="12" numFmtId="0" xfId="0" applyAlignment="1" applyBorder="1" applyFont="1">
      <alignment vertical="center"/>
    </xf>
    <xf borderId="16" fillId="17" fontId="5" numFmtId="0" xfId="0" applyAlignment="1" applyBorder="1" applyFont="1">
      <alignment horizontal="center" shrinkToFit="0" wrapText="1"/>
    </xf>
    <xf borderId="16" fillId="16" fontId="6" numFmtId="1" xfId="0" applyBorder="1" applyFont="1" applyNumberFormat="1"/>
    <xf borderId="46" fillId="16" fontId="14" numFmtId="0" xfId="0" applyAlignment="1" applyBorder="1" applyFont="1">
      <alignment vertical="center"/>
    </xf>
    <xf borderId="16" fillId="16" fontId="15" numFmtId="0" xfId="0" applyBorder="1" applyFont="1"/>
    <xf borderId="15" fillId="12" fontId="6" numFmtId="0" xfId="0" applyAlignment="1" applyBorder="1" applyFont="1">
      <alignment horizontal="center" shrinkToFit="0" wrapText="1"/>
    </xf>
    <xf borderId="15" fillId="17" fontId="5" numFmtId="0" xfId="0" applyAlignment="1" applyBorder="1" applyFont="1">
      <alignment horizontal="center" shrinkToFit="0" wrapText="1"/>
    </xf>
    <xf borderId="3" fillId="16" fontId="6" numFmtId="0" xfId="0" applyAlignment="1" applyBorder="1" applyFont="1">
      <alignment horizontal="center" vertical="center"/>
    </xf>
    <xf borderId="16" fillId="17" fontId="5" numFmtId="166" xfId="0" applyAlignment="1" applyBorder="1" applyFont="1" applyNumberFormat="1">
      <alignment horizontal="center" shrinkToFit="0" wrapText="1"/>
    </xf>
    <xf borderId="16" fillId="16" fontId="6" numFmtId="167" xfId="0" applyAlignment="1" applyBorder="1" applyFont="1" applyNumberFormat="1">
      <alignment horizontal="center"/>
    </xf>
    <xf borderId="16" fillId="16" fontId="6" numFmtId="166" xfId="0" applyAlignment="1" applyBorder="1" applyFont="1" applyNumberFormat="1">
      <alignment horizontal="center"/>
    </xf>
    <xf borderId="16" fillId="16" fontId="6" numFmtId="167" xfId="0" applyAlignment="1" applyBorder="1" applyFont="1" applyNumberFormat="1">
      <alignment horizontal="center" vertical="center"/>
    </xf>
    <xf borderId="16" fillId="16" fontId="6" numFmtId="168" xfId="0" applyAlignment="1" applyBorder="1" applyFont="1" applyNumberFormat="1">
      <alignment horizontal="center"/>
    </xf>
    <xf borderId="17" fillId="16" fontId="5" numFmtId="169" xfId="0" applyBorder="1" applyFont="1" applyNumberFormat="1"/>
    <xf borderId="16" fillId="16" fontId="6" numFmtId="166" xfId="0" applyAlignment="1" applyBorder="1" applyFont="1" applyNumberFormat="1">
      <alignment horizontal="center" vertical="center"/>
    </xf>
    <xf borderId="16" fillId="16" fontId="6" numFmtId="170" xfId="0" applyAlignment="1" applyBorder="1" applyFont="1" applyNumberFormat="1">
      <alignment horizontal="center"/>
    </xf>
    <xf borderId="43" fillId="16" fontId="6" numFmtId="168" xfId="0" applyBorder="1" applyFont="1" applyNumberFormat="1"/>
    <xf borderId="31" fillId="16" fontId="12" numFmtId="0" xfId="0" applyAlignment="1" applyBorder="1" applyFont="1">
      <alignment vertical="center"/>
    </xf>
    <xf borderId="26" fillId="17" fontId="5" numFmtId="0" xfId="0" applyAlignment="1" applyBorder="1" applyFont="1">
      <alignment horizontal="center" shrinkToFit="0" wrapText="1"/>
    </xf>
    <xf borderId="27" fillId="17" fontId="5" numFmtId="0" xfId="0" applyAlignment="1" applyBorder="1" applyFont="1">
      <alignment horizontal="center" shrinkToFit="0" wrapText="1"/>
    </xf>
    <xf borderId="27" fillId="16" fontId="6" numFmtId="0" xfId="0" applyAlignment="1" applyBorder="1" applyFont="1">
      <alignment horizontal="center"/>
    </xf>
    <xf borderId="21" fillId="16" fontId="6" numFmtId="0" xfId="0" applyAlignment="1" applyBorder="1" applyFont="1">
      <alignment horizontal="center" vertical="center"/>
    </xf>
    <xf borderId="49" fillId="16" fontId="6" numFmtId="0" xfId="0" applyAlignment="1" applyBorder="1" applyFont="1">
      <alignment horizontal="center"/>
    </xf>
    <xf borderId="27" fillId="16" fontId="6" numFmtId="0" xfId="0" applyAlignment="1" applyBorder="1" applyFont="1">
      <alignment horizontal="center" vertical="center"/>
    </xf>
    <xf borderId="44" fillId="16" fontId="6" numFmtId="1" xfId="0" applyBorder="1" applyFont="1" applyNumberFormat="1"/>
    <xf borderId="24" fillId="16" fontId="6" numFmtId="0" xfId="0" applyBorder="1" applyFont="1"/>
    <xf borderId="1" fillId="0" fontId="1" numFmtId="0" xfId="0" applyAlignment="1" applyBorder="1" applyFont="1">
      <alignment horizontal="center" vertical="center"/>
    </xf>
    <xf borderId="50" fillId="18" fontId="12" numFmtId="0" xfId="0" applyAlignment="1" applyBorder="1" applyFill="1" applyFont="1">
      <alignment vertical="center"/>
    </xf>
    <xf borderId="11" fillId="18" fontId="5" numFmtId="0" xfId="0" applyAlignment="1" applyBorder="1" applyFont="1">
      <alignment horizontal="center" shrinkToFit="0" wrapText="1"/>
    </xf>
    <xf borderId="11" fillId="18" fontId="6" numFmtId="0" xfId="0" applyAlignment="1" applyBorder="1" applyFont="1">
      <alignment horizontal="center" vertical="center"/>
    </xf>
    <xf borderId="11" fillId="18" fontId="6" numFmtId="0" xfId="0" applyAlignment="1" applyBorder="1" applyFont="1">
      <alignment horizontal="center"/>
    </xf>
    <xf borderId="11" fillId="18" fontId="12" numFmtId="0" xfId="0" applyAlignment="1" applyBorder="1" applyFont="1">
      <alignment horizontal="right" vertical="center"/>
    </xf>
    <xf borderId="13" fillId="18" fontId="12" numFmtId="0" xfId="0" applyAlignment="1" applyBorder="1" applyFont="1">
      <alignment vertical="center"/>
    </xf>
    <xf borderId="51" fillId="18" fontId="12" numFmtId="0" xfId="0" applyAlignment="1" applyBorder="1" applyFont="1">
      <alignment vertical="center"/>
    </xf>
    <xf borderId="21" fillId="18" fontId="5" numFmtId="0" xfId="0" applyAlignment="1" applyBorder="1" applyFont="1">
      <alignment horizontal="center" shrinkToFit="0" wrapText="1"/>
    </xf>
    <xf borderId="21" fillId="18" fontId="6" numFmtId="0" xfId="0" applyAlignment="1" applyBorder="1" applyFont="1">
      <alignment horizontal="center" vertical="center"/>
    </xf>
    <xf borderId="21" fillId="18" fontId="6" numFmtId="0" xfId="0" applyBorder="1" applyFont="1"/>
    <xf borderId="21" fillId="18" fontId="6" numFmtId="0" xfId="0" applyAlignment="1" applyBorder="1" applyFont="1">
      <alignment horizontal="center"/>
    </xf>
    <xf borderId="22" fillId="18" fontId="6" numFmtId="9" xfId="0" applyBorder="1" applyFont="1" applyNumberFormat="1"/>
    <xf borderId="0" fillId="0" fontId="9" numFmtId="0" xfId="0" applyFont="1"/>
    <xf borderId="52" fillId="0" fontId="17" numFmtId="0" xfId="0" applyAlignment="1" applyBorder="1" applyFont="1">
      <alignment horizontal="center" shrinkToFit="0" textRotation="90" vertical="center" wrapText="1"/>
    </xf>
    <xf borderId="1" fillId="0" fontId="18" numFmtId="0" xfId="0" applyAlignment="1" applyBorder="1" applyFont="1">
      <alignment horizontal="center" textRotation="90" vertical="center"/>
    </xf>
    <xf borderId="9" fillId="0" fontId="6" numFmtId="0" xfId="0" applyBorder="1" applyFont="1"/>
    <xf borderId="53" fillId="0" fontId="6" numFmtId="168" xfId="0" applyAlignment="1" applyBorder="1" applyFont="1" applyNumberFormat="1">
      <alignment horizontal="center" vertical="center"/>
    </xf>
    <xf borderId="53" fillId="0" fontId="6" numFmtId="0" xfId="0" applyBorder="1" applyFont="1"/>
    <xf borderId="53" fillId="0" fontId="6" numFmtId="0" xfId="0" applyAlignment="1" applyBorder="1" applyFont="1">
      <alignment horizontal="center" vertical="center"/>
    </xf>
    <xf borderId="54" fillId="0" fontId="6" numFmtId="168" xfId="0" applyBorder="1" applyFont="1" applyNumberFormat="1"/>
    <xf borderId="55" fillId="0" fontId="6" numFmtId="9" xfId="0" applyBorder="1" applyFont="1" applyNumberFormat="1"/>
    <xf borderId="56" fillId="0" fontId="3" numFmtId="0" xfId="0" applyBorder="1" applyFont="1"/>
    <xf borderId="14" fillId="0" fontId="6" numFmtId="0" xfId="0" applyBorder="1" applyFont="1"/>
    <xf borderId="16" fillId="0" fontId="6" numFmtId="171" xfId="0" applyAlignment="1" applyBorder="1" applyFont="1" applyNumberFormat="1">
      <alignment horizontal="center"/>
    </xf>
    <xf borderId="16" fillId="0" fontId="6" numFmtId="172" xfId="0" applyAlignment="1" applyBorder="1" applyFont="1" applyNumberFormat="1">
      <alignment horizontal="center"/>
    </xf>
    <xf borderId="16" fillId="0" fontId="6" numFmtId="166" xfId="0" applyBorder="1" applyFont="1" applyNumberFormat="1"/>
    <xf borderId="16" fillId="0" fontId="6" numFmtId="173" xfId="0" applyBorder="1" applyFont="1" applyNumberFormat="1"/>
    <xf borderId="16" fillId="0" fontId="6" numFmtId="168" xfId="0" applyAlignment="1" applyBorder="1" applyFont="1" applyNumberFormat="1">
      <alignment horizontal="center" vertical="center"/>
    </xf>
    <xf borderId="16" fillId="0" fontId="6" numFmtId="168" xfId="0" applyBorder="1" applyFont="1" applyNumberFormat="1"/>
    <xf borderId="16" fillId="0" fontId="6" numFmtId="169" xfId="0" applyAlignment="1" applyBorder="1" applyFont="1" applyNumberFormat="1">
      <alignment horizontal="center"/>
    </xf>
    <xf borderId="16" fillId="0" fontId="6" numFmtId="174" xfId="0" applyAlignment="1" applyBorder="1" applyFont="1" applyNumberFormat="1">
      <alignment horizontal="center"/>
    </xf>
    <xf borderId="16" fillId="0" fontId="6" numFmtId="173" xfId="0" applyAlignment="1" applyBorder="1" applyFont="1" applyNumberFormat="1">
      <alignment horizontal="center"/>
    </xf>
    <xf borderId="16" fillId="0" fontId="6" numFmtId="166" xfId="0" applyAlignment="1" applyBorder="1" applyFont="1" applyNumberFormat="1">
      <alignment horizontal="center"/>
    </xf>
    <xf borderId="5" fillId="0" fontId="6" numFmtId="166" xfId="0" applyBorder="1" applyFont="1" applyNumberFormat="1"/>
    <xf borderId="5" fillId="0" fontId="6" numFmtId="173" xfId="0" applyBorder="1" applyFont="1" applyNumberFormat="1"/>
    <xf borderId="5" fillId="0" fontId="6" numFmtId="168" xfId="0" applyAlignment="1" applyBorder="1" applyFont="1" applyNumberFormat="1">
      <alignment horizontal="center" vertical="center"/>
    </xf>
    <xf borderId="5" fillId="0" fontId="6" numFmtId="168" xfId="0" applyBorder="1" applyFont="1" applyNumberFormat="1"/>
    <xf borderId="57" fillId="0" fontId="6" numFmtId="9" xfId="0" applyBorder="1" applyFont="1" applyNumberFormat="1"/>
    <xf borderId="5" fillId="0" fontId="6" numFmtId="171" xfId="0" applyAlignment="1" applyBorder="1" applyFont="1" applyNumberFormat="1">
      <alignment horizontal="center"/>
    </xf>
    <xf borderId="5" fillId="0" fontId="6" numFmtId="169" xfId="0" applyAlignment="1" applyBorder="1" applyFont="1" applyNumberFormat="1">
      <alignment horizontal="center"/>
    </xf>
    <xf borderId="5" fillId="0" fontId="6" numFmtId="166" xfId="0" applyAlignment="1" applyBorder="1" applyFont="1" applyNumberFormat="1">
      <alignment horizontal="center"/>
    </xf>
    <xf borderId="54" fillId="0" fontId="6" numFmtId="171" xfId="0" applyBorder="1" applyFont="1" applyNumberFormat="1"/>
    <xf borderId="5" fillId="0" fontId="6" numFmtId="0" xfId="0" applyAlignment="1" applyBorder="1" applyFont="1">
      <alignment horizontal="center"/>
    </xf>
    <xf borderId="5" fillId="0" fontId="6" numFmtId="0" xfId="0" applyBorder="1" applyFont="1"/>
    <xf borderId="54" fillId="0" fontId="6" numFmtId="0" xfId="0" applyBorder="1" applyFont="1"/>
    <xf borderId="5" fillId="0" fontId="6" numFmtId="164" xfId="0" applyBorder="1" applyFont="1" applyNumberFormat="1"/>
    <xf borderId="58" fillId="0" fontId="3" numFmtId="0" xfId="0" applyBorder="1" applyFont="1"/>
    <xf borderId="31" fillId="0" fontId="6" numFmtId="0" xfId="0" applyBorder="1" applyFont="1"/>
    <xf borderId="16" fillId="0" fontId="6" numFmtId="9" xfId="0" applyBorder="1" applyFont="1" applyNumberFormat="1"/>
    <xf borderId="59" fillId="4" fontId="6" numFmtId="0" xfId="0" applyBorder="1" applyFont="1"/>
    <xf borderId="40" fillId="13" fontId="5" numFmtId="0" xfId="0" applyAlignment="1" applyBorder="1" applyFont="1">
      <alignment horizontal="center"/>
    </xf>
    <xf borderId="11" fillId="13" fontId="5" numFmtId="0" xfId="0" applyAlignment="1" applyBorder="1" applyFont="1">
      <alignment horizontal="center"/>
    </xf>
    <xf borderId="11" fillId="4" fontId="6" numFmtId="0" xfId="0" applyAlignment="1" applyBorder="1" applyFont="1">
      <alignment horizontal="center"/>
    </xf>
    <xf borderId="11" fillId="13" fontId="6" numFmtId="0" xfId="0" applyAlignment="1" applyBorder="1" applyFont="1">
      <alignment horizontal="center" vertical="center"/>
    </xf>
    <xf borderId="11" fillId="13" fontId="5" numFmtId="0" xfId="0" applyBorder="1" applyFont="1"/>
    <xf borderId="11" fillId="4" fontId="6" numFmtId="0" xfId="0" applyBorder="1" applyFont="1"/>
    <xf borderId="16" fillId="4" fontId="6" numFmtId="0" xfId="0" applyBorder="1" applyFont="1"/>
    <xf borderId="48" fillId="4" fontId="6" numFmtId="0" xfId="0" applyBorder="1" applyFont="1"/>
    <xf borderId="34" fillId="4" fontId="6" numFmtId="9" xfId="0" applyBorder="1" applyFont="1" applyNumberFormat="1"/>
    <xf borderId="46" fillId="4" fontId="6" numFmtId="0" xfId="0" applyBorder="1" applyFont="1"/>
    <xf borderId="42" fillId="13" fontId="5" numFmtId="0" xfId="0" applyAlignment="1" applyBorder="1" applyFont="1">
      <alignment horizontal="center"/>
    </xf>
    <xf borderId="16" fillId="13" fontId="5" numFmtId="0" xfId="0" applyAlignment="1" applyBorder="1" applyFont="1">
      <alignment horizontal="center"/>
    </xf>
    <xf borderId="16" fillId="13" fontId="6" numFmtId="0" xfId="0" applyAlignment="1" applyBorder="1" applyFont="1">
      <alignment horizontal="center" vertical="center"/>
    </xf>
    <xf borderId="16" fillId="13" fontId="5" numFmtId="0" xfId="0" applyBorder="1" applyFont="1"/>
    <xf borderId="42" fillId="13" fontId="5" numFmtId="173" xfId="0" applyAlignment="1" applyBorder="1" applyFont="1" applyNumberFormat="1">
      <alignment horizontal="center"/>
    </xf>
    <xf borderId="16" fillId="13" fontId="5" numFmtId="173" xfId="0" applyAlignment="1" applyBorder="1" applyFont="1" applyNumberFormat="1">
      <alignment horizontal="center"/>
    </xf>
    <xf borderId="16" fillId="4" fontId="6" numFmtId="168" xfId="0" applyAlignment="1" applyBorder="1" applyFont="1" applyNumberFormat="1">
      <alignment horizontal="center"/>
    </xf>
    <xf borderId="16" fillId="4" fontId="6" numFmtId="169" xfId="0" applyAlignment="1" applyBorder="1" applyFont="1" applyNumberFormat="1">
      <alignment horizontal="center"/>
    </xf>
    <xf borderId="16" fillId="4" fontId="6" numFmtId="173" xfId="0" applyAlignment="1" applyBorder="1" applyFont="1" applyNumberFormat="1">
      <alignment horizontal="center"/>
    </xf>
    <xf borderId="16" fillId="13" fontId="6" numFmtId="166" xfId="0" applyAlignment="1" applyBorder="1" applyFont="1" applyNumberFormat="1">
      <alignment horizontal="center" vertical="center"/>
    </xf>
    <xf borderId="11" fillId="4" fontId="6" numFmtId="175" xfId="0" applyBorder="1" applyFont="1" applyNumberFormat="1"/>
    <xf borderId="43" fillId="4" fontId="6" numFmtId="168" xfId="0" applyBorder="1" applyFont="1" applyNumberFormat="1"/>
    <xf borderId="16" fillId="13" fontId="6" numFmtId="173" xfId="0" applyAlignment="1" applyBorder="1" applyFont="1" applyNumberFormat="1">
      <alignment horizontal="center" vertical="center"/>
    </xf>
    <xf borderId="16" fillId="13" fontId="5" numFmtId="168" xfId="0" applyBorder="1" applyFont="1" applyNumberFormat="1"/>
    <xf borderId="16" fillId="4" fontId="6" numFmtId="173" xfId="0" applyBorder="1" applyFont="1" applyNumberFormat="1"/>
    <xf borderId="16" fillId="13" fontId="6" numFmtId="0" xfId="0" applyAlignment="1" applyBorder="1" applyFont="1">
      <alignment horizontal="center"/>
    </xf>
    <xf borderId="42" fillId="13" fontId="5" numFmtId="10" xfId="0" applyAlignment="1" applyBorder="1" applyFont="1" applyNumberFormat="1">
      <alignment horizontal="center"/>
    </xf>
    <xf borderId="16" fillId="13" fontId="5" numFmtId="10" xfId="0" applyAlignment="1" applyBorder="1" applyFont="1" applyNumberFormat="1">
      <alignment horizontal="center"/>
    </xf>
    <xf borderId="16" fillId="4" fontId="6" numFmtId="10" xfId="0" applyAlignment="1" applyBorder="1" applyFont="1" applyNumberFormat="1">
      <alignment horizontal="center"/>
    </xf>
    <xf borderId="16" fillId="13" fontId="6" numFmtId="10" xfId="0" applyAlignment="1" applyBorder="1" applyFont="1" applyNumberFormat="1">
      <alignment horizontal="center" vertical="center"/>
    </xf>
    <xf borderId="16" fillId="13" fontId="5" numFmtId="9" xfId="0" applyBorder="1" applyFont="1" applyNumberFormat="1"/>
    <xf borderId="16" fillId="4" fontId="6" numFmtId="10" xfId="0" applyBorder="1" applyFont="1" applyNumberFormat="1"/>
    <xf borderId="16" fillId="4" fontId="6" numFmtId="9" xfId="0" applyBorder="1" applyFont="1" applyNumberFormat="1"/>
    <xf borderId="11" fillId="4" fontId="6" numFmtId="165" xfId="0" applyBorder="1" applyFont="1" applyNumberFormat="1"/>
    <xf borderId="43" fillId="4" fontId="6" numFmtId="10" xfId="0" applyBorder="1" applyFont="1" applyNumberFormat="1"/>
    <xf borderId="60" fillId="13" fontId="5" numFmtId="0" xfId="0" applyAlignment="1" applyBorder="1" applyFont="1">
      <alignment horizontal="center" shrinkToFit="0" wrapText="1"/>
    </xf>
    <xf borderId="16" fillId="13" fontId="5" numFmtId="0" xfId="0" applyAlignment="1" applyBorder="1" applyFont="1">
      <alignment horizontal="center" vertical="center"/>
    </xf>
    <xf borderId="16" fillId="13" fontId="5" numFmtId="0" xfId="0" applyAlignment="1" applyBorder="1" applyFont="1">
      <alignment horizontal="center" shrinkToFit="0" vertical="center" wrapText="1"/>
    </xf>
    <xf borderId="61" fillId="4" fontId="6" numFmtId="0" xfId="0" applyAlignment="1" applyBorder="1" applyFont="1">
      <alignment shrinkToFit="0" wrapText="1"/>
    </xf>
    <xf borderId="62" fillId="13" fontId="5" numFmtId="0" xfId="0" applyAlignment="1" applyBorder="1" applyFont="1">
      <alignment horizontal="center"/>
    </xf>
    <xf borderId="63" fillId="13" fontId="5" numFmtId="0" xfId="0" applyAlignment="1" applyBorder="1" applyFont="1">
      <alignment horizontal="center"/>
    </xf>
    <xf borderId="63" fillId="4" fontId="6" numFmtId="0" xfId="0" applyAlignment="1" applyBorder="1" applyFont="1">
      <alignment horizontal="center"/>
    </xf>
    <xf borderId="63" fillId="13" fontId="5" numFmtId="0" xfId="0" applyAlignment="1" applyBorder="1" applyFont="1">
      <alignment horizontal="center" shrinkToFit="0" wrapText="1"/>
    </xf>
    <xf borderId="63" fillId="4" fontId="6" numFmtId="0" xfId="0" applyBorder="1" applyFont="1"/>
    <xf borderId="64" fillId="4" fontId="6" numFmtId="9" xfId="0" applyBorder="1" applyFont="1" applyNumberFormat="1"/>
    <xf borderId="1" fillId="0" fontId="2" numFmtId="0" xfId="0" applyAlignment="1" applyBorder="1" applyFont="1">
      <alignment horizontal="center" shrinkToFit="0" textRotation="90" vertical="center" wrapText="1"/>
    </xf>
    <xf borderId="9" fillId="4" fontId="6" numFmtId="0" xfId="0" applyAlignment="1" applyBorder="1" applyFont="1">
      <alignment shrinkToFit="0" wrapText="1"/>
    </xf>
    <xf borderId="65" fillId="13" fontId="5" numFmtId="0" xfId="0" applyAlignment="1" applyBorder="1" applyFont="1">
      <alignment horizontal="center"/>
    </xf>
    <xf borderId="17" fillId="13" fontId="5" numFmtId="0" xfId="0" applyAlignment="1" applyBorder="1" applyFont="1">
      <alignment horizontal="center"/>
    </xf>
    <xf borderId="53" fillId="0" fontId="6" numFmtId="168" xfId="0" applyAlignment="1" applyBorder="1" applyFont="1" applyNumberFormat="1">
      <alignment horizontal="center"/>
    </xf>
    <xf borderId="14" fillId="4" fontId="6" numFmtId="0" xfId="0" applyAlignment="1" applyBorder="1" applyFont="1">
      <alignment shrinkToFit="0" wrapText="1"/>
    </xf>
    <xf borderId="15" fillId="13" fontId="5" numFmtId="0" xfId="0" applyAlignment="1" applyBorder="1" applyFont="1">
      <alignment horizontal="center"/>
    </xf>
    <xf borderId="31" fillId="4" fontId="6" numFmtId="0" xfId="0" applyAlignment="1" applyBorder="1" applyFont="1">
      <alignment shrinkToFit="0" wrapText="1"/>
    </xf>
    <xf borderId="26" fillId="13" fontId="5" numFmtId="0" xfId="0" applyAlignment="1" applyBorder="1" applyFont="1">
      <alignment horizontal="center"/>
    </xf>
    <xf borderId="27" fillId="13" fontId="5" numFmtId="0" xfId="0" applyAlignment="1" applyBorder="1" applyFont="1">
      <alignment horizontal="center"/>
    </xf>
    <xf borderId="7" fillId="0" fontId="19" numFmtId="0" xfId="0" applyAlignment="1" applyBorder="1" applyFont="1">
      <alignment horizontal="center" shrinkToFit="0" textRotation="90" vertical="center" wrapText="1"/>
    </xf>
    <xf borderId="7" fillId="0" fontId="2" numFmtId="0" xfId="0" applyAlignment="1" applyBorder="1" applyFont="1">
      <alignment horizontal="center" shrinkToFit="0" textRotation="90" vertical="center" wrapText="1"/>
    </xf>
    <xf borderId="66" fillId="0" fontId="6" numFmtId="0" xfId="0" applyBorder="1" applyFont="1"/>
    <xf borderId="40" fillId="0" fontId="5" numFmtId="0" xfId="0" applyAlignment="1" applyBorder="1" applyFont="1">
      <alignment horizontal="center" shrinkToFit="0" wrapText="1"/>
    </xf>
    <xf borderId="67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0" fillId="0" fontId="20" numFmtId="0" xfId="0" applyFont="1"/>
    <xf borderId="68" fillId="0" fontId="6" numFmtId="0" xfId="0" applyBorder="1" applyFont="1"/>
    <xf borderId="42" fillId="0" fontId="5" numFmtId="0" xfId="0" applyAlignment="1" applyBorder="1" applyFont="1">
      <alignment horizontal="center" shrinkToFit="0" wrapText="1"/>
    </xf>
    <xf borderId="69" fillId="0" fontId="6" numFmtId="0" xfId="0" applyAlignment="1" applyBorder="1" applyFont="1">
      <alignment horizontal="center"/>
    </xf>
    <xf borderId="19" fillId="0" fontId="6" numFmtId="0" xfId="0" applyAlignment="1" applyBorder="1" applyFont="1">
      <alignment horizontal="center"/>
    </xf>
    <xf borderId="0" fillId="0" fontId="6" numFmtId="168" xfId="0" applyFont="1" applyNumberFormat="1"/>
    <xf borderId="32" fillId="2" fontId="6" numFmtId="0" xfId="0" applyBorder="1" applyFont="1"/>
    <xf borderId="23" fillId="0" fontId="5" numFmtId="173" xfId="0" applyAlignment="1" applyBorder="1" applyFont="1" applyNumberFormat="1">
      <alignment horizontal="center"/>
    </xf>
    <xf borderId="21" fillId="0" fontId="5" numFmtId="173" xfId="0" applyAlignment="1" applyBorder="1" applyFont="1" applyNumberFormat="1">
      <alignment horizontal="center"/>
    </xf>
    <xf borderId="21" fillId="0" fontId="6" numFmtId="173" xfId="0" applyAlignment="1" applyBorder="1" applyFont="1" applyNumberFormat="1">
      <alignment horizontal="center"/>
    </xf>
    <xf borderId="21" fillId="0" fontId="6" numFmtId="168" xfId="0" applyAlignment="1" applyBorder="1" applyFont="1" applyNumberFormat="1">
      <alignment horizontal="center"/>
    </xf>
    <xf borderId="21" fillId="0" fontId="6" numFmtId="168" xfId="0" applyAlignment="1" applyBorder="1" applyFont="1" applyNumberFormat="1">
      <alignment horizontal="center" vertical="center"/>
    </xf>
    <xf borderId="70" fillId="0" fontId="6" numFmtId="168" xfId="0" applyAlignment="1" applyBorder="1" applyFont="1" applyNumberFormat="1">
      <alignment horizontal="center"/>
    </xf>
    <xf borderId="22" fillId="0" fontId="6" numFmtId="0" xfId="0" applyAlignment="1" applyBorder="1" applyFont="1">
      <alignment horizontal="center"/>
    </xf>
    <xf borderId="1" fillId="0" fontId="18" numFmtId="0" xfId="0" applyAlignment="1" applyBorder="1" applyFont="1">
      <alignment horizontal="center" textRotation="45" vertical="center"/>
    </xf>
    <xf borderId="1" fillId="0" fontId="6" numFmtId="0" xfId="0" applyAlignment="1" applyBorder="1" applyFont="1">
      <alignment horizontal="center"/>
    </xf>
    <xf borderId="9" fillId="4" fontId="6" numFmtId="0" xfId="0" applyBorder="1" applyFont="1"/>
    <xf borderId="10" fillId="13" fontId="5" numFmtId="0" xfId="0" applyAlignment="1" applyBorder="1" applyFont="1">
      <alignment horizontal="center" vertical="center"/>
    </xf>
    <xf borderId="11" fillId="13" fontId="5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1" fillId="4" fontId="6" numFmtId="2" xfId="0" applyBorder="1" applyFont="1" applyNumberFormat="1"/>
    <xf borderId="13" fillId="4" fontId="6" numFmtId="9" xfId="0" applyBorder="1" applyFont="1" applyNumberFormat="1"/>
    <xf borderId="31" fillId="4" fontId="6" numFmtId="0" xfId="0" applyBorder="1" applyFont="1"/>
    <xf borderId="27" fillId="4" fontId="6" numFmtId="0" xfId="0" applyBorder="1" applyFont="1"/>
    <xf borderId="1" fillId="0" fontId="2" numFmtId="0" xfId="0" applyAlignment="1" applyBorder="1" applyFont="1">
      <alignment horizontal="center" textRotation="90" vertical="center"/>
    </xf>
    <xf borderId="71" fillId="0" fontId="21" numFmtId="0" xfId="0" applyAlignment="1" applyBorder="1" applyFont="1">
      <alignment horizontal="right" shrinkToFit="0" wrapText="1"/>
    </xf>
    <xf borderId="40" fillId="0" fontId="6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horizontal="right"/>
    </xf>
    <xf borderId="11" fillId="0" fontId="6" numFmtId="0" xfId="0" applyBorder="1" applyFont="1"/>
    <xf borderId="13" fillId="0" fontId="6" numFmtId="1" xfId="0" applyBorder="1" applyFont="1" applyNumberFormat="1"/>
    <xf borderId="72" fillId="0" fontId="21" numFmtId="0" xfId="0" applyAlignment="1" applyBorder="1" applyFont="1">
      <alignment horizontal="right" shrinkToFit="0" wrapText="1"/>
    </xf>
    <xf borderId="42" fillId="0" fontId="6" numFmtId="0" xfId="0" applyAlignment="1" applyBorder="1" applyFont="1">
      <alignment horizontal="center" shrinkToFit="0" wrapText="1"/>
    </xf>
    <xf borderId="16" fillId="0" fontId="6" numFmtId="0" xfId="0" applyAlignment="1" applyBorder="1" applyFont="1">
      <alignment horizontal="right"/>
    </xf>
    <xf borderId="16" fillId="2" fontId="6" numFmtId="0" xfId="0" applyBorder="1" applyFont="1"/>
    <xf borderId="19" fillId="2" fontId="6" numFmtId="1" xfId="0" applyBorder="1" applyFont="1" applyNumberFormat="1"/>
    <xf borderId="72" fillId="0" fontId="21" numFmtId="0" xfId="0" applyAlignment="1" applyBorder="1" applyFont="1">
      <alignment shrinkToFit="0" wrapText="1"/>
    </xf>
    <xf borderId="16" fillId="0" fontId="6" numFmtId="0" xfId="0" applyAlignment="1" applyBorder="1" applyFont="1">
      <alignment horizontal="center" shrinkToFit="0" vertical="center" wrapText="1"/>
    </xf>
    <xf borderId="73" fillId="0" fontId="21" numFmtId="0" xfId="0" applyAlignment="1" applyBorder="1" applyFont="1">
      <alignment shrinkToFit="0" wrapText="1"/>
    </xf>
    <xf borderId="23" fillId="0" fontId="6" numFmtId="0" xfId="0" applyAlignment="1" applyBorder="1" applyFont="1">
      <alignment horizontal="center" shrinkToFit="0" wrapText="1"/>
    </xf>
    <xf borderId="21" fillId="0" fontId="6" numFmtId="0" xfId="0" applyAlignment="1" applyBorder="1" applyFont="1">
      <alignment horizontal="center" shrinkToFit="0" wrapText="1"/>
    </xf>
    <xf borderId="21" fillId="0" fontId="6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horizontal="center" vertical="center"/>
    </xf>
    <xf borderId="21" fillId="2" fontId="6" numFmtId="0" xfId="0" applyBorder="1" applyFont="1"/>
    <xf borderId="22" fillId="2" fontId="6" numFmtId="1" xfId="0" applyBorder="1" applyFont="1" applyNumberFormat="1"/>
    <xf borderId="9" fillId="0" fontId="6" numFmtId="0" xfId="0" applyAlignment="1" applyBorder="1" applyFont="1">
      <alignment horizontal="right" shrinkToFit="0" wrapText="1"/>
    </xf>
    <xf borderId="74" fillId="0" fontId="5" numFmtId="0" xfId="0" applyAlignment="1" applyBorder="1" applyFont="1">
      <alignment horizontal="center" shrinkToFit="0" wrapText="1"/>
    </xf>
    <xf borderId="53" fillId="0" fontId="5" numFmtId="0" xfId="0" applyAlignment="1" applyBorder="1" applyFont="1">
      <alignment horizontal="center" shrinkToFit="0" wrapText="1"/>
    </xf>
    <xf borderId="53" fillId="0" fontId="5" numFmtId="0" xfId="0" applyAlignment="1" applyBorder="1" applyFont="1">
      <alignment horizontal="center"/>
    </xf>
    <xf borderId="53" fillId="0" fontId="6" numFmtId="0" xfId="0" applyAlignment="1" applyBorder="1" applyFont="1">
      <alignment horizontal="center"/>
    </xf>
    <xf borderId="53" fillId="0" fontId="6" numFmtId="0" xfId="0" applyAlignment="1" applyBorder="1" applyFont="1">
      <alignment horizontal="right"/>
    </xf>
    <xf borderId="17" fillId="2" fontId="6" numFmtId="0" xfId="0" applyAlignment="1" applyBorder="1" applyFont="1">
      <alignment horizontal="center" vertical="center"/>
    </xf>
    <xf borderId="17" fillId="2" fontId="6" numFmtId="0" xfId="0" applyBorder="1" applyFont="1"/>
    <xf borderId="34" fillId="2" fontId="6" numFmtId="9" xfId="0" applyBorder="1" applyFont="1" applyNumberFormat="1"/>
    <xf borderId="14" fillId="0" fontId="6" numFmtId="0" xfId="0" applyAlignment="1" applyBorder="1" applyFont="1">
      <alignment horizontal="right" shrinkToFit="0" wrapText="1"/>
    </xf>
    <xf borderId="16" fillId="0" fontId="5" numFmtId="0" xfId="0" applyAlignment="1" applyBorder="1" applyFont="1">
      <alignment horizontal="center"/>
    </xf>
    <xf borderId="19" fillId="2" fontId="6" numFmtId="9" xfId="0" applyBorder="1" applyFont="1" applyNumberFormat="1"/>
    <xf borderId="75" fillId="0" fontId="6" numFmtId="0" xfId="0" applyAlignment="1" applyBorder="1" applyFont="1">
      <alignment horizontal="right" shrinkToFit="0" wrapText="1"/>
    </xf>
    <xf borderId="76" fillId="0" fontId="5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/>
    </xf>
    <xf borderId="5" fillId="0" fontId="6" numFmtId="0" xfId="0" applyAlignment="1" applyBorder="1" applyFont="1">
      <alignment horizontal="right"/>
    </xf>
    <xf borderId="27" fillId="2" fontId="6" numFmtId="0" xfId="0" applyBorder="1" applyFont="1"/>
    <xf borderId="24" fillId="2" fontId="6" numFmtId="9" xfId="0" applyBorder="1" applyFont="1" applyNumberFormat="1"/>
    <xf borderId="59" fillId="2" fontId="6" numFmtId="0" xfId="0" applyAlignment="1" applyBorder="1" applyFont="1">
      <alignment shrinkToFit="0" wrapText="1"/>
    </xf>
    <xf borderId="40" fillId="0" fontId="6" numFmtId="9" xfId="0" applyAlignment="1" applyBorder="1" applyFont="1" applyNumberFormat="1">
      <alignment horizontal="center" shrinkToFit="0" wrapText="1"/>
    </xf>
    <xf borderId="11" fillId="0" fontId="6" numFmtId="9" xfId="0" applyAlignment="1" applyBorder="1" applyFont="1" applyNumberFormat="1">
      <alignment horizontal="center" shrinkToFit="0" wrapText="1"/>
    </xf>
    <xf borderId="11" fillId="0" fontId="6" numFmtId="9" xfId="0" applyAlignment="1" applyBorder="1" applyFont="1" applyNumberFormat="1">
      <alignment horizontal="center"/>
    </xf>
    <xf borderId="11" fillId="0" fontId="6" numFmtId="9" xfId="0" applyAlignment="1" applyBorder="1" applyFont="1" applyNumberFormat="1">
      <alignment horizontal="right"/>
    </xf>
    <xf borderId="11" fillId="0" fontId="6" numFmtId="9" xfId="0" applyAlignment="1" applyBorder="1" applyFont="1" applyNumberFormat="1">
      <alignment horizontal="center" vertical="center"/>
    </xf>
    <xf borderId="11" fillId="2" fontId="6" numFmtId="9" xfId="0" applyBorder="1" applyFont="1" applyNumberFormat="1"/>
    <xf borderId="13" fillId="2" fontId="6" numFmtId="9" xfId="0" applyBorder="1" applyFont="1" applyNumberFormat="1"/>
    <xf borderId="72" fillId="0" fontId="6" numFmtId="0" xfId="0" applyBorder="1" applyFont="1"/>
    <xf borderId="16" fillId="0" fontId="2" numFmtId="0" xfId="0" applyAlignment="1" applyBorder="1" applyFont="1">
      <alignment horizontal="right"/>
    </xf>
    <xf borderId="19" fillId="2" fontId="6" numFmtId="2" xfId="0" applyBorder="1" applyFont="1" applyNumberFormat="1"/>
    <xf borderId="19" fillId="2" fontId="6" numFmtId="176" xfId="0" applyBorder="1" applyFont="1" applyNumberFormat="1"/>
    <xf borderId="72" fillId="0" fontId="21" numFmtId="0" xfId="0" applyBorder="1" applyFont="1"/>
    <xf borderId="42" fillId="0" fontId="5" numFmtId="9" xfId="0" applyAlignment="1" applyBorder="1" applyFont="1" applyNumberFormat="1">
      <alignment horizontal="center" shrinkToFit="0" wrapText="1"/>
    </xf>
    <xf borderId="16" fillId="0" fontId="5" numFmtId="9" xfId="0" applyAlignment="1" applyBorder="1" applyFont="1" applyNumberFormat="1">
      <alignment horizontal="center" shrinkToFit="0" wrapText="1"/>
    </xf>
    <xf borderId="16" fillId="0" fontId="6" numFmtId="9" xfId="0" applyAlignment="1" applyBorder="1" applyFont="1" applyNumberFormat="1">
      <alignment horizontal="center"/>
    </xf>
    <xf borderId="16" fillId="0" fontId="2" numFmtId="9" xfId="0" applyAlignment="1" applyBorder="1" applyFont="1" applyNumberFormat="1">
      <alignment horizontal="right"/>
    </xf>
    <xf borderId="16" fillId="0" fontId="6" numFmtId="9" xfId="0" applyAlignment="1" applyBorder="1" applyFont="1" applyNumberFormat="1">
      <alignment horizontal="center" vertical="center"/>
    </xf>
    <xf borderId="16" fillId="2" fontId="6" numFmtId="9" xfId="0" applyBorder="1" applyFont="1" applyNumberFormat="1"/>
    <xf borderId="42" fillId="0" fontId="5" numFmtId="0" xfId="0" applyBorder="1" applyFont="1"/>
    <xf borderId="16" fillId="0" fontId="5" numFmtId="0" xfId="0" applyBorder="1" applyFont="1"/>
    <xf borderId="16" fillId="2" fontId="6" numFmtId="2" xfId="0" applyBorder="1" applyFont="1" applyNumberFormat="1"/>
    <xf borderId="19" fillId="2" fontId="6" numFmtId="0" xfId="0" applyBorder="1" applyFont="1"/>
    <xf borderId="0" fillId="0" fontId="2" numFmtId="0" xfId="0" applyFont="1"/>
    <xf borderId="73" fillId="0" fontId="6" numFmtId="0" xfId="0" applyBorder="1" applyFont="1"/>
    <xf borderId="23" fillId="0" fontId="5" numFmtId="0" xfId="0" applyBorder="1" applyFont="1"/>
    <xf borderId="21" fillId="0" fontId="5" numFmtId="0" xfId="0" applyBorder="1" applyFont="1"/>
    <xf borderId="21" fillId="0" fontId="6" numFmtId="0" xfId="0" applyBorder="1" applyFont="1"/>
    <xf borderId="21" fillId="2" fontId="6" numFmtId="2" xfId="0" applyBorder="1" applyFont="1" applyNumberFormat="1"/>
    <xf borderId="22" fillId="2" fontId="6" numFmtId="0" xfId="0" applyBorder="1" applyFont="1"/>
    <xf borderId="52" fillId="0" fontId="1" numFmtId="0" xfId="0" applyAlignment="1" applyBorder="1" applyFont="1">
      <alignment horizontal="center" textRotation="90" vertical="center"/>
    </xf>
    <xf borderId="1" fillId="0" fontId="1" numFmtId="0" xfId="0" applyAlignment="1" applyBorder="1" applyFont="1">
      <alignment horizontal="center"/>
    </xf>
    <xf borderId="71" fillId="0" fontId="6" numFmtId="0" xfId="0" applyAlignment="1" applyBorder="1" applyFont="1">
      <alignment shrinkToFit="0" wrapText="1"/>
    </xf>
    <xf borderId="11" fillId="19" fontId="8" numFmtId="9" xfId="0" applyAlignment="1" applyBorder="1" applyFill="1" applyFont="1" applyNumberFormat="1">
      <alignment horizontal="center" shrinkToFit="0" wrapText="1"/>
    </xf>
    <xf borderId="11" fillId="20" fontId="2" numFmtId="9" xfId="0" applyAlignment="1" applyBorder="1" applyFill="1" applyFont="1" applyNumberFormat="1">
      <alignment horizontal="center"/>
    </xf>
    <xf borderId="11" fillId="20" fontId="2" numFmtId="10" xfId="0" applyAlignment="1" applyBorder="1" applyFont="1" applyNumberFormat="1">
      <alignment horizontal="center"/>
    </xf>
    <xf borderId="11" fillId="21" fontId="2" numFmtId="10" xfId="0" applyAlignment="1" applyBorder="1" applyFill="1" applyFont="1" applyNumberFormat="1">
      <alignment horizontal="center" vertical="center"/>
    </xf>
    <xf borderId="11" fillId="0" fontId="2" numFmtId="9" xfId="0" applyBorder="1" applyFont="1" applyNumberFormat="1"/>
    <xf borderId="11" fillId="0" fontId="2" numFmtId="0" xfId="0" applyBorder="1" applyFont="1"/>
    <xf borderId="13" fillId="0" fontId="2" numFmtId="0" xfId="0" applyBorder="1" applyFont="1"/>
    <xf borderId="73" fillId="0" fontId="6" numFmtId="0" xfId="0" applyAlignment="1" applyBorder="1" applyFont="1">
      <alignment shrinkToFit="0" wrapText="1"/>
    </xf>
    <xf borderId="21" fillId="19" fontId="8" numFmtId="9" xfId="0" applyAlignment="1" applyBorder="1" applyFont="1" applyNumberFormat="1">
      <alignment horizontal="center" shrinkToFit="0" wrapText="1"/>
    </xf>
    <xf borderId="21" fillId="20" fontId="2" numFmtId="9" xfId="0" applyAlignment="1" applyBorder="1" applyFont="1" applyNumberFormat="1">
      <alignment horizontal="center"/>
    </xf>
    <xf borderId="21" fillId="20" fontId="2" numFmtId="10" xfId="0" applyAlignment="1" applyBorder="1" applyFont="1" applyNumberFormat="1">
      <alignment horizontal="center"/>
    </xf>
    <xf borderId="21" fillId="21" fontId="2" numFmtId="10" xfId="0" applyAlignment="1" applyBorder="1" applyFont="1" applyNumberFormat="1">
      <alignment horizontal="center" vertical="center"/>
    </xf>
    <xf borderId="21" fillId="0" fontId="2" numFmtId="9" xfId="0" applyAlignment="1" applyBorder="1" applyFont="1" applyNumberFormat="1">
      <alignment horizontal="center"/>
    </xf>
    <xf borderId="21" fillId="0" fontId="2" numFmtId="9" xfId="0" applyAlignment="1" applyBorder="1" applyFont="1" applyNumberFormat="1">
      <alignment horizontal="center" vertical="center"/>
    </xf>
    <xf borderId="21" fillId="0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1" fillId="3" fontId="1" numFmtId="0" xfId="0" applyAlignment="1" applyBorder="1" applyFont="1">
      <alignment horizontal="center" shrinkToFit="0" textRotation="90" vertical="center" wrapText="1"/>
    </xf>
    <xf borderId="77" fillId="11" fontId="2" numFmtId="0" xfId="0" applyBorder="1" applyFont="1"/>
    <xf borderId="40" fillId="19" fontId="8" numFmtId="0" xfId="0" applyAlignment="1" applyBorder="1" applyFont="1">
      <alignment shrinkToFit="0" wrapText="1"/>
    </xf>
    <xf borderId="11" fillId="19" fontId="8" numFmtId="0" xfId="0" applyAlignment="1" applyBorder="1" applyFont="1">
      <alignment shrinkToFit="0" wrapText="1"/>
    </xf>
    <xf borderId="11" fillId="19" fontId="8" numFmtId="0" xfId="0" applyBorder="1" applyFont="1"/>
    <xf borderId="11" fillId="20" fontId="2" numFmtId="0" xfId="0" applyBorder="1" applyFont="1"/>
    <xf borderId="11" fillId="20" fontId="2" numFmtId="0" xfId="0" applyAlignment="1" applyBorder="1" applyFont="1">
      <alignment horizontal="center"/>
    </xf>
    <xf borderId="11" fillId="21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/>
    </xf>
    <xf borderId="42" fillId="19" fontId="5" numFmtId="0" xfId="0" applyAlignment="1" applyBorder="1" applyFont="1">
      <alignment shrinkToFit="0" wrapText="1"/>
    </xf>
    <xf borderId="16" fillId="19" fontId="5" numFmtId="0" xfId="0" applyAlignment="1" applyBorder="1" applyFont="1">
      <alignment shrinkToFit="0" wrapText="1"/>
    </xf>
    <xf borderId="16" fillId="19" fontId="5" numFmtId="0" xfId="0" applyBorder="1" applyFont="1"/>
    <xf borderId="16" fillId="20" fontId="6" numFmtId="0" xfId="0" applyBorder="1" applyFont="1"/>
    <xf borderId="16" fillId="20" fontId="6" numFmtId="0" xfId="0" applyAlignment="1" applyBorder="1" applyFont="1">
      <alignment horizontal="center"/>
    </xf>
    <xf borderId="16" fillId="21" fontId="6" numFmtId="0" xfId="0" applyAlignment="1" applyBorder="1" applyFont="1">
      <alignment horizontal="center" vertical="center"/>
    </xf>
    <xf borderId="16" fillId="20" fontId="2" numFmtId="0" xfId="0" applyAlignment="1" applyBorder="1" applyFont="1">
      <alignment horizontal="center"/>
    </xf>
    <xf borderId="16" fillId="11" fontId="2" numFmtId="0" xfId="0" applyBorder="1" applyFont="1"/>
    <xf borderId="19" fillId="11" fontId="2" numFmtId="0" xfId="0" applyBorder="1" applyFont="1"/>
    <xf borderId="19" fillId="0" fontId="6" numFmtId="0" xfId="0" applyBorder="1" applyFont="1"/>
    <xf borderId="78" fillId="21" fontId="6" numFmtId="0" xfId="0" applyAlignment="1" applyBorder="1" applyFont="1">
      <alignment shrinkToFit="0" wrapText="1"/>
    </xf>
    <xf borderId="27" fillId="21" fontId="6" numFmtId="0" xfId="0" applyAlignment="1" applyBorder="1" applyFont="1">
      <alignment shrinkToFit="0" wrapText="1"/>
    </xf>
    <xf borderId="27" fillId="21" fontId="6" numFmtId="0" xfId="0" applyBorder="1" applyFont="1"/>
    <xf borderId="27" fillId="20" fontId="6" numFmtId="0" xfId="0" applyAlignment="1" applyBorder="1" applyFont="1">
      <alignment horizontal="center"/>
    </xf>
    <xf borderId="21" fillId="21" fontId="6" numFmtId="0" xfId="0" applyAlignment="1" applyBorder="1" applyFont="1">
      <alignment horizontal="center" vertical="center"/>
    </xf>
    <xf borderId="57" fillId="0" fontId="6" numFmtId="0" xfId="0" applyBorder="1" applyFont="1"/>
    <xf borderId="59" fillId="11" fontId="2" numFmtId="0" xfId="0" applyBorder="1" applyFont="1"/>
    <xf borderId="40" fillId="19" fontId="5" numFmtId="0" xfId="0" applyAlignment="1" applyBorder="1" applyFont="1">
      <alignment shrinkToFit="0" wrapText="1"/>
    </xf>
    <xf borderId="11" fillId="19" fontId="5" numFmtId="0" xfId="0" applyAlignment="1" applyBorder="1" applyFont="1">
      <alignment shrinkToFit="0" wrapText="1"/>
    </xf>
    <xf borderId="11" fillId="19" fontId="5" numFmtId="0" xfId="0" applyBorder="1" applyFont="1"/>
    <xf borderId="11" fillId="20" fontId="6" numFmtId="0" xfId="0" applyBorder="1" applyFont="1"/>
    <xf borderId="11" fillId="20" fontId="6" numFmtId="0" xfId="0" applyAlignment="1" applyBorder="1" applyFont="1">
      <alignment horizontal="center"/>
    </xf>
    <xf borderId="11" fillId="21" fontId="6" numFmtId="0" xfId="0" applyAlignment="1" applyBorder="1" applyFont="1">
      <alignment horizontal="center" vertical="center"/>
    </xf>
    <xf borderId="13" fillId="0" fontId="6" numFmtId="0" xfId="0" applyBorder="1" applyFont="1"/>
    <xf borderId="23" fillId="19" fontId="5" numFmtId="0" xfId="0" applyAlignment="1" applyBorder="1" applyFont="1">
      <alignment shrinkToFit="0" wrapText="1"/>
    </xf>
    <xf borderId="21" fillId="19" fontId="5" numFmtId="0" xfId="0" applyAlignment="1" applyBorder="1" applyFont="1">
      <alignment shrinkToFit="0" wrapText="1"/>
    </xf>
    <xf borderId="21" fillId="19" fontId="5" numFmtId="0" xfId="0" applyBorder="1" applyFont="1"/>
    <xf borderId="21" fillId="20" fontId="6" numFmtId="0" xfId="0" applyBorder="1" applyFont="1"/>
    <xf borderId="21" fillId="20" fontId="6" numFmtId="0" xfId="0" applyAlignment="1" applyBorder="1" applyFont="1">
      <alignment horizontal="center"/>
    </xf>
    <xf borderId="21" fillId="0" fontId="6" numFmtId="0" xfId="0" applyAlignment="1" applyBorder="1" applyFont="1">
      <alignment horizontal="right"/>
    </xf>
    <xf borderId="22" fillId="0" fontId="6" numFmtId="0" xfId="0" applyBorder="1" applyFont="1"/>
    <xf borderId="9" fillId="11" fontId="2" numFmtId="0" xfId="0" applyBorder="1" applyFont="1"/>
    <xf borderId="65" fillId="19" fontId="8" numFmtId="0" xfId="0" applyAlignment="1" applyBorder="1" applyFont="1">
      <alignment shrinkToFit="0" wrapText="1"/>
    </xf>
    <xf borderId="17" fillId="19" fontId="8" numFmtId="0" xfId="0" applyAlignment="1" applyBorder="1" applyFont="1">
      <alignment shrinkToFit="0" wrapText="1"/>
    </xf>
    <xf borderId="17" fillId="19" fontId="8" numFmtId="0" xfId="0" applyBorder="1" applyFont="1"/>
    <xf borderId="17" fillId="20" fontId="2" numFmtId="0" xfId="0" applyBorder="1" applyFont="1"/>
    <xf borderId="17" fillId="20" fontId="2" numFmtId="0" xfId="0" applyAlignment="1" applyBorder="1" applyFont="1">
      <alignment horizontal="center"/>
    </xf>
    <xf borderId="11" fillId="11" fontId="2" numFmtId="0" xfId="0" applyBorder="1" applyFont="1"/>
    <xf borderId="13" fillId="11" fontId="2" numFmtId="0" xfId="0" applyBorder="1" applyFont="1"/>
    <xf borderId="15" fillId="19" fontId="5" numFmtId="0" xfId="0" applyAlignment="1" applyBorder="1" applyFont="1">
      <alignment shrinkToFit="0" wrapText="1"/>
    </xf>
    <xf borderId="20" fillId="19" fontId="5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textRotation="90" vertical="center" wrapText="1"/>
    </xf>
    <xf borderId="10" fillId="19" fontId="8" numFmtId="9" xfId="0" applyAlignment="1" applyBorder="1" applyFont="1" applyNumberFormat="1">
      <alignment shrinkToFit="0" wrapText="1"/>
    </xf>
    <xf borderId="11" fillId="19" fontId="8" numFmtId="9" xfId="0" applyAlignment="1" applyBorder="1" applyFont="1" applyNumberFormat="1">
      <alignment shrinkToFit="0" wrapText="1"/>
    </xf>
    <xf borderId="11" fillId="19" fontId="8" numFmtId="9" xfId="0" applyBorder="1" applyFont="1" applyNumberFormat="1"/>
    <xf borderId="11" fillId="20" fontId="2" numFmtId="9" xfId="0" applyBorder="1" applyFont="1" applyNumberFormat="1"/>
    <xf borderId="11" fillId="21" fontId="2" numFmtId="9" xfId="0" applyAlignment="1" applyBorder="1" applyFont="1" applyNumberFormat="1">
      <alignment horizontal="center" vertical="center"/>
    </xf>
    <xf borderId="11" fillId="11" fontId="2" numFmtId="9" xfId="0" applyBorder="1" applyFont="1" applyNumberFormat="1"/>
    <xf borderId="15" fillId="19" fontId="5" numFmtId="9" xfId="0" applyAlignment="1" applyBorder="1" applyFont="1" applyNumberFormat="1">
      <alignment shrinkToFit="0" wrapText="1"/>
    </xf>
    <xf borderId="16" fillId="19" fontId="5" numFmtId="9" xfId="0" applyAlignment="1" applyBorder="1" applyFont="1" applyNumberFormat="1">
      <alignment shrinkToFit="0" wrapText="1"/>
    </xf>
    <xf borderId="16" fillId="19" fontId="5" numFmtId="9" xfId="0" applyBorder="1" applyFont="1" applyNumberFormat="1"/>
    <xf borderId="16" fillId="20" fontId="6" numFmtId="9" xfId="0" applyBorder="1" applyFont="1" applyNumberFormat="1"/>
    <xf borderId="16" fillId="20" fontId="6" numFmtId="9" xfId="0" applyAlignment="1" applyBorder="1" applyFont="1" applyNumberFormat="1">
      <alignment horizontal="center"/>
    </xf>
    <xf borderId="16" fillId="21" fontId="6" numFmtId="9" xfId="0" applyAlignment="1" applyBorder="1" applyFont="1" applyNumberFormat="1">
      <alignment horizontal="center" vertical="center"/>
    </xf>
    <xf borderId="15" fillId="21" fontId="5" numFmtId="9" xfId="0" applyAlignment="1" applyBorder="1" applyFont="1" applyNumberFormat="1">
      <alignment shrinkToFit="0" wrapText="1"/>
    </xf>
    <xf borderId="16" fillId="21" fontId="6" numFmtId="0" xfId="0" applyAlignment="1" applyBorder="1" applyFont="1">
      <alignment shrinkToFit="0" wrapText="1"/>
    </xf>
    <xf borderId="16" fillId="21" fontId="6" numFmtId="0" xfId="0" applyBorder="1" applyFont="1"/>
    <xf borderId="16" fillId="21" fontId="6" numFmtId="9" xfId="0" applyAlignment="1" applyBorder="1" applyFont="1" applyNumberFormat="1">
      <alignment horizontal="center"/>
    </xf>
    <xf borderId="20" fillId="21" fontId="5" numFmtId="9" xfId="0" applyAlignment="1" applyBorder="1" applyFont="1" applyNumberFormat="1">
      <alignment shrinkToFit="0" wrapText="1"/>
    </xf>
    <xf borderId="21" fillId="21" fontId="6" numFmtId="0" xfId="0" applyAlignment="1" applyBorder="1" applyFont="1">
      <alignment shrinkToFit="0" wrapText="1"/>
    </xf>
    <xf borderId="21" fillId="21" fontId="6" numFmtId="0" xfId="0" applyBorder="1" applyFont="1"/>
    <xf borderId="21" fillId="21" fontId="6" numFmtId="9" xfId="0" applyAlignment="1" applyBorder="1" applyFont="1" applyNumberFormat="1">
      <alignment horizontal="center"/>
    </xf>
    <xf borderId="21" fillId="21" fontId="6" numFmtId="9" xfId="0" applyAlignment="1" applyBorder="1" applyFont="1" applyNumberFormat="1">
      <alignment horizontal="center" vertical="center"/>
    </xf>
    <xf borderId="21" fillId="20" fontId="6" numFmtId="9" xfId="0" applyAlignment="1" applyBorder="1" applyFont="1" applyNumberFormat="1">
      <alignment horizontal="center"/>
    </xf>
    <xf borderId="21" fillId="0" fontId="6" numFmtId="9" xfId="0" applyBorder="1" applyFont="1" applyNumberForma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59" fillId="4" fontId="4" numFmtId="0" xfId="0" applyBorder="1" applyFont="1"/>
    <xf borderId="10" fillId="4" fontId="6" numFmtId="1" xfId="0" applyBorder="1" applyFont="1" applyNumberFormat="1"/>
    <xf borderId="46" fillId="4" fontId="6" numFmtId="0" xfId="0" applyAlignment="1" applyBorder="1" applyFont="1">
      <alignment horizontal="right"/>
    </xf>
    <xf borderId="15" fillId="4" fontId="6" numFmtId="9" xfId="0" applyBorder="1" applyFont="1" applyNumberFormat="1"/>
    <xf borderId="46" fillId="4" fontId="2" numFmtId="0" xfId="0" applyAlignment="1" applyBorder="1" applyFont="1">
      <alignment horizontal="right"/>
    </xf>
    <xf borderId="79" fillId="4" fontId="2" numFmtId="0" xfId="0" applyAlignment="1" applyBorder="1" applyFont="1">
      <alignment horizontal="right"/>
    </xf>
    <xf borderId="20" fillId="4" fontId="2" numFmtId="9" xfId="0" applyBorder="1" applyFont="1" applyNumberFormat="1"/>
    <xf borderId="9" fillId="4" fontId="4" numFmtId="0" xfId="0" applyAlignment="1" applyBorder="1" applyFont="1">
      <alignment horizontal="left"/>
    </xf>
    <xf borderId="12" fillId="4" fontId="2" numFmtId="0" xfId="0" applyBorder="1" applyFont="1"/>
    <xf borderId="14" fillId="4" fontId="6" numFmtId="0" xfId="0" applyAlignment="1" applyBorder="1" applyFont="1">
      <alignment horizontal="right"/>
    </xf>
    <xf borderId="25" fillId="4" fontId="2" numFmtId="9" xfId="0" applyBorder="1" applyFont="1" applyNumberFormat="1"/>
    <xf borderId="14" fillId="4" fontId="2" numFmtId="0" xfId="0" applyAlignment="1" applyBorder="1" applyFont="1">
      <alignment horizontal="right"/>
    </xf>
    <xf borderId="25" fillId="4" fontId="2" numFmtId="0" xfId="0" applyBorder="1" applyFont="1"/>
    <xf borderId="80" fillId="4" fontId="6" numFmtId="0" xfId="0" applyAlignment="1" applyBorder="1" applyFont="1">
      <alignment horizontal="right"/>
    </xf>
    <xf borderId="31" fillId="4" fontId="2" numFmtId="0" xfId="0" applyAlignment="1" applyBorder="1" applyFont="1">
      <alignment horizontal="right"/>
    </xf>
    <xf borderId="32" fillId="4" fontId="2" numFmtId="9" xfId="0" applyBorder="1" applyFont="1" applyNumberFormat="1"/>
    <xf borderId="33" fillId="22" fontId="6" numFmtId="0" xfId="0" applyBorder="1" applyFill="1" applyFont="1"/>
    <xf borderId="11" fillId="2" fontId="2" numFmtId="9" xfId="0" applyAlignment="1" applyBorder="1" applyFont="1" applyNumberFormat="1">
      <alignment horizontal="center" shrinkToFit="0" wrapText="1"/>
    </xf>
    <xf borderId="11" fillId="2" fontId="2" numFmtId="9" xfId="0" applyAlignment="1" applyBorder="1" applyFont="1" applyNumberFormat="1">
      <alignment horizontal="center" shrinkToFit="0" vertical="center" wrapText="1"/>
    </xf>
    <xf borderId="14" fillId="4" fontId="6" numFmtId="0" xfId="0" applyBorder="1" applyFont="1"/>
    <xf borderId="25" fillId="4" fontId="6" numFmtId="1" xfId="0" applyBorder="1" applyFont="1" applyNumberFormat="1"/>
    <xf borderId="80" fillId="4" fontId="2" numFmtId="0" xfId="0" applyBorder="1" applyFont="1"/>
    <xf borderId="80" fillId="4" fontId="6" numFmtId="0" xfId="0" applyBorder="1" applyFont="1"/>
    <xf borderId="80" fillId="22" fontId="2" numFmtId="0" xfId="0" applyBorder="1" applyFont="1"/>
    <xf borderId="40" fillId="4" fontId="6" numFmtId="0" xfId="0" applyAlignment="1" applyBorder="1" applyFont="1">
      <alignment horizontal="center" shrinkToFit="0" wrapText="1"/>
    </xf>
    <xf borderId="15" fillId="4" fontId="2" numFmtId="9" xfId="0" applyBorder="1" applyFont="1" applyNumberFormat="1"/>
    <xf borderId="11" fillId="3" fontId="6" numFmtId="9" xfId="0" applyAlignment="1" applyBorder="1" applyFont="1" applyNumberFormat="1">
      <alignment horizontal="center"/>
    </xf>
    <xf borderId="12" fillId="4" fontId="2" numFmtId="9" xfId="0" applyBorder="1" applyFont="1" applyNumberFormat="1"/>
    <xf borderId="27" fillId="3" fontId="6" numFmtId="9" xfId="0" applyAlignment="1" applyBorder="1" applyFont="1" applyNumberFormat="1">
      <alignment horizontal="center"/>
    </xf>
    <xf borderId="40" fillId="4" fontId="6" numFmtId="3" xfId="0" applyAlignment="1" applyBorder="1" applyFont="1" applyNumberFormat="1">
      <alignment horizontal="center" shrinkToFit="0" wrapText="1"/>
    </xf>
    <xf borderId="11" fillId="0" fontId="6" numFmtId="1" xfId="0" applyAlignment="1" applyBorder="1" applyFont="1" applyNumberFormat="1">
      <alignment horizontal="center"/>
    </xf>
    <xf borderId="11" fillId="21" fontId="22" numFmtId="0" xfId="0" applyAlignment="1" applyBorder="1" applyFont="1">
      <alignment horizontal="center" shrinkToFit="0" wrapText="1"/>
    </xf>
    <xf borderId="59" fillId="21" fontId="6" numFmtId="0" xfId="0" applyBorder="1" applyFont="1"/>
    <xf borderId="46" fillId="9" fontId="6" numFmtId="0" xfId="0" applyBorder="1" applyFont="1"/>
    <xf borderId="3" fillId="9" fontId="12" numFmtId="0" xfId="0" applyAlignment="1" applyBorder="1" applyFont="1">
      <alignment vertical="center"/>
    </xf>
    <xf borderId="13" fillId="4" fontId="6" numFmtId="165" xfId="0" applyBorder="1" applyFont="1" applyNumberFormat="1"/>
    <xf borderId="7" fillId="0" fontId="1" numFmtId="0" xfId="0" applyAlignment="1" applyBorder="1" applyFont="1">
      <alignment horizontal="center" textRotation="90" vertical="center"/>
    </xf>
    <xf borderId="19" fillId="4" fontId="6" numFmtId="165" xfId="0" applyBorder="1" applyFont="1" applyNumberFormat="1"/>
    <xf borderId="47" fillId="4" fontId="6" numFmtId="0" xfId="0" applyBorder="1" applyFont="1"/>
    <xf borderId="22" fillId="4" fontId="6" numFmtId="165" xfId="0" applyBorder="1" applyFont="1" applyNumberFormat="1"/>
    <xf borderId="17" fillId="4" fontId="6" numFmtId="1" xfId="0" applyAlignment="1" applyBorder="1" applyFont="1" applyNumberFormat="1">
      <alignment horizontal="center"/>
    </xf>
    <xf borderId="17" fillId="4" fontId="6" numFmtId="9" xfId="0" applyAlignment="1" applyBorder="1" applyFont="1" applyNumberFormat="1">
      <alignment horizontal="center"/>
    </xf>
    <xf borderId="43" fillId="4" fontId="6" numFmtId="9" xfId="0" applyBorder="1" applyFont="1" applyNumberFormat="1"/>
    <xf borderId="29" fillId="0" fontId="1" numFmtId="0" xfId="0" applyAlignment="1" applyBorder="1" applyFont="1">
      <alignment horizontal="center" textRotation="90" vertical="center"/>
    </xf>
    <xf borderId="0" fillId="0" fontId="6" numFmtId="1" xfId="0" applyFont="1" applyNumberFormat="1"/>
    <xf borderId="40" fillId="4" fontId="6" numFmtId="1" xfId="0" applyAlignment="1" applyBorder="1" applyFont="1" applyNumberFormat="1">
      <alignment horizontal="center" shrinkToFit="0" wrapText="1"/>
    </xf>
    <xf borderId="48" fillId="23" fontId="23" numFmtId="1" xfId="0" applyBorder="1" applyFill="1" applyFont="1" applyNumberFormat="1"/>
    <xf borderId="43" fillId="23" fontId="23" numFmtId="1" xfId="0" applyBorder="1" applyFont="1" applyNumberFormat="1"/>
    <xf borderId="59" fillId="18" fontId="12" numFmtId="0" xfId="0" applyAlignment="1" applyBorder="1" applyFont="1">
      <alignment vertical="center"/>
    </xf>
    <xf borderId="79" fillId="18" fontId="12" numFmtId="0" xfId="0" applyAlignment="1" applyBorder="1" applyFont="1">
      <alignment vertical="center"/>
    </xf>
    <xf borderId="11" fillId="16" fontId="6" numFmtId="169" xfId="0" applyAlignment="1" applyBorder="1" applyFont="1" applyNumberFormat="1">
      <alignment horizontal="center"/>
    </xf>
    <xf borderId="11" fillId="16" fontId="6" numFmtId="166" xfId="0" applyAlignment="1" applyBorder="1" applyFont="1" applyNumberFormat="1">
      <alignment horizontal="center"/>
    </xf>
    <xf borderId="11" fillId="16" fontId="6" numFmtId="170" xfId="0" applyAlignment="1" applyBorder="1" applyFont="1" applyNumberFormat="1">
      <alignment horizontal="center"/>
    </xf>
    <xf borderId="40" fillId="0" fontId="6" numFmtId="0" xfId="0" applyBorder="1" applyFont="1"/>
    <xf borderId="11" fillId="0" fontId="6" numFmtId="168" xfId="0" applyAlignment="1" applyBorder="1" applyFont="1" applyNumberFormat="1">
      <alignment horizontal="center"/>
    </xf>
    <xf borderId="67" fillId="0" fontId="6" numFmtId="0" xfId="0" applyBorder="1" applyFont="1"/>
    <xf borderId="42" fillId="0" fontId="6" numFmtId="0" xfId="0" applyBorder="1" applyFont="1"/>
    <xf borderId="0" fillId="0" fontId="6" numFmtId="9" xfId="0" applyFont="1" applyNumberFormat="1"/>
    <xf borderId="76" fillId="0" fontId="6" numFmtId="0" xfId="0" applyBorder="1" applyFont="1"/>
    <xf borderId="81" fillId="0" fontId="6" numFmtId="0" xfId="0" applyBorder="1" applyFont="1"/>
    <xf borderId="40" fillId="4" fontId="6" numFmtId="0" xfId="0" applyBorder="1" applyFont="1"/>
    <xf borderId="42" fillId="4" fontId="6" numFmtId="0" xfId="0" applyBorder="1" applyFont="1"/>
    <xf borderId="11" fillId="4" fontId="6" numFmtId="168" xfId="0" applyBorder="1" applyFont="1" applyNumberFormat="1"/>
    <xf borderId="11" fillId="4" fontId="6" numFmtId="166" xfId="0" applyBorder="1" applyFont="1" applyNumberFormat="1"/>
    <xf borderId="43" fillId="4" fontId="6" numFmtId="169" xfId="0" applyBorder="1" applyFont="1" applyNumberFormat="1"/>
    <xf borderId="11" fillId="4" fontId="6" numFmtId="9" xfId="0" applyBorder="1" applyFont="1" applyNumberFormat="1"/>
    <xf borderId="11" fillId="4" fontId="6" numFmtId="10" xfId="0" applyBorder="1" applyFont="1" applyNumberFormat="1"/>
    <xf borderId="42" fillId="4" fontId="6" numFmtId="0" xfId="0" applyAlignment="1" applyBorder="1" applyFont="1">
      <alignment horizontal="right"/>
    </xf>
    <xf borderId="78" fillId="4" fontId="6" numFmtId="0" xfId="0" applyBorder="1" applyFont="1"/>
    <xf borderId="23" fillId="4" fontId="6" numFmtId="0" xfId="0" applyAlignment="1" applyBorder="1" applyFont="1">
      <alignment shrinkToFit="0" wrapText="1"/>
    </xf>
    <xf borderId="3" fillId="4" fontId="6" numFmtId="0" xfId="0" applyAlignment="1" applyBorder="1" applyFont="1">
      <alignment shrinkToFit="0" wrapText="1"/>
    </xf>
    <xf borderId="69" fillId="0" fontId="6" numFmtId="0" xfId="0" applyBorder="1" applyFont="1"/>
    <xf borderId="70" fillId="0" fontId="6" numFmtId="168" xfId="0" applyBorder="1" applyFont="1" applyNumberFormat="1"/>
    <xf borderId="11" fillId="0" fontId="6" numFmtId="168" xfId="0" applyAlignment="1" applyBorder="1" applyFont="1" applyNumberFormat="1">
      <alignment horizontal="center" shrinkToFit="0" wrapText="1"/>
    </xf>
    <xf borderId="53" fillId="0" fontId="6" numFmtId="168" xfId="0" applyBorder="1" applyFont="1" applyNumberFormat="1"/>
    <xf borderId="2" fillId="0" fontId="18" numFmtId="0" xfId="0" applyAlignment="1" applyBorder="1" applyFont="1">
      <alignment horizontal="center" textRotation="90" vertical="center"/>
    </xf>
    <xf borderId="10" fillId="4" fontId="6" numFmtId="0" xfId="0" applyBorder="1" applyFont="1"/>
    <xf borderId="11" fillId="4" fontId="6" numFmtId="0" xfId="0" applyAlignment="1" applyBorder="1" applyFont="1">
      <alignment shrinkToFit="0" wrapText="1"/>
    </xf>
    <xf borderId="15" fillId="4" fontId="6" numFmtId="0" xfId="0" applyBorder="1" applyFont="1"/>
    <xf borderId="7" fillId="0" fontId="2" numFmtId="0" xfId="0" applyAlignment="1" applyBorder="1" applyFont="1">
      <alignment horizontal="center" textRotation="90" vertical="center"/>
    </xf>
    <xf borderId="8" fillId="0" fontId="2" numFmtId="0" xfId="0" applyAlignment="1" applyBorder="1" applyFont="1">
      <alignment textRotation="90" vertical="center"/>
    </xf>
    <xf borderId="82" fillId="0" fontId="6" numFmtId="0" xfId="0" applyAlignment="1" applyBorder="1" applyFont="1">
      <alignment horizontal="center" shrinkToFit="0" wrapText="1"/>
    </xf>
    <xf borderId="83" fillId="2" fontId="6" numFmtId="0" xfId="0" applyBorder="1" applyFont="1"/>
    <xf borderId="84" fillId="2" fontId="6" numFmtId="0" xfId="0" applyBorder="1" applyFont="1"/>
    <xf borderId="82" fillId="0" fontId="6" numFmtId="9" xfId="0" applyAlignment="1" applyBorder="1" applyFont="1" applyNumberFormat="1">
      <alignment horizontal="center" shrinkToFit="0" wrapText="1"/>
    </xf>
    <xf borderId="30" fillId="0" fontId="2" numFmtId="0" xfId="0" applyAlignment="1" applyBorder="1" applyFont="1">
      <alignment textRotation="90" vertical="center"/>
    </xf>
    <xf borderId="21" fillId="2" fontId="6" numFmtId="9" xfId="0" applyBorder="1" applyFont="1" applyNumberFormat="1"/>
    <xf borderId="0" fillId="0" fontId="1" numFmtId="0" xfId="0" applyFont="1"/>
    <xf borderId="27" fillId="20" fontId="6" numFmtId="0" xfId="0" applyAlignment="1" applyBorder="1" applyFont="1">
      <alignment horizontal="center" shrinkToFit="0" wrapText="1"/>
    </xf>
    <xf borderId="11" fillId="20" fontId="6" numFmtId="10" xfId="0" applyAlignment="1" applyBorder="1" applyFont="1" applyNumberFormat="1">
      <alignment horizontal="center" shrinkToFit="0" wrapText="1"/>
    </xf>
    <xf borderId="85" fillId="3" fontId="1" numFmtId="0" xfId="0" applyAlignment="1" applyBorder="1" applyFont="1">
      <alignment horizontal="center" shrinkToFit="0" textRotation="90" vertical="center" wrapText="1"/>
    </xf>
    <xf borderId="86" fillId="11" fontId="2" numFmtId="0" xfId="0" applyBorder="1" applyFont="1"/>
    <xf borderId="11" fillId="20" fontId="2" numFmtId="0" xfId="0" applyAlignment="1" applyBorder="1" applyFont="1">
      <alignment horizontal="center" shrinkToFit="0" wrapText="1"/>
    </xf>
    <xf borderId="87" fillId="0" fontId="3" numFmtId="0" xfId="0" applyBorder="1" applyFont="1"/>
    <xf borderId="11" fillId="20" fontId="6" numFmtId="0" xfId="0" applyAlignment="1" applyBorder="1" applyFont="1">
      <alignment horizontal="center" shrinkToFit="0" wrapText="1"/>
    </xf>
    <xf borderId="75" fillId="0" fontId="6" numFmtId="0" xfId="0" applyBorder="1" applyFont="1"/>
    <xf borderId="88" fillId="0" fontId="3" numFmtId="0" xfId="0" applyBorder="1" applyFont="1"/>
    <xf borderId="89" fillId="11" fontId="2" numFmtId="0" xfId="0" applyBorder="1" applyFont="1"/>
    <xf borderId="90" fillId="3" fontId="1" numFmtId="0" xfId="0" applyAlignment="1" applyBorder="1" applyFont="1">
      <alignment horizontal="center" shrinkToFit="0" textRotation="90" vertical="center" wrapText="1"/>
    </xf>
    <xf borderId="60" fillId="11" fontId="2" numFmtId="0" xfId="0" applyBorder="1" applyFont="1"/>
    <xf borderId="91" fillId="0" fontId="3" numFmtId="0" xfId="0" applyBorder="1" applyFont="1"/>
    <xf borderId="71" fillId="0" fontId="6" numFmtId="0" xfId="0" applyBorder="1" applyFont="1"/>
    <xf borderId="11" fillId="20" fontId="2" numFmtId="9" xfId="0" applyAlignment="1" applyBorder="1" applyFont="1" applyNumberFormat="1">
      <alignment horizontal="center" shrinkToFit="0" wrapText="1"/>
    </xf>
    <xf borderId="92" fillId="0" fontId="6" numFmtId="0" xfId="0" applyBorder="1" applyFont="1"/>
    <xf borderId="93" fillId="0" fontId="3" numFmtId="0" xfId="0" applyBorder="1" applyFont="1"/>
    <xf borderId="11" fillId="20" fontId="6" numFmtId="9" xfId="0" applyAlignment="1" applyBorder="1" applyFont="1" applyNumberFormat="1">
      <alignment horizontal="center"/>
    </xf>
    <xf borderId="3" fillId="2" fontId="6" numFmtId="0" xfId="0" applyBorder="1" applyFont="1"/>
    <xf borderId="94" fillId="0" fontId="2" numFmtId="0" xfId="0" applyBorder="1" applyFont="1"/>
    <xf borderId="42" fillId="10" fontId="12" numFmtId="0" xfId="0" applyAlignment="1" applyBorder="1" applyFont="1">
      <alignment vertical="center"/>
    </xf>
    <xf borderId="42" fillId="10" fontId="14" numFmtId="0" xfId="0" applyAlignment="1" applyBorder="1" applyFont="1">
      <alignment horizontal="right" vertical="center"/>
    </xf>
    <xf borderId="42" fillId="10" fontId="12" numFmtId="0" xfId="0" applyAlignment="1" applyBorder="1" applyFont="1">
      <alignment horizontal="right" vertical="center"/>
    </xf>
    <xf borderId="94" fillId="0" fontId="24" numFmtId="0" xfId="0" applyAlignment="1" applyBorder="1" applyFont="1">
      <alignment horizontal="left" vertical="center"/>
    </xf>
    <xf borderId="95" fillId="4" fontId="6" numFmtId="0" xfId="0" applyAlignment="1" applyBorder="1" applyFont="1">
      <alignment horizontal="left"/>
    </xf>
    <xf borderId="26" fillId="4" fontId="6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right"/>
    </xf>
    <xf borderId="96" fillId="24" fontId="6" numFmtId="0" xfId="0" applyBorder="1" applyFill="1" applyFont="1"/>
    <xf borderId="84" fillId="24" fontId="6" numFmtId="9" xfId="0" applyBorder="1" applyFont="1" applyNumberFormat="1"/>
    <xf borderId="16" fillId="24" fontId="6" numFmtId="0" xfId="0" applyBorder="1" applyFont="1"/>
    <xf borderId="16" fillId="24" fontId="6" numFmtId="9" xfId="0" applyBorder="1" applyFont="1" applyNumberFormat="1"/>
    <xf borderId="0" fillId="0" fontId="2" numFmtId="0" xfId="0" applyAlignment="1" applyFont="1">
      <alignment horizontal="center" vertical="center"/>
    </xf>
    <xf borderId="14" fillId="4" fontId="2" numFmtId="0" xfId="0" applyAlignment="1" applyBorder="1" applyFont="1">
      <alignment horizontal="left"/>
    </xf>
    <xf borderId="14" fillId="4" fontId="6" numFmtId="0" xfId="0" applyAlignment="1" applyBorder="1" applyFont="1">
      <alignment horizontal="left" vertical="center"/>
    </xf>
    <xf borderId="46" fillId="14" fontId="6" numFmtId="0" xfId="0" applyAlignment="1" applyBorder="1" applyFont="1">
      <alignment horizontal="left" vertical="center"/>
    </xf>
    <xf borderId="14" fillId="16" fontId="1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Enrollment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Head Start Children Enrolled (Goal 266)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'!$O$3:$Z$3</c:f>
              <c:numCache/>
            </c:numRef>
          </c:val>
        </c:ser>
        <c:ser>
          <c:idx val="1"/>
          <c:order val="1"/>
          <c:tx>
            <c:v> Early Head Start Children Enrolled (Goal 148)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'!$O$8:$Z$8</c:f>
              <c:numCache/>
            </c:numRef>
          </c:val>
        </c:ser>
        <c:ser>
          <c:idx val="2"/>
          <c:order val="2"/>
          <c:tx>
            <c:v>17 Pre school child care slots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'!$O$16:$Z$16</c:f>
              <c:numCache/>
            </c:numRef>
          </c:val>
        </c:ser>
        <c:overlap val="100"/>
        <c:axId val="1433389642"/>
        <c:axId val="1866037211"/>
      </c:barChart>
      <c:catAx>
        <c:axId val="1433389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6037211"/>
      </c:catAx>
      <c:valAx>
        <c:axId val="1866037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33896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Home Repair and Rehab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Home Repair MSHA 80 Households (Oxford &amp; Andro &amp; Cumberland)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Housing!$D$10:$O$10</c:f>
              <c:numCache/>
            </c:numRef>
          </c:val>
        </c:ser>
        <c:ser>
          <c:idx val="1"/>
          <c:order val="1"/>
          <c:tx>
            <c:v>Housing rehab and construction management to 20 housing units CDBG Rockland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Housing!$D$12:$O$12</c:f>
              <c:numCache/>
            </c:numRef>
          </c:val>
        </c:ser>
        <c:ser>
          <c:idx val="2"/>
          <c:order val="2"/>
          <c:tx>
            <c:v>Rehab to 9 Existing homes USDA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Housing!$D$15:$O$15</c:f>
              <c:numCache/>
            </c:numRef>
          </c:val>
        </c:ser>
        <c:overlap val="100"/>
        <c:axId val="1910071389"/>
        <c:axId val="787271615"/>
      </c:barChart>
      <c:catAx>
        <c:axId val="1910071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7271615"/>
      </c:catAx>
      <c:valAx>
        <c:axId val="787271615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00713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CAN Council Events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30 playgroups 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Family!$D$2:$P$2</c:f>
            </c:strRef>
          </c:cat>
          <c:val>
            <c:numRef>
              <c:f>Family!$D$11:$O$11</c:f>
              <c:numCache/>
            </c:numRef>
          </c:val>
        </c:ser>
        <c:ser>
          <c:idx val="1"/>
          <c:order val="1"/>
          <c:tx>
            <c:v>9 parent education trainings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Family!$D$2:$P$2</c:f>
            </c:strRef>
          </c:cat>
          <c:val>
            <c:numRef>
              <c:f>Family!$D$13:$O$13</c:f>
              <c:numCache/>
            </c:numRef>
          </c:val>
        </c:ser>
        <c:ser>
          <c:idx val="2"/>
          <c:order val="2"/>
          <c:tx>
            <c:v>20 community provider trainings </c:v>
          </c:tx>
          <c:spPr>
            <a:solidFill>
              <a:srgbClr val="FF66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Family!$D$2:$P$2</c:f>
            </c:strRef>
          </c:cat>
          <c:val>
            <c:numRef>
              <c:f>Family!$D$16:$O$16</c:f>
              <c:numCache/>
            </c:numRef>
          </c:val>
        </c:ser>
        <c:overlap val="100"/>
        <c:axId val="381232366"/>
        <c:axId val="1675495938"/>
      </c:barChart>
      <c:catAx>
        <c:axId val="381232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5495938"/>
      </c:catAx>
      <c:valAx>
        <c:axId val="1675495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12323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CAN Council Participants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Playgroup 20 participants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Family!$D$2:$O$2</c:f>
            </c:strRef>
          </c:cat>
          <c:val>
            <c:numRef>
              <c:f>Family!$D$12:$O$12</c:f>
              <c:numCache/>
            </c:numRef>
          </c:val>
        </c:ser>
        <c:ser>
          <c:idx val="1"/>
          <c:order val="1"/>
          <c:tx>
            <c:v>Parent Education Trainings 45 participants</c:v>
          </c:tx>
          <c:spPr>
            <a:solidFill>
              <a:srgbClr val="FFC61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Family!$D$2:$O$2</c:f>
            </c:strRef>
          </c:cat>
          <c:val>
            <c:numRef>
              <c:f>Family!$D$14:$O$14</c:f>
              <c:numCache/>
            </c:numRef>
          </c:val>
        </c:ser>
        <c:ser>
          <c:idx val="2"/>
          <c:order val="2"/>
          <c:tx>
            <c:v>Community Provider Trainings 160 participants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Family!$D$2:$O$2</c:f>
            </c:strRef>
          </c:cat>
          <c:val>
            <c:numRef>
              <c:f>Family!$D$17:$O$17</c:f>
              <c:numCache/>
            </c:numRef>
          </c:val>
        </c:ser>
        <c:overlap val="100"/>
        <c:axId val="145298363"/>
        <c:axId val="1582279254"/>
      </c:barChart>
      <c:catAx>
        <c:axId val="145298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2279254"/>
      </c:catAx>
      <c:valAx>
        <c:axId val="1582279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2983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678236075689751"/>
          <c:y val="0.15875528052726867"/>
          <c:w val="0.9219834005100676"/>
          <c:h val="0.6863239095622092"/>
        </c:manualLayout>
      </c:layout>
      <c:barChart>
        <c:barDir val="col"/>
        <c:ser>
          <c:idx val="0"/>
          <c:order val="0"/>
          <c:tx>
            <c:v>Maine Families - MEICHV  &amp; Families First                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Family!$H$22:$S$22</c:f>
            </c:strRef>
          </c:cat>
          <c:val>
            <c:numRef>
              <c:f>Family!$D$3:$O$3</c:f>
              <c:numCache/>
            </c:numRef>
          </c:val>
        </c:ser>
        <c:ser>
          <c:idx val="1"/>
          <c:order val="1"/>
          <c:tx>
            <c:v>Current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Family!$H$22:$S$22</c:f>
            </c:strRef>
          </c:cat>
          <c:val>
            <c:numRef>
              <c:f>Family!$G$24:$S$24</c:f>
              <c:numCache/>
            </c:numRef>
          </c:val>
        </c:ser>
        <c:axId val="1368013223"/>
        <c:axId val="2122771800"/>
      </c:barChart>
      <c:catAx>
        <c:axId val="1368013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2771800"/>
      </c:catAx>
      <c:valAx>
        <c:axId val="2122771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8013223"/>
      </c:valAx>
      <c:spPr>
        <a:solidFill>
          <a:schemeClr val="accent3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Whole Family Enrollments</a:t>
            </a:r>
          </a:p>
        </c:rich>
      </c:tx>
      <c:overlay val="0"/>
    </c:title>
    <c:plotArea>
      <c:layout>
        <c:manualLayout>
          <c:xMode val="edge"/>
          <c:yMode val="edge"/>
          <c:x val="0.08274020692468385"/>
          <c:y val="0.13730994152046785"/>
          <c:w val="0.9172597930753161"/>
          <c:h val="0.7053855110216486"/>
        </c:manualLayout>
      </c:layout>
      <c:barChart>
        <c:barDir val="col"/>
        <c:ser>
          <c:idx val="0"/>
          <c:order val="0"/>
          <c:tx>
            <c:v># Families Newly Enrolled in Whole Family Program (month)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Customer!$C$3:$N$3</c:f>
              <c:numCache/>
            </c:numRef>
          </c:val>
        </c:ser>
        <c:ser>
          <c:idx val="1"/>
          <c:order val="1"/>
          <c:tx>
            <c:v># Adult Caregivers Newly Enrolled (month)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Customer!$C$7:$N$7</c:f>
              <c:numCache/>
            </c:numRef>
          </c:val>
        </c:ser>
        <c:ser>
          <c:idx val="2"/>
          <c:order val="2"/>
          <c:tx>
            <c:v># Minor Dependent Children Newly Enrolled (month)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Customer!$C$8:$N$8</c:f>
              <c:numCache/>
            </c:numRef>
          </c:val>
        </c:ser>
        <c:axId val="193933681"/>
        <c:axId val="926363127"/>
      </c:barChart>
      <c:catAx>
        <c:axId val="193933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6363127"/>
      </c:catAx>
      <c:valAx>
        <c:axId val="926363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933681"/>
      </c:valAx>
    </c:plotArea>
    <c:legend>
      <c:legendPos val="b"/>
      <c:layout>
        <c:manualLayout>
          <c:xMode val="edge"/>
          <c:yMode val="edge"/>
          <c:x val="0.049999958796359247"/>
          <c:y val="0.90798556430446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Whole Family Activities</a:t>
            </a:r>
          </a:p>
        </c:rich>
      </c:tx>
      <c:overlay val="0"/>
    </c:title>
    <c:plotArea>
      <c:layout>
        <c:manualLayout>
          <c:xMode val="edge"/>
          <c:yMode val="edge"/>
          <c:x val="0.04573203859721616"/>
          <c:y val="0.03206210196294042"/>
          <c:w val="0.9575298051482485"/>
          <c:h val="0.571388327082556"/>
        </c:manualLayout>
      </c:layout>
      <c:barChart>
        <c:barDir val="col"/>
        <c:ser>
          <c:idx val="0"/>
          <c:order val="0"/>
          <c:tx>
            <c:v># Families Currently Enrolled with a Completed Assessment (month)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Customer!$C$9:$N$9</c:f>
              <c:numCache/>
            </c:numRef>
          </c:val>
        </c:ser>
        <c:ser>
          <c:idx val="1"/>
          <c:order val="1"/>
          <c:tx>
            <c:v># Families Currently Enrolled with a Completed Self Sufficiency Matrix (month)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Customer!$C$10:$N$10</c:f>
              <c:numCache/>
            </c:numRef>
          </c:val>
        </c:ser>
        <c:ser>
          <c:idx val="2"/>
          <c:order val="2"/>
          <c:tx>
            <c:v># Families Currently Enrolled with a Completed Family Plan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Customer!$C$11:$N$11</c:f>
              <c:numCache/>
            </c:numRef>
          </c:val>
        </c:ser>
        <c:ser>
          <c:idx val="3"/>
          <c:order val="3"/>
          <c:tx>
            <c:v># Households completing Financial &amp; Education Reduction Literacy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Customer!$C$12:$N$12</c:f>
              <c:numCache/>
            </c:numRef>
          </c:val>
        </c:ser>
        <c:ser>
          <c:idx val="4"/>
          <c:order val="4"/>
          <c:tx>
            <c:v># Families Who Have Made Progress on the Self Sufficiency Matrix (continuum)"Gains"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Customer!$C$19:$N$19</c:f>
              <c:numCache/>
            </c:numRef>
          </c:val>
        </c:ser>
        <c:axId val="1584602428"/>
        <c:axId val="1611157149"/>
      </c:barChart>
      <c:catAx>
        <c:axId val="1584602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1157149"/>
      </c:catAx>
      <c:valAx>
        <c:axId val="1611157149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46024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Reception calls and Inquiries</a:t>
            </a:r>
          </a:p>
        </c:rich>
      </c:tx>
      <c:overlay val="0"/>
    </c:title>
    <c:plotArea>
      <c:layout>
        <c:manualLayout>
          <c:xMode val="edge"/>
          <c:yMode val="edge"/>
          <c:x val="0.034949378305955105"/>
          <c:y val="0.17171296296296298"/>
          <c:w val="0.9575298051482485"/>
          <c:h val="0.5721591571886847"/>
        </c:manualLayout>
      </c:layout>
      <c:barChart>
        <c:barDir val="col"/>
        <c:grouping val="stacked"/>
        <c:ser>
          <c:idx val="0"/>
          <c:order val="0"/>
          <c:tx>
            <c:v># Incoming calls to reception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Customer!$C$20:$N$20</c:f>
              <c:numCache/>
            </c:numRef>
          </c:val>
        </c:ser>
        <c:ser>
          <c:idx val="1"/>
          <c:order val="1"/>
          <c:tx>
            <c:v># Incoming website inquiries to reception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Customer!$C$21:$N$21</c:f>
              <c:numCache/>
            </c:numRef>
          </c:val>
        </c:ser>
        <c:overlap val="100"/>
        <c:axId val="120782122"/>
        <c:axId val="827173284"/>
      </c:barChart>
      <c:catAx>
        <c:axId val="120782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7173284"/>
      </c:catAx>
      <c:valAx>
        <c:axId val="827173284"/>
        <c:scaling>
          <c:orientation val="minMax"/>
          <c:max val="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782122"/>
        <c:majorUnit val="2000.0"/>
        <c:minorUnit val="10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Families enrolled and Home Visits</a:t>
            </a:r>
          </a:p>
        </c:rich>
      </c:tx>
      <c:overlay val="0"/>
    </c:title>
    <c:plotArea>
      <c:layout>
        <c:manualLayout>
          <c:xMode val="edge"/>
          <c:yMode val="edge"/>
          <c:x val="0.034949378305955105"/>
          <c:y val="0.17171296296296298"/>
          <c:w val="0.9324738501647027"/>
          <c:h val="0.5721591571886847"/>
        </c:manualLayout>
      </c:layout>
      <c:barChart>
        <c:barDir val="col"/>
        <c:ser>
          <c:idx val="0"/>
          <c:order val="0"/>
          <c:tx>
            <c:v># Families Newly Enrolled in Whole Family Program (month)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Customer!$C$3:$N$3</c:f>
              <c:numCache/>
            </c:numRef>
          </c:val>
        </c:ser>
        <c:ser>
          <c:idx val="1"/>
          <c:order val="1"/>
          <c:tx>
            <c:v>Home Visits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Customer!$C$16:$N$16</c:f>
              <c:numCache/>
            </c:numRef>
          </c:val>
        </c:ser>
        <c:axId val="1516337639"/>
        <c:axId val="1411730879"/>
      </c:barChart>
      <c:catAx>
        <c:axId val="1516337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1730879"/>
      </c:catAx>
      <c:valAx>
        <c:axId val="1411730879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6337639"/>
        <c:majorUnit val="20.0"/>
        <c:minorUnit val="1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Development Fund Raising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Raise $150,000 in grant funding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Development!$K$2:$M$2</c:f>
              <c:numCache/>
            </c:numRef>
          </c:val>
        </c:ser>
        <c:ser>
          <c:idx val="1"/>
          <c:order val="1"/>
          <c:tx>
            <c:v>Raise $125,000 in unrestricted funds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Development!$B$4:$H$4</c:f>
              <c:numCache/>
            </c:numRef>
          </c:val>
        </c:ser>
        <c:ser>
          <c:idx val="2"/>
          <c:order val="2"/>
          <c:tx>
            <c:v>Overall Agency Donations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Development!$B$5:$H$5</c:f>
              <c:numCache/>
            </c:numRef>
          </c:val>
        </c:ser>
        <c:ser>
          <c:idx val="3"/>
          <c:order val="3"/>
          <c:tx>
            <c:strRef>
              <c:f>Development!$A$6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Development!$B$6:$H$6</c:f>
              <c:numCache/>
            </c:numRef>
          </c:val>
        </c:ser>
        <c:ser>
          <c:idx val="4"/>
          <c:order val="4"/>
          <c:tx>
            <c:strRef>
              <c:f>Development!$J$4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Development!$K$4:$M$4</c:f>
              <c:numCache/>
            </c:numRef>
          </c:val>
        </c:ser>
        <c:ser>
          <c:idx val="5"/>
          <c:order val="5"/>
          <c:tx>
            <c:strRef>
              <c:f>Development!$J$5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Development!$K$5:$M$5</c:f>
              <c:numCache/>
            </c:numRef>
          </c:val>
        </c:ser>
        <c:ser>
          <c:idx val="6"/>
          <c:order val="6"/>
          <c:tx>
            <c:strRef>
              <c:f>Development!$J$6</c:f>
            </c:strRef>
          </c:tx>
          <c:cat>
            <c:strRef>
              <c:f>Development!$B$2:$H$2</c:f>
            </c:strRef>
          </c:cat>
          <c:val>
            <c:numRef>
              <c:f>Development!$K$6:$M$6</c:f>
              <c:numCache/>
            </c:numRef>
          </c:val>
        </c:ser>
        <c:axId val="241486563"/>
        <c:axId val="1713326383"/>
      </c:barChart>
      <c:catAx>
        <c:axId val="241486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3326383"/>
      </c:catAx>
      <c:valAx>
        <c:axId val="1713326383"/>
        <c:scaling>
          <c:orientation val="minMax"/>
          <c:max val="2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14865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Donor Activity</a:t>
            </a:r>
          </a:p>
        </c:rich>
      </c:tx>
      <c:overlay val="0"/>
    </c:title>
    <c:plotArea>
      <c:layout>
        <c:manualLayout>
          <c:xMode val="edge"/>
          <c:yMode val="edge"/>
          <c:x val="0.029048250722071088"/>
          <c:y val="0.11677290957148008"/>
          <c:w val="0.9608846342972955"/>
          <c:h val="0.7381711908113315"/>
        </c:manualLayout>
      </c:layout>
      <c:barChart>
        <c:barDir val="col"/>
        <c:ser>
          <c:idx val="0"/>
          <c:order val="0"/>
          <c:tx>
            <c:v>Recruit 5 people in the Impact Circle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Development!$B$3:$H$3</c:f>
              <c:numCache/>
            </c:numRef>
          </c:val>
        </c:ser>
        <c:ser>
          <c:idx val="1"/>
          <c:order val="1"/>
          <c:tx>
            <c:v># of new donors acquired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Development!$K$2:$M$2</c:f>
              <c:numCache/>
            </c:numRef>
          </c:val>
        </c:ser>
        <c:ser>
          <c:idx val="2"/>
          <c:order val="2"/>
          <c:tx>
            <c:v># of donors giving more ("upgraded")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Development!$K$3:$M$3</c:f>
              <c:numCache/>
            </c:numRef>
          </c:val>
        </c:ser>
        <c:ser>
          <c:idx val="3"/>
          <c:order val="3"/>
          <c:tx>
            <c:v>Board of Directors contribute to CCI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Development!$B$7:$H$7</c:f>
              <c:numCache/>
            </c:numRef>
          </c:val>
        </c:ser>
        <c:ser>
          <c:idx val="4"/>
          <c:order val="4"/>
          <c:tx>
            <c:strRef>
              <c:f>Development!$A$8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Development!$B$8:$H$8</c:f>
              <c:numCache/>
            </c:numRef>
          </c:val>
        </c:ser>
        <c:ser>
          <c:idx val="5"/>
          <c:order val="5"/>
          <c:tx>
            <c:strRef>
              <c:f>Development!$J$7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Development!$K$7:$M$7</c:f>
              <c:numCache/>
            </c:numRef>
          </c:val>
        </c:ser>
        <c:ser>
          <c:idx val="6"/>
          <c:order val="6"/>
          <c:tx>
            <c:strRef>
              <c:f>Development!$J$8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Development!$K$8:$M$8</c:f>
              <c:numCache/>
            </c:numRef>
          </c:val>
        </c:ser>
        <c:ser>
          <c:idx val="7"/>
          <c:order val="7"/>
          <c:tx>
            <c:strRef>
              <c:f>Development!$A$10</c:f>
            </c:strRef>
          </c:tx>
          <c:cat>
            <c:strRef>
              <c:f>Development!$B$2:$H$2</c:f>
            </c:strRef>
          </c:cat>
          <c:val>
            <c:numRef>
              <c:f>Development!$B$10:$H$10</c:f>
              <c:numCache/>
            </c:numRef>
          </c:val>
        </c:ser>
        <c:ser>
          <c:idx val="8"/>
          <c:order val="8"/>
          <c:tx>
            <c:strRef>
              <c:f>Development!$J$10</c:f>
            </c:strRef>
          </c:tx>
          <c:cat>
            <c:strRef>
              <c:f>Development!$B$2:$H$2</c:f>
            </c:strRef>
          </c:cat>
          <c:val>
            <c:numRef>
              <c:f>Development!$K$10:$M$10</c:f>
              <c:numCache/>
            </c:numRef>
          </c:val>
        </c:ser>
        <c:axId val="559661071"/>
        <c:axId val="1558709253"/>
      </c:barChart>
      <c:catAx>
        <c:axId val="559661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8709253"/>
      </c:catAx>
      <c:valAx>
        <c:axId val="1558709253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96610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Attendance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 HS Goal ≥ 90%   Attendance %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'!$B$4:$M$4</c:f>
              <c:numCache/>
            </c:numRef>
          </c:val>
        </c:ser>
        <c:ser>
          <c:idx val="1"/>
          <c:order val="1"/>
          <c:tx>
            <c:v>EHS Goal ≥ 90% Attendance %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'!$B$9:$M$9</c:f>
              <c:numCache/>
            </c:numRef>
          </c:val>
        </c:ser>
        <c:axId val="1610958790"/>
        <c:axId val="620191641"/>
      </c:barChart>
      <c:catAx>
        <c:axId val="1610958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0191641"/>
      </c:catAx>
      <c:valAx>
        <c:axId val="620191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09587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Home Buyer Ed and Financial Coaching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Provide Homebuyer Education to 600 clients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CCFC!$B$3:$M$3</c:f>
              <c:numCache/>
            </c:numRef>
          </c:val>
        </c:ser>
        <c:ser>
          <c:idx val="1"/>
          <c:order val="1"/>
          <c:tx>
            <c:v>Provide 600 hours of Financial Coaching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CCFC!$B$4:$M$4</c:f>
              <c:numCache/>
            </c:numRef>
          </c:val>
        </c:ser>
        <c:ser>
          <c:idx val="2"/>
          <c:order val="2"/>
          <c:tx>
            <c:v>Create 150 new homeowners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CCFC!$B$5:$M$5</c:f>
              <c:numCache/>
            </c:numRef>
          </c:val>
        </c:ser>
        <c:axId val="424330466"/>
        <c:axId val="838053127"/>
      </c:barChart>
      <c:catAx>
        <c:axId val="424330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8053127"/>
      </c:catAx>
      <c:valAx>
        <c:axId val="83805312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43304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Lending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$2,100,000 in Residential Lending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CCFC!$B$6:$M$6</c:f>
              <c:numCache/>
            </c:numRef>
          </c:val>
        </c:ser>
        <c:ser>
          <c:idx val="1"/>
          <c:order val="1"/>
          <c:tx>
            <c:v>$1,600,000 in Business Lending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CCFC!$B$7:$M$7</c:f>
              <c:numCache/>
            </c:numRef>
          </c:val>
        </c:ser>
        <c:axId val="250508495"/>
        <c:axId val="1673699258"/>
      </c:barChart>
      <c:catAx>
        <c:axId val="25050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3699258"/>
      </c:catAx>
      <c:valAx>
        <c:axId val="1673699258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05084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Business and Economic Development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Provide 6,000 hours of business advising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CCFC!$B$8:$M$8</c:f>
              <c:numCache/>
            </c:numRef>
          </c:val>
        </c:ser>
        <c:ser>
          <c:idx val="1"/>
          <c:order val="1"/>
          <c:tx>
            <c:v>Delinquency Rate – reduce rate by1/3 (33.33%)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CCFC!$B$9:$M$9</c:f>
              <c:numCache/>
            </c:numRef>
          </c:val>
        </c:ser>
        <c:axId val="640766970"/>
        <c:axId val="1697220583"/>
      </c:barChart>
      <c:catAx>
        <c:axId val="640766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7220583"/>
      </c:catAx>
      <c:valAx>
        <c:axId val="1697220583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0766970"/>
        <c:majorUnit val="10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VITA Tax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 550 tax returns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CCFC!$F$11:$I$11</c:f>
              <c:numCache/>
            </c:numRef>
          </c:val>
        </c:ser>
        <c:ser>
          <c:idx val="1"/>
          <c:order val="1"/>
          <c:tx>
            <c:v>cumulative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CCFC!$F$12:$I$12</c:f>
              <c:numCache/>
            </c:numRef>
          </c:val>
        </c:ser>
        <c:axId val="1096746103"/>
        <c:axId val="559011267"/>
      </c:barChart>
      <c:catAx>
        <c:axId val="1096746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9011267"/>
      </c:catAx>
      <c:valAx>
        <c:axId val="559011267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6746103"/>
        <c:majorUnit val="2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Work Orders and Fee for Service Projects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# Work Orders in month being reported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Property!$B$3:$M$3</c:f>
              <c:numCache/>
            </c:numRef>
          </c:val>
        </c:ser>
        <c:ser>
          <c:idx val="1"/>
          <c:order val="1"/>
          <c:tx>
            <c:v># Fee for Service Projects in month being reported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Property!$B$4:$M$4</c:f>
              <c:numCache/>
            </c:numRef>
          </c:val>
        </c:ser>
        <c:axId val="2061214394"/>
        <c:axId val="65794846"/>
      </c:barChart>
      <c:catAx>
        <c:axId val="2061214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794846"/>
      </c:catAx>
      <c:valAx>
        <c:axId val="65794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12143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Fee for Service Revenue</a:t>
            </a:r>
          </a:p>
        </c:rich>
      </c:tx>
      <c:overlay val="0"/>
    </c:title>
    <c:plotArea>
      <c:layout>
        <c:manualLayout>
          <c:xMode val="edge"/>
          <c:yMode val="edge"/>
          <c:x val="0.07807962696760998"/>
          <c:y val="0.17171296296296296"/>
          <c:w val="0.9182873121786207"/>
          <c:h val="0.6149843248760571"/>
        </c:manualLayout>
      </c:layout>
      <c:barChart>
        <c:barDir val="col"/>
        <c:ser>
          <c:idx val="0"/>
          <c:order val="0"/>
          <c:tx>
            <c:v>$$ Fee for Servcie Revenue received in the month being reported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Property!$B$5:$M$5</c:f>
              <c:numCache/>
            </c:numRef>
          </c:val>
        </c:ser>
        <c:ser>
          <c:idx val="1"/>
          <c:order val="1"/>
          <c:tx>
            <c:v>Cumulative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Property!$B$6:$M$6</c:f>
              <c:numCache/>
            </c:numRef>
          </c:val>
        </c:ser>
        <c:axId val="2144169468"/>
        <c:axId val="58116883"/>
      </c:barChart>
      <c:catAx>
        <c:axId val="2144169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116883"/>
      </c:catAx>
      <c:valAx>
        <c:axId val="58116883"/>
        <c:scaling>
          <c:orientation val="minMax"/>
          <c:max val="5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4169468"/>
        <c:majorUnit val="100000.0"/>
        <c:minorUnit val="25000.0"/>
      </c:valAx>
    </c:plotArea>
    <c:legend>
      <c:legendPos val="b"/>
      <c:layout>
        <c:manualLayout>
          <c:xMode val="edge"/>
          <c:yMode val="edge"/>
          <c:x val="0.1692543254898686"/>
          <c:y val="0.89409667541557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Policies Updated 
FY24 goal of 25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# of Policies updated in month being reported (25 expected to be updated in FY24)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Finance!$D$2:$O$2</c:f>
            </c:strRef>
          </c:cat>
          <c:val>
            <c:numRef>
              <c:f>Finance!$D$4:$O$4</c:f>
              <c:numCache/>
            </c:numRef>
          </c:val>
        </c:ser>
        <c:ser>
          <c:idx val="1"/>
          <c:order val="1"/>
          <c:tx>
            <c:v>Average days to close books - goal is 10 days by Sept 2024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Finance!$D$2:$O$2</c:f>
            </c:strRef>
          </c:cat>
          <c:val>
            <c:numRef>
              <c:f>Finance!$D$3:$O$3</c:f>
              <c:numCache/>
            </c:numRef>
          </c:val>
        </c:ser>
        <c:axId val="1739279751"/>
        <c:axId val="1073720694"/>
      </c:barChart>
      <c:catAx>
        <c:axId val="1739279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3720694"/>
      </c:catAx>
      <c:valAx>
        <c:axId val="1073720694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927975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IT - Incidents and Service Requests</a:t>
            </a:r>
          </a:p>
        </c:rich>
      </c:tx>
      <c:overlay val="0"/>
    </c:title>
    <c:plotArea>
      <c:layout>
        <c:manualLayout>
          <c:xMode val="edge"/>
          <c:yMode val="edge"/>
          <c:x val="0.2859408779606957"/>
          <c:y val="0.13654048918348488"/>
          <c:w val="0.37510749358577367"/>
          <c:h val="0.846827952440642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Lbls>
            <c:dLbl>
              <c:idx val="10"/>
              <c:tx>
                <c:rich>
                  <a:bodyPr/>
                  <a:lstStyle/>
                  <a:p>
                    <a:pPr lvl="0">
                      <a:defRPr b="0" i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 sz="900">
                        <a:solidFill>
                          <a:srgbClr val="000000"/>
                        </a:solidFill>
                        <a:latin typeface="+mn-lt"/>
                      </a:rPr>
                      <a:t>[CATEGORY NAME]
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IT!$C$7:$C$20</c:f>
            </c:strRef>
          </c:cat>
          <c:val>
            <c:numRef>
              <c:f>IT!$P$7:$P$20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Response/Resolution 
(in minutes)</a:t>
            </a:r>
          </a:p>
        </c:rich>
      </c:tx>
      <c:overlay val="0"/>
    </c:title>
    <c:plotArea>
      <c:layout>
        <c:manualLayout>
          <c:xMode val="edge"/>
          <c:yMode val="edge"/>
          <c:x val="0.0727933572378307"/>
          <c:y val="0.24958005256200594"/>
          <c:w val="0.8857424338021456"/>
          <c:h val="0.5842265652348831"/>
        </c:manualLayout>
      </c:layout>
      <c:barChart>
        <c:barDir val="col"/>
        <c:ser>
          <c:idx val="0"/>
          <c:order val="0"/>
          <c:tx>
            <c:v>Average time to respond (minutes)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IT!$D$2:$O$2</c:f>
            </c:strRef>
          </c:cat>
          <c:val>
            <c:numRef>
              <c:f>IT!$D$23:$O$23</c:f>
              <c:numCache/>
            </c:numRef>
          </c:val>
        </c:ser>
        <c:ser>
          <c:idx val="1"/>
          <c:order val="1"/>
          <c:tx>
            <c:v>Average time to resolution - urgent issues  (minutes)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IT!$D$2:$O$2</c:f>
            </c:strRef>
          </c:cat>
          <c:val>
            <c:numRef>
              <c:f>IT!$D$25:$O$25</c:f>
              <c:numCache/>
            </c:numRef>
          </c:val>
        </c:ser>
        <c:axId val="1191757761"/>
        <c:axId val="84422376"/>
      </c:barChart>
      <c:catAx>
        <c:axId val="1191757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422376"/>
      </c:catAx>
      <c:valAx>
        <c:axId val="84422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17577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CCI Head Count vs Open Positions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 Positions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Resources'!$D$1:$O$1</c:f>
            </c:strRef>
          </c:cat>
          <c:val>
            <c:numRef>
              <c:f>'Human Resources'!$D$4:$O$4</c:f>
              <c:numCache/>
            </c:numRef>
          </c:val>
        </c:ser>
        <c:ser>
          <c:idx val="1"/>
          <c:order val="1"/>
          <c:tx>
            <c:v>Head Count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Resources'!$D$1:$O$1</c:f>
            </c:strRef>
          </c:cat>
          <c:val>
            <c:numRef>
              <c:f>'Human Resources'!$D$34:$O$34</c:f>
              <c:numCache/>
            </c:numRef>
          </c:val>
        </c:ser>
        <c:axId val="1948834558"/>
        <c:axId val="1273492011"/>
      </c:barChart>
      <c:catAx>
        <c:axId val="1948834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3492011"/>
      </c:catAx>
      <c:valAx>
        <c:axId val="1273492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883455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Head Start / Early Head Start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HS Wait List for Income Eligible 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'!$B$5:$M$5</c:f>
              <c:numCache/>
            </c:numRef>
          </c:val>
        </c:ser>
        <c:ser>
          <c:idx val="1"/>
          <c:order val="1"/>
          <c:tx>
            <c:v> HS Wait List for Over Income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'!$B$6:$M$6</c:f>
              <c:numCache/>
            </c:numRef>
          </c:val>
        </c:ser>
        <c:ser>
          <c:idx val="2"/>
          <c:order val="2"/>
          <c:tx>
            <c:v>EHS Wait List for Income Eligible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'!$B$10:$M$10</c:f>
              <c:numCache/>
            </c:numRef>
          </c:val>
        </c:ser>
        <c:ser>
          <c:idx val="3"/>
          <c:order val="3"/>
          <c:tx>
            <c:v> EHS Wait List for Over Income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'!$B$11:$M$11</c:f>
              <c:numCache/>
            </c:numRef>
          </c:val>
        </c:ser>
        <c:overlap val="100"/>
        <c:axId val="1830319826"/>
        <c:axId val="1521384997"/>
      </c:barChart>
      <c:catAx>
        <c:axId val="1830319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1384997"/>
      </c:catAx>
      <c:valAx>
        <c:axId val="1521384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03198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Open Positions by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Oct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Resources'!$D$5:$D$18</c:f>
              <c:numCache/>
            </c:numRef>
          </c:val>
        </c:ser>
        <c:ser>
          <c:idx val="1"/>
          <c:order val="1"/>
          <c:tx>
            <c:v>Nov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Resources'!$E$5:$E$18</c:f>
              <c:numCache/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Resources'!$F$5:$F$18</c:f>
              <c:numCache/>
            </c:numRef>
          </c:val>
        </c:ser>
        <c:ser>
          <c:idx val="3"/>
          <c:order val="3"/>
          <c:tx>
            <c:v>Jan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Resources'!$G$5:$G$18</c:f>
              <c:numCache/>
            </c:numRef>
          </c:val>
        </c:ser>
        <c:ser>
          <c:idx val="4"/>
          <c:order val="4"/>
          <c:tx>
            <c:v>Feb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Resources'!$H$5:$H$18</c:f>
              <c:numCache/>
            </c:numRef>
          </c:val>
        </c:ser>
        <c:ser>
          <c:idx val="5"/>
          <c:order val="5"/>
          <c:tx>
            <c:v>Mar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Resources'!$I$5:$I$18</c:f>
              <c:numCache/>
            </c:numRef>
          </c:val>
        </c:ser>
        <c:ser>
          <c:idx val="6"/>
          <c:order val="6"/>
          <c:tx>
            <c:v>Apr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Resources'!$I$5:$I$18</c:f>
              <c:numCache/>
            </c:numRef>
          </c:val>
        </c:ser>
        <c:ser>
          <c:idx val="7"/>
          <c:order val="7"/>
          <c:tx>
            <c:v>May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Resources'!$K$5:$K$18</c:f>
              <c:numCache/>
            </c:numRef>
          </c:val>
        </c:ser>
        <c:ser>
          <c:idx val="8"/>
          <c:order val="8"/>
          <c:tx>
            <c:v>Jun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Resources'!$L$5:$L$18</c:f>
              <c:numCache/>
            </c:numRef>
          </c:val>
        </c:ser>
        <c:ser>
          <c:idx val="9"/>
          <c:order val="9"/>
          <c:tx>
            <c:v>July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Resources'!$M$5:$M$18</c:f>
              <c:numCache/>
            </c:numRef>
          </c:val>
        </c:ser>
        <c:ser>
          <c:idx val="10"/>
          <c:order val="10"/>
          <c:tx>
            <c:v>Aug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Resources'!$N$5:$N$18</c:f>
              <c:numCache/>
            </c:numRef>
          </c:val>
        </c:ser>
        <c:ser>
          <c:idx val="11"/>
          <c:order val="11"/>
          <c:tx>
            <c:v>Sept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Resources'!$C$35:$C$48</c:f>
            </c:strRef>
          </c:cat>
          <c:val>
            <c:numRef>
              <c:f>'Human Resources'!$O$5:$O$18</c:f>
              <c:numCache/>
            </c:numRef>
          </c:val>
        </c:ser>
        <c:axId val="1133688820"/>
        <c:axId val="1392700533"/>
      </c:barChart>
      <c:catAx>
        <c:axId val="1133688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2700533"/>
      </c:catAx>
      <c:valAx>
        <c:axId val="1392700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3688820"/>
        <c:majorUnit val="1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Head Count by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Oct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Resources'!$D$35:$D$48</c:f>
              <c:numCache/>
            </c:numRef>
          </c:val>
        </c:ser>
        <c:ser>
          <c:idx val="1"/>
          <c:order val="1"/>
          <c:tx>
            <c:v>Nov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Resources'!$E$35:$E$48</c:f>
              <c:numCache/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Resources'!$F$35:$F$48</c:f>
              <c:numCache/>
            </c:numRef>
          </c:val>
        </c:ser>
        <c:ser>
          <c:idx val="3"/>
          <c:order val="3"/>
          <c:tx>
            <c:v>Jan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Resources'!$G$35:$G$48</c:f>
              <c:numCache/>
            </c:numRef>
          </c:val>
        </c:ser>
        <c:ser>
          <c:idx val="4"/>
          <c:order val="4"/>
          <c:tx>
            <c:v>Feb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Resources'!$H$35:$H$48</c:f>
              <c:numCache/>
            </c:numRef>
          </c:val>
        </c:ser>
        <c:ser>
          <c:idx val="5"/>
          <c:order val="5"/>
          <c:tx>
            <c:v>Mar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Resources'!$I$35:$I$48</c:f>
              <c:numCache/>
            </c:numRef>
          </c:val>
        </c:ser>
        <c:ser>
          <c:idx val="6"/>
          <c:order val="6"/>
          <c:tx>
            <c:v>Apr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Resources'!$J$35:$J$48</c:f>
              <c:numCache/>
            </c:numRef>
          </c:val>
        </c:ser>
        <c:ser>
          <c:idx val="7"/>
          <c:order val="7"/>
          <c:tx>
            <c:v>May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Resources'!$K$35:$K$48</c:f>
              <c:numCache/>
            </c:numRef>
          </c:val>
        </c:ser>
        <c:ser>
          <c:idx val="8"/>
          <c:order val="8"/>
          <c:tx>
            <c:v>Jun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Resources'!$L$35:$L$48</c:f>
              <c:numCache/>
            </c:numRef>
          </c:val>
        </c:ser>
        <c:ser>
          <c:idx val="9"/>
          <c:order val="9"/>
          <c:tx>
            <c:v>July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Resources'!$M$35:$M$48</c:f>
              <c:numCache/>
            </c:numRef>
          </c:val>
        </c:ser>
        <c:ser>
          <c:idx val="10"/>
          <c:order val="10"/>
          <c:tx>
            <c:v>Aug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Resources'!$N$35:$N$48</c:f>
              <c:numCache/>
            </c:numRef>
          </c:val>
        </c:ser>
        <c:ser>
          <c:idx val="11"/>
          <c:order val="11"/>
          <c:tx>
            <c:v>Sept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Resources'!$C$35:$C$48</c:f>
            </c:strRef>
          </c:cat>
          <c:val>
            <c:numRef>
              <c:f>'Human Resources'!$O$35:$O$48</c:f>
              <c:numCache/>
            </c:numRef>
          </c:val>
        </c:ser>
        <c:axId val="58738212"/>
        <c:axId val="1708051416"/>
      </c:barChart>
      <c:catAx>
        <c:axId val="58738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8051416"/>
      </c:catAx>
      <c:valAx>
        <c:axId val="1708051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738212"/>
        <c:majorUnit val="5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Head Start / Early Head  Start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HS  for Income Eligible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Lists'!$B$5:$M$5</c:f>
              <c:numCache/>
            </c:numRef>
          </c:val>
        </c:ser>
        <c:ser>
          <c:idx val="1"/>
          <c:order val="1"/>
          <c:tx>
            <c:v>HS for Over Income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Lists'!$B$6:$M$6</c:f>
              <c:numCache/>
            </c:numRef>
          </c:val>
        </c:ser>
        <c:ser>
          <c:idx val="2"/>
          <c:order val="2"/>
          <c:tx>
            <c:v>EHS for Income Eligible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Lists'!$B$8:$M$8</c:f>
              <c:numCache/>
            </c:numRef>
          </c:val>
        </c:ser>
        <c:ser>
          <c:idx val="3"/>
          <c:order val="3"/>
          <c:tx>
            <c:v> EHS for Over Income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Lists'!$B$9:$M$9</c:f>
              <c:numCache/>
            </c:numRef>
          </c:val>
        </c:ser>
        <c:overlap val="100"/>
        <c:axId val="1639260799"/>
        <c:axId val="1359902701"/>
      </c:barChart>
      <c:catAx>
        <c:axId val="163926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9902701"/>
      </c:catAx>
      <c:valAx>
        <c:axId val="1359902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9260799"/>
      </c:valAx>
    </c:plotArea>
    <c:legend>
      <c:legendPos val="b"/>
      <c:layout>
        <c:manualLayout>
          <c:xMode val="edge"/>
          <c:yMode val="edge"/>
          <c:x val="0.10059098862642171"/>
          <c:y val="0.82291557305336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Housing Services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CHIP wait List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Lists'!$I$11:$M$11</c:f>
              <c:numCache/>
            </c:numRef>
          </c:val>
        </c:ser>
        <c:ser>
          <c:idx val="1"/>
          <c:order val="1"/>
          <c:tx>
            <c:v>Heat Pump Wait List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Lists'!$I$12:$M$12</c:f>
              <c:numCache/>
            </c:numRef>
          </c:val>
        </c:ser>
        <c:ser>
          <c:idx val="2"/>
          <c:order val="2"/>
          <c:tx>
            <c:v>Home Repair Wait List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Lists'!$I$13:$M$13</c:f>
              <c:numCache/>
            </c:numRef>
          </c:val>
        </c:ser>
        <c:overlap val="100"/>
        <c:axId val="1488228878"/>
        <c:axId val="132423215"/>
      </c:barChart>
      <c:catAx>
        <c:axId val="1488228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423215"/>
      </c:catAx>
      <c:valAx>
        <c:axId val="132423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82288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HEAP Wait List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Lists'!$I$15:$M$15</c:f>
              <c:numCache/>
            </c:numRef>
          </c:val>
        </c:ser>
        <c:axId val="72767413"/>
        <c:axId val="595290887"/>
      </c:barChart>
      <c:catAx>
        <c:axId val="72767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5290887"/>
      </c:catAx>
      <c:valAx>
        <c:axId val="595290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767413"/>
      </c:valAx>
    </c:plotArea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Prevention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ME Families  - Active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Lists'!$I$17:$M$17</c:f>
              <c:numCache/>
            </c:numRef>
          </c:val>
        </c:ser>
        <c:ser>
          <c:idx val="1"/>
          <c:order val="1"/>
          <c:tx>
            <c:v>ME Families - Outreach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Lists'!$I$18:$M$18</c:f>
              <c:numCache/>
            </c:numRef>
          </c:val>
        </c:ser>
        <c:ser>
          <c:idx val="2"/>
          <c:order val="2"/>
          <c:tx>
            <c:v>Prevent  Council  Work Shops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Lists'!$I$20:$M$20</c:f>
              <c:numCache/>
            </c:numRef>
          </c:val>
        </c:ser>
        <c:overlap val="100"/>
        <c:axId val="768285539"/>
        <c:axId val="1849826469"/>
      </c:barChart>
      <c:catAx>
        <c:axId val="768285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9826469"/>
      </c:catAx>
      <c:valAx>
        <c:axId val="1849826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8285539"/>
      </c:valAx>
    </c:plotArea>
    <c:legend>
      <c:legendPos val="b"/>
      <c:layout>
        <c:manualLayout>
          <c:xMode val="edge"/>
          <c:yMode val="edge"/>
          <c:x val="0.002938320209973755"/>
          <c:y val="0.82291557305336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Whole Family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Whole Family Wait List - Oxford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Lists'!$I$22:$M$22</c:f>
              <c:numCache/>
            </c:numRef>
          </c:val>
        </c:ser>
        <c:ser>
          <c:idx val="1"/>
          <c:order val="1"/>
          <c:tx>
            <c:v>Whole Family Wait List - Andro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Lists'!$I$23:$M$23</c:f>
              <c:numCache/>
            </c:numRef>
          </c:val>
        </c:ser>
        <c:ser>
          <c:idx val="2"/>
          <c:order val="2"/>
          <c:tx>
            <c:v>Assurance 16 Wait List - Oxford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Lists'!$I$25:$M$25</c:f>
              <c:numCache/>
            </c:numRef>
          </c:val>
        </c:ser>
        <c:ser>
          <c:idx val="3"/>
          <c:order val="3"/>
          <c:tx>
            <c:v>Assurance 16 Wait List - Andro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Lists'!$I$26:$M$26</c:f>
              <c:numCache/>
            </c:numRef>
          </c:val>
        </c:ser>
        <c:overlap val="100"/>
        <c:axId val="790159476"/>
        <c:axId val="1161219711"/>
      </c:barChart>
      <c:catAx>
        <c:axId val="790159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1219711"/>
      </c:catAx>
      <c:valAx>
        <c:axId val="1161219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0159476"/>
      </c:valAx>
    </c:plotArea>
    <c:legend>
      <c:legendPos val="b"/>
      <c:layout>
        <c:manualLayout>
          <c:xMode val="edge"/>
          <c:yMode val="edge"/>
          <c:x val="0.02856277340332459"/>
          <c:y val="0.82291557305336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Meals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CACFP meals provided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'!$O$25:$Z$25</c:f>
              <c:numCache/>
            </c:numRef>
          </c:val>
        </c:ser>
        <c:ser>
          <c:idx val="1"/>
          <c:order val="1"/>
          <c:tx>
            <c:v>Number of GSFB Meals Distributed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'!$O$26:$Z$26</c:f>
              <c:numCache/>
            </c:numRef>
          </c:val>
        </c:ser>
        <c:overlap val="100"/>
        <c:axId val="410536047"/>
        <c:axId val="378260237"/>
      </c:barChart>
      <c:catAx>
        <c:axId val="41053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8260237"/>
      </c:catAx>
      <c:valAx>
        <c:axId val="378260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0536047"/>
      </c:valAx>
      <c:spPr>
        <a:solidFill>
          <a:schemeClr val="accent6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Emergency Heat FY24</a:t>
            </a:r>
          </a:p>
        </c:rich>
      </c:tx>
      <c:overlay val="0"/>
    </c:title>
    <c:plotArea>
      <c:layout>
        <c:manualLayout>
          <c:xMode val="edge"/>
          <c:yMode val="edge"/>
          <c:x val="0.06597328806702282"/>
          <c:y val="0.13969872316346316"/>
          <c:w val="0.9145777621082049"/>
          <c:h val="0.6867668154772055"/>
        </c:manualLayout>
      </c:layout>
      <c:barChart>
        <c:barDir val="col"/>
        <c:grouping val="stacked"/>
        <c:ser>
          <c:idx val="0"/>
          <c:order val="0"/>
          <c:tx>
            <c:v>Private Donations - 100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Energy!$B$4:$M$4</c:f>
              <c:numCache/>
            </c:numRef>
          </c:val>
        </c:ser>
        <c:ser>
          <c:idx val="1"/>
          <c:order val="1"/>
          <c:tx>
            <c:v> ECIP - 1400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Energy!$B$5:$M$5</c:f>
              <c:numCache/>
            </c:numRef>
          </c:val>
        </c:ser>
        <c:ser>
          <c:idx val="2"/>
          <c:order val="2"/>
          <c:tx>
            <c:v>Upfronts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Energy!$B$6:$M$6</c:f>
              <c:numCache/>
            </c:numRef>
          </c:val>
        </c:ser>
        <c:overlap val="100"/>
        <c:axId val="1531620873"/>
        <c:axId val="1091705890"/>
      </c:barChart>
      <c:catAx>
        <c:axId val="1531620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1705890"/>
      </c:catAx>
      <c:valAx>
        <c:axId val="1091705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162087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HEAP Applications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8000 Applications eligible LIHEAP  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Energy!$B$7:$M$7</c:f>
              <c:numCache/>
            </c:numRef>
          </c:val>
        </c:ser>
        <c:ser>
          <c:idx val="1"/>
          <c:order val="1"/>
          <c:tx>
            <c:v>9500 Applications processed LIHEAP  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Energy!$B$8:$M$8</c:f>
              <c:numCache/>
            </c:numRef>
          </c:val>
        </c:ser>
        <c:axId val="1436040003"/>
        <c:axId val="614441554"/>
      </c:barChart>
      <c:catAx>
        <c:axId val="1436040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4441554"/>
      </c:catAx>
      <c:valAx>
        <c:axId val="614441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604000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CHIP, AST and Heat Pumps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Heating system repair or replacement to 200 households CHIP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Housing!$D$5:$O$5</c:f>
              <c:numCache/>
            </c:numRef>
          </c:val>
        </c:ser>
        <c:ser>
          <c:idx val="1"/>
          <c:order val="1"/>
          <c:tx>
            <c:v>Oil Tank Replacement (20)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Housing!$D$7:$O$7</c:f>
              <c:numCache/>
            </c:numRef>
          </c:val>
        </c:ser>
        <c:ser>
          <c:idx val="2"/>
          <c:order val="2"/>
          <c:tx>
            <c:v>Heat Pump Program - 100 Households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Housing!$D$8:$O$8</c:f>
              <c:numCache/>
            </c:numRef>
          </c:val>
        </c:ser>
        <c:overlap val="100"/>
        <c:axId val="1589622352"/>
        <c:axId val="138204656"/>
      </c:barChart>
      <c:catAx>
        <c:axId val="158962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204656"/>
      </c:catAx>
      <c:valAx>
        <c:axId val="138204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96223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Lead Inspection/Design and Construction Management Programs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Lead inspections/designs and construction management to 75 homes MH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(Lead inspections/designs and construction management to 75 homes MH)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Housing!$D$22:$O$22</c:f>
              <c:numCache/>
            </c:numRef>
          </c:val>
        </c:ser>
        <c:ser>
          <c:idx val="1"/>
          <c:order val="1"/>
          <c:tx>
            <c:v>Lead inspections/designs and construction management to 75 homes LA funds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(Lead inspections/designs and construction management to 75 homes LA funds)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Housing!$D$23:$O$23</c:f>
              <c:numCache/>
            </c:numRef>
          </c:val>
        </c:ser>
        <c:axId val="340309106"/>
        <c:axId val="1022563020"/>
      </c:barChart>
      <c:catAx>
        <c:axId val="340309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2563020"/>
      </c:catAx>
      <c:valAx>
        <c:axId val="1022563020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03091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Lead Inspection Programs</a:t>
            </a:r>
          </a:p>
        </c:rich>
      </c:tx>
      <c:layout>
        <c:manualLayout>
          <c:xMode val="edge"/>
          <c:yMode val="edge"/>
          <c:x val="0.38519971480433274"/>
          <c:y val="0.05092592592592592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300 Lead inspections for DHHS - cumulative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(300 Lead inspections for DHHS - cumulative)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Housing!$D$20:$O$20</c:f>
              <c:numCache/>
            </c:numRef>
          </c:val>
        </c:ser>
        <c:ser>
          <c:idx val="1"/>
          <c:order val="1"/>
          <c:tx>
            <c:v>150 Lead Inspections Fee for service - cumulative</c:v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(150 Lead Inspections Fee for service - cumulative)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Housing!$D$21:$O$21</c:f>
              <c:numCache/>
            </c:numRef>
          </c:val>
        </c:ser>
        <c:axId val="1172866438"/>
        <c:axId val="1809202879"/>
      </c:barChart>
      <c:catAx>
        <c:axId val="1172866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9202879"/>
      </c:catAx>
      <c:valAx>
        <c:axId val="1809202879"/>
        <c:scaling>
          <c:orientation val="minMax"/>
          <c:max val="5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28664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7</xdr:row>
      <xdr:rowOff>19050</xdr:rowOff>
    </xdr:from>
    <xdr:ext cx="10277475" cy="2876550"/>
    <xdr:graphicFrame>
      <xdr:nvGraphicFramePr>
        <xdr:cNvPr id="519159609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10877550" cy="2876550"/>
    <xdr:graphicFrame>
      <xdr:nvGraphicFramePr>
        <xdr:cNvPr id="575044460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4</xdr:row>
      <xdr:rowOff>161925</xdr:rowOff>
    </xdr:from>
    <xdr:ext cx="8143875" cy="2886075"/>
    <xdr:graphicFrame>
      <xdr:nvGraphicFramePr>
        <xdr:cNvPr id="198278515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31</xdr:row>
      <xdr:rowOff>85725</xdr:rowOff>
    </xdr:from>
    <xdr:ext cx="10734675" cy="5133975"/>
    <xdr:graphicFrame>
      <xdr:nvGraphicFramePr>
        <xdr:cNvPr id="746896034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409575</xdr:colOff>
      <xdr:row>38</xdr:row>
      <xdr:rowOff>47625</xdr:rowOff>
    </xdr:from>
    <xdr:ext cx="4667250" cy="3209925"/>
    <xdr:graphicFrame>
      <xdr:nvGraphicFramePr>
        <xdr:cNvPr id="163892695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1</xdr:row>
      <xdr:rowOff>228600</xdr:rowOff>
    </xdr:from>
    <xdr:ext cx="4429125" cy="3209925"/>
    <xdr:graphicFrame>
      <xdr:nvGraphicFramePr>
        <xdr:cNvPr id="143567106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0</xdr:colOff>
      <xdr:row>20</xdr:row>
      <xdr:rowOff>9525</xdr:rowOff>
    </xdr:from>
    <xdr:ext cx="6181725" cy="3543300"/>
    <xdr:graphicFrame>
      <xdr:nvGraphicFramePr>
        <xdr:cNvPr id="116773276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0</xdr:colOff>
      <xdr:row>36</xdr:row>
      <xdr:rowOff>0</xdr:rowOff>
    </xdr:from>
    <xdr:ext cx="6181725" cy="3419475"/>
    <xdr:graphicFrame>
      <xdr:nvGraphicFramePr>
        <xdr:cNvPr id="1939257931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2562225</xdr:colOff>
      <xdr:row>27</xdr:row>
      <xdr:rowOff>19050</xdr:rowOff>
    </xdr:from>
    <xdr:ext cx="4371975" cy="2876550"/>
    <xdr:graphicFrame>
      <xdr:nvGraphicFramePr>
        <xdr:cNvPr id="37951856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</xdr:colOff>
      <xdr:row>26</xdr:row>
      <xdr:rowOff>171450</xdr:rowOff>
    </xdr:from>
    <xdr:ext cx="4371975" cy="2886075"/>
    <xdr:graphicFrame>
      <xdr:nvGraphicFramePr>
        <xdr:cNvPr id="1792592588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57150</xdr:colOff>
      <xdr:row>41</xdr:row>
      <xdr:rowOff>180975</xdr:rowOff>
    </xdr:from>
    <xdr:ext cx="4333875" cy="2886075"/>
    <xdr:graphicFrame>
      <xdr:nvGraphicFramePr>
        <xdr:cNvPr id="541875763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</xdr:colOff>
      <xdr:row>42</xdr:row>
      <xdr:rowOff>9525</xdr:rowOff>
    </xdr:from>
    <xdr:ext cx="4371975" cy="2876550"/>
    <xdr:graphicFrame>
      <xdr:nvGraphicFramePr>
        <xdr:cNvPr id="323231941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2562225</xdr:colOff>
      <xdr:row>57</xdr:row>
      <xdr:rowOff>0</xdr:rowOff>
    </xdr:from>
    <xdr:ext cx="4371975" cy="2876550"/>
    <xdr:graphicFrame>
      <xdr:nvGraphicFramePr>
        <xdr:cNvPr id="278575554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27</xdr:row>
      <xdr:rowOff>0</xdr:rowOff>
    </xdr:from>
    <xdr:ext cx="7553325" cy="2876550"/>
    <xdr:graphicFrame>
      <xdr:nvGraphicFramePr>
        <xdr:cNvPr id="172015927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43</xdr:row>
      <xdr:rowOff>0</xdr:rowOff>
    </xdr:from>
    <xdr:ext cx="7553325" cy="3028950"/>
    <xdr:graphicFrame>
      <xdr:nvGraphicFramePr>
        <xdr:cNvPr id="31696338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59</xdr:row>
      <xdr:rowOff>0</xdr:rowOff>
    </xdr:from>
    <xdr:ext cx="7553325" cy="3028950"/>
    <xdr:graphicFrame>
      <xdr:nvGraphicFramePr>
        <xdr:cNvPr id="41251558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0</xdr:rowOff>
    </xdr:from>
    <xdr:ext cx="7553325" cy="3028950"/>
    <xdr:graphicFrame>
      <xdr:nvGraphicFramePr>
        <xdr:cNvPr id="71035350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9</xdr:row>
      <xdr:rowOff>9525</xdr:rowOff>
    </xdr:from>
    <xdr:ext cx="5610225" cy="3524250"/>
    <xdr:graphicFrame>
      <xdr:nvGraphicFramePr>
        <xdr:cNvPr id="164166153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2752725</xdr:colOff>
      <xdr:row>27</xdr:row>
      <xdr:rowOff>9525</xdr:rowOff>
    </xdr:from>
    <xdr:ext cx="5629275" cy="3514725"/>
    <xdr:graphicFrame>
      <xdr:nvGraphicFramePr>
        <xdr:cNvPr id="131554107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25</xdr:row>
      <xdr:rowOff>95250</xdr:rowOff>
    </xdr:from>
    <xdr:ext cx="7896225" cy="2876550"/>
    <xdr:graphicFrame>
      <xdr:nvGraphicFramePr>
        <xdr:cNvPr id="149769174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</xdr:colOff>
      <xdr:row>40</xdr:row>
      <xdr:rowOff>0</xdr:rowOff>
    </xdr:from>
    <xdr:ext cx="7896225" cy="3086100"/>
    <xdr:graphicFrame>
      <xdr:nvGraphicFramePr>
        <xdr:cNvPr id="111719544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600075</xdr:colOff>
      <xdr:row>57</xdr:row>
      <xdr:rowOff>0</xdr:rowOff>
    </xdr:from>
    <xdr:ext cx="7886700" cy="2876550"/>
    <xdr:graphicFrame>
      <xdr:nvGraphicFramePr>
        <xdr:cNvPr id="188355879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0</xdr:colOff>
      <xdr:row>72</xdr:row>
      <xdr:rowOff>0</xdr:rowOff>
    </xdr:from>
    <xdr:ext cx="7896225" cy="2876550"/>
    <xdr:graphicFrame>
      <xdr:nvGraphicFramePr>
        <xdr:cNvPr id="136670357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30</xdr:row>
      <xdr:rowOff>133350</xdr:rowOff>
    </xdr:from>
    <xdr:ext cx="7515225" cy="2886075"/>
    <xdr:graphicFrame>
      <xdr:nvGraphicFramePr>
        <xdr:cNvPr id="135015856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</xdr:colOff>
      <xdr:row>45</xdr:row>
      <xdr:rowOff>28575</xdr:rowOff>
    </xdr:from>
    <xdr:ext cx="7486650" cy="2876550"/>
    <xdr:graphicFrame>
      <xdr:nvGraphicFramePr>
        <xdr:cNvPr id="597673270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19050</xdr:colOff>
      <xdr:row>30</xdr:row>
      <xdr:rowOff>152400</xdr:rowOff>
    </xdr:from>
    <xdr:ext cx="6858000" cy="3543300"/>
    <xdr:graphicFrame>
      <xdr:nvGraphicFramePr>
        <xdr:cNvPr id="194976998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21</xdr:row>
      <xdr:rowOff>180975</xdr:rowOff>
    </xdr:from>
    <xdr:ext cx="6581775" cy="4238625"/>
    <xdr:graphicFrame>
      <xdr:nvGraphicFramePr>
        <xdr:cNvPr id="22852998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44</xdr:row>
      <xdr:rowOff>0</xdr:rowOff>
    </xdr:from>
    <xdr:ext cx="6534150" cy="4010025"/>
    <xdr:graphicFrame>
      <xdr:nvGraphicFramePr>
        <xdr:cNvPr id="242222057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65</xdr:row>
      <xdr:rowOff>180975</xdr:rowOff>
    </xdr:from>
    <xdr:ext cx="6524625" cy="2886075"/>
    <xdr:graphicFrame>
      <xdr:nvGraphicFramePr>
        <xdr:cNvPr id="1692513490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600075</xdr:colOff>
      <xdr:row>82</xdr:row>
      <xdr:rowOff>0</xdr:rowOff>
    </xdr:from>
    <xdr:ext cx="7067550" cy="2876550"/>
    <xdr:graphicFrame>
      <xdr:nvGraphicFramePr>
        <xdr:cNvPr id="1238874980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12</xdr:row>
      <xdr:rowOff>114300</xdr:rowOff>
    </xdr:from>
    <xdr:ext cx="11344275" cy="4229100"/>
    <xdr:graphicFrame>
      <xdr:nvGraphicFramePr>
        <xdr:cNvPr id="948257911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35</xdr:row>
      <xdr:rowOff>0</xdr:rowOff>
    </xdr:from>
    <xdr:ext cx="11344275" cy="4229100"/>
    <xdr:graphicFrame>
      <xdr:nvGraphicFramePr>
        <xdr:cNvPr id="1685600772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11029950" cy="3686175"/>
    <xdr:graphicFrame>
      <xdr:nvGraphicFramePr>
        <xdr:cNvPr id="484355064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95250</xdr:rowOff>
    </xdr:from>
    <xdr:ext cx="11163300" cy="2876550"/>
    <xdr:graphicFrame>
      <xdr:nvGraphicFramePr>
        <xdr:cNvPr id="555602090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171450</xdr:colOff>
      <xdr:row>54</xdr:row>
      <xdr:rowOff>133350</xdr:rowOff>
    </xdr:from>
    <xdr:ext cx="11029950" cy="2886075"/>
    <xdr:graphicFrame>
      <xdr:nvGraphicFramePr>
        <xdr:cNvPr id="125417245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123825</xdr:colOff>
      <xdr:row>70</xdr:row>
      <xdr:rowOff>19050</xdr:rowOff>
    </xdr:from>
    <xdr:ext cx="11029950" cy="2876550"/>
    <xdr:graphicFrame>
      <xdr:nvGraphicFramePr>
        <xdr:cNvPr id="366822887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pross\AppData\Local\Microsoft\Windows\INetCache\Content.Outlook\R9J1Y4Y6\FY24%20KPIs%20-%20CCFC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hildren's "/>
      <sheetName val="Energy"/>
      <sheetName val="Housing"/>
      <sheetName val="Family"/>
      <sheetName val="FY23 KPIs"/>
      <sheetName val="Customer"/>
      <sheetName val="Development"/>
      <sheetName val="CCFC"/>
      <sheetName val="Property"/>
      <sheetName val="Finance"/>
      <sheetName val="IT"/>
      <sheetName val="Human Resources"/>
      <sheetName val="CSBG Fund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86"/>
    <col customWidth="1" min="3" max="3" width="84.14"/>
    <col customWidth="1" min="4" max="4" width="10.86"/>
    <col customWidth="1" min="5" max="6" width="11.86"/>
    <col customWidth="1" min="7" max="7" width="10.86"/>
    <col customWidth="1" min="8" max="8" width="12.57"/>
    <col customWidth="1" min="9" max="9" width="11.57"/>
    <col customWidth="1" min="10" max="10" width="11.86"/>
    <col customWidth="1" min="11" max="11" width="12.57"/>
    <col customWidth="1" min="12" max="12" width="13.57"/>
    <col customWidth="1" min="13" max="13" width="11.86"/>
    <col customWidth="1" min="14" max="14" width="14.29"/>
    <col customWidth="1" min="15" max="15" width="12.57"/>
    <col customWidth="1" min="16" max="16" width="9.57"/>
    <col customWidth="1" min="17" max="17" width="9.29"/>
    <col customWidth="1" min="18" max="18" width="10.71"/>
    <col customWidth="1" min="19" max="19" width="14.86"/>
    <col customWidth="1" min="20" max="39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  <c r="L1" s="6" t="s">
        <v>10</v>
      </c>
      <c r="M1" s="6" t="s">
        <v>11</v>
      </c>
      <c r="N1" s="7" t="s">
        <v>12</v>
      </c>
      <c r="O1" s="6" t="s">
        <v>13</v>
      </c>
      <c r="P1" s="8" t="s">
        <v>14</v>
      </c>
      <c r="Q1" s="6" t="s">
        <v>15</v>
      </c>
    </row>
    <row r="2">
      <c r="A2" s="9"/>
      <c r="B2" s="10"/>
      <c r="C2" s="11" t="s">
        <v>16</v>
      </c>
      <c r="D2" s="12">
        <v>197.0</v>
      </c>
      <c r="E2" s="13">
        <v>9.0</v>
      </c>
      <c r="F2" s="13">
        <v>0.0</v>
      </c>
      <c r="G2" s="14">
        <v>0.0</v>
      </c>
      <c r="H2" s="15">
        <v>20.0</v>
      </c>
      <c r="I2" s="14">
        <v>19.0</v>
      </c>
      <c r="J2" s="15">
        <v>6.0</v>
      </c>
      <c r="K2" s="16">
        <v>0.0</v>
      </c>
      <c r="L2" s="14">
        <v>0.0</v>
      </c>
      <c r="M2" s="14">
        <v>0.0</v>
      </c>
      <c r="N2" s="16">
        <v>0.0</v>
      </c>
      <c r="O2" s="16">
        <v>0.0</v>
      </c>
      <c r="P2" s="17">
        <f>SUM(D2:O2)</f>
        <v>251</v>
      </c>
      <c r="Q2" s="18">
        <f>SUM(P2/266)</f>
        <v>0.9436090226</v>
      </c>
    </row>
    <row r="3">
      <c r="A3" s="9"/>
      <c r="B3" s="19"/>
      <c r="C3" s="20" t="s">
        <v>17</v>
      </c>
      <c r="D3" s="21">
        <v>0.89</v>
      </c>
      <c r="E3" s="22">
        <v>0.87</v>
      </c>
      <c r="F3" s="22">
        <v>0.84</v>
      </c>
      <c r="G3" s="23">
        <v>0.82</v>
      </c>
      <c r="H3" s="24">
        <v>0.85</v>
      </c>
      <c r="I3" s="24">
        <v>0.83</v>
      </c>
      <c r="J3" s="23">
        <v>0.84</v>
      </c>
      <c r="K3" s="25">
        <v>0.84</v>
      </c>
      <c r="L3" s="23">
        <v>0.89</v>
      </c>
      <c r="M3" s="23">
        <v>0.81</v>
      </c>
      <c r="N3" s="25">
        <v>0.77</v>
      </c>
      <c r="O3" s="25">
        <v>0.89</v>
      </c>
      <c r="P3" s="26">
        <f t="shared" ref="P3:P6" si="1">AVERAGE(D3:O3)</f>
        <v>0.845</v>
      </c>
      <c r="Q3" s="27"/>
    </row>
    <row r="4">
      <c r="A4" s="9"/>
      <c r="B4" s="19"/>
      <c r="C4" s="28" t="s">
        <v>18</v>
      </c>
      <c r="D4" s="29">
        <v>34.0</v>
      </c>
      <c r="E4" s="30">
        <v>36.0</v>
      </c>
      <c r="F4" s="30">
        <v>36.0</v>
      </c>
      <c r="G4" s="31">
        <v>39.0</v>
      </c>
      <c r="H4" s="32">
        <v>38.0</v>
      </c>
      <c r="I4" s="31">
        <v>26.0</v>
      </c>
      <c r="J4" s="33">
        <v>30.0</v>
      </c>
      <c r="K4" s="34">
        <v>39.0</v>
      </c>
      <c r="L4" s="33">
        <v>11.0</v>
      </c>
      <c r="M4" s="33">
        <v>5.0</v>
      </c>
      <c r="N4" s="34">
        <v>24.0</v>
      </c>
      <c r="O4" s="34">
        <v>30.0</v>
      </c>
      <c r="P4" s="35">
        <f t="shared" si="1"/>
        <v>29</v>
      </c>
      <c r="Q4" s="36"/>
    </row>
    <row r="5">
      <c r="A5" s="9"/>
      <c r="B5" s="19"/>
      <c r="C5" s="28" t="s">
        <v>19</v>
      </c>
      <c r="D5" s="29">
        <v>42.0</v>
      </c>
      <c r="E5" s="30">
        <v>42.0</v>
      </c>
      <c r="F5" s="30">
        <v>42.0</v>
      </c>
      <c r="G5" s="31">
        <v>43.0</v>
      </c>
      <c r="H5" s="32">
        <v>43.0</v>
      </c>
      <c r="I5" s="31">
        <v>36.0</v>
      </c>
      <c r="J5" s="33">
        <v>35.0</v>
      </c>
      <c r="K5" s="34">
        <v>26.0</v>
      </c>
      <c r="L5" s="33">
        <v>13.0</v>
      </c>
      <c r="M5" s="33">
        <v>14.0</v>
      </c>
      <c r="N5" s="34">
        <v>43.0</v>
      </c>
      <c r="O5" s="34">
        <v>36.0</v>
      </c>
      <c r="P5" s="35">
        <f t="shared" si="1"/>
        <v>34.58333333</v>
      </c>
      <c r="Q5" s="36"/>
    </row>
    <row r="6">
      <c r="A6" s="9"/>
      <c r="B6" s="19"/>
      <c r="C6" s="37" t="s">
        <v>20</v>
      </c>
      <c r="D6" s="38">
        <v>0.76</v>
      </c>
      <c r="E6" s="39">
        <v>0.79</v>
      </c>
      <c r="F6" s="39">
        <v>0.79</v>
      </c>
      <c r="G6" s="40">
        <v>0.79</v>
      </c>
      <c r="H6" s="40">
        <v>0.87</v>
      </c>
      <c r="I6" s="40">
        <v>0.92</v>
      </c>
      <c r="J6" s="40">
        <v>0.91</v>
      </c>
      <c r="K6" s="41">
        <v>0.89</v>
      </c>
      <c r="L6" s="40">
        <v>0.15</v>
      </c>
      <c r="M6" s="40">
        <v>0.1</v>
      </c>
      <c r="N6" s="40">
        <v>0.08</v>
      </c>
      <c r="O6" s="40">
        <v>0.68</v>
      </c>
      <c r="P6" s="26">
        <f t="shared" si="1"/>
        <v>0.6441666667</v>
      </c>
      <c r="Q6" s="42">
        <f>SUM(P6/0.97)</f>
        <v>0.6640893471</v>
      </c>
    </row>
    <row r="7">
      <c r="A7" s="9"/>
      <c r="B7" s="19"/>
      <c r="C7" s="43" t="s">
        <v>21</v>
      </c>
      <c r="D7" s="12">
        <v>60.0</v>
      </c>
      <c r="E7" s="13">
        <v>5.0</v>
      </c>
      <c r="F7" s="13">
        <v>0.0</v>
      </c>
      <c r="G7" s="15">
        <v>0.0</v>
      </c>
      <c r="H7" s="15">
        <v>0.0</v>
      </c>
      <c r="I7" s="15">
        <v>23.0</v>
      </c>
      <c r="J7" s="15">
        <v>4.0</v>
      </c>
      <c r="K7" s="44">
        <v>2.0</v>
      </c>
      <c r="L7" s="15">
        <v>0.0</v>
      </c>
      <c r="M7" s="15">
        <v>0.0</v>
      </c>
      <c r="N7" s="44">
        <v>0.0</v>
      </c>
      <c r="O7" s="45">
        <v>0.0</v>
      </c>
      <c r="P7" s="35">
        <f>SUM(D7:O7)</f>
        <v>94</v>
      </c>
      <c r="Q7" s="18">
        <f>SUM(P7/148)</f>
        <v>0.6351351351</v>
      </c>
    </row>
    <row r="8">
      <c r="A8" s="9"/>
      <c r="B8" s="19"/>
      <c r="C8" s="20" t="s">
        <v>17</v>
      </c>
      <c r="D8" s="21">
        <v>0.89</v>
      </c>
      <c r="E8" s="22">
        <v>0.87</v>
      </c>
      <c r="F8" s="22">
        <v>0.78</v>
      </c>
      <c r="G8" s="23">
        <v>0.81</v>
      </c>
      <c r="H8" s="23">
        <v>0.86</v>
      </c>
      <c r="I8" s="23">
        <v>0.88</v>
      </c>
      <c r="J8" s="23">
        <v>0.81</v>
      </c>
      <c r="K8" s="25">
        <v>0.87</v>
      </c>
      <c r="L8" s="23">
        <v>0.84</v>
      </c>
      <c r="M8" s="23">
        <v>0.82</v>
      </c>
      <c r="N8" s="25">
        <v>0.82</v>
      </c>
      <c r="O8" s="46">
        <v>0.86</v>
      </c>
      <c r="P8" s="26">
        <f t="shared" ref="P8:P12" si="2">AVERAGE(D8:O8)</f>
        <v>0.8425</v>
      </c>
      <c r="Q8" s="27"/>
    </row>
    <row r="9">
      <c r="A9" s="9"/>
      <c r="B9" s="19"/>
      <c r="C9" s="28" t="s">
        <v>22</v>
      </c>
      <c r="D9" s="29">
        <v>49.0</v>
      </c>
      <c r="E9" s="30">
        <v>51.0</v>
      </c>
      <c r="F9" s="30">
        <v>53.0</v>
      </c>
      <c r="G9" s="31">
        <v>52.0</v>
      </c>
      <c r="H9" s="32">
        <v>51.0</v>
      </c>
      <c r="I9" s="31">
        <v>31.0</v>
      </c>
      <c r="J9" s="33">
        <v>38.0</v>
      </c>
      <c r="K9" s="34">
        <v>41.0</v>
      </c>
      <c r="L9" s="33">
        <v>37.0</v>
      </c>
      <c r="M9" s="33">
        <v>39.0</v>
      </c>
      <c r="N9" s="34">
        <v>52.0</v>
      </c>
      <c r="O9" s="47">
        <v>41.0</v>
      </c>
      <c r="P9" s="35">
        <f t="shared" si="2"/>
        <v>44.58333333</v>
      </c>
      <c r="Q9" s="27"/>
    </row>
    <row r="10">
      <c r="A10" s="9"/>
      <c r="B10" s="19"/>
      <c r="C10" s="28" t="s">
        <v>23</v>
      </c>
      <c r="D10" s="29">
        <v>32.0</v>
      </c>
      <c r="E10" s="48">
        <v>37.0</v>
      </c>
      <c r="F10" s="30">
        <v>36.0</v>
      </c>
      <c r="G10" s="31">
        <v>35.0</v>
      </c>
      <c r="H10" s="32">
        <v>32.0</v>
      </c>
      <c r="I10" s="31">
        <v>31.0</v>
      </c>
      <c r="J10" s="33">
        <v>32.0</v>
      </c>
      <c r="K10" s="34">
        <v>32.0</v>
      </c>
      <c r="L10" s="33">
        <v>32.0</v>
      </c>
      <c r="M10" s="33">
        <v>32.0</v>
      </c>
      <c r="N10" s="34">
        <v>51.0</v>
      </c>
      <c r="O10" s="47">
        <v>52.0</v>
      </c>
      <c r="P10" s="35">
        <f t="shared" si="2"/>
        <v>36.16666667</v>
      </c>
      <c r="Q10" s="27"/>
    </row>
    <row r="11">
      <c r="A11" s="9"/>
      <c r="B11" s="19"/>
      <c r="C11" s="20" t="s">
        <v>24</v>
      </c>
      <c r="D11" s="49">
        <v>37.0</v>
      </c>
      <c r="E11" s="50">
        <v>39.0</v>
      </c>
      <c r="F11" s="50">
        <v>40.0</v>
      </c>
      <c r="G11" s="31">
        <v>38.0</v>
      </c>
      <c r="H11" s="31">
        <v>39.0</v>
      </c>
      <c r="I11" s="31">
        <v>40.0</v>
      </c>
      <c r="J11" s="31">
        <v>39.0</v>
      </c>
      <c r="K11" s="51">
        <v>48.0</v>
      </c>
      <c r="L11" s="31">
        <v>45.0</v>
      </c>
      <c r="M11" s="31">
        <v>46.0</v>
      </c>
      <c r="N11" s="51">
        <v>45.0</v>
      </c>
      <c r="O11" s="52">
        <v>40.0</v>
      </c>
      <c r="P11" s="35">
        <f t="shared" si="2"/>
        <v>41.33333333</v>
      </c>
      <c r="Q11" s="27">
        <f>SUM(P11/40)</f>
        <v>1.033333333</v>
      </c>
    </row>
    <row r="12">
      <c r="A12" s="9"/>
      <c r="B12" s="19"/>
      <c r="C12" s="37" t="s">
        <v>20</v>
      </c>
      <c r="D12" s="38">
        <v>0.41</v>
      </c>
      <c r="E12" s="53">
        <v>0.44</v>
      </c>
      <c r="F12" s="39">
        <v>0.44</v>
      </c>
      <c r="G12" s="40">
        <v>0.44</v>
      </c>
      <c r="H12" s="40">
        <v>0.44</v>
      </c>
      <c r="I12" s="40">
        <v>0.85</v>
      </c>
      <c r="J12" s="40">
        <v>0.81</v>
      </c>
      <c r="K12" s="41">
        <v>0.86</v>
      </c>
      <c r="L12" s="40">
        <v>0.8</v>
      </c>
      <c r="M12" s="40">
        <v>0.88</v>
      </c>
      <c r="N12" s="40">
        <v>0.8</v>
      </c>
      <c r="O12" s="54">
        <v>0.71</v>
      </c>
      <c r="P12" s="55">
        <f t="shared" si="2"/>
        <v>0.6566666667</v>
      </c>
      <c r="Q12" s="56">
        <f>SUM(P12/0.97)</f>
        <v>0.676975945</v>
      </c>
    </row>
    <row r="13">
      <c r="A13" s="9"/>
      <c r="B13" s="19"/>
      <c r="C13" s="57" t="s">
        <v>25</v>
      </c>
      <c r="D13" s="58">
        <v>70.0</v>
      </c>
      <c r="E13" s="59">
        <v>1.0</v>
      </c>
      <c r="F13" s="59">
        <v>0.0</v>
      </c>
      <c r="G13" s="60">
        <v>0.0</v>
      </c>
      <c r="H13" s="61">
        <v>0.0</v>
      </c>
      <c r="I13" s="60">
        <v>0.0</v>
      </c>
      <c r="J13" s="60">
        <v>0.0</v>
      </c>
      <c r="K13" s="62">
        <v>0.0</v>
      </c>
      <c r="L13" s="60">
        <v>0.0</v>
      </c>
      <c r="M13" s="60">
        <v>0.0</v>
      </c>
      <c r="N13" s="60">
        <v>0.0</v>
      </c>
      <c r="O13" s="63">
        <v>0.0</v>
      </c>
      <c r="P13" s="64">
        <f>SUM(D13:O13)</f>
        <v>71</v>
      </c>
      <c r="Q13" s="56">
        <f>SUM(P13/88)</f>
        <v>0.8068181818</v>
      </c>
    </row>
    <row r="14">
      <c r="A14" s="9"/>
      <c r="B14" s="19"/>
      <c r="C14" s="65" t="s">
        <v>26</v>
      </c>
      <c r="D14" s="49">
        <v>27.0</v>
      </c>
      <c r="E14" s="50">
        <v>27.0</v>
      </c>
      <c r="F14" s="50">
        <v>27.0</v>
      </c>
      <c r="G14" s="31">
        <v>27.0</v>
      </c>
      <c r="H14" s="31">
        <v>27.0</v>
      </c>
      <c r="I14" s="31">
        <v>27.0</v>
      </c>
      <c r="J14" s="31">
        <v>27.0</v>
      </c>
      <c r="K14" s="51">
        <v>27.0</v>
      </c>
      <c r="L14" s="31">
        <v>27.0</v>
      </c>
      <c r="M14" s="31">
        <v>27.0</v>
      </c>
      <c r="N14" s="51">
        <v>27.0</v>
      </c>
      <c r="O14" s="52">
        <v>26.0</v>
      </c>
      <c r="P14" s="66">
        <f t="shared" ref="P14:P16" si="3">AVERAGE(D14:O14)</f>
        <v>26.91666667</v>
      </c>
      <c r="Q14" s="27">
        <f>SUM(P14/25)</f>
        <v>1.076666667</v>
      </c>
    </row>
    <row r="15">
      <c r="A15" s="9"/>
      <c r="B15" s="19"/>
      <c r="C15" s="65" t="s">
        <v>27</v>
      </c>
      <c r="D15" s="49">
        <v>7.0</v>
      </c>
      <c r="E15" s="50">
        <v>7.0</v>
      </c>
      <c r="F15" s="50">
        <v>7.0</v>
      </c>
      <c r="G15" s="31">
        <v>7.0</v>
      </c>
      <c r="H15" s="31">
        <v>7.0</v>
      </c>
      <c r="I15" s="31">
        <v>7.0</v>
      </c>
      <c r="J15" s="31">
        <v>7.0</v>
      </c>
      <c r="K15" s="51">
        <v>7.0</v>
      </c>
      <c r="L15" s="31">
        <v>7.0</v>
      </c>
      <c r="M15" s="31">
        <v>7.0</v>
      </c>
      <c r="N15" s="51">
        <v>7.0</v>
      </c>
      <c r="O15" s="52">
        <v>7.0</v>
      </c>
      <c r="P15" s="67">
        <f t="shared" si="3"/>
        <v>7</v>
      </c>
      <c r="Q15" s="27">
        <f>SUM(P15/7)</f>
        <v>1</v>
      </c>
    </row>
    <row r="16">
      <c r="A16" s="9"/>
      <c r="B16" s="19"/>
      <c r="C16" s="65" t="s">
        <v>28</v>
      </c>
      <c r="D16" s="49">
        <v>13.0</v>
      </c>
      <c r="E16" s="50">
        <v>0.0</v>
      </c>
      <c r="F16" s="50">
        <v>0.0</v>
      </c>
      <c r="G16" s="31">
        <v>2.0</v>
      </c>
      <c r="H16" s="31">
        <v>0.0</v>
      </c>
      <c r="I16" s="31">
        <v>3.0</v>
      </c>
      <c r="J16" s="31">
        <v>1.0</v>
      </c>
      <c r="K16" s="51">
        <v>0.0</v>
      </c>
      <c r="L16" s="31">
        <v>0.0</v>
      </c>
      <c r="M16" s="31">
        <v>0.0</v>
      </c>
      <c r="N16" s="51">
        <v>18.0</v>
      </c>
      <c r="O16" s="52">
        <v>12.0</v>
      </c>
      <c r="P16" s="35">
        <f t="shared" si="3"/>
        <v>4.083333333</v>
      </c>
      <c r="Q16" s="27">
        <f>SUM(P16/17)</f>
        <v>0.2401960784</v>
      </c>
      <c r="R16" s="68"/>
    </row>
    <row r="17">
      <c r="A17" s="9"/>
      <c r="B17" s="19"/>
      <c r="C17" s="65" t="s">
        <v>29</v>
      </c>
      <c r="D17" s="29">
        <v>35.0</v>
      </c>
      <c r="E17" s="30">
        <v>28.0</v>
      </c>
      <c r="F17" s="30">
        <v>22.0</v>
      </c>
      <c r="G17" s="31">
        <v>50.0</v>
      </c>
      <c r="H17" s="32">
        <v>33.0</v>
      </c>
      <c r="I17" s="31">
        <v>75.0</v>
      </c>
      <c r="J17" s="33">
        <v>78.0</v>
      </c>
      <c r="K17" s="34">
        <v>79.0</v>
      </c>
      <c r="L17" s="33">
        <v>52.0</v>
      </c>
      <c r="M17" s="33">
        <v>67.0</v>
      </c>
      <c r="N17" s="34">
        <v>66.0</v>
      </c>
      <c r="O17" s="47">
        <v>37.0</v>
      </c>
      <c r="P17" s="69">
        <f>SUM(D17:O17)</f>
        <v>622</v>
      </c>
      <c r="Q17" s="70"/>
    </row>
    <row r="18">
      <c r="A18" s="9"/>
      <c r="B18" s="19"/>
      <c r="C18" s="65" t="s">
        <v>30</v>
      </c>
      <c r="D18" s="71">
        <v>0.8</v>
      </c>
      <c r="E18" s="72">
        <v>0.62</v>
      </c>
      <c r="F18" s="72">
        <v>0.41</v>
      </c>
      <c r="G18" s="23">
        <v>0.77</v>
      </c>
      <c r="H18" s="73">
        <v>0.83</v>
      </c>
      <c r="I18" s="23">
        <v>0.73</v>
      </c>
      <c r="J18" s="74">
        <v>0.6</v>
      </c>
      <c r="K18" s="75">
        <v>0.75</v>
      </c>
      <c r="L18" s="74">
        <v>0.63</v>
      </c>
      <c r="M18" s="74">
        <v>0.72</v>
      </c>
      <c r="N18" s="75">
        <v>0.64</v>
      </c>
      <c r="O18" s="76">
        <v>0.65</v>
      </c>
      <c r="P18" s="77">
        <f>AVERAGE(D18:O18)</f>
        <v>0.6791666667</v>
      </c>
      <c r="Q18" s="70"/>
    </row>
    <row r="19">
      <c r="A19" s="9"/>
      <c r="B19" s="19"/>
      <c r="C19" s="78" t="s">
        <v>31</v>
      </c>
      <c r="D19" s="79">
        <v>327.0</v>
      </c>
      <c r="E19" s="80">
        <v>12.0</v>
      </c>
      <c r="F19" s="80">
        <v>2.0</v>
      </c>
      <c r="G19" s="81">
        <v>5.0</v>
      </c>
      <c r="H19" s="81">
        <v>18.0</v>
      </c>
      <c r="I19" s="81">
        <v>85.0</v>
      </c>
      <c r="J19" s="81">
        <v>3.0</v>
      </c>
      <c r="K19" s="82">
        <v>73.0</v>
      </c>
      <c r="L19" s="81">
        <v>0.0</v>
      </c>
      <c r="M19" s="81">
        <v>0.0</v>
      </c>
      <c r="N19" s="82">
        <v>0.0</v>
      </c>
      <c r="O19" s="83">
        <v>0.0</v>
      </c>
      <c r="P19" s="84">
        <f t="shared" ref="P19:P27" si="4">SUM(D19:O19)</f>
        <v>525</v>
      </c>
      <c r="Q19" s="70"/>
    </row>
    <row r="20">
      <c r="A20" s="9"/>
      <c r="B20" s="19"/>
      <c r="C20" s="85" t="s">
        <v>32</v>
      </c>
      <c r="D20" s="86">
        <v>0.0</v>
      </c>
      <c r="E20" s="87">
        <v>0.0</v>
      </c>
      <c r="F20" s="87">
        <v>0.0</v>
      </c>
      <c r="G20" s="88">
        <v>0.0</v>
      </c>
      <c r="H20" s="88">
        <v>0.0</v>
      </c>
      <c r="I20" s="88">
        <v>0.0</v>
      </c>
      <c r="J20" s="88">
        <v>0.0</v>
      </c>
      <c r="K20" s="89">
        <v>0.0</v>
      </c>
      <c r="L20" s="88">
        <v>0.0</v>
      </c>
      <c r="M20" s="88">
        <v>0.0</v>
      </c>
      <c r="N20" s="89">
        <v>0.0</v>
      </c>
      <c r="O20" s="90">
        <v>0.0</v>
      </c>
      <c r="P20" s="84">
        <f t="shared" si="4"/>
        <v>0</v>
      </c>
      <c r="Q20" s="70"/>
    </row>
    <row r="21" ht="15.75" customHeight="1">
      <c r="A21" s="9"/>
      <c r="B21" s="19"/>
      <c r="C21" s="65" t="s">
        <v>33</v>
      </c>
      <c r="D21" s="91">
        <v>23.0</v>
      </c>
      <c r="E21" s="92">
        <v>24.0</v>
      </c>
      <c r="F21" s="92">
        <v>24.0</v>
      </c>
      <c r="G21" s="88">
        <v>24.0</v>
      </c>
      <c r="H21" s="93">
        <v>29.0</v>
      </c>
      <c r="I21" s="88">
        <v>41.0</v>
      </c>
      <c r="J21" s="94">
        <v>48.0</v>
      </c>
      <c r="K21" s="95">
        <v>45.0</v>
      </c>
      <c r="L21" s="94">
        <v>51.0</v>
      </c>
      <c r="M21" s="94">
        <v>43.0</v>
      </c>
      <c r="N21" s="95">
        <v>37.0</v>
      </c>
      <c r="O21" s="96">
        <v>36.0</v>
      </c>
      <c r="P21" s="84">
        <f t="shared" si="4"/>
        <v>425</v>
      </c>
      <c r="Q21" s="70"/>
    </row>
    <row r="22" ht="15.75" customHeight="1">
      <c r="A22" s="9"/>
      <c r="B22" s="19"/>
      <c r="C22" s="97" t="s">
        <v>34</v>
      </c>
      <c r="D22" s="86">
        <v>0.0</v>
      </c>
      <c r="E22" s="87">
        <v>317.0</v>
      </c>
      <c r="F22" s="87">
        <v>8.0</v>
      </c>
      <c r="G22" s="88">
        <v>9.0</v>
      </c>
      <c r="H22" s="88">
        <v>13.0</v>
      </c>
      <c r="I22" s="88">
        <v>30.0</v>
      </c>
      <c r="J22" s="88">
        <v>1.0</v>
      </c>
      <c r="K22" s="89">
        <v>5.0</v>
      </c>
      <c r="L22" s="88">
        <v>2.0</v>
      </c>
      <c r="M22" s="88">
        <v>7.0</v>
      </c>
      <c r="N22" s="89">
        <v>1.0</v>
      </c>
      <c r="O22" s="98">
        <v>0.0</v>
      </c>
      <c r="P22" s="69">
        <f t="shared" si="4"/>
        <v>393</v>
      </c>
      <c r="Q22" s="70"/>
    </row>
    <row r="23" ht="15.75" customHeight="1">
      <c r="A23" s="9"/>
      <c r="B23" s="19"/>
      <c r="C23" s="97" t="s">
        <v>35</v>
      </c>
      <c r="D23" s="49">
        <v>487.0</v>
      </c>
      <c r="E23" s="87">
        <v>13.0</v>
      </c>
      <c r="F23" s="87">
        <v>0.0</v>
      </c>
      <c r="G23" s="99">
        <v>0.0</v>
      </c>
      <c r="H23" s="99">
        <v>36.0</v>
      </c>
      <c r="I23" s="99">
        <v>0.0</v>
      </c>
      <c r="J23" s="99">
        <v>0.0</v>
      </c>
      <c r="K23" s="100">
        <v>31.0</v>
      </c>
      <c r="L23" s="99">
        <v>0.0</v>
      </c>
      <c r="M23" s="99">
        <v>0.0</v>
      </c>
      <c r="N23" s="100">
        <v>0.0</v>
      </c>
      <c r="O23" s="101">
        <v>0.0</v>
      </c>
      <c r="P23" s="102">
        <f t="shared" si="4"/>
        <v>567</v>
      </c>
      <c r="Q23" s="70"/>
    </row>
    <row r="24" ht="15.75" customHeight="1">
      <c r="A24" s="103"/>
      <c r="B24" s="104"/>
      <c r="C24" s="105" t="s">
        <v>36</v>
      </c>
      <c r="D24" s="106">
        <v>1002.0</v>
      </c>
      <c r="E24" s="107">
        <v>2500.0</v>
      </c>
      <c r="F24" s="107">
        <v>2888.0</v>
      </c>
      <c r="G24" s="108">
        <v>859.0</v>
      </c>
      <c r="H24" s="109">
        <v>436.0</v>
      </c>
      <c r="I24" s="109">
        <v>1522.0</v>
      </c>
      <c r="J24" s="109">
        <v>2018.0</v>
      </c>
      <c r="K24" s="110">
        <v>769.0</v>
      </c>
      <c r="L24" s="108">
        <v>774.0</v>
      </c>
      <c r="M24" s="108">
        <v>480.0</v>
      </c>
      <c r="N24" s="110">
        <v>204.0</v>
      </c>
      <c r="O24" s="111">
        <v>654.0</v>
      </c>
      <c r="P24" s="112">
        <f t="shared" si="4"/>
        <v>14106</v>
      </c>
      <c r="Q24" s="113"/>
    </row>
    <row r="25" ht="15.75" customHeight="1">
      <c r="A25" s="1" t="s">
        <v>37</v>
      </c>
      <c r="B25" s="114"/>
      <c r="C25" s="115" t="s">
        <v>38</v>
      </c>
      <c r="D25" s="116">
        <v>4.0</v>
      </c>
      <c r="E25" s="116">
        <v>7.0</v>
      </c>
      <c r="F25" s="117">
        <v>7.0</v>
      </c>
      <c r="G25" s="118">
        <v>6.0</v>
      </c>
      <c r="H25" s="118">
        <v>9.0</v>
      </c>
      <c r="I25" s="118">
        <v>18.0</v>
      </c>
      <c r="J25" s="118">
        <v>9.0</v>
      </c>
      <c r="K25" s="119">
        <v>9.0</v>
      </c>
      <c r="L25" s="118">
        <v>6.0</v>
      </c>
      <c r="M25" s="118">
        <v>14.0</v>
      </c>
      <c r="N25" s="119">
        <v>12.0</v>
      </c>
      <c r="O25" s="120">
        <v>7.0</v>
      </c>
      <c r="P25" s="121">
        <f t="shared" si="4"/>
        <v>108</v>
      </c>
      <c r="Q25" s="122">
        <f t="shared" ref="Q25:Q26" si="5">SUM(P25/65)</f>
        <v>1.661538462</v>
      </c>
    </row>
    <row r="26" ht="15.75" customHeight="1">
      <c r="A26" s="9"/>
      <c r="B26" s="19"/>
      <c r="C26" s="123" t="s">
        <v>39</v>
      </c>
      <c r="D26" s="124">
        <v>4.0</v>
      </c>
      <c r="E26" s="124">
        <v>6.0</v>
      </c>
      <c r="F26" s="125">
        <v>8.0</v>
      </c>
      <c r="G26" s="126">
        <v>7.0</v>
      </c>
      <c r="H26" s="126">
        <v>7.0</v>
      </c>
      <c r="I26" s="126">
        <v>18.0</v>
      </c>
      <c r="J26" s="126">
        <v>5.0</v>
      </c>
      <c r="K26" s="127">
        <v>6.0</v>
      </c>
      <c r="L26" s="126">
        <v>5.0</v>
      </c>
      <c r="M26" s="126">
        <v>5.0</v>
      </c>
      <c r="N26" s="127">
        <v>0.0</v>
      </c>
      <c r="O26" s="128">
        <v>0.0</v>
      </c>
      <c r="P26" s="129">
        <f t="shared" si="4"/>
        <v>71</v>
      </c>
      <c r="Q26" s="130">
        <f t="shared" si="5"/>
        <v>1.092307692</v>
      </c>
    </row>
    <row r="27" ht="15.75" customHeight="1">
      <c r="A27" s="9"/>
      <c r="B27" s="19"/>
      <c r="C27" s="123" t="s">
        <v>40</v>
      </c>
      <c r="D27" s="124">
        <v>11.0</v>
      </c>
      <c r="E27" s="124">
        <v>12.0</v>
      </c>
      <c r="F27" s="125">
        <v>32.0</v>
      </c>
      <c r="G27" s="126">
        <v>26.0</v>
      </c>
      <c r="H27" s="126">
        <v>34.0</v>
      </c>
      <c r="I27" s="126">
        <v>24.0</v>
      </c>
      <c r="J27" s="126">
        <v>21.0</v>
      </c>
      <c r="K27" s="127">
        <v>15.0</v>
      </c>
      <c r="L27" s="126">
        <v>13.0</v>
      </c>
      <c r="M27" s="126">
        <v>4.0</v>
      </c>
      <c r="N27" s="127">
        <v>0.0</v>
      </c>
      <c r="O27" s="128">
        <v>3.0</v>
      </c>
      <c r="P27" s="129">
        <f t="shared" si="4"/>
        <v>195</v>
      </c>
      <c r="Q27" s="130">
        <f>SUM(P27/200)</f>
        <v>0.975</v>
      </c>
      <c r="R27" s="68"/>
    </row>
    <row r="28" ht="15.75" customHeight="1">
      <c r="A28" s="9"/>
      <c r="B28" s="19"/>
      <c r="C28" s="131" t="s">
        <v>41</v>
      </c>
      <c r="D28" s="124"/>
      <c r="E28" s="124"/>
      <c r="F28" s="125"/>
      <c r="G28" s="126"/>
      <c r="H28" s="126"/>
      <c r="I28" s="126"/>
      <c r="J28" s="126"/>
      <c r="K28" s="132">
        <v>85.0</v>
      </c>
      <c r="L28" s="133">
        <v>136.0</v>
      </c>
      <c r="M28" s="133">
        <v>149.0</v>
      </c>
      <c r="N28" s="132">
        <v>170.0</v>
      </c>
      <c r="O28" s="133">
        <v>186.0</v>
      </c>
      <c r="P28" s="134"/>
      <c r="Q28" s="135"/>
      <c r="R28" s="136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</row>
    <row r="29" ht="15.75" customHeight="1">
      <c r="A29" s="9"/>
      <c r="B29" s="19"/>
      <c r="C29" s="123" t="s">
        <v>42</v>
      </c>
      <c r="D29" s="124">
        <v>1.0</v>
      </c>
      <c r="E29" s="124">
        <v>1.0</v>
      </c>
      <c r="F29" s="138">
        <v>6.0</v>
      </c>
      <c r="G29" s="126">
        <v>0.0</v>
      </c>
      <c r="H29" s="126">
        <v>3.0</v>
      </c>
      <c r="I29" s="126">
        <v>0.0</v>
      </c>
      <c r="J29" s="126">
        <v>6.0</v>
      </c>
      <c r="K29" s="127">
        <v>10.0</v>
      </c>
      <c r="L29" s="126">
        <v>4.0</v>
      </c>
      <c r="M29" s="126">
        <v>3.0</v>
      </c>
      <c r="N29" s="127">
        <v>0.0</v>
      </c>
      <c r="O29" s="126">
        <v>2.0</v>
      </c>
      <c r="P29" s="129">
        <f t="shared" ref="P29:P30" si="6">SUM(D29:O29)</f>
        <v>36</v>
      </c>
      <c r="Q29" s="130">
        <f>SUM(P29/20)</f>
        <v>1.8</v>
      </c>
    </row>
    <row r="30" ht="15.75" customHeight="1">
      <c r="A30" s="9"/>
      <c r="B30" s="19"/>
      <c r="C30" s="123" t="s">
        <v>43</v>
      </c>
      <c r="D30" s="124">
        <v>26.0</v>
      </c>
      <c r="E30" s="124">
        <v>26.0</v>
      </c>
      <c r="F30" s="138">
        <v>16.0</v>
      </c>
      <c r="G30" s="126">
        <v>18.0</v>
      </c>
      <c r="H30" s="126">
        <v>25.0</v>
      </c>
      <c r="I30" s="126">
        <v>37.0</v>
      </c>
      <c r="J30" s="126">
        <v>25.0</v>
      </c>
      <c r="K30" s="127">
        <v>2.0</v>
      </c>
      <c r="L30" s="126">
        <v>0.0</v>
      </c>
      <c r="M30" s="126">
        <v>11.0</v>
      </c>
      <c r="N30" s="127">
        <v>0.0</v>
      </c>
      <c r="O30" s="126">
        <v>0.0</v>
      </c>
      <c r="P30" s="129">
        <f t="shared" si="6"/>
        <v>186</v>
      </c>
      <c r="Q30" s="130">
        <f>SUM(P30/100)</f>
        <v>1.86</v>
      </c>
      <c r="R30" s="68"/>
    </row>
    <row r="31" ht="15.75" customHeight="1">
      <c r="A31" s="9"/>
      <c r="B31" s="19"/>
      <c r="C31" s="131" t="s">
        <v>44</v>
      </c>
      <c r="D31" s="124"/>
      <c r="E31" s="124"/>
      <c r="F31" s="138"/>
      <c r="G31" s="126"/>
      <c r="H31" s="126"/>
      <c r="I31" s="126"/>
      <c r="J31" s="126"/>
      <c r="K31" s="132">
        <v>80.0</v>
      </c>
      <c r="L31" s="133">
        <v>44.0</v>
      </c>
      <c r="M31" s="133">
        <v>55.0</v>
      </c>
      <c r="N31" s="132">
        <v>68.0</v>
      </c>
      <c r="O31" s="133">
        <v>79.0</v>
      </c>
      <c r="P31" s="134"/>
      <c r="Q31" s="135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</row>
    <row r="32" ht="15.75" customHeight="1">
      <c r="A32" s="9"/>
      <c r="B32" s="19"/>
      <c r="C32" s="123" t="s">
        <v>45</v>
      </c>
      <c r="D32" s="124">
        <v>3.0</v>
      </c>
      <c r="E32" s="124">
        <v>4.0</v>
      </c>
      <c r="F32" s="125">
        <v>7.0</v>
      </c>
      <c r="G32" s="126">
        <v>2.0</v>
      </c>
      <c r="H32" s="126">
        <v>0.0</v>
      </c>
      <c r="I32" s="126">
        <v>2.0</v>
      </c>
      <c r="J32" s="126">
        <v>3.0</v>
      </c>
      <c r="K32" s="127">
        <v>7.0</v>
      </c>
      <c r="L32" s="126">
        <v>1.0</v>
      </c>
      <c r="M32" s="126">
        <v>2.0</v>
      </c>
      <c r="N32" s="127">
        <v>7.0</v>
      </c>
      <c r="O32" s="126">
        <v>1.0</v>
      </c>
      <c r="P32" s="129">
        <f>SUM(D32:O32)</f>
        <v>39</v>
      </c>
      <c r="Q32" s="130">
        <f>SUM(P32/80)</f>
        <v>0.4875</v>
      </c>
    </row>
    <row r="33" ht="15.75" customHeight="1">
      <c r="A33" s="9"/>
      <c r="B33" s="19"/>
      <c r="C33" s="131" t="s">
        <v>46</v>
      </c>
      <c r="D33" s="124"/>
      <c r="E33" s="124"/>
      <c r="F33" s="125"/>
      <c r="G33" s="126"/>
      <c r="H33" s="126"/>
      <c r="I33" s="126"/>
      <c r="J33" s="126"/>
      <c r="K33" s="132">
        <v>448.0</v>
      </c>
      <c r="L33" s="133">
        <v>490.0</v>
      </c>
      <c r="M33" s="133">
        <v>497.0</v>
      </c>
      <c r="N33" s="132">
        <v>523.0</v>
      </c>
      <c r="O33" s="133">
        <v>554.0</v>
      </c>
      <c r="P33" s="134"/>
      <c r="Q33" s="135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</row>
    <row r="34" ht="15.75" customHeight="1">
      <c r="A34" s="9"/>
      <c r="B34" s="19"/>
      <c r="C34" s="123" t="s">
        <v>47</v>
      </c>
      <c r="D34" s="124">
        <v>0.0</v>
      </c>
      <c r="E34" s="124">
        <v>1.0</v>
      </c>
      <c r="F34" s="138">
        <v>0.0</v>
      </c>
      <c r="G34" s="126">
        <v>0.0</v>
      </c>
      <c r="H34" s="126">
        <v>0.0</v>
      </c>
      <c r="I34" s="126">
        <v>0.0</v>
      </c>
      <c r="J34" s="126">
        <v>0.0</v>
      </c>
      <c r="K34" s="127">
        <v>0.0</v>
      </c>
      <c r="L34" s="126">
        <v>0.0</v>
      </c>
      <c r="M34" s="126">
        <v>1.0</v>
      </c>
      <c r="N34" s="127">
        <v>0.0</v>
      </c>
      <c r="O34" s="126">
        <v>0.0</v>
      </c>
      <c r="P34" s="129">
        <f t="shared" ref="P34:P47" si="7">SUM(D34:O34)</f>
        <v>2</v>
      </c>
      <c r="Q34" s="130">
        <f>SUM(P34/20)</f>
        <v>0.1</v>
      </c>
    </row>
    <row r="35" ht="15.75" customHeight="1">
      <c r="A35" s="9"/>
      <c r="B35" s="19"/>
      <c r="C35" s="123" t="s">
        <v>48</v>
      </c>
      <c r="D35" s="124">
        <v>0.0</v>
      </c>
      <c r="E35" s="124">
        <v>0.0</v>
      </c>
      <c r="F35" s="138">
        <v>0.0</v>
      </c>
      <c r="G35" s="126">
        <v>6.0</v>
      </c>
      <c r="H35" s="126">
        <v>0.0</v>
      </c>
      <c r="I35" s="126">
        <v>0.0</v>
      </c>
      <c r="J35" s="126">
        <v>0.0</v>
      </c>
      <c r="K35" s="127">
        <v>0.0</v>
      </c>
      <c r="L35" s="126">
        <v>0.0</v>
      </c>
      <c r="M35" s="126">
        <v>0.0</v>
      </c>
      <c r="N35" s="127">
        <v>0.0</v>
      </c>
      <c r="O35" s="126">
        <v>0.0</v>
      </c>
      <c r="P35" s="129">
        <f t="shared" si="7"/>
        <v>6</v>
      </c>
      <c r="Q35" s="130"/>
    </row>
    <row r="36" ht="15.75" customHeight="1">
      <c r="A36" s="9"/>
      <c r="B36" s="19"/>
      <c r="C36" s="139" t="s">
        <v>49</v>
      </c>
      <c r="D36" s="124">
        <v>0.0</v>
      </c>
      <c r="E36" s="124">
        <v>0.0</v>
      </c>
      <c r="F36" s="138">
        <v>0.0</v>
      </c>
      <c r="G36" s="126">
        <v>0.0</v>
      </c>
      <c r="H36" s="126">
        <v>0.0</v>
      </c>
      <c r="I36" s="126">
        <v>0.0</v>
      </c>
      <c r="J36" s="126">
        <v>0.0</v>
      </c>
      <c r="K36" s="127">
        <v>0.0</v>
      </c>
      <c r="L36" s="126">
        <v>0.0</v>
      </c>
      <c r="M36" s="126">
        <v>0.0</v>
      </c>
      <c r="N36" s="127">
        <v>0.0</v>
      </c>
      <c r="O36" s="126">
        <v>0.0</v>
      </c>
      <c r="P36" s="129">
        <f t="shared" si="7"/>
        <v>0</v>
      </c>
      <c r="Q36" s="130">
        <f>SUM(P36/4)</f>
        <v>0</v>
      </c>
    </row>
    <row r="37" ht="15.75" customHeight="1">
      <c r="A37" s="9"/>
      <c r="B37" s="19"/>
      <c r="C37" s="123" t="s">
        <v>50</v>
      </c>
      <c r="D37" s="124">
        <v>2.0</v>
      </c>
      <c r="E37" s="124">
        <v>0.0</v>
      </c>
      <c r="F37" s="138">
        <v>0.0</v>
      </c>
      <c r="G37" s="126">
        <v>0.0</v>
      </c>
      <c r="H37" s="126">
        <v>2.0</v>
      </c>
      <c r="I37" s="126">
        <v>1.0</v>
      </c>
      <c r="J37" s="126">
        <v>1.0</v>
      </c>
      <c r="K37" s="127">
        <v>0.0</v>
      </c>
      <c r="L37" s="126">
        <v>0.0</v>
      </c>
      <c r="M37" s="126">
        <v>0.0</v>
      </c>
      <c r="N37" s="127">
        <v>3.0</v>
      </c>
      <c r="O37" s="126">
        <v>0.0</v>
      </c>
      <c r="P37" s="129">
        <f t="shared" si="7"/>
        <v>9</v>
      </c>
      <c r="Q37" s="130">
        <f>SUM(P37/9)</f>
        <v>1</v>
      </c>
    </row>
    <row r="38" ht="15.75" customHeight="1">
      <c r="A38" s="9"/>
      <c r="B38" s="19"/>
      <c r="C38" s="123" t="s">
        <v>51</v>
      </c>
      <c r="D38" s="124">
        <v>0.0</v>
      </c>
      <c r="E38" s="124">
        <v>0.0</v>
      </c>
      <c r="F38" s="138">
        <v>3.0</v>
      </c>
      <c r="G38" s="126">
        <v>0.0</v>
      </c>
      <c r="H38" s="126">
        <v>2.0</v>
      </c>
      <c r="I38" s="126">
        <v>3.0</v>
      </c>
      <c r="J38" s="126">
        <v>0.0</v>
      </c>
      <c r="K38" s="127">
        <v>0.0</v>
      </c>
      <c r="L38" s="126">
        <v>0.0</v>
      </c>
      <c r="M38" s="126">
        <v>0.0</v>
      </c>
      <c r="N38" s="127">
        <v>0.0</v>
      </c>
      <c r="O38" s="126">
        <v>0.0</v>
      </c>
      <c r="P38" s="129">
        <f t="shared" si="7"/>
        <v>8</v>
      </c>
      <c r="Q38" s="130">
        <f t="shared" ref="Q38:Q39" si="8">SUM(P38/75)</f>
        <v>0.1066666667</v>
      </c>
    </row>
    <row r="39" ht="15.75" customHeight="1">
      <c r="A39" s="9"/>
      <c r="B39" s="19"/>
      <c r="C39" s="123" t="s">
        <v>52</v>
      </c>
      <c r="D39" s="124">
        <v>0.0</v>
      </c>
      <c r="E39" s="124">
        <v>5.0</v>
      </c>
      <c r="F39" s="138">
        <v>5.0</v>
      </c>
      <c r="G39" s="126">
        <v>6.0</v>
      </c>
      <c r="H39" s="126">
        <v>4.0</v>
      </c>
      <c r="I39" s="126">
        <v>0.0</v>
      </c>
      <c r="J39" s="126">
        <v>0.0</v>
      </c>
      <c r="K39" s="127">
        <v>6.0</v>
      </c>
      <c r="L39" s="126">
        <v>6.0</v>
      </c>
      <c r="M39" s="126">
        <v>22.0</v>
      </c>
      <c r="N39" s="127">
        <v>0.0</v>
      </c>
      <c r="O39" s="126">
        <v>26.0</v>
      </c>
      <c r="P39" s="129">
        <f t="shared" si="7"/>
        <v>80</v>
      </c>
      <c r="Q39" s="130">
        <f t="shared" si="8"/>
        <v>1.066666667</v>
      </c>
    </row>
    <row r="40" ht="15.75" customHeight="1">
      <c r="A40" s="9"/>
      <c r="B40" s="19"/>
      <c r="C40" s="123" t="s">
        <v>53</v>
      </c>
      <c r="D40" s="124">
        <v>12.0</v>
      </c>
      <c r="E40" s="124">
        <v>33.0</v>
      </c>
      <c r="F40" s="138">
        <v>32.0</v>
      </c>
      <c r="G40" s="126">
        <v>26.0</v>
      </c>
      <c r="H40" s="126">
        <v>29.0</v>
      </c>
      <c r="I40" s="126">
        <v>59.0</v>
      </c>
      <c r="J40" s="126">
        <v>42.0</v>
      </c>
      <c r="K40" s="127">
        <v>49.0</v>
      </c>
      <c r="L40" s="126">
        <v>35.0</v>
      </c>
      <c r="M40" s="126">
        <v>39.0</v>
      </c>
      <c r="N40" s="127">
        <v>26.0</v>
      </c>
      <c r="O40" s="126">
        <v>123.0</v>
      </c>
      <c r="P40" s="129">
        <f t="shared" si="7"/>
        <v>505</v>
      </c>
      <c r="Q40" s="130">
        <f>SUM(P40/300)</f>
        <v>1.683333333</v>
      </c>
    </row>
    <row r="41" ht="15.75" customHeight="1">
      <c r="A41" s="103"/>
      <c r="B41" s="104"/>
      <c r="C41" s="140" t="s">
        <v>54</v>
      </c>
      <c r="D41" s="141">
        <v>2.0</v>
      </c>
      <c r="E41" s="141">
        <v>7.0</v>
      </c>
      <c r="F41" s="142">
        <v>6.0</v>
      </c>
      <c r="G41" s="143">
        <v>9.0</v>
      </c>
      <c r="H41" s="143">
        <v>5.0</v>
      </c>
      <c r="I41" s="143">
        <v>18.0</v>
      </c>
      <c r="J41" s="143">
        <v>14.0</v>
      </c>
      <c r="K41" s="144">
        <v>11.0</v>
      </c>
      <c r="L41" s="145">
        <v>7.0</v>
      </c>
      <c r="M41" s="145">
        <v>3.0</v>
      </c>
      <c r="N41" s="146">
        <v>4.0</v>
      </c>
      <c r="O41" s="145">
        <v>42.0</v>
      </c>
      <c r="P41" s="147">
        <f t="shared" si="7"/>
        <v>128</v>
      </c>
      <c r="Q41" s="130">
        <f>SUM(P41/150)</f>
        <v>0.8533333333</v>
      </c>
    </row>
    <row r="42" ht="30.75" customHeight="1">
      <c r="A42" s="1" t="s">
        <v>55</v>
      </c>
      <c r="B42" s="148" t="s">
        <v>56</v>
      </c>
      <c r="C42" s="149" t="s">
        <v>57</v>
      </c>
      <c r="D42" s="150">
        <v>0.0</v>
      </c>
      <c r="E42" s="151">
        <v>47.0</v>
      </c>
      <c r="F42" s="151">
        <v>22.0</v>
      </c>
      <c r="G42" s="152">
        <v>37.0</v>
      </c>
      <c r="H42" s="152">
        <v>16.0</v>
      </c>
      <c r="I42" s="152">
        <v>24.0</v>
      </c>
      <c r="J42" s="152">
        <v>12.0</v>
      </c>
      <c r="K42" s="153">
        <v>0.0</v>
      </c>
      <c r="L42" s="152">
        <v>0.0</v>
      </c>
      <c r="M42" s="152">
        <v>0.0</v>
      </c>
      <c r="N42" s="153">
        <v>0.0</v>
      </c>
      <c r="O42" s="152">
        <v>0.0</v>
      </c>
      <c r="P42" s="154">
        <f t="shared" si="7"/>
        <v>158</v>
      </c>
      <c r="Q42" s="155"/>
    </row>
    <row r="43" ht="15.75" customHeight="1">
      <c r="A43" s="9"/>
      <c r="C43" s="156" t="s">
        <v>58</v>
      </c>
      <c r="D43" s="157">
        <v>0.0</v>
      </c>
      <c r="E43" s="158">
        <v>22.0</v>
      </c>
      <c r="F43" s="158">
        <v>62.0</v>
      </c>
      <c r="G43" s="159">
        <v>190.0</v>
      </c>
      <c r="H43" s="159">
        <v>263.0</v>
      </c>
      <c r="I43" s="159">
        <v>209.0</v>
      </c>
      <c r="J43" s="159">
        <v>136.0</v>
      </c>
      <c r="K43" s="160">
        <v>0.0</v>
      </c>
      <c r="L43" s="159">
        <v>0.0</v>
      </c>
      <c r="M43" s="159">
        <v>0.0</v>
      </c>
      <c r="N43" s="160">
        <v>0.0</v>
      </c>
      <c r="O43" s="159">
        <v>0.0</v>
      </c>
      <c r="P43" s="129">
        <f t="shared" si="7"/>
        <v>882</v>
      </c>
      <c r="Q43" s="161"/>
    </row>
    <row r="44" ht="15.75" customHeight="1">
      <c r="A44" s="9"/>
      <c r="C44" s="156" t="s">
        <v>59</v>
      </c>
      <c r="D44" s="157">
        <v>0.0</v>
      </c>
      <c r="E44" s="158">
        <v>64.0</v>
      </c>
      <c r="F44" s="158">
        <v>67.0</v>
      </c>
      <c r="G44" s="159">
        <v>96.0</v>
      </c>
      <c r="H44" s="159">
        <v>77.0</v>
      </c>
      <c r="I44" s="159">
        <v>16.0</v>
      </c>
      <c r="J44" s="159">
        <v>3.0</v>
      </c>
      <c r="K44" s="160">
        <v>0.0</v>
      </c>
      <c r="L44" s="159">
        <v>0.0</v>
      </c>
      <c r="M44" s="159">
        <v>0.0</v>
      </c>
      <c r="N44" s="160">
        <v>0.0</v>
      </c>
      <c r="O44" s="159">
        <v>0.0</v>
      </c>
      <c r="P44" s="129">
        <f t="shared" si="7"/>
        <v>323</v>
      </c>
      <c r="Q44" s="161"/>
    </row>
    <row r="45" ht="15.75" customHeight="1">
      <c r="A45" s="9"/>
      <c r="C45" s="156" t="s">
        <v>60</v>
      </c>
      <c r="D45" s="157">
        <v>786.0</v>
      </c>
      <c r="E45" s="158">
        <v>746.0</v>
      </c>
      <c r="F45" s="158">
        <v>865.0</v>
      </c>
      <c r="G45" s="159">
        <v>693.0</v>
      </c>
      <c r="H45" s="159">
        <v>994.0</v>
      </c>
      <c r="I45" s="159">
        <v>401.0</v>
      </c>
      <c r="J45" s="159">
        <v>520.0</v>
      </c>
      <c r="K45" s="160">
        <v>0.0</v>
      </c>
      <c r="L45" s="159">
        <v>0.0</v>
      </c>
      <c r="M45" s="159">
        <v>0.0</v>
      </c>
      <c r="N45" s="160">
        <v>0.0</v>
      </c>
      <c r="O45" s="159">
        <v>0.0</v>
      </c>
      <c r="P45" s="129">
        <f t="shared" si="7"/>
        <v>5005</v>
      </c>
      <c r="Q45" s="161"/>
    </row>
    <row r="46" ht="15.75" customHeight="1">
      <c r="A46" s="9"/>
      <c r="C46" s="162" t="s">
        <v>61</v>
      </c>
      <c r="D46" s="157">
        <v>1185.0</v>
      </c>
      <c r="E46" s="158">
        <v>1251.0</v>
      </c>
      <c r="F46" s="158">
        <v>708.0</v>
      </c>
      <c r="G46" s="159">
        <v>1147.0</v>
      </c>
      <c r="H46" s="159">
        <v>1285.0</v>
      </c>
      <c r="I46" s="159">
        <v>1174.0</v>
      </c>
      <c r="J46" s="159">
        <v>253.0</v>
      </c>
      <c r="K46" s="160">
        <v>241.0</v>
      </c>
      <c r="L46" s="159">
        <v>108.0</v>
      </c>
      <c r="M46" s="159">
        <v>0.0</v>
      </c>
      <c r="N46" s="160">
        <v>0.0</v>
      </c>
      <c r="O46" s="159">
        <v>665.0</v>
      </c>
      <c r="P46" s="129">
        <f t="shared" si="7"/>
        <v>8017</v>
      </c>
      <c r="Q46" s="161"/>
    </row>
    <row r="47" ht="15.75" customHeight="1">
      <c r="A47" s="9"/>
      <c r="C47" s="162" t="s">
        <v>62</v>
      </c>
      <c r="D47" s="157">
        <v>230.0</v>
      </c>
      <c r="E47" s="158">
        <v>268.0</v>
      </c>
      <c r="F47" s="158">
        <v>234.0</v>
      </c>
      <c r="G47" s="163">
        <v>287.0</v>
      </c>
      <c r="H47" s="164">
        <v>285.0</v>
      </c>
      <c r="I47" s="163">
        <v>301.0</v>
      </c>
      <c r="J47" s="164">
        <v>286.0</v>
      </c>
      <c r="K47" s="165">
        <v>120.0</v>
      </c>
      <c r="L47" s="164">
        <v>16.0</v>
      </c>
      <c r="M47" s="164">
        <v>444.0</v>
      </c>
      <c r="N47" s="166">
        <v>1329.0</v>
      </c>
      <c r="O47" s="164">
        <v>1361.0</v>
      </c>
      <c r="P47" s="167">
        <f t="shared" si="7"/>
        <v>5161</v>
      </c>
      <c r="Q47" s="168">
        <f>SUM(P47/2800)</f>
        <v>1.843214286</v>
      </c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</row>
    <row r="48" ht="15.0" customHeight="1">
      <c r="A48" s="9"/>
      <c r="B48" s="170"/>
      <c r="C48" s="171" t="s">
        <v>63</v>
      </c>
      <c r="D48" s="172"/>
      <c r="E48" s="173"/>
      <c r="F48" s="174"/>
      <c r="G48" s="174"/>
      <c r="H48" s="175"/>
      <c r="I48" s="175"/>
      <c r="J48" s="175"/>
      <c r="K48" s="176">
        <v>665.0</v>
      </c>
      <c r="L48" s="177">
        <v>706.0</v>
      </c>
      <c r="M48" s="178">
        <v>0.0</v>
      </c>
      <c r="N48" s="174">
        <v>0.0</v>
      </c>
      <c r="O48" s="178">
        <v>0.0</v>
      </c>
      <c r="P48" s="174"/>
      <c r="Q48" s="179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</row>
    <row r="49" ht="15.75" customHeight="1">
      <c r="A49" s="9"/>
      <c r="B49" s="180" t="s">
        <v>64</v>
      </c>
      <c r="C49" s="181" t="s">
        <v>65</v>
      </c>
      <c r="D49" s="182">
        <v>230.0</v>
      </c>
      <c r="E49" s="183">
        <v>268.0</v>
      </c>
      <c r="F49" s="184">
        <v>234.0</v>
      </c>
      <c r="G49" s="185">
        <v>287.0</v>
      </c>
      <c r="H49" s="186">
        <v>285.0</v>
      </c>
      <c r="I49" s="185">
        <v>301.0</v>
      </c>
      <c r="J49" s="186">
        <v>286.0</v>
      </c>
      <c r="K49" s="187">
        <v>315.0</v>
      </c>
      <c r="L49" s="188">
        <v>263.0</v>
      </c>
      <c r="M49" s="188">
        <v>295.0</v>
      </c>
      <c r="N49" s="189">
        <v>289.0</v>
      </c>
      <c r="O49" s="190">
        <v>239.0</v>
      </c>
      <c r="P49" s="191">
        <f t="shared" ref="P49:P50" si="9">SUM(D49:O49)</f>
        <v>3292</v>
      </c>
      <c r="Q49" s="192">
        <f>SUM(P49/2800)</f>
        <v>1.175714286</v>
      </c>
    </row>
    <row r="50" ht="15.75" customHeight="1">
      <c r="A50" s="9"/>
      <c r="C50" s="193" t="s">
        <v>66</v>
      </c>
      <c r="D50" s="194">
        <v>188.0</v>
      </c>
      <c r="E50" s="195">
        <v>6.0</v>
      </c>
      <c r="F50" s="196">
        <v>9.0</v>
      </c>
      <c r="G50" s="197">
        <v>7.0</v>
      </c>
      <c r="H50" s="198">
        <v>5.0</v>
      </c>
      <c r="I50" s="197">
        <v>10.0</v>
      </c>
      <c r="J50" s="198">
        <v>6.0</v>
      </c>
      <c r="K50" s="199">
        <v>66.0</v>
      </c>
      <c r="L50" s="198">
        <v>6.0</v>
      </c>
      <c r="M50" s="198">
        <v>4.0</v>
      </c>
      <c r="N50" s="199">
        <v>10.0</v>
      </c>
      <c r="O50" s="200">
        <v>6.0</v>
      </c>
      <c r="P50" s="201">
        <f t="shared" si="9"/>
        <v>323</v>
      </c>
      <c r="Q50" s="192">
        <f>SUM(P50/230)</f>
        <v>1.404347826</v>
      </c>
    </row>
    <row r="51" ht="15.75" customHeight="1">
      <c r="A51" s="9"/>
      <c r="C51" s="202" t="s">
        <v>67</v>
      </c>
      <c r="D51" s="203"/>
      <c r="E51" s="203"/>
      <c r="F51" s="203"/>
      <c r="G51" s="203"/>
      <c r="H51" s="203"/>
      <c r="I51" s="203"/>
      <c r="J51" s="203"/>
      <c r="K51" s="204">
        <f>SUM(K52:K53)</f>
        <v>86</v>
      </c>
      <c r="L51" s="81">
        <v>102.0</v>
      </c>
      <c r="M51" s="205">
        <v>71.0</v>
      </c>
      <c r="N51" s="206">
        <v>29.0</v>
      </c>
      <c r="O51" s="205">
        <f>SUM(O52:O53)</f>
        <v>24</v>
      </c>
      <c r="P51" s="207"/>
      <c r="Q51" s="208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</row>
    <row r="52" ht="15.75" customHeight="1">
      <c r="A52" s="9"/>
      <c r="C52" s="209" t="s">
        <v>68</v>
      </c>
      <c r="D52" s="210"/>
      <c r="E52" s="210"/>
      <c r="F52" s="211"/>
      <c r="G52" s="212"/>
      <c r="H52" s="206"/>
      <c r="I52" s="212"/>
      <c r="J52" s="206"/>
      <c r="K52" s="213">
        <v>12.0</v>
      </c>
      <c r="L52" s="81">
        <v>9.0</v>
      </c>
      <c r="M52" s="205">
        <v>2.0</v>
      </c>
      <c r="N52" s="204">
        <v>8.0</v>
      </c>
      <c r="O52" s="214">
        <v>2.0</v>
      </c>
      <c r="P52" s="207"/>
      <c r="Q52" s="208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</row>
    <row r="53" ht="15.75" customHeight="1">
      <c r="A53" s="9"/>
      <c r="C53" s="209" t="s">
        <v>69</v>
      </c>
      <c r="D53" s="210"/>
      <c r="E53" s="210"/>
      <c r="F53" s="211"/>
      <c r="G53" s="212"/>
      <c r="H53" s="206"/>
      <c r="I53" s="212"/>
      <c r="J53" s="206"/>
      <c r="K53" s="213">
        <v>74.0</v>
      </c>
      <c r="L53" s="81">
        <v>93.0</v>
      </c>
      <c r="M53" s="205">
        <v>69.0</v>
      </c>
      <c r="N53" s="204">
        <v>21.0</v>
      </c>
      <c r="O53" s="198">
        <v>22.0</v>
      </c>
      <c r="P53" s="207"/>
      <c r="Q53" s="208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</row>
    <row r="54" ht="15.75" customHeight="1">
      <c r="A54" s="9"/>
      <c r="C54" s="193" t="s">
        <v>70</v>
      </c>
      <c r="D54" s="194">
        <v>2.0</v>
      </c>
      <c r="E54" s="195">
        <v>3.0</v>
      </c>
      <c r="F54" s="196">
        <v>4.0</v>
      </c>
      <c r="G54" s="197">
        <v>0.0</v>
      </c>
      <c r="H54" s="198">
        <v>1.0</v>
      </c>
      <c r="I54" s="197">
        <v>6.0</v>
      </c>
      <c r="J54" s="198">
        <v>1.0</v>
      </c>
      <c r="K54" s="199">
        <v>3.0</v>
      </c>
      <c r="L54" s="215">
        <v>3.0</v>
      </c>
      <c r="M54" s="215">
        <v>1.0</v>
      </c>
      <c r="N54" s="216">
        <v>2.0</v>
      </c>
      <c r="O54" s="217">
        <v>3.0</v>
      </c>
      <c r="P54" s="218">
        <f>SUM(D54:O54)</f>
        <v>29</v>
      </c>
      <c r="Q54" s="219"/>
    </row>
    <row r="55" ht="15.75" customHeight="1">
      <c r="A55" s="9"/>
      <c r="C55" s="193" t="s">
        <v>71</v>
      </c>
      <c r="D55" s="220">
        <v>0.29</v>
      </c>
      <c r="E55" s="220">
        <v>0.5</v>
      </c>
      <c r="F55" s="221">
        <v>0.44</v>
      </c>
      <c r="G55" s="222">
        <v>0.0</v>
      </c>
      <c r="H55" s="223">
        <v>0.2</v>
      </c>
      <c r="I55" s="222">
        <v>1.0</v>
      </c>
      <c r="J55" s="223">
        <v>0.17</v>
      </c>
      <c r="K55" s="224">
        <v>0.5</v>
      </c>
      <c r="L55" s="223">
        <v>0.5</v>
      </c>
      <c r="M55" s="223">
        <v>0.25</v>
      </c>
      <c r="N55" s="225">
        <v>0.2</v>
      </c>
      <c r="O55" s="223">
        <v>0.5</v>
      </c>
      <c r="P55" s="226"/>
      <c r="Q55" s="226"/>
    </row>
    <row r="56" ht="15.75" customHeight="1">
      <c r="A56" s="9"/>
      <c r="C56" s="227" t="s">
        <v>72</v>
      </c>
      <c r="D56" s="228">
        <v>1.0</v>
      </c>
      <c r="E56" s="228">
        <v>0.0</v>
      </c>
      <c r="F56" s="229">
        <v>0.0</v>
      </c>
      <c r="G56" s="230">
        <v>0.0</v>
      </c>
      <c r="H56" s="231">
        <v>0.0</v>
      </c>
      <c r="I56" s="230">
        <v>1.0</v>
      </c>
      <c r="J56" s="230">
        <v>0.0</v>
      </c>
      <c r="K56" s="232">
        <v>1.0</v>
      </c>
      <c r="L56" s="233">
        <v>5.0</v>
      </c>
      <c r="M56" s="233">
        <v>1.0</v>
      </c>
      <c r="N56" s="234">
        <v>2.0</v>
      </c>
      <c r="O56" s="235">
        <v>0.0</v>
      </c>
      <c r="P56" s="236">
        <f t="shared" ref="P56:P65" si="10">SUM(D56:O56)</f>
        <v>11</v>
      </c>
      <c r="Q56" s="237">
        <f>SUM(P56/4)</f>
        <v>2.75</v>
      </c>
    </row>
    <row r="57" ht="15.75" customHeight="1">
      <c r="A57" s="9"/>
      <c r="C57" s="238" t="s">
        <v>73</v>
      </c>
      <c r="D57" s="239">
        <v>2.0</v>
      </c>
      <c r="E57" s="239">
        <v>3.0</v>
      </c>
      <c r="F57" s="240">
        <v>2.0</v>
      </c>
      <c r="G57" s="241">
        <v>3.0</v>
      </c>
      <c r="H57" s="241">
        <v>2.0</v>
      </c>
      <c r="I57" s="241">
        <v>3.0</v>
      </c>
      <c r="J57" s="242">
        <v>2.0</v>
      </c>
      <c r="K57" s="243">
        <v>3.0</v>
      </c>
      <c r="L57" s="242">
        <v>3.0</v>
      </c>
      <c r="M57" s="242">
        <v>2.0</v>
      </c>
      <c r="N57" s="243">
        <v>3.0</v>
      </c>
      <c r="O57" s="244">
        <v>3.0</v>
      </c>
      <c r="P57" s="245">
        <f t="shared" si="10"/>
        <v>31</v>
      </c>
      <c r="Q57" s="246">
        <f>SUM(P57/30)</f>
        <v>1.033333333</v>
      </c>
      <c r="R57" s="68"/>
    </row>
    <row r="58" ht="15.75" customHeight="1">
      <c r="A58" s="9"/>
      <c r="C58" s="238" t="s">
        <v>74</v>
      </c>
      <c r="D58" s="239">
        <v>20.0</v>
      </c>
      <c r="E58" s="239">
        <v>43.0</v>
      </c>
      <c r="F58" s="240">
        <v>25.0</v>
      </c>
      <c r="G58" s="241">
        <v>34.0</v>
      </c>
      <c r="H58" s="241">
        <v>44.0</v>
      </c>
      <c r="I58" s="241">
        <v>49.0</v>
      </c>
      <c r="J58" s="242">
        <v>51.0</v>
      </c>
      <c r="K58" s="243">
        <v>70.0</v>
      </c>
      <c r="L58" s="242">
        <v>50.0</v>
      </c>
      <c r="M58" s="242">
        <v>52.0</v>
      </c>
      <c r="N58" s="243">
        <v>85.0</v>
      </c>
      <c r="O58" s="244">
        <v>68.0</v>
      </c>
      <c r="P58" s="245">
        <f t="shared" si="10"/>
        <v>591</v>
      </c>
      <c r="Q58" s="246">
        <f>SUM(P58/20)</f>
        <v>29.55</v>
      </c>
      <c r="R58" s="68"/>
    </row>
    <row r="59" ht="15.75" customHeight="1">
      <c r="A59" s="9"/>
      <c r="C59" s="238" t="s">
        <v>75</v>
      </c>
      <c r="D59" s="239">
        <v>1.0</v>
      </c>
      <c r="E59" s="239">
        <v>2.0</v>
      </c>
      <c r="F59" s="240">
        <v>4.0</v>
      </c>
      <c r="G59" s="241">
        <v>2.0</v>
      </c>
      <c r="H59" s="241">
        <v>1.0</v>
      </c>
      <c r="I59" s="241">
        <v>3.0</v>
      </c>
      <c r="J59" s="242">
        <v>2.0</v>
      </c>
      <c r="K59" s="243">
        <v>0.0</v>
      </c>
      <c r="L59" s="242">
        <v>3.0</v>
      </c>
      <c r="M59" s="242">
        <v>1.0</v>
      </c>
      <c r="N59" s="243">
        <v>0.0</v>
      </c>
      <c r="O59" s="244">
        <v>4.0</v>
      </c>
      <c r="P59" s="245">
        <f t="shared" si="10"/>
        <v>23</v>
      </c>
      <c r="Q59" s="246">
        <f>SUM(P59/9)</f>
        <v>2.555555556</v>
      </c>
    </row>
    <row r="60" ht="15.75" customHeight="1">
      <c r="A60" s="9"/>
      <c r="C60" s="238" t="s">
        <v>76</v>
      </c>
      <c r="D60" s="239">
        <v>92.0</v>
      </c>
      <c r="E60" s="239">
        <v>13.0</v>
      </c>
      <c r="F60" s="240">
        <v>21.0</v>
      </c>
      <c r="G60" s="241">
        <v>11.0</v>
      </c>
      <c r="H60" s="241">
        <v>12.0</v>
      </c>
      <c r="I60" s="241">
        <v>30.0</v>
      </c>
      <c r="J60" s="242">
        <v>19.0</v>
      </c>
      <c r="K60" s="243">
        <v>0.0</v>
      </c>
      <c r="L60" s="242">
        <v>26.0</v>
      </c>
      <c r="M60" s="242">
        <v>2.0</v>
      </c>
      <c r="N60" s="243">
        <v>0.0</v>
      </c>
      <c r="O60" s="244">
        <v>28.0</v>
      </c>
      <c r="P60" s="245">
        <f t="shared" si="10"/>
        <v>254</v>
      </c>
      <c r="Q60" s="246">
        <f>SUM(P60/45)</f>
        <v>5.644444444</v>
      </c>
    </row>
    <row r="61" ht="15.75" customHeight="1">
      <c r="A61" s="9"/>
      <c r="C61" s="247" t="s">
        <v>77</v>
      </c>
      <c r="D61" s="248"/>
      <c r="E61" s="248"/>
      <c r="F61" s="248"/>
      <c r="G61" s="248"/>
      <c r="H61" s="248"/>
      <c r="I61" s="248"/>
      <c r="J61" s="248"/>
      <c r="K61" s="249">
        <v>12.0</v>
      </c>
      <c r="L61" s="250">
        <v>7.0</v>
      </c>
      <c r="M61" s="242">
        <v>0.0</v>
      </c>
      <c r="N61" s="243">
        <v>0.0</v>
      </c>
      <c r="O61" s="244">
        <v>0.0</v>
      </c>
      <c r="P61" s="245">
        <f t="shared" si="10"/>
        <v>19</v>
      </c>
      <c r="Q61" s="248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</row>
    <row r="62" ht="15.75" customHeight="1">
      <c r="A62" s="9"/>
      <c r="C62" s="251" t="s">
        <v>78</v>
      </c>
      <c r="D62" s="239">
        <v>0.0</v>
      </c>
      <c r="E62" s="239">
        <v>2.0</v>
      </c>
      <c r="F62" s="240">
        <v>1.0</v>
      </c>
      <c r="G62" s="241">
        <v>3.0</v>
      </c>
      <c r="H62" s="241">
        <v>3.0</v>
      </c>
      <c r="I62" s="241">
        <v>2.0</v>
      </c>
      <c r="J62" s="242">
        <v>8.0</v>
      </c>
      <c r="K62" s="243">
        <v>5.0</v>
      </c>
      <c r="L62" s="252">
        <v>9.0</v>
      </c>
      <c r="M62" s="252">
        <v>4.0</v>
      </c>
      <c r="N62" s="253">
        <v>0.0</v>
      </c>
      <c r="O62" s="254">
        <v>7.0</v>
      </c>
      <c r="P62" s="245">
        <f t="shared" si="10"/>
        <v>44</v>
      </c>
      <c r="Q62" s="246">
        <f>SUM(P62/20)</f>
        <v>2.2</v>
      </c>
    </row>
    <row r="63" ht="15.75" customHeight="1">
      <c r="A63" s="9"/>
      <c r="B63" s="170"/>
      <c r="C63" s="255" t="s">
        <v>79</v>
      </c>
      <c r="D63" s="256">
        <v>0.0</v>
      </c>
      <c r="E63" s="256">
        <v>8.0</v>
      </c>
      <c r="F63" s="257">
        <v>14.0</v>
      </c>
      <c r="G63" s="258">
        <v>32.0</v>
      </c>
      <c r="H63" s="258">
        <v>20.0</v>
      </c>
      <c r="I63" s="258">
        <v>24.0</v>
      </c>
      <c r="J63" s="259">
        <v>53.0</v>
      </c>
      <c r="K63" s="260">
        <v>47.0</v>
      </c>
      <c r="L63" s="259">
        <v>201.0</v>
      </c>
      <c r="M63" s="259">
        <v>6.0</v>
      </c>
      <c r="N63" s="260">
        <v>0.0</v>
      </c>
      <c r="O63" s="261">
        <v>44.0</v>
      </c>
      <c r="P63" s="245">
        <f t="shared" si="10"/>
        <v>449</v>
      </c>
      <c r="Q63" s="262">
        <f>SUM(P63/160)</f>
        <v>2.80625</v>
      </c>
    </row>
    <row r="64" ht="15.0" customHeight="1">
      <c r="A64" s="9"/>
      <c r="B64" s="1" t="s">
        <v>80</v>
      </c>
      <c r="C64" s="263" t="s">
        <v>81</v>
      </c>
      <c r="D64" s="264">
        <v>20.0</v>
      </c>
      <c r="E64" s="264">
        <v>17.0</v>
      </c>
      <c r="F64" s="264">
        <v>8.0</v>
      </c>
      <c r="G64" s="265">
        <v>14.0</v>
      </c>
      <c r="H64" s="265">
        <v>10.0</v>
      </c>
      <c r="I64" s="265">
        <v>22.0</v>
      </c>
      <c r="J64" s="265">
        <v>14.0</v>
      </c>
      <c r="K64" s="266">
        <v>21.0</v>
      </c>
      <c r="L64" s="265">
        <v>5.0</v>
      </c>
      <c r="M64" s="265">
        <v>7.0</v>
      </c>
      <c r="N64" s="266">
        <v>19.0</v>
      </c>
      <c r="O64" s="265">
        <v>13.0</v>
      </c>
      <c r="P64" s="267">
        <f t="shared" si="10"/>
        <v>170</v>
      </c>
      <c r="Q64" s="268"/>
    </row>
    <row r="65" ht="15.75" customHeight="1">
      <c r="A65" s="9"/>
      <c r="B65" s="9"/>
      <c r="C65" s="269" t="s">
        <v>82</v>
      </c>
      <c r="D65" s="270"/>
      <c r="E65" s="271"/>
      <c r="F65" s="271"/>
      <c r="G65" s="272"/>
      <c r="H65" s="272"/>
      <c r="I65" s="272"/>
      <c r="J65" s="272"/>
      <c r="K65" s="273">
        <f>SUM(K66:K67)</f>
        <v>13</v>
      </c>
      <c r="L65" s="250">
        <v>10.0</v>
      </c>
      <c r="M65" s="274">
        <v>8.0</v>
      </c>
      <c r="N65" s="275">
        <v>7.0</v>
      </c>
      <c r="O65" s="272">
        <v>7.0</v>
      </c>
      <c r="P65" s="276">
        <f t="shared" si="10"/>
        <v>45</v>
      </c>
      <c r="Q65" s="27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</row>
    <row r="66" ht="15.75" customHeight="1">
      <c r="A66" s="9"/>
      <c r="B66" s="9"/>
      <c r="C66" s="278" t="s">
        <v>83</v>
      </c>
      <c r="D66" s="279"/>
      <c r="E66" s="279"/>
      <c r="F66" s="279"/>
      <c r="G66" s="279"/>
      <c r="H66" s="279"/>
      <c r="I66" s="279"/>
      <c r="J66" s="279"/>
      <c r="K66" s="249">
        <v>8.0</v>
      </c>
      <c r="L66" s="280">
        <v>5.0</v>
      </c>
      <c r="M66" s="281">
        <v>5.0</v>
      </c>
      <c r="N66" s="279">
        <v>5.0</v>
      </c>
      <c r="O66" s="270">
        <v>3.0</v>
      </c>
      <c r="P66" s="282"/>
      <c r="Q66" s="283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</row>
    <row r="67" ht="15.75" customHeight="1">
      <c r="A67" s="9"/>
      <c r="B67" s="9"/>
      <c r="C67" s="278" t="s">
        <v>84</v>
      </c>
      <c r="D67" s="279"/>
      <c r="E67" s="284"/>
      <c r="F67" s="284"/>
      <c r="G67" s="285"/>
      <c r="H67" s="285"/>
      <c r="I67" s="285"/>
      <c r="J67" s="285"/>
      <c r="K67" s="213">
        <v>5.0</v>
      </c>
      <c r="L67" s="250">
        <v>5.0</v>
      </c>
      <c r="M67" s="274">
        <v>3.0</v>
      </c>
      <c r="N67" s="286">
        <v>2.0</v>
      </c>
      <c r="O67" s="272">
        <v>4.0</v>
      </c>
      <c r="P67" s="282"/>
      <c r="Q67" s="283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</row>
    <row r="68" ht="15.75" customHeight="1">
      <c r="A68" s="9"/>
      <c r="B68" s="9"/>
      <c r="C68" s="287" t="s">
        <v>85</v>
      </c>
      <c r="D68" s="270">
        <v>12.0</v>
      </c>
      <c r="E68" s="271">
        <v>7.0</v>
      </c>
      <c r="F68" s="271">
        <v>11.0</v>
      </c>
      <c r="G68" s="272">
        <v>11.0</v>
      </c>
      <c r="H68" s="272">
        <v>15.0</v>
      </c>
      <c r="I68" s="272">
        <v>30.0</v>
      </c>
      <c r="J68" s="272">
        <v>16.0</v>
      </c>
      <c r="K68" s="275">
        <v>33.0</v>
      </c>
      <c r="L68" s="272">
        <v>6.0</v>
      </c>
      <c r="M68" s="274">
        <v>12.0</v>
      </c>
      <c r="N68" s="275">
        <v>24.0</v>
      </c>
      <c r="O68" s="272">
        <v>23.0</v>
      </c>
      <c r="P68" s="276">
        <f t="shared" ref="P68:P96" si="11">SUM(D68:O68)</f>
        <v>200</v>
      </c>
      <c r="Q68" s="283"/>
      <c r="R68" s="137"/>
    </row>
    <row r="69" ht="15.75" customHeight="1">
      <c r="A69" s="9"/>
      <c r="B69" s="9"/>
      <c r="C69" s="287" t="s">
        <v>86</v>
      </c>
      <c r="D69" s="288">
        <v>14.0</v>
      </c>
      <c r="E69" s="288">
        <v>9.0</v>
      </c>
      <c r="F69" s="288">
        <v>21.0</v>
      </c>
      <c r="G69" s="272">
        <v>19.0</v>
      </c>
      <c r="H69" s="272">
        <v>6.0</v>
      </c>
      <c r="I69" s="272">
        <v>25.0</v>
      </c>
      <c r="J69" s="272">
        <v>8.0</v>
      </c>
      <c r="K69" s="275">
        <v>17.0</v>
      </c>
      <c r="L69" s="272">
        <v>8.0</v>
      </c>
      <c r="M69" s="274">
        <v>13.0</v>
      </c>
      <c r="N69" s="275">
        <v>19.0</v>
      </c>
      <c r="O69" s="272">
        <v>17.0</v>
      </c>
      <c r="P69" s="276">
        <f t="shared" si="11"/>
        <v>176</v>
      </c>
      <c r="Q69" s="277"/>
    </row>
    <row r="70" ht="15.75" customHeight="1">
      <c r="A70" s="9"/>
      <c r="B70" s="9"/>
      <c r="C70" s="287" t="s">
        <v>87</v>
      </c>
      <c r="D70" s="288">
        <v>23.0</v>
      </c>
      <c r="E70" s="288">
        <v>23.0</v>
      </c>
      <c r="F70" s="288">
        <v>22.0</v>
      </c>
      <c r="G70" s="272">
        <v>26.0</v>
      </c>
      <c r="H70" s="272">
        <v>15.0</v>
      </c>
      <c r="I70" s="272">
        <v>41.0</v>
      </c>
      <c r="J70" s="272">
        <v>35.0</v>
      </c>
      <c r="K70" s="275">
        <v>42.0</v>
      </c>
      <c r="L70" s="272">
        <v>32.0</v>
      </c>
      <c r="M70" s="274">
        <v>21.0</v>
      </c>
      <c r="N70" s="275">
        <v>38.0</v>
      </c>
      <c r="O70" s="272">
        <v>30.0</v>
      </c>
      <c r="P70" s="276">
        <f t="shared" si="11"/>
        <v>348</v>
      </c>
      <c r="Q70" s="277"/>
    </row>
    <row r="71" ht="15.75" customHeight="1">
      <c r="A71" s="9"/>
      <c r="B71" s="9"/>
      <c r="C71" s="287" t="s">
        <v>88</v>
      </c>
      <c r="D71" s="288">
        <v>23.0</v>
      </c>
      <c r="E71" s="288">
        <v>23.0</v>
      </c>
      <c r="F71" s="288">
        <v>22.0</v>
      </c>
      <c r="G71" s="272">
        <v>26.0</v>
      </c>
      <c r="H71" s="272">
        <v>15.0</v>
      </c>
      <c r="I71" s="272">
        <v>41.0</v>
      </c>
      <c r="J71" s="272">
        <v>35.0</v>
      </c>
      <c r="K71" s="275">
        <v>42.0</v>
      </c>
      <c r="L71" s="272">
        <v>32.0</v>
      </c>
      <c r="M71" s="274">
        <v>21.0</v>
      </c>
      <c r="N71" s="275">
        <v>38.0</v>
      </c>
      <c r="O71" s="272">
        <v>30.0</v>
      </c>
      <c r="P71" s="289">
        <f t="shared" si="11"/>
        <v>348</v>
      </c>
      <c r="Q71" s="277"/>
    </row>
    <row r="72" ht="15.75" customHeight="1">
      <c r="A72" s="9"/>
      <c r="B72" s="9"/>
      <c r="C72" s="287" t="s">
        <v>89</v>
      </c>
      <c r="D72" s="288">
        <v>75.0</v>
      </c>
      <c r="E72" s="288">
        <v>73.0</v>
      </c>
      <c r="F72" s="288">
        <v>69.0</v>
      </c>
      <c r="G72" s="272">
        <v>76.0</v>
      </c>
      <c r="H72" s="272">
        <v>79.0</v>
      </c>
      <c r="I72" s="272">
        <v>95.0</v>
      </c>
      <c r="J72" s="272">
        <v>109.0</v>
      </c>
      <c r="K72" s="275">
        <v>110.0</v>
      </c>
      <c r="L72" s="272">
        <v>97.0</v>
      </c>
      <c r="M72" s="274">
        <v>76.0</v>
      </c>
      <c r="N72" s="275">
        <v>76.0</v>
      </c>
      <c r="O72" s="272">
        <v>69.0</v>
      </c>
      <c r="P72" s="289">
        <f t="shared" si="11"/>
        <v>1004</v>
      </c>
      <c r="Q72" s="277"/>
    </row>
    <row r="73" ht="15.75" customHeight="1">
      <c r="A73" s="9"/>
      <c r="B73" s="9"/>
      <c r="C73" s="287" t="s">
        <v>90</v>
      </c>
      <c r="D73" s="288">
        <v>9.0</v>
      </c>
      <c r="E73" s="288">
        <v>4.0</v>
      </c>
      <c r="F73" s="288">
        <v>4.0</v>
      </c>
      <c r="G73" s="272">
        <v>6.0</v>
      </c>
      <c r="H73" s="272">
        <v>8.0</v>
      </c>
      <c r="I73" s="272">
        <v>11.0</v>
      </c>
      <c r="J73" s="272">
        <v>15.0</v>
      </c>
      <c r="K73" s="275">
        <v>19.0</v>
      </c>
      <c r="L73" s="272">
        <v>14.0</v>
      </c>
      <c r="M73" s="274">
        <v>14.0</v>
      </c>
      <c r="N73" s="275">
        <v>14.0</v>
      </c>
      <c r="O73" s="272">
        <v>8.0</v>
      </c>
      <c r="P73" s="289">
        <f t="shared" si="11"/>
        <v>126</v>
      </c>
      <c r="Q73" s="277"/>
    </row>
    <row r="74" ht="15.75" customHeight="1">
      <c r="A74" s="9"/>
      <c r="B74" s="9"/>
      <c r="C74" s="290" t="s">
        <v>91</v>
      </c>
      <c r="D74" s="291"/>
      <c r="E74" s="291"/>
      <c r="F74" s="291"/>
      <c r="G74" s="291"/>
      <c r="H74" s="291"/>
      <c r="I74" s="291"/>
      <c r="J74" s="291"/>
      <c r="K74" s="273">
        <f>SUM(K75:K76)</f>
        <v>49</v>
      </c>
      <c r="L74" s="250">
        <v>48.0</v>
      </c>
      <c r="M74" s="274">
        <v>39.0</v>
      </c>
      <c r="N74" s="275">
        <v>20.0</v>
      </c>
      <c r="O74" s="272">
        <v>1.0</v>
      </c>
      <c r="P74" s="289">
        <f t="shared" si="11"/>
        <v>157</v>
      </c>
      <c r="Q74" s="27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</row>
    <row r="75" ht="15.75" customHeight="1">
      <c r="A75" s="9"/>
      <c r="B75" s="9"/>
      <c r="C75" s="278" t="s">
        <v>92</v>
      </c>
      <c r="D75" s="279"/>
      <c r="E75" s="279"/>
      <c r="F75" s="279"/>
      <c r="G75" s="279"/>
      <c r="H75" s="279"/>
      <c r="I75" s="279"/>
      <c r="J75" s="279"/>
      <c r="K75" s="213">
        <v>9.0</v>
      </c>
      <c r="L75" s="292">
        <v>7.0</v>
      </c>
      <c r="M75" s="270">
        <v>5.0</v>
      </c>
      <c r="N75" s="279">
        <v>2.0</v>
      </c>
      <c r="O75" s="270">
        <v>0.0</v>
      </c>
      <c r="P75" s="289">
        <f t="shared" si="11"/>
        <v>23</v>
      </c>
      <c r="Q75" s="283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</row>
    <row r="76" ht="15.75" customHeight="1">
      <c r="A76" s="9"/>
      <c r="B76" s="9"/>
      <c r="C76" s="278" t="s">
        <v>93</v>
      </c>
      <c r="D76" s="279"/>
      <c r="E76" s="284"/>
      <c r="F76" s="284"/>
      <c r="G76" s="285"/>
      <c r="H76" s="285"/>
      <c r="I76" s="285"/>
      <c r="J76" s="285"/>
      <c r="K76" s="213">
        <v>40.0</v>
      </c>
      <c r="L76" s="250">
        <v>41.0</v>
      </c>
      <c r="M76" s="274">
        <v>34.0</v>
      </c>
      <c r="N76" s="286">
        <v>18.0</v>
      </c>
      <c r="O76" s="272">
        <v>1.0</v>
      </c>
      <c r="P76" s="289">
        <f t="shared" si="11"/>
        <v>134</v>
      </c>
      <c r="Q76" s="283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</row>
    <row r="77" ht="15.75" customHeight="1">
      <c r="A77" s="9"/>
      <c r="B77" s="9"/>
      <c r="C77" s="287" t="s">
        <v>94</v>
      </c>
      <c r="D77" s="293">
        <v>24.0</v>
      </c>
      <c r="E77" s="288">
        <v>27.0</v>
      </c>
      <c r="F77" s="288">
        <v>15.0</v>
      </c>
      <c r="G77" s="272">
        <v>31.0</v>
      </c>
      <c r="H77" s="272">
        <v>35.0</v>
      </c>
      <c r="I77" s="272">
        <v>31.0</v>
      </c>
      <c r="J77" s="272">
        <v>35.0</v>
      </c>
      <c r="K77" s="294">
        <v>30.0</v>
      </c>
      <c r="L77" s="272">
        <v>23.0</v>
      </c>
      <c r="M77" s="274">
        <v>10.0</v>
      </c>
      <c r="N77" s="286">
        <v>18.0</v>
      </c>
      <c r="O77" s="272">
        <v>20.0</v>
      </c>
      <c r="P77" s="289">
        <f t="shared" si="11"/>
        <v>299</v>
      </c>
      <c r="Q77" s="283"/>
      <c r="R77" s="137"/>
    </row>
    <row r="78" ht="15.75" customHeight="1">
      <c r="A78" s="9"/>
      <c r="B78" s="9"/>
      <c r="C78" s="287" t="s">
        <v>95</v>
      </c>
      <c r="D78" s="293">
        <v>12.0</v>
      </c>
      <c r="E78" s="288">
        <v>25.0</v>
      </c>
      <c r="F78" s="288">
        <v>11.0</v>
      </c>
      <c r="G78" s="272">
        <v>22.0</v>
      </c>
      <c r="H78" s="272">
        <v>11.0</v>
      </c>
      <c r="I78" s="272">
        <v>11.0</v>
      </c>
      <c r="J78" s="272">
        <v>12.0</v>
      </c>
      <c r="K78" s="275">
        <v>22.0</v>
      </c>
      <c r="L78" s="272">
        <v>14.0</v>
      </c>
      <c r="M78" s="274">
        <v>9.0</v>
      </c>
      <c r="N78" s="275">
        <v>17.0</v>
      </c>
      <c r="O78" s="272">
        <v>21.0</v>
      </c>
      <c r="P78" s="276">
        <f t="shared" si="11"/>
        <v>187</v>
      </c>
      <c r="Q78" s="277"/>
    </row>
    <row r="79" ht="15.75" customHeight="1">
      <c r="A79" s="9"/>
      <c r="B79" s="9"/>
      <c r="C79" s="287" t="s">
        <v>96</v>
      </c>
      <c r="D79" s="293" t="s">
        <v>97</v>
      </c>
      <c r="E79" s="295">
        <v>875.0</v>
      </c>
      <c r="F79" s="295">
        <v>2600.0</v>
      </c>
      <c r="G79" s="296">
        <v>1400.0</v>
      </c>
      <c r="H79" s="296">
        <v>1800.0</v>
      </c>
      <c r="I79" s="297">
        <v>7100.0</v>
      </c>
      <c r="J79" s="297">
        <v>6200.0</v>
      </c>
      <c r="K79" s="298">
        <v>6500.0</v>
      </c>
      <c r="L79" s="299">
        <v>5700.0</v>
      </c>
      <c r="M79" s="300">
        <v>3700.0</v>
      </c>
      <c r="N79" s="301">
        <v>6500.0</v>
      </c>
      <c r="O79" s="302">
        <v>3000.0</v>
      </c>
      <c r="P79" s="303">
        <f t="shared" si="11"/>
        <v>45375</v>
      </c>
      <c r="Q79" s="277"/>
    </row>
    <row r="80" ht="15.75" customHeight="1">
      <c r="A80" s="9"/>
      <c r="B80" s="9"/>
      <c r="C80" s="304" t="s">
        <v>98</v>
      </c>
      <c r="D80" s="305">
        <v>9.0</v>
      </c>
      <c r="E80" s="306">
        <v>13.0</v>
      </c>
      <c r="F80" s="306">
        <v>12.0</v>
      </c>
      <c r="G80" s="307">
        <v>26.0</v>
      </c>
      <c r="H80" s="307">
        <v>27.0</v>
      </c>
      <c r="I80" s="307">
        <v>23.0</v>
      </c>
      <c r="J80" s="307">
        <v>12.0</v>
      </c>
      <c r="K80" s="308">
        <v>10.0</v>
      </c>
      <c r="L80" s="307">
        <v>10.0</v>
      </c>
      <c r="M80" s="309">
        <v>9.0</v>
      </c>
      <c r="N80" s="310">
        <v>11.0</v>
      </c>
      <c r="O80" s="307">
        <v>8.0</v>
      </c>
      <c r="P80" s="311">
        <f t="shared" si="11"/>
        <v>170</v>
      </c>
      <c r="Q80" s="312"/>
    </row>
    <row r="81" ht="15.75" customHeight="1">
      <c r="A81" s="9"/>
      <c r="B81" s="313" t="s">
        <v>99</v>
      </c>
      <c r="C81" s="314" t="s">
        <v>100</v>
      </c>
      <c r="D81" s="315">
        <v>5409.0</v>
      </c>
      <c r="E81" s="315">
        <v>6085.0</v>
      </c>
      <c r="F81" s="315">
        <v>4712.0</v>
      </c>
      <c r="G81" s="316">
        <v>6274.0</v>
      </c>
      <c r="H81" s="316">
        <v>4503.0</v>
      </c>
      <c r="I81" s="316">
        <v>4464.0</v>
      </c>
      <c r="J81" s="316">
        <v>2815.0</v>
      </c>
      <c r="K81" s="316">
        <v>2439.0</v>
      </c>
      <c r="L81" s="316">
        <v>2175.0</v>
      </c>
      <c r="M81" s="317">
        <v>3580.0</v>
      </c>
      <c r="N81" s="316">
        <v>3493.0</v>
      </c>
      <c r="O81" s="316">
        <v>4194.0</v>
      </c>
      <c r="P81" s="318">
        <f t="shared" si="11"/>
        <v>50143</v>
      </c>
      <c r="Q81" s="319"/>
    </row>
    <row r="82" ht="15.75" customHeight="1">
      <c r="A82" s="103"/>
      <c r="B82" s="103"/>
      <c r="C82" s="320" t="s">
        <v>101</v>
      </c>
      <c r="D82" s="321">
        <v>69.0</v>
      </c>
      <c r="E82" s="321">
        <v>69.0</v>
      </c>
      <c r="F82" s="321">
        <v>73.0</v>
      </c>
      <c r="G82" s="322">
        <v>80.0</v>
      </c>
      <c r="H82" s="322">
        <v>83.0</v>
      </c>
      <c r="I82" s="322">
        <v>72.0</v>
      </c>
      <c r="J82" s="322">
        <v>78.0</v>
      </c>
      <c r="K82" s="322">
        <v>68.0</v>
      </c>
      <c r="L82" s="323">
        <v>55.0</v>
      </c>
      <c r="M82" s="324">
        <v>58.0</v>
      </c>
      <c r="N82" s="322">
        <v>54.0</v>
      </c>
      <c r="O82" s="324">
        <f>46+12</f>
        <v>58</v>
      </c>
      <c r="P82" s="323">
        <f t="shared" si="11"/>
        <v>817</v>
      </c>
      <c r="Q82" s="325">
        <f>SUM(P82/5)</f>
        <v>163.4</v>
      </c>
      <c r="R82" s="326"/>
    </row>
    <row r="83" ht="48.75" customHeight="1">
      <c r="A83" s="327" t="s">
        <v>102</v>
      </c>
      <c r="B83" s="328"/>
      <c r="C83" s="329" t="s">
        <v>103</v>
      </c>
      <c r="D83" s="152">
        <v>0.0</v>
      </c>
      <c r="E83" s="152">
        <v>0.0</v>
      </c>
      <c r="F83" s="152">
        <v>0.0</v>
      </c>
      <c r="G83" s="152">
        <v>0.0</v>
      </c>
      <c r="H83" s="152">
        <v>0.0</v>
      </c>
      <c r="I83" s="152">
        <v>0.0</v>
      </c>
      <c r="J83" s="152">
        <v>0.0</v>
      </c>
      <c r="K83" s="330" t="s">
        <v>104</v>
      </c>
      <c r="L83" s="331">
        <v>2.0</v>
      </c>
      <c r="M83" s="331"/>
      <c r="N83" s="332"/>
      <c r="O83" s="331"/>
      <c r="P83" s="333">
        <f t="shared" si="11"/>
        <v>2</v>
      </c>
      <c r="Q83" s="334">
        <f>SUM(P83/150000)</f>
        <v>0.00001333333333</v>
      </c>
    </row>
    <row r="84" ht="15.75" customHeight="1">
      <c r="A84" s="335"/>
      <c r="B84" s="9"/>
      <c r="C84" s="336" t="s">
        <v>105</v>
      </c>
      <c r="D84" s="337">
        <v>0.0</v>
      </c>
      <c r="E84" s="337">
        <v>60729.0</v>
      </c>
      <c r="F84" s="337">
        <v>20000.0</v>
      </c>
      <c r="G84" s="337">
        <v>0.0</v>
      </c>
      <c r="H84" s="337">
        <v>0.0</v>
      </c>
      <c r="I84" s="338">
        <v>0.0</v>
      </c>
      <c r="J84" s="337">
        <v>85521.59</v>
      </c>
      <c r="K84" s="330" t="s">
        <v>104</v>
      </c>
      <c r="L84" s="339">
        <v>3755000.0</v>
      </c>
      <c r="M84" s="340">
        <v>16812.0</v>
      </c>
      <c r="N84" s="341">
        <v>1182360.0</v>
      </c>
      <c r="O84" s="342">
        <v>155000.0</v>
      </c>
      <c r="P84" s="333">
        <f t="shared" si="11"/>
        <v>5275422.59</v>
      </c>
      <c r="Q84" s="161">
        <f>SUM(P84/125000)</f>
        <v>42.20338072</v>
      </c>
    </row>
    <row r="85" ht="15.75" customHeight="1">
      <c r="A85" s="335"/>
      <c r="B85" s="9"/>
      <c r="C85" s="336" t="s">
        <v>106</v>
      </c>
      <c r="D85" s="337"/>
      <c r="E85" s="337">
        <v>14145.0</v>
      </c>
      <c r="F85" s="337">
        <v>3026.38</v>
      </c>
      <c r="G85" s="343">
        <v>20164.0</v>
      </c>
      <c r="H85" s="344">
        <v>7762.0</v>
      </c>
      <c r="I85" s="345">
        <v>9473.0</v>
      </c>
      <c r="J85" s="346">
        <v>7604.62</v>
      </c>
      <c r="K85" s="330" t="s">
        <v>104</v>
      </c>
      <c r="L85" s="347">
        <v>8219.21</v>
      </c>
      <c r="M85" s="348">
        <v>47738.89</v>
      </c>
      <c r="N85" s="349">
        <v>8968.55</v>
      </c>
      <c r="O85" s="350">
        <v>6694.54</v>
      </c>
      <c r="P85" s="333">
        <f t="shared" si="11"/>
        <v>133796.19</v>
      </c>
      <c r="Q85" s="351"/>
    </row>
    <row r="86" ht="15.75" customHeight="1">
      <c r="A86" s="335"/>
      <c r="B86" s="9"/>
      <c r="C86" s="336" t="s">
        <v>107</v>
      </c>
      <c r="D86" s="352"/>
      <c r="E86" s="352">
        <v>28780.0</v>
      </c>
      <c r="F86" s="352">
        <v>60302.37</v>
      </c>
      <c r="G86" s="353">
        <v>70578.0</v>
      </c>
      <c r="H86" s="345">
        <v>79598.0</v>
      </c>
      <c r="I86" s="345">
        <v>59723.0</v>
      </c>
      <c r="J86" s="354">
        <f>86304.46 + 10360.52</f>
        <v>96664.98</v>
      </c>
      <c r="K86" s="330" t="s">
        <v>104</v>
      </c>
      <c r="L86" s="347">
        <v>35811.68</v>
      </c>
      <c r="M86" s="348">
        <v>41195.74</v>
      </c>
      <c r="N86" s="349">
        <v>8968.55</v>
      </c>
      <c r="O86" s="350">
        <v>121180.06</v>
      </c>
      <c r="P86" s="355">
        <f t="shared" si="11"/>
        <v>602802.38</v>
      </c>
      <c r="Q86" s="351"/>
    </row>
    <row r="87" ht="15.75" customHeight="1">
      <c r="A87" s="335"/>
      <c r="B87" s="9"/>
      <c r="C87" s="336" t="s">
        <v>108</v>
      </c>
      <c r="D87" s="356"/>
      <c r="E87" s="356">
        <v>7.0</v>
      </c>
      <c r="F87" s="356">
        <v>4.0</v>
      </c>
      <c r="G87" s="356">
        <v>5.0</v>
      </c>
      <c r="H87" s="159">
        <v>5.0</v>
      </c>
      <c r="I87" s="159">
        <v>7.0</v>
      </c>
      <c r="J87" s="356">
        <v>31.0</v>
      </c>
      <c r="K87" s="330" t="s">
        <v>104</v>
      </c>
      <c r="L87" s="357">
        <v>2.0</v>
      </c>
      <c r="M87" s="357">
        <v>3.0</v>
      </c>
      <c r="N87" s="349">
        <v>1.0</v>
      </c>
      <c r="O87" s="350"/>
      <c r="P87" s="358">
        <f t="shared" si="11"/>
        <v>65</v>
      </c>
      <c r="Q87" s="351"/>
    </row>
    <row r="88" ht="15.75" customHeight="1">
      <c r="A88" s="335"/>
      <c r="B88" s="9"/>
      <c r="C88" s="336" t="s">
        <v>109</v>
      </c>
      <c r="D88" s="356"/>
      <c r="E88" s="356">
        <v>21.0</v>
      </c>
      <c r="F88" s="356">
        <v>27.0</v>
      </c>
      <c r="G88" s="356">
        <v>30.0</v>
      </c>
      <c r="H88" s="159">
        <v>28.0</v>
      </c>
      <c r="I88" s="159">
        <v>30.0</v>
      </c>
      <c r="J88" s="356">
        <v>28.0</v>
      </c>
      <c r="K88" s="330" t="s">
        <v>104</v>
      </c>
      <c r="L88" s="357">
        <v>22.0</v>
      </c>
      <c r="M88" s="357">
        <v>21.0</v>
      </c>
      <c r="N88" s="349">
        <v>19.0</v>
      </c>
      <c r="O88" s="357">
        <v>19.0</v>
      </c>
      <c r="P88" s="358">
        <f t="shared" si="11"/>
        <v>245</v>
      </c>
      <c r="Q88" s="351"/>
    </row>
    <row r="89" ht="15.75" customHeight="1">
      <c r="A89" s="335"/>
      <c r="B89" s="9"/>
      <c r="C89" s="336" t="s">
        <v>110</v>
      </c>
      <c r="D89" s="356">
        <v>11802.0</v>
      </c>
      <c r="E89" s="356">
        <v>10121.0</v>
      </c>
      <c r="F89" s="356">
        <v>3725.0</v>
      </c>
      <c r="G89" s="356">
        <v>45212.0</v>
      </c>
      <c r="H89" s="159">
        <v>6344.0</v>
      </c>
      <c r="I89" s="159">
        <v>15753.0</v>
      </c>
      <c r="J89" s="356">
        <v>30589.0</v>
      </c>
      <c r="K89" s="330" t="s">
        <v>104</v>
      </c>
      <c r="L89" s="167">
        <v>23921.0</v>
      </c>
      <c r="M89" s="357">
        <v>25495.0</v>
      </c>
      <c r="N89" s="165">
        <v>27100.0</v>
      </c>
      <c r="O89" s="357">
        <v>22836.0</v>
      </c>
      <c r="P89" s="359">
        <f t="shared" si="11"/>
        <v>222898</v>
      </c>
      <c r="Q89" s="351"/>
    </row>
    <row r="90" ht="15.75" customHeight="1">
      <c r="A90" s="360"/>
      <c r="B90" s="103"/>
      <c r="C90" s="361" t="s">
        <v>111</v>
      </c>
      <c r="D90" s="159">
        <v>2.0</v>
      </c>
      <c r="E90" s="159">
        <v>1.0</v>
      </c>
      <c r="F90" s="159">
        <v>0.0</v>
      </c>
      <c r="G90" s="159">
        <v>0.0</v>
      </c>
      <c r="H90" s="159">
        <v>0.0</v>
      </c>
      <c r="I90" s="159">
        <v>0.0</v>
      </c>
      <c r="J90" s="159">
        <v>1.0</v>
      </c>
      <c r="K90" s="330" t="s">
        <v>104</v>
      </c>
      <c r="L90" s="167">
        <v>1.0</v>
      </c>
      <c r="M90" s="167">
        <v>0.0</v>
      </c>
      <c r="N90" s="167">
        <v>0.0</v>
      </c>
      <c r="O90" s="167">
        <v>1.0</v>
      </c>
      <c r="P90" s="357">
        <f t="shared" si="11"/>
        <v>6</v>
      </c>
      <c r="Q90" s="362">
        <f>SUM(6/15)</f>
        <v>0.4</v>
      </c>
    </row>
    <row r="91" ht="15.75" customHeight="1">
      <c r="A91" s="1" t="s">
        <v>112</v>
      </c>
      <c r="B91" s="1"/>
      <c r="C91" s="363" t="s">
        <v>113</v>
      </c>
      <c r="D91" s="364">
        <v>38.0</v>
      </c>
      <c r="E91" s="365">
        <v>22.0</v>
      </c>
      <c r="F91" s="365">
        <v>30.0</v>
      </c>
      <c r="G91" s="366">
        <v>38.0</v>
      </c>
      <c r="H91" s="366">
        <v>48.0</v>
      </c>
      <c r="I91" s="366">
        <v>49.0</v>
      </c>
      <c r="J91" s="366">
        <v>65.0</v>
      </c>
      <c r="K91" s="367">
        <v>54.0</v>
      </c>
      <c r="L91" s="368">
        <v>60.0</v>
      </c>
      <c r="M91" s="369">
        <v>46.0</v>
      </c>
      <c r="N91" s="370">
        <v>86.0</v>
      </c>
      <c r="O91" s="369">
        <v>41.0</v>
      </c>
      <c r="P91" s="371">
        <f t="shared" si="11"/>
        <v>577</v>
      </c>
      <c r="Q91" s="372">
        <f t="shared" ref="Q91:Q92" si="12">SUM(P91/600)</f>
        <v>0.9616666667</v>
      </c>
    </row>
    <row r="92" ht="15.75" customHeight="1">
      <c r="A92" s="9"/>
      <c r="B92" s="9"/>
      <c r="C92" s="373" t="s">
        <v>114</v>
      </c>
      <c r="D92" s="374">
        <v>50.0</v>
      </c>
      <c r="E92" s="375">
        <v>46.0</v>
      </c>
      <c r="F92" s="375">
        <v>66.75</v>
      </c>
      <c r="G92" s="198">
        <v>53.0</v>
      </c>
      <c r="H92" s="198">
        <v>45.0</v>
      </c>
      <c r="I92" s="198">
        <v>57.5</v>
      </c>
      <c r="J92" s="198">
        <v>53.0</v>
      </c>
      <c r="K92" s="376">
        <v>69.0</v>
      </c>
      <c r="L92" s="377">
        <v>61.0</v>
      </c>
      <c r="M92" s="370">
        <v>50.0</v>
      </c>
      <c r="N92" s="370">
        <v>46.5</v>
      </c>
      <c r="O92" s="369">
        <v>57.5</v>
      </c>
      <c r="P92" s="201">
        <f t="shared" si="11"/>
        <v>655.25</v>
      </c>
      <c r="Q92" s="27">
        <f t="shared" si="12"/>
        <v>1.092083333</v>
      </c>
    </row>
    <row r="93" ht="15.75" customHeight="1">
      <c r="A93" s="9"/>
      <c r="B93" s="9"/>
      <c r="C93" s="373" t="s">
        <v>115</v>
      </c>
      <c r="D93" s="374">
        <v>5.0</v>
      </c>
      <c r="E93" s="375">
        <v>6.0</v>
      </c>
      <c r="F93" s="375">
        <v>3.0</v>
      </c>
      <c r="G93" s="198">
        <v>6.0</v>
      </c>
      <c r="H93" s="198">
        <v>13.0</v>
      </c>
      <c r="I93" s="198">
        <v>18.0</v>
      </c>
      <c r="J93" s="198">
        <v>16.0</v>
      </c>
      <c r="K93" s="376">
        <v>10.0</v>
      </c>
      <c r="L93" s="377">
        <v>12.0</v>
      </c>
      <c r="M93" s="370">
        <v>15.0</v>
      </c>
      <c r="N93" s="370">
        <v>20.0</v>
      </c>
      <c r="O93" s="369">
        <v>5.0</v>
      </c>
      <c r="P93" s="201">
        <f t="shared" si="11"/>
        <v>129</v>
      </c>
      <c r="Q93" s="27">
        <f>SUM(P93/125)</f>
        <v>1.032</v>
      </c>
    </row>
    <row r="94" ht="15.75" customHeight="1">
      <c r="A94" s="9"/>
      <c r="B94" s="9"/>
      <c r="C94" s="373" t="s">
        <v>116</v>
      </c>
      <c r="D94" s="378">
        <v>92380.0</v>
      </c>
      <c r="E94" s="379">
        <v>289446.0</v>
      </c>
      <c r="F94" s="379">
        <v>216300.0</v>
      </c>
      <c r="G94" s="380">
        <v>0.0</v>
      </c>
      <c r="H94" s="380">
        <v>174600.0</v>
      </c>
      <c r="I94" s="381">
        <v>0.0</v>
      </c>
      <c r="J94" s="382">
        <v>195700.0</v>
      </c>
      <c r="K94" s="383">
        <v>0.0</v>
      </c>
      <c r="L94" s="377">
        <v>0.0</v>
      </c>
      <c r="M94" s="370" t="s">
        <v>117</v>
      </c>
      <c r="N94" s="370" t="s">
        <v>117</v>
      </c>
      <c r="O94" s="384" t="str">
        <f>+'[1]FY23 KPIs'!Q93</f>
        <v>#REF!</v>
      </c>
      <c r="P94" s="385" t="str">
        <f t="shared" si="11"/>
        <v>#REF!</v>
      </c>
      <c r="Q94" s="27" t="str">
        <f>SUM(P94/2000000)</f>
        <v>#REF!</v>
      </c>
    </row>
    <row r="95" ht="15.75" customHeight="1">
      <c r="A95" s="9"/>
      <c r="B95" s="9"/>
      <c r="C95" s="373" t="s">
        <v>118</v>
      </c>
      <c r="D95" s="378">
        <v>15000.0</v>
      </c>
      <c r="E95" s="379">
        <v>15000.0</v>
      </c>
      <c r="F95" s="379">
        <v>156601.0</v>
      </c>
      <c r="G95" s="380">
        <v>0.0</v>
      </c>
      <c r="H95" s="380">
        <v>186000.0</v>
      </c>
      <c r="I95" s="381">
        <v>0.0</v>
      </c>
      <c r="J95" s="382">
        <v>76000.0</v>
      </c>
      <c r="K95" s="386">
        <v>245000.0</v>
      </c>
      <c r="L95" s="387">
        <v>50000.0</v>
      </c>
      <c r="M95" s="388">
        <v>119135.07</v>
      </c>
      <c r="N95" s="388">
        <v>234000.0</v>
      </c>
      <c r="O95" s="384">
        <v>103500.0</v>
      </c>
      <c r="P95" s="385">
        <f t="shared" si="11"/>
        <v>1200236.07</v>
      </c>
      <c r="Q95" s="27">
        <f>SUM(P95/1600000)</f>
        <v>0.7501475438</v>
      </c>
    </row>
    <row r="96" ht="15.75" customHeight="1">
      <c r="A96" s="9"/>
      <c r="B96" s="9"/>
      <c r="C96" s="373" t="s">
        <v>119</v>
      </c>
      <c r="D96" s="374">
        <v>242.0</v>
      </c>
      <c r="E96" s="375">
        <v>220.0</v>
      </c>
      <c r="F96" s="389">
        <v>203.0</v>
      </c>
      <c r="G96" s="198">
        <v>318.0</v>
      </c>
      <c r="H96" s="198">
        <v>312.0</v>
      </c>
      <c r="I96" s="198">
        <v>311.0</v>
      </c>
      <c r="J96" s="198">
        <v>365.0</v>
      </c>
      <c r="K96" s="376">
        <v>447.0</v>
      </c>
      <c r="L96" s="377">
        <v>237.0</v>
      </c>
      <c r="M96" s="370">
        <v>229.5</v>
      </c>
      <c r="N96" s="370">
        <v>333.0</v>
      </c>
      <c r="O96" s="369">
        <v>361.25</v>
      </c>
      <c r="P96" s="201">
        <f t="shared" si="11"/>
        <v>3578.75</v>
      </c>
      <c r="Q96" s="27">
        <f>SUM(P96/6000)</f>
        <v>0.5964583333</v>
      </c>
    </row>
    <row r="97" ht="15.75" customHeight="1">
      <c r="A97" s="9"/>
      <c r="B97" s="9"/>
      <c r="C97" s="373" t="s">
        <v>120</v>
      </c>
      <c r="D97" s="390">
        <v>0.232</v>
      </c>
      <c r="E97" s="391">
        <v>0.161</v>
      </c>
      <c r="F97" s="391">
        <v>0.122</v>
      </c>
      <c r="G97" s="392">
        <v>0.1279</v>
      </c>
      <c r="H97" s="392">
        <v>0.1273</v>
      </c>
      <c r="I97" s="392">
        <v>0.1409</v>
      </c>
      <c r="J97" s="392">
        <v>0.1399</v>
      </c>
      <c r="K97" s="393">
        <v>0.141</v>
      </c>
      <c r="L97" s="394">
        <v>0.18</v>
      </c>
      <c r="M97" s="395">
        <v>0.162</v>
      </c>
      <c r="N97" s="396">
        <v>0.11</v>
      </c>
      <c r="O97" s="397">
        <v>0.124</v>
      </c>
      <c r="P97" s="398">
        <f>AVERAGE(D97:O97)</f>
        <v>0.1473333333</v>
      </c>
      <c r="Q97" s="27"/>
    </row>
    <row r="98" ht="15.75" customHeight="1">
      <c r="A98" s="9"/>
      <c r="B98" s="9"/>
      <c r="C98" s="373" t="s">
        <v>121</v>
      </c>
      <c r="D98" s="374">
        <v>1.0</v>
      </c>
      <c r="E98" s="375">
        <v>0.0</v>
      </c>
      <c r="F98" s="375">
        <v>4.5</v>
      </c>
      <c r="G98" s="198">
        <v>0.0</v>
      </c>
      <c r="H98" s="198">
        <v>0.0</v>
      </c>
      <c r="I98" s="198">
        <v>0.0</v>
      </c>
      <c r="J98" s="198">
        <v>0.0</v>
      </c>
      <c r="K98" s="393">
        <v>0.0</v>
      </c>
      <c r="L98" s="377">
        <v>0.0</v>
      </c>
      <c r="M98" s="370">
        <v>0.0</v>
      </c>
      <c r="N98" s="370">
        <v>0.0</v>
      </c>
      <c r="O98" s="369" t="str">
        <f t="shared" ref="O98:O100" si="13">+'[1]FY23 KPIs'!Q97</f>
        <v>#REF!</v>
      </c>
      <c r="P98" s="201" t="str">
        <f t="shared" ref="P98:P103" si="14">SUM(D98:O98)</f>
        <v>#REF!</v>
      </c>
      <c r="Q98" s="27" t="str">
        <f>SUM(P98/20)</f>
        <v>#REF!</v>
      </c>
    </row>
    <row r="99" ht="15.75" customHeight="1">
      <c r="A99" s="9"/>
      <c r="B99" s="9"/>
      <c r="C99" s="373" t="s">
        <v>122</v>
      </c>
      <c r="D99" s="399">
        <v>0.0</v>
      </c>
      <c r="E99" s="375">
        <v>0.0</v>
      </c>
      <c r="F99" s="375">
        <v>0.0</v>
      </c>
      <c r="G99" s="198">
        <v>0.0</v>
      </c>
      <c r="H99" s="198">
        <v>160.0</v>
      </c>
      <c r="I99" s="198">
        <v>179.0</v>
      </c>
      <c r="J99" s="198">
        <v>178.0</v>
      </c>
      <c r="K99" s="376">
        <v>15.0</v>
      </c>
      <c r="L99" s="377">
        <v>0.0</v>
      </c>
      <c r="M99" s="370">
        <v>0.0</v>
      </c>
      <c r="N99" s="370">
        <v>0.0</v>
      </c>
      <c r="O99" s="369" t="str">
        <f t="shared" si="13"/>
        <v>#REF!</v>
      </c>
      <c r="P99" s="201" t="str">
        <f t="shared" si="14"/>
        <v>#REF!</v>
      </c>
      <c r="Q99" s="27" t="str">
        <f>SUM(P99/550)</f>
        <v>#REF!</v>
      </c>
    </row>
    <row r="100" ht="15.75" customHeight="1">
      <c r="A100" s="9"/>
      <c r="B100" s="9"/>
      <c r="C100" s="373" t="s">
        <v>123</v>
      </c>
      <c r="D100" s="194">
        <v>0.0</v>
      </c>
      <c r="E100" s="375">
        <v>0.0</v>
      </c>
      <c r="F100" s="375">
        <v>0.0</v>
      </c>
      <c r="G100" s="205">
        <v>0.0</v>
      </c>
      <c r="H100" s="198">
        <v>0.0</v>
      </c>
      <c r="I100" s="198">
        <v>0.0</v>
      </c>
      <c r="J100" s="198">
        <v>0.0</v>
      </c>
      <c r="K100" s="400">
        <v>0.0</v>
      </c>
      <c r="L100" s="377">
        <v>0.0</v>
      </c>
      <c r="M100" s="370">
        <v>0.0</v>
      </c>
      <c r="N100" s="370">
        <v>0.0</v>
      </c>
      <c r="O100" s="369" t="str">
        <f t="shared" si="13"/>
        <v>#REF!</v>
      </c>
      <c r="P100" s="201" t="str">
        <f t="shared" si="14"/>
        <v>#REF!</v>
      </c>
      <c r="Q100" s="27" t="str">
        <f>SUM(P100/4)</f>
        <v>#REF!</v>
      </c>
    </row>
    <row r="101" ht="15.75" customHeight="1">
      <c r="A101" s="9"/>
      <c r="B101" s="9"/>
      <c r="C101" s="373" t="s">
        <v>124</v>
      </c>
      <c r="D101" s="374">
        <v>4.0</v>
      </c>
      <c r="E101" s="375">
        <v>6.75</v>
      </c>
      <c r="F101" s="375">
        <v>6.5</v>
      </c>
      <c r="G101" s="198">
        <v>15.25</v>
      </c>
      <c r="H101" s="198">
        <v>19.75</v>
      </c>
      <c r="I101" s="198">
        <v>10.5</v>
      </c>
      <c r="J101" s="198">
        <v>9.5</v>
      </c>
      <c r="K101" s="400">
        <v>7.5</v>
      </c>
      <c r="L101" s="377">
        <v>0.0</v>
      </c>
      <c r="M101" s="370">
        <v>6.75</v>
      </c>
      <c r="N101" s="370">
        <v>5.0</v>
      </c>
      <c r="O101" s="369">
        <v>4.5</v>
      </c>
      <c r="P101" s="370">
        <f t="shared" si="14"/>
        <v>96</v>
      </c>
      <c r="Q101" s="27">
        <f>SUM(P101/100)</f>
        <v>0.96</v>
      </c>
    </row>
    <row r="102" ht="15.75" customHeight="1">
      <c r="A102" s="9"/>
      <c r="B102" s="9"/>
      <c r="C102" s="201" t="s">
        <v>125</v>
      </c>
      <c r="D102" s="374">
        <v>34.0</v>
      </c>
      <c r="E102" s="375">
        <v>13.0</v>
      </c>
      <c r="F102" s="375">
        <v>16.0</v>
      </c>
      <c r="G102" s="375">
        <v>20.0</v>
      </c>
      <c r="H102" s="375">
        <v>83.0</v>
      </c>
      <c r="I102" s="198">
        <v>8.0</v>
      </c>
      <c r="J102" s="198">
        <v>12.0</v>
      </c>
      <c r="K102" s="401">
        <v>8.0</v>
      </c>
      <c r="L102" s="370">
        <v>9.0</v>
      </c>
      <c r="M102" s="370">
        <v>20.0</v>
      </c>
      <c r="N102" s="370">
        <v>8.0</v>
      </c>
      <c r="O102" s="369">
        <v>5.0</v>
      </c>
      <c r="P102" s="370">
        <f t="shared" si="14"/>
        <v>236</v>
      </c>
      <c r="Q102" s="27">
        <f>SUM(P102/120)</f>
        <v>1.966666667</v>
      </c>
    </row>
    <row r="103" ht="30.75" customHeight="1">
      <c r="A103" s="103"/>
      <c r="B103" s="103"/>
      <c r="C103" s="402" t="s">
        <v>126</v>
      </c>
      <c r="D103" s="403">
        <v>38.0</v>
      </c>
      <c r="E103" s="404">
        <v>27.0</v>
      </c>
      <c r="F103" s="404">
        <v>19.0</v>
      </c>
      <c r="G103" s="404">
        <v>33.0</v>
      </c>
      <c r="H103" s="404">
        <v>32.0</v>
      </c>
      <c r="I103" s="405">
        <v>41.0</v>
      </c>
      <c r="J103" s="405">
        <v>36.0</v>
      </c>
      <c r="K103" s="406">
        <v>42.0</v>
      </c>
      <c r="L103" s="226">
        <v>42.0</v>
      </c>
      <c r="M103" s="226">
        <v>46.0</v>
      </c>
      <c r="N103" s="370">
        <v>16.0</v>
      </c>
      <c r="O103" s="369">
        <v>5.0</v>
      </c>
      <c r="P103" s="407">
        <f t="shared" si="14"/>
        <v>377</v>
      </c>
      <c r="Q103" s="408"/>
    </row>
    <row r="104" ht="15.75" customHeight="1">
      <c r="A104" s="409" t="s">
        <v>127</v>
      </c>
      <c r="B104" s="1"/>
      <c r="C104" s="410" t="s">
        <v>128</v>
      </c>
      <c r="D104" s="411" t="s">
        <v>129</v>
      </c>
      <c r="E104" s="412" t="s">
        <v>129</v>
      </c>
      <c r="F104" s="412" t="s">
        <v>129</v>
      </c>
      <c r="G104" s="412" t="s">
        <v>129</v>
      </c>
      <c r="H104" s="412" t="s">
        <v>129</v>
      </c>
      <c r="I104" s="412" t="s">
        <v>129</v>
      </c>
      <c r="J104" s="413" t="s">
        <v>104</v>
      </c>
      <c r="K104" s="330" t="s">
        <v>104</v>
      </c>
      <c r="L104" s="412" t="s">
        <v>129</v>
      </c>
      <c r="M104" s="412" t="s">
        <v>129</v>
      </c>
      <c r="N104" s="412" t="s">
        <v>129</v>
      </c>
      <c r="O104" s="412" t="s">
        <v>129</v>
      </c>
      <c r="P104" s="412" t="s">
        <v>129</v>
      </c>
      <c r="Q104" s="372"/>
    </row>
    <row r="105" ht="15.75" customHeight="1">
      <c r="A105" s="9"/>
      <c r="B105" s="9"/>
      <c r="C105" s="414" t="s">
        <v>130</v>
      </c>
      <c r="D105" s="415" t="s">
        <v>129</v>
      </c>
      <c r="E105" s="375" t="s">
        <v>129</v>
      </c>
      <c r="F105" s="375" t="s">
        <v>129</v>
      </c>
      <c r="G105" s="375" t="s">
        <v>129</v>
      </c>
      <c r="H105" s="375" t="s">
        <v>129</v>
      </c>
      <c r="I105" s="375" t="s">
        <v>129</v>
      </c>
      <c r="J105" s="413" t="s">
        <v>104</v>
      </c>
      <c r="K105" s="330" t="s">
        <v>104</v>
      </c>
      <c r="L105" s="375" t="s">
        <v>129</v>
      </c>
      <c r="M105" s="375" t="s">
        <v>129</v>
      </c>
      <c r="N105" s="375" t="s">
        <v>129</v>
      </c>
      <c r="O105" s="375" t="s">
        <v>129</v>
      </c>
      <c r="P105" s="375" t="s">
        <v>129</v>
      </c>
      <c r="Q105" s="27"/>
    </row>
    <row r="106" ht="15.75" customHeight="1">
      <c r="A106" s="9"/>
      <c r="B106" s="9"/>
      <c r="C106" s="414" t="s">
        <v>131</v>
      </c>
      <c r="D106" s="415" t="s">
        <v>129</v>
      </c>
      <c r="E106" s="375" t="s">
        <v>129</v>
      </c>
      <c r="F106" s="375" t="s">
        <v>129</v>
      </c>
      <c r="G106" s="375" t="s">
        <v>129</v>
      </c>
      <c r="H106" s="375" t="s">
        <v>129</v>
      </c>
      <c r="I106" s="375" t="s">
        <v>129</v>
      </c>
      <c r="J106" s="413" t="s">
        <v>104</v>
      </c>
      <c r="K106" s="330" t="s">
        <v>104</v>
      </c>
      <c r="L106" s="375" t="s">
        <v>129</v>
      </c>
      <c r="M106" s="375" t="s">
        <v>129</v>
      </c>
      <c r="N106" s="375" t="s">
        <v>129</v>
      </c>
      <c r="O106" s="375" t="s">
        <v>129</v>
      </c>
      <c r="P106" s="375" t="s">
        <v>129</v>
      </c>
      <c r="Q106" s="27"/>
    </row>
    <row r="107" ht="21.0" customHeight="1">
      <c r="A107" s="103"/>
      <c r="B107" s="103"/>
      <c r="C107" s="416" t="s">
        <v>132</v>
      </c>
      <c r="D107" s="417" t="s">
        <v>129</v>
      </c>
      <c r="E107" s="418" t="s">
        <v>129</v>
      </c>
      <c r="F107" s="418" t="s">
        <v>129</v>
      </c>
      <c r="G107" s="418" t="s">
        <v>129</v>
      </c>
      <c r="H107" s="418" t="s">
        <v>129</v>
      </c>
      <c r="I107" s="418" t="s">
        <v>129</v>
      </c>
      <c r="J107" s="413" t="s">
        <v>104</v>
      </c>
      <c r="K107" s="330" t="s">
        <v>104</v>
      </c>
      <c r="L107" s="418" t="s">
        <v>129</v>
      </c>
      <c r="M107" s="418" t="s">
        <v>129</v>
      </c>
      <c r="N107" s="418" t="s">
        <v>129</v>
      </c>
      <c r="O107" s="418" t="s">
        <v>129</v>
      </c>
      <c r="P107" s="418" t="s">
        <v>129</v>
      </c>
      <c r="Q107" s="56"/>
    </row>
    <row r="108" ht="22.5" customHeight="1">
      <c r="A108" s="419" t="s">
        <v>133</v>
      </c>
      <c r="B108" s="420"/>
      <c r="C108" s="421" t="s">
        <v>134</v>
      </c>
      <c r="D108" s="422">
        <v>68.0</v>
      </c>
      <c r="E108" s="151">
        <v>74.0</v>
      </c>
      <c r="F108" s="151">
        <v>76.0</v>
      </c>
      <c r="G108" s="152">
        <v>122.0</v>
      </c>
      <c r="H108" s="153">
        <v>76.0</v>
      </c>
      <c r="I108" s="153">
        <v>70.0</v>
      </c>
      <c r="J108" s="152">
        <v>82.0</v>
      </c>
      <c r="K108" s="153">
        <v>102.0</v>
      </c>
      <c r="L108" s="152">
        <v>67.0</v>
      </c>
      <c r="M108" s="152">
        <v>68.0</v>
      </c>
      <c r="N108" s="153">
        <v>104.0</v>
      </c>
      <c r="O108" s="152">
        <v>69.0</v>
      </c>
      <c r="P108" s="423">
        <f t="shared" ref="P108:P110" si="15">SUM(D108:O108)</f>
        <v>978</v>
      </c>
      <c r="Q108" s="424"/>
      <c r="S108" s="425" t="s">
        <v>135</v>
      </c>
    </row>
    <row r="109" ht="27.0" customHeight="1">
      <c r="A109" s="9"/>
      <c r="B109" s="9"/>
      <c r="C109" s="426" t="s">
        <v>136</v>
      </c>
      <c r="D109" s="427">
        <v>149.0</v>
      </c>
      <c r="E109" s="158">
        <v>141.0</v>
      </c>
      <c r="F109" s="158">
        <v>114.0</v>
      </c>
      <c r="G109" s="159">
        <v>166.0</v>
      </c>
      <c r="H109" s="160">
        <v>104.0</v>
      </c>
      <c r="I109" s="160">
        <v>107.0</v>
      </c>
      <c r="J109" s="159">
        <v>181.0</v>
      </c>
      <c r="K109" s="160">
        <v>256.0</v>
      </c>
      <c r="L109" s="159">
        <v>162.0</v>
      </c>
      <c r="M109" s="159">
        <v>209.0</v>
      </c>
      <c r="N109" s="160">
        <v>177.0</v>
      </c>
      <c r="O109" s="159">
        <v>166.0</v>
      </c>
      <c r="P109" s="428">
        <f t="shared" si="15"/>
        <v>1932</v>
      </c>
      <c r="Q109" s="429"/>
      <c r="R109" s="430">
        <f>SUM(P110/P109)</f>
        <v>290.1256988</v>
      </c>
    </row>
    <row r="110" ht="18.75" customHeight="1">
      <c r="A110" s="103"/>
      <c r="B110" s="103"/>
      <c r="C110" s="431" t="s">
        <v>137</v>
      </c>
      <c r="D110" s="432">
        <v>32822.37</v>
      </c>
      <c r="E110" s="433">
        <v>43503.84</v>
      </c>
      <c r="F110" s="433">
        <v>41503.83</v>
      </c>
      <c r="G110" s="434">
        <v>39907.46</v>
      </c>
      <c r="H110" s="435">
        <v>46361.33</v>
      </c>
      <c r="I110" s="435">
        <v>47688.9</v>
      </c>
      <c r="J110" s="435">
        <v>45108.83</v>
      </c>
      <c r="K110" s="436">
        <v>72298.72</v>
      </c>
      <c r="L110" s="435">
        <v>48681.06</v>
      </c>
      <c r="M110" s="434">
        <v>57022.1</v>
      </c>
      <c r="N110" s="434">
        <v>44241.72</v>
      </c>
      <c r="O110" s="435">
        <v>41382.69</v>
      </c>
      <c r="P110" s="437">
        <f t="shared" si="15"/>
        <v>560522.85</v>
      </c>
      <c r="Q110" s="438"/>
      <c r="R110" s="137" t="s">
        <v>138</v>
      </c>
    </row>
    <row r="111" ht="18.75" customHeight="1">
      <c r="A111" s="439" t="s">
        <v>139</v>
      </c>
      <c r="B111" s="440"/>
      <c r="C111" s="441" t="s">
        <v>140</v>
      </c>
      <c r="D111" s="442" t="s">
        <v>129</v>
      </c>
      <c r="E111" s="443">
        <v>25.0</v>
      </c>
      <c r="F111" s="365">
        <v>23.0</v>
      </c>
      <c r="G111" s="366">
        <v>15.0</v>
      </c>
      <c r="H111" s="366">
        <v>14.0</v>
      </c>
      <c r="I111" s="366">
        <v>13.0</v>
      </c>
      <c r="J111" s="366">
        <v>18.0</v>
      </c>
      <c r="K111" s="444">
        <v>15.0</v>
      </c>
      <c r="L111" s="366">
        <v>16.0</v>
      </c>
      <c r="M111" s="366">
        <v>14.0</v>
      </c>
      <c r="N111" s="366">
        <v>15.0</v>
      </c>
      <c r="O111" s="366">
        <v>15.0</v>
      </c>
      <c r="P111" s="445">
        <f>AVERAGE(D111:O111)</f>
        <v>16.63636364</v>
      </c>
      <c r="Q111" s="446">
        <f>SUM(10/P111)</f>
        <v>0.6010928962</v>
      </c>
    </row>
    <row r="112" ht="20.25" customHeight="1">
      <c r="A112" s="103"/>
      <c r="B112" s="103"/>
      <c r="C112" s="447" t="s">
        <v>141</v>
      </c>
      <c r="D112" s="415">
        <v>0.0</v>
      </c>
      <c r="E112" s="375">
        <v>2.0</v>
      </c>
      <c r="F112" s="375">
        <v>0.0</v>
      </c>
      <c r="G112" s="198">
        <v>0.0</v>
      </c>
      <c r="H112" s="198">
        <v>2.0</v>
      </c>
      <c r="I112" s="198">
        <v>0.0</v>
      </c>
      <c r="J112" s="198">
        <v>0.0</v>
      </c>
      <c r="K112" s="199">
        <v>0.0</v>
      </c>
      <c r="L112" s="205">
        <v>0.0</v>
      </c>
      <c r="M112" s="205">
        <v>0.0</v>
      </c>
      <c r="N112" s="205">
        <v>18.0</v>
      </c>
      <c r="O112" s="198">
        <v>0.0</v>
      </c>
      <c r="P112" s="448">
        <f t="shared" ref="P112:P113" si="16">SUM(D112:O112)</f>
        <v>22</v>
      </c>
      <c r="Q112" s="56">
        <f>SUM(P112/25)</f>
        <v>0.88</v>
      </c>
    </row>
    <row r="113" ht="15.75" customHeight="1">
      <c r="A113" s="449" t="s">
        <v>142</v>
      </c>
      <c r="B113" s="449" t="s">
        <v>143</v>
      </c>
      <c r="C113" s="450" t="s">
        <v>144</v>
      </c>
      <c r="D113" s="451">
        <v>4.0</v>
      </c>
      <c r="E113" s="452">
        <v>1.0</v>
      </c>
      <c r="F113" s="152">
        <v>1.0</v>
      </c>
      <c r="G113" s="152">
        <v>3.0</v>
      </c>
      <c r="H113" s="152">
        <v>17.0</v>
      </c>
      <c r="I113" s="152">
        <v>2.0</v>
      </c>
      <c r="J113" s="453">
        <v>11.0</v>
      </c>
      <c r="K113" s="153">
        <v>2.0</v>
      </c>
      <c r="L113" s="152">
        <v>1.0</v>
      </c>
      <c r="M113" s="152">
        <v>1.0</v>
      </c>
      <c r="N113" s="152">
        <v>3.0</v>
      </c>
      <c r="O113" s="153">
        <v>0.0</v>
      </c>
      <c r="P113" s="454">
        <f t="shared" si="16"/>
        <v>46</v>
      </c>
      <c r="Q113" s="455">
        <f>AVERAGE(D113:O113)</f>
        <v>3.833333333</v>
      </c>
    </row>
    <row r="114" ht="15.75" customHeight="1">
      <c r="A114" s="9"/>
      <c r="B114" s="9"/>
      <c r="C114" s="456" t="s">
        <v>145</v>
      </c>
      <c r="D114" s="457">
        <v>1.0</v>
      </c>
      <c r="E114" s="163">
        <v>0.0</v>
      </c>
      <c r="F114" s="159">
        <v>0.0</v>
      </c>
      <c r="G114" s="159">
        <v>3.0</v>
      </c>
      <c r="H114" s="159">
        <v>27.0</v>
      </c>
      <c r="I114" s="159">
        <v>3.0</v>
      </c>
      <c r="J114" s="458">
        <v>14.0</v>
      </c>
      <c r="K114" s="160">
        <v>3.0</v>
      </c>
      <c r="L114" s="159">
        <v>5.0</v>
      </c>
      <c r="M114" s="159">
        <v>7.0</v>
      </c>
      <c r="N114" s="159">
        <v>0.0</v>
      </c>
      <c r="O114" s="160">
        <v>12.0</v>
      </c>
      <c r="P114" s="459"/>
      <c r="Q114" s="460"/>
    </row>
    <row r="115" ht="15.75" customHeight="1">
      <c r="A115" s="9"/>
      <c r="B115" s="9"/>
      <c r="C115" s="461" t="s">
        <v>146</v>
      </c>
      <c r="D115" s="457">
        <v>265.0</v>
      </c>
      <c r="E115" s="163">
        <v>278.0</v>
      </c>
      <c r="F115" s="163">
        <v>170.0</v>
      </c>
      <c r="G115" s="163">
        <v>188.0</v>
      </c>
      <c r="H115" s="163">
        <v>140.0</v>
      </c>
      <c r="I115" s="163">
        <v>102.0</v>
      </c>
      <c r="J115" s="163">
        <v>133.0</v>
      </c>
      <c r="K115" s="462">
        <v>114.0</v>
      </c>
      <c r="L115" s="163">
        <v>117.0</v>
      </c>
      <c r="M115" s="159">
        <v>99.0</v>
      </c>
      <c r="N115" s="159">
        <v>184.0</v>
      </c>
      <c r="O115" s="160">
        <v>0.0</v>
      </c>
      <c r="P115" s="459">
        <f>SUM(D115:O115)</f>
        <v>1790</v>
      </c>
      <c r="Q115" s="460">
        <f>AVERAGE(D115:O115)</f>
        <v>149.1666667</v>
      </c>
    </row>
    <row r="116" ht="15.75" customHeight="1">
      <c r="A116" s="9"/>
      <c r="B116" s="103"/>
      <c r="C116" s="463" t="s">
        <v>147</v>
      </c>
      <c r="D116" s="464"/>
      <c r="E116" s="465"/>
      <c r="F116" s="465">
        <v>104.0</v>
      </c>
      <c r="G116" s="465">
        <v>202.0</v>
      </c>
      <c r="H116" s="465">
        <v>183.0</v>
      </c>
      <c r="I116" s="465">
        <v>172.0</v>
      </c>
      <c r="J116" s="465">
        <v>149.0</v>
      </c>
      <c r="K116" s="466">
        <v>221.0</v>
      </c>
      <c r="L116" s="465">
        <v>180.0</v>
      </c>
      <c r="M116" s="178">
        <v>176.0</v>
      </c>
      <c r="N116" s="178">
        <v>190.0</v>
      </c>
      <c r="O116" s="467">
        <v>269.0</v>
      </c>
      <c r="P116" s="468"/>
      <c r="Q116" s="469"/>
    </row>
    <row r="117" ht="15.75" customHeight="1">
      <c r="A117" s="9"/>
      <c r="B117" s="449" t="s">
        <v>148</v>
      </c>
      <c r="C117" s="470" t="s">
        <v>149</v>
      </c>
      <c r="D117" s="471">
        <v>25.0</v>
      </c>
      <c r="E117" s="472">
        <v>21.0</v>
      </c>
      <c r="F117" s="473">
        <v>34.0</v>
      </c>
      <c r="G117" s="474">
        <v>35.0</v>
      </c>
      <c r="H117" s="474">
        <v>55.0</v>
      </c>
      <c r="I117" s="474">
        <v>39.0</v>
      </c>
      <c r="J117" s="475">
        <v>18.0</v>
      </c>
      <c r="K117" s="332">
        <v>36.0</v>
      </c>
      <c r="L117" s="474">
        <v>14.0</v>
      </c>
      <c r="M117" s="474">
        <v>15.0</v>
      </c>
      <c r="N117" s="474">
        <v>7.0</v>
      </c>
      <c r="O117" s="476">
        <v>9.0</v>
      </c>
      <c r="P117" s="477">
        <f t="shared" ref="P117:P123" si="17">SUM(D117:O117)</f>
        <v>308</v>
      </c>
      <c r="Q117" s="478">
        <f>SUM(P117/P115)</f>
        <v>0.1720670391</v>
      </c>
    </row>
    <row r="118" ht="15.75" customHeight="1">
      <c r="A118" s="9"/>
      <c r="B118" s="9"/>
      <c r="C118" s="479" t="s">
        <v>112</v>
      </c>
      <c r="D118" s="427">
        <v>26.0</v>
      </c>
      <c r="E118" s="158">
        <v>28.0</v>
      </c>
      <c r="F118" s="480">
        <v>10.0</v>
      </c>
      <c r="G118" s="159">
        <v>43.0</v>
      </c>
      <c r="H118" s="159">
        <v>32.0</v>
      </c>
      <c r="I118" s="159">
        <v>15.0</v>
      </c>
      <c r="J118" s="458">
        <v>22.0</v>
      </c>
      <c r="K118" s="160">
        <v>25.0</v>
      </c>
      <c r="L118" s="159">
        <v>14.0</v>
      </c>
      <c r="M118" s="159">
        <v>14.0</v>
      </c>
      <c r="N118" s="159">
        <v>10.0</v>
      </c>
      <c r="O118" s="160">
        <v>20.0</v>
      </c>
      <c r="P118" s="459">
        <f t="shared" si="17"/>
        <v>259</v>
      </c>
      <c r="Q118" s="481">
        <f>+SUM(P118/P115)</f>
        <v>0.1446927374</v>
      </c>
    </row>
    <row r="119" ht="15.75" customHeight="1">
      <c r="A119" s="9"/>
      <c r="B119" s="9"/>
      <c r="C119" s="479" t="s">
        <v>150</v>
      </c>
      <c r="D119" s="427">
        <v>0.0</v>
      </c>
      <c r="E119" s="158">
        <v>0.0</v>
      </c>
      <c r="F119" s="480">
        <v>0.0</v>
      </c>
      <c r="G119" s="159">
        <v>0.0</v>
      </c>
      <c r="H119" s="159">
        <v>0.0</v>
      </c>
      <c r="I119" s="159">
        <v>0.0</v>
      </c>
      <c r="J119" s="458">
        <v>0.0</v>
      </c>
      <c r="K119" s="160">
        <v>0.0</v>
      </c>
      <c r="L119" s="159">
        <v>0.0</v>
      </c>
      <c r="M119" s="159">
        <v>0.0</v>
      </c>
      <c r="N119" s="159">
        <v>0.0</v>
      </c>
      <c r="O119" s="160">
        <v>0.0</v>
      </c>
      <c r="P119" s="459">
        <f t="shared" si="17"/>
        <v>0</v>
      </c>
      <c r="Q119" s="481">
        <f>SUM(P119/P115)</f>
        <v>0</v>
      </c>
    </row>
    <row r="120" ht="15.75" customHeight="1">
      <c r="A120" s="9"/>
      <c r="B120" s="9"/>
      <c r="C120" s="479" t="s">
        <v>0</v>
      </c>
      <c r="D120" s="427">
        <v>78.0</v>
      </c>
      <c r="E120" s="158">
        <v>60.0</v>
      </c>
      <c r="F120" s="480">
        <v>60.0</v>
      </c>
      <c r="G120" s="159">
        <v>77.0</v>
      </c>
      <c r="H120" s="159">
        <v>74.0</v>
      </c>
      <c r="I120" s="159">
        <v>62.0</v>
      </c>
      <c r="J120" s="458">
        <v>54.0</v>
      </c>
      <c r="K120" s="160">
        <v>72.0</v>
      </c>
      <c r="L120" s="159">
        <v>90.0</v>
      </c>
      <c r="M120" s="159">
        <v>50.0</v>
      </c>
      <c r="N120" s="159">
        <v>141.0</v>
      </c>
      <c r="O120" s="160">
        <v>69.0</v>
      </c>
      <c r="P120" s="459">
        <f t="shared" si="17"/>
        <v>887</v>
      </c>
      <c r="Q120" s="481">
        <f>SUM(P120/P115)</f>
        <v>0.4955307263</v>
      </c>
    </row>
    <row r="121" ht="15.75" customHeight="1">
      <c r="A121" s="9"/>
      <c r="B121" s="9"/>
      <c r="C121" s="479" t="s">
        <v>151</v>
      </c>
      <c r="D121" s="427">
        <v>24.0</v>
      </c>
      <c r="E121" s="158">
        <v>43.0</v>
      </c>
      <c r="F121" s="480">
        <v>49.0</v>
      </c>
      <c r="G121" s="159">
        <v>89.0</v>
      </c>
      <c r="H121" s="159">
        <v>43.0</v>
      </c>
      <c r="I121" s="159">
        <v>53.0</v>
      </c>
      <c r="J121" s="458">
        <v>43.0</v>
      </c>
      <c r="K121" s="160">
        <v>51.0</v>
      </c>
      <c r="L121" s="159">
        <v>57.0</v>
      </c>
      <c r="M121" s="159">
        <v>60.0</v>
      </c>
      <c r="N121" s="159">
        <v>80.0</v>
      </c>
      <c r="O121" s="160">
        <v>32.0</v>
      </c>
      <c r="P121" s="459">
        <f t="shared" si="17"/>
        <v>624</v>
      </c>
      <c r="Q121" s="481">
        <f>SUM(P121/P115)</f>
        <v>0.348603352</v>
      </c>
    </row>
    <row r="122" ht="15.75" customHeight="1">
      <c r="A122" s="9"/>
      <c r="B122" s="9"/>
      <c r="C122" s="479" t="s">
        <v>64</v>
      </c>
      <c r="D122" s="427">
        <v>11.0</v>
      </c>
      <c r="E122" s="158">
        <v>13.0</v>
      </c>
      <c r="F122" s="480">
        <v>12.0</v>
      </c>
      <c r="G122" s="159"/>
      <c r="H122" s="159"/>
      <c r="I122" s="159">
        <v>3.0</v>
      </c>
      <c r="J122" s="458"/>
      <c r="K122" s="160"/>
      <c r="L122" s="159"/>
      <c r="M122" s="159"/>
      <c r="N122" s="159"/>
      <c r="O122" s="160">
        <v>2.0</v>
      </c>
      <c r="P122" s="459">
        <f t="shared" si="17"/>
        <v>41</v>
      </c>
      <c r="Q122" s="481">
        <f>SUM(P122/P115)</f>
        <v>0.02290502793</v>
      </c>
    </row>
    <row r="123" ht="15.75" customHeight="1">
      <c r="A123" s="9"/>
      <c r="B123" s="9"/>
      <c r="C123" s="479" t="s">
        <v>152</v>
      </c>
      <c r="D123" s="427">
        <v>19.0</v>
      </c>
      <c r="E123" s="158">
        <v>19.0</v>
      </c>
      <c r="F123" s="480">
        <v>21.0</v>
      </c>
      <c r="G123" s="159">
        <v>34.0</v>
      </c>
      <c r="H123" s="159">
        <v>18.0</v>
      </c>
      <c r="I123" s="159">
        <v>13.0</v>
      </c>
      <c r="J123" s="458">
        <v>24.0</v>
      </c>
      <c r="K123" s="160">
        <v>21.0</v>
      </c>
      <c r="L123" s="159">
        <v>11.0</v>
      </c>
      <c r="M123" s="159">
        <v>24.0</v>
      </c>
      <c r="N123" s="159">
        <v>8.0</v>
      </c>
      <c r="O123" s="160">
        <v>12.0</v>
      </c>
      <c r="P123" s="459">
        <f t="shared" si="17"/>
        <v>224</v>
      </c>
      <c r="Q123" s="481">
        <f>SUM(P123/P115)</f>
        <v>0.1251396648</v>
      </c>
    </row>
    <row r="124" ht="15.75" customHeight="1">
      <c r="A124" s="9"/>
      <c r="B124" s="9"/>
      <c r="C124" s="479" t="s">
        <v>153</v>
      </c>
      <c r="D124" s="427"/>
      <c r="E124" s="158"/>
      <c r="F124" s="480"/>
      <c r="G124" s="159"/>
      <c r="H124" s="159"/>
      <c r="I124" s="159"/>
      <c r="J124" s="458">
        <v>1.0</v>
      </c>
      <c r="K124" s="160">
        <v>0.0</v>
      </c>
      <c r="L124" s="159">
        <v>2.0</v>
      </c>
      <c r="M124" s="159">
        <v>0.0</v>
      </c>
      <c r="N124" s="159">
        <v>2.0</v>
      </c>
      <c r="O124" s="160">
        <v>1.0</v>
      </c>
      <c r="P124" s="459"/>
      <c r="Q124" s="481"/>
    </row>
    <row r="125" ht="15.75" customHeight="1">
      <c r="A125" s="9"/>
      <c r="B125" s="9"/>
      <c r="C125" s="479" t="s">
        <v>37</v>
      </c>
      <c r="D125" s="427">
        <v>21.0</v>
      </c>
      <c r="E125" s="158">
        <v>25.0</v>
      </c>
      <c r="F125" s="480">
        <v>28.0</v>
      </c>
      <c r="G125" s="159">
        <v>23.0</v>
      </c>
      <c r="H125" s="159">
        <v>16.0</v>
      </c>
      <c r="I125" s="159">
        <v>7.0</v>
      </c>
      <c r="J125" s="458">
        <v>20.0</v>
      </c>
      <c r="K125" s="160">
        <v>21.0</v>
      </c>
      <c r="L125" s="159">
        <v>17.0</v>
      </c>
      <c r="M125" s="159">
        <v>9.0</v>
      </c>
      <c r="N125" s="159">
        <v>12.0</v>
      </c>
      <c r="O125" s="160">
        <v>7.0</v>
      </c>
      <c r="P125" s="459">
        <f t="shared" ref="P125:P127" si="18">SUM(D125:O125)</f>
        <v>206</v>
      </c>
      <c r="Q125" s="481">
        <f>SUM(P125/P115)</f>
        <v>0.1150837989</v>
      </c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  <c r="AF125" s="169"/>
      <c r="AG125" s="169"/>
      <c r="AH125" s="169"/>
      <c r="AI125" s="169"/>
      <c r="AJ125" s="169"/>
      <c r="AK125" s="169"/>
      <c r="AL125" s="169"/>
      <c r="AM125" s="169"/>
    </row>
    <row r="126" ht="15.75" customHeight="1">
      <c r="A126" s="9"/>
      <c r="B126" s="9"/>
      <c r="C126" s="479" t="s">
        <v>154</v>
      </c>
      <c r="D126" s="427">
        <v>9.0</v>
      </c>
      <c r="E126" s="158">
        <v>19.0</v>
      </c>
      <c r="F126" s="480">
        <v>13.0</v>
      </c>
      <c r="G126" s="159">
        <v>30.0</v>
      </c>
      <c r="H126" s="159">
        <v>15.0</v>
      </c>
      <c r="I126" s="159">
        <v>14.0</v>
      </c>
      <c r="J126" s="458">
        <v>21.0</v>
      </c>
      <c r="K126" s="160">
        <v>9.0</v>
      </c>
      <c r="L126" s="159">
        <v>6.0</v>
      </c>
      <c r="M126" s="159">
        <v>7.0</v>
      </c>
      <c r="N126" s="159">
        <v>11.0</v>
      </c>
      <c r="O126" s="160">
        <v>8.0</v>
      </c>
      <c r="P126" s="459">
        <f t="shared" si="18"/>
        <v>162</v>
      </c>
      <c r="Q126" s="481">
        <f>SUM(P126/P115)</f>
        <v>0.0905027933</v>
      </c>
      <c r="S126" s="169"/>
    </row>
    <row r="127" ht="15.75" customHeight="1">
      <c r="A127" s="9"/>
      <c r="B127" s="9"/>
      <c r="C127" s="479" t="s">
        <v>142</v>
      </c>
      <c r="D127" s="427">
        <v>48.0</v>
      </c>
      <c r="E127" s="158">
        <v>48.0</v>
      </c>
      <c r="F127" s="480">
        <v>43.0</v>
      </c>
      <c r="G127" s="159">
        <v>47.0</v>
      </c>
      <c r="H127" s="159">
        <v>48.0</v>
      </c>
      <c r="I127" s="159">
        <v>52.0</v>
      </c>
      <c r="J127" s="458">
        <v>46.0</v>
      </c>
      <c r="K127" s="160">
        <v>50.0</v>
      </c>
      <c r="L127" s="159">
        <v>45.0</v>
      </c>
      <c r="M127" s="159">
        <v>65.0</v>
      </c>
      <c r="N127" s="159">
        <v>70.0</v>
      </c>
      <c r="O127" s="160">
        <v>56.0</v>
      </c>
      <c r="P127" s="459">
        <f t="shared" si="18"/>
        <v>618</v>
      </c>
      <c r="Q127" s="481">
        <f>SUM(P127/P115)</f>
        <v>0.3452513966</v>
      </c>
      <c r="R127" s="169"/>
    </row>
    <row r="128" ht="15.75" customHeight="1">
      <c r="A128" s="9"/>
      <c r="B128" s="9"/>
      <c r="C128" s="479" t="s">
        <v>155</v>
      </c>
      <c r="D128" s="427"/>
      <c r="E128" s="158"/>
      <c r="F128" s="480"/>
      <c r="G128" s="159"/>
      <c r="H128" s="159"/>
      <c r="I128" s="159"/>
      <c r="J128" s="458">
        <v>6.0</v>
      </c>
      <c r="K128" s="160">
        <v>36.0</v>
      </c>
      <c r="L128" s="159">
        <v>30.0</v>
      </c>
      <c r="M128" s="159">
        <v>21.0</v>
      </c>
      <c r="N128" s="159">
        <v>25.0</v>
      </c>
      <c r="O128" s="160">
        <v>52.0</v>
      </c>
      <c r="P128" s="459"/>
      <c r="Q128" s="481"/>
    </row>
    <row r="129" ht="15.75" customHeight="1">
      <c r="A129" s="9"/>
      <c r="B129" s="9"/>
      <c r="C129" s="479" t="s">
        <v>156</v>
      </c>
      <c r="D129" s="427">
        <v>3.0</v>
      </c>
      <c r="E129" s="158">
        <v>4.0</v>
      </c>
      <c r="F129" s="480">
        <v>1.0</v>
      </c>
      <c r="G129" s="159">
        <v>8.0</v>
      </c>
      <c r="H129" s="159">
        <v>8.0</v>
      </c>
      <c r="I129" s="159">
        <v>3.0</v>
      </c>
      <c r="J129" s="458">
        <v>12.0</v>
      </c>
      <c r="K129" s="160">
        <v>5.0</v>
      </c>
      <c r="L129" s="159">
        <v>7.0</v>
      </c>
      <c r="M129" s="159">
        <v>7.0</v>
      </c>
      <c r="N129" s="159">
        <v>5.0</v>
      </c>
      <c r="O129" s="160">
        <v>1.0</v>
      </c>
      <c r="P129" s="459">
        <f t="shared" ref="P129:P135" si="19">SUM(D129:O129)</f>
        <v>64</v>
      </c>
      <c r="Q129" s="481">
        <f>SUM(P129/P115)</f>
        <v>0.03575418994</v>
      </c>
    </row>
    <row r="130" ht="15.75" customHeight="1">
      <c r="A130" s="9"/>
      <c r="B130" s="103"/>
      <c r="C130" s="482" t="s">
        <v>157</v>
      </c>
      <c r="D130" s="483">
        <v>1.0</v>
      </c>
      <c r="E130" s="484">
        <v>0.0</v>
      </c>
      <c r="F130" s="485">
        <v>3.0</v>
      </c>
      <c r="G130" s="356">
        <v>4.0</v>
      </c>
      <c r="H130" s="356">
        <v>14.0</v>
      </c>
      <c r="I130" s="356">
        <v>13.0</v>
      </c>
      <c r="J130" s="486">
        <v>15.0</v>
      </c>
      <c r="K130" s="165">
        <v>9.0</v>
      </c>
      <c r="L130" s="356">
        <v>4.0</v>
      </c>
      <c r="M130" s="356">
        <v>3.0</v>
      </c>
      <c r="N130" s="356">
        <v>3.0</v>
      </c>
      <c r="O130" s="165">
        <v>0.0</v>
      </c>
      <c r="P130" s="487">
        <f t="shared" si="19"/>
        <v>69</v>
      </c>
      <c r="Q130" s="488">
        <f>SUM(P130/P115)</f>
        <v>0.03854748603</v>
      </c>
    </row>
    <row r="131" ht="15.75" customHeight="1">
      <c r="A131" s="9"/>
      <c r="B131" s="449" t="s">
        <v>158</v>
      </c>
      <c r="C131" s="489" t="s">
        <v>159</v>
      </c>
      <c r="D131" s="490">
        <v>0.97</v>
      </c>
      <c r="E131" s="491">
        <v>0.87</v>
      </c>
      <c r="F131" s="492">
        <v>0.98</v>
      </c>
      <c r="G131" s="492">
        <v>0.94</v>
      </c>
      <c r="H131" s="492">
        <v>0.925</v>
      </c>
      <c r="I131" s="492">
        <v>0.99</v>
      </c>
      <c r="J131" s="493">
        <v>0.91</v>
      </c>
      <c r="K131" s="494">
        <v>0.93</v>
      </c>
      <c r="L131" s="492">
        <v>0.98</v>
      </c>
      <c r="M131" s="492">
        <v>0.98</v>
      </c>
      <c r="N131" s="152">
        <v>93.3</v>
      </c>
      <c r="O131" s="153">
        <v>84.8</v>
      </c>
      <c r="P131" s="495">
        <f t="shared" si="19"/>
        <v>187.575</v>
      </c>
      <c r="Q131" s="496">
        <f t="shared" ref="Q131:Q132" si="20">AVERAGE(D131:O131)</f>
        <v>15.63125</v>
      </c>
    </row>
    <row r="132" ht="15.75" customHeight="1">
      <c r="A132" s="9"/>
      <c r="B132" s="9"/>
      <c r="C132" s="497" t="s">
        <v>160</v>
      </c>
      <c r="D132" s="427">
        <v>12.0</v>
      </c>
      <c r="E132" s="158">
        <v>12.0</v>
      </c>
      <c r="F132" s="159">
        <v>14.0</v>
      </c>
      <c r="G132" s="159">
        <v>17.4</v>
      </c>
      <c r="H132" s="159">
        <v>14.9</v>
      </c>
      <c r="I132" s="159">
        <v>13.9</v>
      </c>
      <c r="J132" s="498">
        <v>12.2</v>
      </c>
      <c r="K132" s="160">
        <v>14.2</v>
      </c>
      <c r="L132" s="159">
        <v>15.3</v>
      </c>
      <c r="M132" s="159">
        <v>12.2</v>
      </c>
      <c r="N132" s="159">
        <v>15.8</v>
      </c>
      <c r="O132" s="160">
        <v>11.4</v>
      </c>
      <c r="P132" s="459">
        <f t="shared" si="19"/>
        <v>165.3</v>
      </c>
      <c r="Q132" s="499">
        <f t="shared" si="20"/>
        <v>13.775</v>
      </c>
    </row>
    <row r="133" ht="15.75" customHeight="1">
      <c r="A133" s="9"/>
      <c r="B133" s="9"/>
      <c r="C133" s="497" t="s">
        <v>161</v>
      </c>
      <c r="D133" s="427">
        <v>260.0</v>
      </c>
      <c r="E133" s="158">
        <v>554.0</v>
      </c>
      <c r="F133" s="159">
        <v>932.0</v>
      </c>
      <c r="G133" s="159">
        <v>523.0</v>
      </c>
      <c r="H133" s="159">
        <v>360.0</v>
      </c>
      <c r="I133" s="159">
        <v>407.0</v>
      </c>
      <c r="J133" s="458">
        <v>149.0</v>
      </c>
      <c r="K133" s="51">
        <v>152.0</v>
      </c>
      <c r="L133" s="159">
        <v>387.0</v>
      </c>
      <c r="M133" s="159">
        <v>254.0</v>
      </c>
      <c r="N133" s="159">
        <v>311.0</v>
      </c>
      <c r="O133" s="160">
        <v>599.0</v>
      </c>
      <c r="P133" s="459">
        <f t="shared" si="19"/>
        <v>4888</v>
      </c>
      <c r="Q133" s="500">
        <f t="shared" ref="Q133:Q135" si="21">SUM(P133/60)</f>
        <v>81.46666667</v>
      </c>
    </row>
    <row r="134" ht="15.75" customHeight="1">
      <c r="A134" s="9"/>
      <c r="B134" s="9"/>
      <c r="C134" s="497" t="s">
        <v>162</v>
      </c>
      <c r="D134" s="427">
        <v>660.0</v>
      </c>
      <c r="E134" s="158">
        <v>1260.0</v>
      </c>
      <c r="F134" s="159">
        <v>956.0</v>
      </c>
      <c r="G134" s="159">
        <v>980.0</v>
      </c>
      <c r="H134" s="159">
        <v>621.0</v>
      </c>
      <c r="I134" s="159">
        <v>971.0</v>
      </c>
      <c r="J134" s="458">
        <v>1350.0</v>
      </c>
      <c r="K134" s="51">
        <v>1437.0</v>
      </c>
      <c r="L134" s="159">
        <v>907.0</v>
      </c>
      <c r="M134" s="159">
        <v>709.0</v>
      </c>
      <c r="N134" s="159">
        <v>480.0</v>
      </c>
      <c r="O134" s="160">
        <v>1160.0</v>
      </c>
      <c r="P134" s="459">
        <f t="shared" si="19"/>
        <v>11491</v>
      </c>
      <c r="Q134" s="500">
        <f t="shared" si="21"/>
        <v>191.5166667</v>
      </c>
    </row>
    <row r="135" ht="15.75" customHeight="1">
      <c r="A135" s="9"/>
      <c r="B135" s="9"/>
      <c r="C135" s="497" t="s">
        <v>163</v>
      </c>
      <c r="D135" s="427">
        <v>19.0</v>
      </c>
      <c r="E135" s="158">
        <v>22.0</v>
      </c>
      <c r="F135" s="159">
        <v>436.0</v>
      </c>
      <c r="G135" s="159">
        <v>18.0</v>
      </c>
      <c r="H135" s="159">
        <v>20.0</v>
      </c>
      <c r="I135" s="159">
        <v>35.0</v>
      </c>
      <c r="J135" s="458">
        <v>385.0</v>
      </c>
      <c r="K135" s="51">
        <v>126.0</v>
      </c>
      <c r="L135" s="159">
        <v>135.0</v>
      </c>
      <c r="M135" s="159">
        <v>244.0</v>
      </c>
      <c r="N135" s="159">
        <v>159.0</v>
      </c>
      <c r="O135" s="160">
        <v>360.0</v>
      </c>
      <c r="P135" s="459">
        <f t="shared" si="19"/>
        <v>1959</v>
      </c>
      <c r="Q135" s="500">
        <f t="shared" si="21"/>
        <v>32.65</v>
      </c>
      <c r="R135" s="68"/>
    </row>
    <row r="136" ht="15.75" customHeight="1">
      <c r="A136" s="9"/>
      <c r="B136" s="9"/>
      <c r="C136" s="501" t="s">
        <v>164</v>
      </c>
      <c r="D136" s="502">
        <v>0.98</v>
      </c>
      <c r="E136" s="503">
        <v>0.99</v>
      </c>
      <c r="F136" s="159"/>
      <c r="G136" s="504">
        <v>0.994</v>
      </c>
      <c r="H136" s="504">
        <v>0.994</v>
      </c>
      <c r="I136" s="504">
        <v>0.993</v>
      </c>
      <c r="J136" s="505">
        <v>0.99</v>
      </c>
      <c r="K136" s="506">
        <v>0.99</v>
      </c>
      <c r="L136" s="504">
        <v>0.99</v>
      </c>
      <c r="M136" s="504">
        <v>0.99</v>
      </c>
      <c r="N136" s="504">
        <v>0.92</v>
      </c>
      <c r="O136" s="506">
        <v>0.99</v>
      </c>
      <c r="P136" s="507"/>
      <c r="Q136" s="481">
        <f>AVERAGE(D136:O136)</f>
        <v>0.9837272727</v>
      </c>
    </row>
    <row r="137" ht="15.75" customHeight="1">
      <c r="A137" s="9"/>
      <c r="B137" s="9"/>
      <c r="C137" s="497" t="s">
        <v>165</v>
      </c>
      <c r="D137" s="508"/>
      <c r="E137" s="509"/>
      <c r="F137" s="509"/>
      <c r="G137" s="167"/>
      <c r="H137" s="159"/>
      <c r="I137" s="159"/>
      <c r="J137" s="167"/>
      <c r="K137" s="160"/>
      <c r="L137" s="167"/>
      <c r="M137" s="167"/>
      <c r="N137" s="159"/>
      <c r="O137" s="160"/>
      <c r="P137" s="510"/>
      <c r="Q137" s="511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69"/>
      <c r="AM137" s="169"/>
    </row>
    <row r="138" ht="15.75" customHeight="1">
      <c r="A138" s="9"/>
      <c r="B138" s="9"/>
      <c r="C138" s="497" t="s">
        <v>166</v>
      </c>
      <c r="D138" s="508"/>
      <c r="E138" s="509"/>
      <c r="F138" s="509"/>
      <c r="G138" s="167"/>
      <c r="H138" s="159"/>
      <c r="I138" s="159"/>
      <c r="J138" s="167"/>
      <c r="K138" s="160"/>
      <c r="L138" s="167"/>
      <c r="M138" s="167"/>
      <c r="N138" s="159"/>
      <c r="O138" s="160"/>
      <c r="P138" s="510"/>
      <c r="Q138" s="511"/>
      <c r="R138" s="169"/>
      <c r="S138" s="169"/>
      <c r="T138" s="512"/>
      <c r="U138" s="512"/>
      <c r="V138" s="512"/>
      <c r="W138" s="512"/>
      <c r="X138" s="512"/>
      <c r="Y138" s="512"/>
      <c r="Z138" s="512"/>
      <c r="AA138" s="512"/>
      <c r="AB138" s="512"/>
      <c r="AC138" s="512"/>
      <c r="AD138" s="512"/>
      <c r="AE138" s="512"/>
      <c r="AF138" s="512"/>
      <c r="AG138" s="512"/>
      <c r="AH138" s="512"/>
      <c r="AI138" s="512"/>
      <c r="AJ138" s="512"/>
      <c r="AK138" s="512"/>
      <c r="AL138" s="512"/>
      <c r="AM138" s="512"/>
    </row>
    <row r="139" ht="15.75" customHeight="1">
      <c r="A139" s="9"/>
      <c r="B139" s="9"/>
      <c r="C139" s="497" t="s">
        <v>167</v>
      </c>
      <c r="D139" s="508"/>
      <c r="E139" s="509"/>
      <c r="F139" s="509"/>
      <c r="G139" s="167"/>
      <c r="H139" s="159"/>
      <c r="I139" s="159"/>
      <c r="J139" s="167"/>
      <c r="K139" s="160"/>
      <c r="L139" s="167"/>
      <c r="M139" s="167"/>
      <c r="N139" s="159"/>
      <c r="O139" s="160"/>
      <c r="P139" s="510"/>
      <c r="Q139" s="511"/>
      <c r="R139" s="169"/>
      <c r="S139" s="512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69"/>
      <c r="AG139" s="169"/>
      <c r="AH139" s="169"/>
      <c r="AI139" s="169"/>
      <c r="AJ139" s="169"/>
      <c r="AK139" s="169"/>
      <c r="AL139" s="169"/>
      <c r="AM139" s="169"/>
    </row>
    <row r="140" ht="15.75" customHeight="1">
      <c r="A140" s="103"/>
      <c r="B140" s="103"/>
      <c r="C140" s="513" t="s">
        <v>168</v>
      </c>
      <c r="D140" s="514"/>
      <c r="E140" s="515"/>
      <c r="F140" s="515"/>
      <c r="G140" s="516"/>
      <c r="H140" s="178"/>
      <c r="I140" s="178"/>
      <c r="J140" s="516"/>
      <c r="K140" s="467"/>
      <c r="L140" s="516"/>
      <c r="M140" s="516"/>
      <c r="N140" s="178"/>
      <c r="O140" s="467"/>
      <c r="P140" s="517"/>
      <c r="Q140" s="518"/>
      <c r="R140" s="512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69"/>
    </row>
    <row r="141" ht="31.5" customHeight="1">
      <c r="A141" s="519" t="s">
        <v>154</v>
      </c>
      <c r="B141" s="520"/>
      <c r="C141" s="521" t="s">
        <v>169</v>
      </c>
      <c r="D141" s="522">
        <v>0.98</v>
      </c>
      <c r="E141" s="522">
        <v>0.98</v>
      </c>
      <c r="F141" s="522">
        <v>0.93</v>
      </c>
      <c r="G141" s="523">
        <v>0.94</v>
      </c>
      <c r="H141" s="524">
        <v>0.97</v>
      </c>
      <c r="I141" s="524">
        <v>0.97</v>
      </c>
      <c r="J141" s="524">
        <v>0.96</v>
      </c>
      <c r="K141" s="525">
        <v>0.95</v>
      </c>
      <c r="L141" s="524">
        <v>0.96</v>
      </c>
      <c r="M141" s="526">
        <v>0.95</v>
      </c>
      <c r="N141" s="526">
        <v>0.95</v>
      </c>
      <c r="O141" s="526">
        <v>0.96</v>
      </c>
      <c r="P141" s="527"/>
      <c r="Q141" s="528"/>
    </row>
    <row r="142" ht="15.75" customHeight="1">
      <c r="A142" s="335"/>
      <c r="B142" s="103"/>
      <c r="C142" s="529" t="s">
        <v>170</v>
      </c>
      <c r="D142" s="530">
        <v>0.17</v>
      </c>
      <c r="E142" s="530">
        <v>0.18</v>
      </c>
      <c r="F142" s="530">
        <v>0.2</v>
      </c>
      <c r="G142" s="531">
        <v>0.2</v>
      </c>
      <c r="H142" s="532">
        <v>0.17</v>
      </c>
      <c r="I142" s="532">
        <v>0.18</v>
      </c>
      <c r="J142" s="532">
        <v>0.14</v>
      </c>
      <c r="K142" s="533">
        <v>0.18</v>
      </c>
      <c r="L142" s="532">
        <v>0.19</v>
      </c>
      <c r="M142" s="534">
        <v>0.2</v>
      </c>
      <c r="N142" s="535">
        <v>0.19</v>
      </c>
      <c r="O142" s="534">
        <v>0.17</v>
      </c>
      <c r="P142" s="536"/>
      <c r="Q142" s="537"/>
    </row>
    <row r="143" ht="15.75" customHeight="1">
      <c r="A143" s="335"/>
      <c r="B143" s="538" t="s">
        <v>171</v>
      </c>
      <c r="C143" s="539" t="s">
        <v>172</v>
      </c>
      <c r="D143" s="540">
        <v>39.0</v>
      </c>
      <c r="E143" s="541">
        <v>41.0</v>
      </c>
      <c r="F143" s="542">
        <v>46.0</v>
      </c>
      <c r="G143" s="543">
        <v>46.0</v>
      </c>
      <c r="H143" s="544">
        <v>40.0</v>
      </c>
      <c r="I143" s="544">
        <v>42.0</v>
      </c>
      <c r="J143" s="544">
        <v>33.0</v>
      </c>
      <c r="K143" s="545">
        <v>41.0</v>
      </c>
      <c r="L143" s="544">
        <v>44.0</v>
      </c>
      <c r="M143" s="546">
        <v>49.0</v>
      </c>
      <c r="N143" s="547">
        <v>44.0</v>
      </c>
      <c r="O143" s="546">
        <v>39.0</v>
      </c>
      <c r="P143" s="546"/>
      <c r="Q143" s="548"/>
    </row>
    <row r="144" ht="15.75" customHeight="1">
      <c r="A144" s="335"/>
      <c r="B144" s="9"/>
      <c r="C144" s="497" t="s">
        <v>112</v>
      </c>
      <c r="D144" s="549">
        <v>1.0</v>
      </c>
      <c r="E144" s="550">
        <v>2.0</v>
      </c>
      <c r="F144" s="551">
        <v>2.0</v>
      </c>
      <c r="G144" s="552">
        <v>2.0</v>
      </c>
      <c r="H144" s="553">
        <v>2.0</v>
      </c>
      <c r="I144" s="553">
        <v>1.0</v>
      </c>
      <c r="J144" s="553">
        <v>1.0</v>
      </c>
      <c r="K144" s="554">
        <v>1.0</v>
      </c>
      <c r="L144" s="555">
        <v>1.0</v>
      </c>
      <c r="M144" s="556">
        <v>3.0</v>
      </c>
      <c r="N144" s="556">
        <v>2.0</v>
      </c>
      <c r="O144" s="556">
        <v>2.0</v>
      </c>
      <c r="P144" s="556"/>
      <c r="Q144" s="557"/>
    </row>
    <row r="145" ht="15.75" customHeight="1">
      <c r="A145" s="335"/>
      <c r="B145" s="9"/>
      <c r="C145" s="497" t="s">
        <v>0</v>
      </c>
      <c r="D145" s="549">
        <v>32.0</v>
      </c>
      <c r="E145" s="550">
        <v>34.0</v>
      </c>
      <c r="F145" s="551">
        <v>31.0</v>
      </c>
      <c r="G145" s="552">
        <v>31.0</v>
      </c>
      <c r="H145" s="553">
        <v>25.0</v>
      </c>
      <c r="I145" s="553">
        <v>32.0</v>
      </c>
      <c r="J145" s="553">
        <v>25.0</v>
      </c>
      <c r="K145" s="554">
        <v>28.0</v>
      </c>
      <c r="L145" s="553">
        <v>28.0</v>
      </c>
      <c r="M145" s="167">
        <v>29.0</v>
      </c>
      <c r="N145" s="167">
        <v>25.0</v>
      </c>
      <c r="O145" s="167">
        <v>23.0</v>
      </c>
      <c r="P145" s="167"/>
      <c r="Q145" s="558"/>
    </row>
    <row r="146" ht="15.75" customHeight="1">
      <c r="A146" s="335"/>
      <c r="B146" s="9"/>
      <c r="C146" s="497" t="s">
        <v>173</v>
      </c>
      <c r="D146" s="549">
        <v>1.0</v>
      </c>
      <c r="E146" s="550">
        <v>2.0</v>
      </c>
      <c r="F146" s="551">
        <v>6.0</v>
      </c>
      <c r="G146" s="552">
        <v>5.0</v>
      </c>
      <c r="H146" s="553">
        <v>0.0</v>
      </c>
      <c r="I146" s="553">
        <v>0.0</v>
      </c>
      <c r="J146" s="553">
        <v>0.0</v>
      </c>
      <c r="K146" s="554">
        <v>0.0</v>
      </c>
      <c r="L146" s="553">
        <v>0.0</v>
      </c>
      <c r="M146" s="167">
        <v>0.0</v>
      </c>
      <c r="N146" s="167">
        <v>0.0</v>
      </c>
      <c r="O146" s="167">
        <v>0.0</v>
      </c>
      <c r="P146" s="167"/>
      <c r="Q146" s="558"/>
    </row>
    <row r="147" ht="15.75" customHeight="1">
      <c r="A147" s="335"/>
      <c r="B147" s="9"/>
      <c r="C147" s="497" t="s">
        <v>174</v>
      </c>
      <c r="D147" s="549">
        <v>3.0</v>
      </c>
      <c r="E147" s="550">
        <v>1.0</v>
      </c>
      <c r="F147" s="551">
        <v>3.0</v>
      </c>
      <c r="G147" s="552">
        <v>2.0</v>
      </c>
      <c r="H147" s="553">
        <v>2.0</v>
      </c>
      <c r="I147" s="553">
        <v>1.0</v>
      </c>
      <c r="J147" s="553">
        <v>1.0</v>
      </c>
      <c r="K147" s="554">
        <v>0.0</v>
      </c>
      <c r="L147" s="553">
        <v>3.0</v>
      </c>
      <c r="M147" s="167">
        <v>5.0</v>
      </c>
      <c r="N147" s="167">
        <v>4.0</v>
      </c>
      <c r="O147" s="167">
        <v>1.0</v>
      </c>
      <c r="P147" s="167"/>
      <c r="Q147" s="558"/>
    </row>
    <row r="148" ht="15.75" customHeight="1">
      <c r="A148" s="335"/>
      <c r="B148" s="9"/>
      <c r="C148" s="497" t="s">
        <v>102</v>
      </c>
      <c r="D148" s="549">
        <v>0.0</v>
      </c>
      <c r="E148" s="550">
        <v>0.0</v>
      </c>
      <c r="F148" s="551">
        <v>0.0</v>
      </c>
      <c r="G148" s="552">
        <v>0.0</v>
      </c>
      <c r="H148" s="553">
        <v>0.0</v>
      </c>
      <c r="I148" s="553">
        <v>0.0</v>
      </c>
      <c r="J148" s="553">
        <v>0.0</v>
      </c>
      <c r="K148" s="554">
        <v>0.0</v>
      </c>
      <c r="L148" s="553">
        <v>0.0</v>
      </c>
      <c r="M148" s="167">
        <v>0.0</v>
      </c>
      <c r="N148" s="167">
        <v>0.0</v>
      </c>
      <c r="O148" s="167">
        <v>0.0</v>
      </c>
      <c r="P148" s="167"/>
      <c r="Q148" s="558"/>
    </row>
    <row r="149" ht="15.75" customHeight="1">
      <c r="A149" s="335"/>
      <c r="B149" s="9"/>
      <c r="C149" s="497" t="s">
        <v>152</v>
      </c>
      <c r="D149" s="549">
        <v>1.0</v>
      </c>
      <c r="E149" s="550">
        <v>1.0</v>
      </c>
      <c r="F149" s="551">
        <v>1.0</v>
      </c>
      <c r="G149" s="552">
        <v>2.0</v>
      </c>
      <c r="H149" s="553">
        <v>2.0</v>
      </c>
      <c r="I149" s="553">
        <v>2.0</v>
      </c>
      <c r="J149" s="553">
        <v>2.0</v>
      </c>
      <c r="K149" s="554">
        <v>2.0</v>
      </c>
      <c r="L149" s="553">
        <v>1.0</v>
      </c>
      <c r="M149" s="167">
        <v>1.0</v>
      </c>
      <c r="N149" s="167">
        <v>1.0</v>
      </c>
      <c r="O149" s="167">
        <v>1.0</v>
      </c>
      <c r="P149" s="167"/>
      <c r="Q149" s="558"/>
      <c r="T149" s="512"/>
      <c r="U149" s="512"/>
      <c r="V149" s="512"/>
      <c r="W149" s="512"/>
      <c r="X149" s="512"/>
      <c r="Y149" s="512"/>
      <c r="Z149" s="512"/>
      <c r="AA149" s="512"/>
      <c r="AB149" s="512"/>
      <c r="AC149" s="512"/>
      <c r="AD149" s="512"/>
      <c r="AE149" s="512"/>
      <c r="AF149" s="512"/>
      <c r="AG149" s="512"/>
      <c r="AH149" s="512"/>
      <c r="AI149" s="512"/>
      <c r="AJ149" s="512"/>
      <c r="AK149" s="512"/>
      <c r="AL149" s="512"/>
      <c r="AM149" s="512"/>
    </row>
    <row r="150" ht="15.75" customHeight="1">
      <c r="A150" s="335"/>
      <c r="B150" s="9"/>
      <c r="C150" s="497" t="s">
        <v>37</v>
      </c>
      <c r="D150" s="549">
        <v>1.0</v>
      </c>
      <c r="E150" s="550">
        <v>1.0</v>
      </c>
      <c r="F150" s="551">
        <v>2.0</v>
      </c>
      <c r="G150" s="552">
        <v>2.0</v>
      </c>
      <c r="H150" s="553">
        <v>1.0</v>
      </c>
      <c r="I150" s="553">
        <v>1.0</v>
      </c>
      <c r="J150" s="553">
        <v>0.0</v>
      </c>
      <c r="K150" s="554">
        <v>0.0</v>
      </c>
      <c r="L150" s="553">
        <v>1.0</v>
      </c>
      <c r="M150" s="167">
        <v>1.0</v>
      </c>
      <c r="N150" s="167">
        <v>1.0</v>
      </c>
      <c r="O150" s="167">
        <v>1.0</v>
      </c>
      <c r="P150" s="167"/>
      <c r="Q150" s="558"/>
      <c r="S150" s="512"/>
      <c r="T150" s="512"/>
      <c r="U150" s="512"/>
      <c r="V150" s="512"/>
      <c r="W150" s="512"/>
      <c r="X150" s="512"/>
      <c r="Y150" s="512"/>
      <c r="Z150" s="512"/>
      <c r="AA150" s="512"/>
      <c r="AB150" s="512"/>
      <c r="AC150" s="512"/>
      <c r="AD150" s="512"/>
      <c r="AE150" s="512"/>
      <c r="AF150" s="512"/>
      <c r="AG150" s="512"/>
      <c r="AH150" s="512"/>
      <c r="AI150" s="512"/>
      <c r="AJ150" s="512"/>
      <c r="AK150" s="512"/>
      <c r="AL150" s="512"/>
      <c r="AM150" s="512"/>
    </row>
    <row r="151" ht="15.75" customHeight="1">
      <c r="A151" s="335"/>
      <c r="B151" s="9"/>
      <c r="C151" s="497" t="s">
        <v>154</v>
      </c>
      <c r="D151" s="549">
        <v>0.0</v>
      </c>
      <c r="E151" s="550">
        <v>0.0</v>
      </c>
      <c r="F151" s="551">
        <v>0.0</v>
      </c>
      <c r="G151" s="552">
        <v>0.0</v>
      </c>
      <c r="H151" s="553">
        <v>0.0</v>
      </c>
      <c r="I151" s="553">
        <v>0.0</v>
      </c>
      <c r="J151" s="553">
        <v>0.0</v>
      </c>
      <c r="K151" s="554">
        <v>0.0</v>
      </c>
      <c r="L151" s="553">
        <v>1.0</v>
      </c>
      <c r="M151" s="167">
        <v>1.0</v>
      </c>
      <c r="N151" s="167">
        <v>1.0</v>
      </c>
      <c r="O151" s="167">
        <v>1.0</v>
      </c>
      <c r="P151" s="167"/>
      <c r="Q151" s="558"/>
      <c r="R151" s="512"/>
      <c r="S151" s="512"/>
      <c r="T151" s="512"/>
      <c r="U151" s="512"/>
      <c r="V151" s="512"/>
      <c r="W151" s="512"/>
      <c r="X151" s="512"/>
      <c r="Y151" s="512"/>
      <c r="Z151" s="512"/>
      <c r="AA151" s="512"/>
      <c r="AB151" s="512"/>
      <c r="AC151" s="512"/>
      <c r="AD151" s="512"/>
      <c r="AE151" s="512"/>
      <c r="AF151" s="512"/>
      <c r="AG151" s="512"/>
      <c r="AH151" s="512"/>
      <c r="AI151" s="512"/>
      <c r="AJ151" s="512"/>
      <c r="AK151" s="512"/>
      <c r="AL151" s="512"/>
      <c r="AM151" s="512"/>
    </row>
    <row r="152" ht="15.75" customHeight="1">
      <c r="A152" s="335"/>
      <c r="B152" s="9"/>
      <c r="C152" s="497" t="s">
        <v>142</v>
      </c>
      <c r="D152" s="549">
        <v>0.0</v>
      </c>
      <c r="E152" s="550">
        <v>0.0</v>
      </c>
      <c r="F152" s="551">
        <v>0.0</v>
      </c>
      <c r="G152" s="552">
        <v>0.0</v>
      </c>
      <c r="H152" s="553">
        <v>0.0</v>
      </c>
      <c r="I152" s="553">
        <v>0.0</v>
      </c>
      <c r="J152" s="553">
        <v>0.0</v>
      </c>
      <c r="K152" s="554">
        <v>0.0</v>
      </c>
      <c r="L152" s="553">
        <v>0.0</v>
      </c>
      <c r="M152" s="167">
        <v>0.0</v>
      </c>
      <c r="N152" s="167">
        <v>1.0</v>
      </c>
      <c r="O152" s="167">
        <v>1.0</v>
      </c>
      <c r="P152" s="167"/>
      <c r="Q152" s="558"/>
      <c r="R152" s="512"/>
      <c r="S152" s="512"/>
      <c r="T152" s="512"/>
      <c r="U152" s="512"/>
      <c r="V152" s="512"/>
      <c r="W152" s="512"/>
      <c r="X152" s="512"/>
      <c r="Y152" s="512"/>
      <c r="Z152" s="512"/>
      <c r="AA152" s="512"/>
      <c r="AB152" s="512"/>
      <c r="AC152" s="512"/>
      <c r="AD152" s="512"/>
      <c r="AE152" s="512"/>
      <c r="AF152" s="512"/>
      <c r="AG152" s="512"/>
      <c r="AH152" s="512"/>
      <c r="AI152" s="512"/>
      <c r="AJ152" s="512"/>
      <c r="AK152" s="512"/>
      <c r="AL152" s="512"/>
      <c r="AM152" s="512"/>
    </row>
    <row r="153" ht="15.75" customHeight="1">
      <c r="A153" s="335"/>
      <c r="B153" s="9"/>
      <c r="C153" s="497" t="s">
        <v>156</v>
      </c>
      <c r="D153" s="549">
        <v>0.0</v>
      </c>
      <c r="E153" s="550">
        <v>0.0</v>
      </c>
      <c r="F153" s="551">
        <v>1.0</v>
      </c>
      <c r="G153" s="552">
        <v>2.0</v>
      </c>
      <c r="H153" s="553">
        <v>2.0</v>
      </c>
      <c r="I153" s="553">
        <v>0.0</v>
      </c>
      <c r="J153" s="553">
        <v>0.0</v>
      </c>
      <c r="K153" s="554">
        <v>0.0</v>
      </c>
      <c r="L153" s="553">
        <v>0.0</v>
      </c>
      <c r="M153" s="167">
        <v>0.0</v>
      </c>
      <c r="N153" s="167">
        <v>0.0</v>
      </c>
      <c r="O153" s="167">
        <v>0.0</v>
      </c>
      <c r="P153" s="167"/>
      <c r="Q153" s="558"/>
      <c r="R153" s="512"/>
      <c r="S153" s="512"/>
      <c r="T153" s="512"/>
      <c r="U153" s="512"/>
      <c r="V153" s="512"/>
      <c r="W153" s="512"/>
      <c r="X153" s="512"/>
      <c r="Y153" s="512"/>
      <c r="Z153" s="512"/>
      <c r="AA153" s="512"/>
      <c r="AB153" s="512"/>
      <c r="AC153" s="512"/>
      <c r="AD153" s="512"/>
      <c r="AE153" s="512"/>
      <c r="AF153" s="512"/>
      <c r="AG153" s="512"/>
      <c r="AH153" s="512"/>
      <c r="AI153" s="512"/>
      <c r="AJ153" s="512"/>
      <c r="AK153" s="512"/>
      <c r="AL153" s="512"/>
      <c r="AM153" s="512"/>
    </row>
    <row r="154" ht="15.75" customHeight="1">
      <c r="A154" s="335"/>
      <c r="B154" s="9"/>
      <c r="C154" s="497" t="s">
        <v>175</v>
      </c>
      <c r="D154" s="549"/>
      <c r="E154" s="550"/>
      <c r="F154" s="551"/>
      <c r="G154" s="552"/>
      <c r="H154" s="553">
        <v>4.0</v>
      </c>
      <c r="I154" s="553">
        <v>5.0</v>
      </c>
      <c r="J154" s="553">
        <v>4.0</v>
      </c>
      <c r="K154" s="554">
        <v>4.0</v>
      </c>
      <c r="L154" s="553">
        <v>5.0</v>
      </c>
      <c r="M154" s="167">
        <v>5.0</v>
      </c>
      <c r="N154" s="167">
        <v>2.0</v>
      </c>
      <c r="O154" s="167">
        <v>2.0</v>
      </c>
      <c r="P154" s="167"/>
      <c r="Q154" s="558"/>
      <c r="R154" s="512"/>
      <c r="S154" s="512"/>
    </row>
    <row r="155" ht="15.75" customHeight="1">
      <c r="A155" s="335"/>
      <c r="B155" s="9"/>
      <c r="C155" s="497" t="s">
        <v>153</v>
      </c>
      <c r="D155" s="549"/>
      <c r="E155" s="550"/>
      <c r="F155" s="551"/>
      <c r="G155" s="552"/>
      <c r="H155" s="553">
        <v>0.0</v>
      </c>
      <c r="I155" s="553">
        <v>0.0</v>
      </c>
      <c r="J155" s="553">
        <v>0.0</v>
      </c>
      <c r="K155" s="554">
        <v>0.0</v>
      </c>
      <c r="L155" s="553">
        <v>0.0</v>
      </c>
      <c r="M155" s="167">
        <v>0.0</v>
      </c>
      <c r="N155" s="167">
        <v>0.0</v>
      </c>
      <c r="O155" s="167">
        <v>0.0</v>
      </c>
      <c r="P155" s="167"/>
      <c r="Q155" s="558"/>
      <c r="R155" s="512"/>
    </row>
    <row r="156" ht="15.75" customHeight="1">
      <c r="A156" s="335"/>
      <c r="B156" s="9"/>
      <c r="C156" s="497" t="s">
        <v>176</v>
      </c>
      <c r="D156" s="549"/>
      <c r="E156" s="550"/>
      <c r="F156" s="551"/>
      <c r="G156" s="552"/>
      <c r="H156" s="553">
        <v>2.0</v>
      </c>
      <c r="I156" s="553">
        <v>0.0</v>
      </c>
      <c r="J156" s="553">
        <v>0.0</v>
      </c>
      <c r="K156" s="554">
        <v>0.0</v>
      </c>
      <c r="L156" s="553">
        <v>0.0</v>
      </c>
      <c r="M156" s="167">
        <v>0.0</v>
      </c>
      <c r="N156" s="167">
        <v>0.0</v>
      </c>
      <c r="O156" s="167">
        <v>0.0</v>
      </c>
      <c r="P156" s="167"/>
      <c r="Q156" s="558"/>
    </row>
    <row r="157" ht="15.75" customHeight="1">
      <c r="A157" s="335"/>
      <c r="B157" s="103"/>
      <c r="C157" s="513" t="s">
        <v>155</v>
      </c>
      <c r="D157" s="559"/>
      <c r="E157" s="560"/>
      <c r="F157" s="561"/>
      <c r="G157" s="561"/>
      <c r="H157" s="562">
        <v>0.0</v>
      </c>
      <c r="I157" s="562">
        <v>0.0</v>
      </c>
      <c r="J157" s="562">
        <v>0.0</v>
      </c>
      <c r="K157" s="563">
        <v>6.0</v>
      </c>
      <c r="L157" s="562">
        <v>4.0</v>
      </c>
      <c r="M157" s="357">
        <v>4.0</v>
      </c>
      <c r="N157" s="357">
        <v>7.0</v>
      </c>
      <c r="O157" s="357">
        <v>7.0</v>
      </c>
      <c r="P157" s="357"/>
      <c r="Q157" s="564"/>
    </row>
    <row r="158" ht="15.75" customHeight="1">
      <c r="A158" s="335"/>
      <c r="B158" s="538" t="s">
        <v>177</v>
      </c>
      <c r="C158" s="565" t="s">
        <v>172</v>
      </c>
      <c r="D158" s="566">
        <v>89.0</v>
      </c>
      <c r="E158" s="567">
        <v>51.0</v>
      </c>
      <c r="F158" s="568">
        <v>38.0</v>
      </c>
      <c r="G158" s="569">
        <v>134.0</v>
      </c>
      <c r="H158" s="570">
        <v>114.0</v>
      </c>
      <c r="I158" s="570">
        <v>77.0</v>
      </c>
      <c r="J158" s="570">
        <v>109.0</v>
      </c>
      <c r="K158" s="571">
        <v>118.0</v>
      </c>
      <c r="L158" s="570">
        <v>122.0</v>
      </c>
      <c r="M158" s="454">
        <v>85.0</v>
      </c>
      <c r="N158" s="454">
        <v>127.0</v>
      </c>
      <c r="O158" s="453">
        <v>53.0</v>
      </c>
      <c r="P158" s="454"/>
      <c r="Q158" s="572"/>
    </row>
    <row r="159" ht="15.75" customHeight="1">
      <c r="A159" s="335"/>
      <c r="B159" s="9"/>
      <c r="C159" s="497" t="s">
        <v>112</v>
      </c>
      <c r="D159" s="549">
        <v>0.0</v>
      </c>
      <c r="E159" s="550">
        <v>0.0</v>
      </c>
      <c r="F159" s="551">
        <v>0.0</v>
      </c>
      <c r="G159" s="552">
        <v>75.0</v>
      </c>
      <c r="H159" s="553">
        <v>104.0</v>
      </c>
      <c r="I159" s="553">
        <v>0.0</v>
      </c>
      <c r="J159" s="553">
        <v>0.0</v>
      </c>
      <c r="K159" s="554">
        <v>0.0</v>
      </c>
      <c r="L159" s="553">
        <v>0.0</v>
      </c>
      <c r="M159" s="167">
        <v>139.0</v>
      </c>
      <c r="N159" s="167">
        <v>0.0</v>
      </c>
      <c r="O159" s="458">
        <v>0.0</v>
      </c>
      <c r="P159" s="167"/>
      <c r="Q159" s="558"/>
    </row>
    <row r="160" ht="15.75" customHeight="1">
      <c r="A160" s="335"/>
      <c r="B160" s="9"/>
      <c r="C160" s="497" t="s">
        <v>0</v>
      </c>
      <c r="D160" s="549">
        <v>104.0</v>
      </c>
      <c r="E160" s="550">
        <v>51.0</v>
      </c>
      <c r="F160" s="551">
        <v>0.0</v>
      </c>
      <c r="G160" s="552">
        <v>84.0</v>
      </c>
      <c r="H160" s="553">
        <v>150.0</v>
      </c>
      <c r="I160" s="553">
        <v>0.0</v>
      </c>
      <c r="J160" s="553">
        <v>130.0</v>
      </c>
      <c r="K160" s="554">
        <v>118.0</v>
      </c>
      <c r="L160" s="553">
        <v>116.0</v>
      </c>
      <c r="M160" s="167">
        <v>31.0</v>
      </c>
      <c r="N160" s="167">
        <v>151.0</v>
      </c>
      <c r="O160" s="458">
        <v>53.0</v>
      </c>
      <c r="P160" s="167"/>
      <c r="Q160" s="558"/>
    </row>
    <row r="161" ht="15.75" customHeight="1">
      <c r="A161" s="335"/>
      <c r="B161" s="9"/>
      <c r="C161" s="497" t="s">
        <v>173</v>
      </c>
      <c r="D161" s="549">
        <v>0.0</v>
      </c>
      <c r="E161" s="550">
        <v>0.0</v>
      </c>
      <c r="F161" s="551">
        <v>27.0</v>
      </c>
      <c r="G161" s="552">
        <v>45.0</v>
      </c>
      <c r="H161" s="553">
        <v>0.0</v>
      </c>
      <c r="I161" s="553">
        <v>0.0</v>
      </c>
      <c r="J161" s="553">
        <v>0.0</v>
      </c>
      <c r="K161" s="554">
        <v>0.0</v>
      </c>
      <c r="L161" s="553">
        <v>0.0</v>
      </c>
      <c r="M161" s="167">
        <v>0.0</v>
      </c>
      <c r="N161" s="167">
        <v>0.0</v>
      </c>
      <c r="O161" s="458">
        <v>0.0</v>
      </c>
      <c r="P161" s="167"/>
      <c r="Q161" s="558"/>
    </row>
    <row r="162" ht="15.75" customHeight="1">
      <c r="A162" s="335"/>
      <c r="B162" s="9"/>
      <c r="C162" s="497" t="s">
        <v>174</v>
      </c>
      <c r="D162" s="549">
        <v>21.0</v>
      </c>
      <c r="E162" s="550">
        <v>0.0</v>
      </c>
      <c r="F162" s="551">
        <v>44.0</v>
      </c>
      <c r="G162" s="552">
        <v>38.0</v>
      </c>
      <c r="H162" s="553">
        <v>0.0</v>
      </c>
      <c r="I162" s="553">
        <v>54.0</v>
      </c>
      <c r="J162" s="553">
        <v>31.0</v>
      </c>
      <c r="K162" s="554">
        <v>0.0</v>
      </c>
      <c r="L162" s="553">
        <v>0.0</v>
      </c>
      <c r="M162" s="167">
        <v>0.0</v>
      </c>
      <c r="N162" s="167">
        <v>45.0</v>
      </c>
      <c r="O162" s="458">
        <v>0.0</v>
      </c>
      <c r="P162" s="167"/>
      <c r="Q162" s="558"/>
    </row>
    <row r="163" ht="15.75" customHeight="1">
      <c r="A163" s="335"/>
      <c r="B163" s="9"/>
      <c r="C163" s="497" t="s">
        <v>102</v>
      </c>
      <c r="D163" s="549">
        <v>0.0</v>
      </c>
      <c r="E163" s="550">
        <v>0.0</v>
      </c>
      <c r="F163" s="551">
        <v>0.0</v>
      </c>
      <c r="G163" s="552">
        <v>0.0</v>
      </c>
      <c r="H163" s="553">
        <v>0.0</v>
      </c>
      <c r="I163" s="553">
        <v>0.0</v>
      </c>
      <c r="J163" s="553">
        <v>0.0</v>
      </c>
      <c r="K163" s="554">
        <v>0.0</v>
      </c>
      <c r="L163" s="553">
        <v>0.0</v>
      </c>
      <c r="M163" s="167">
        <v>0.0</v>
      </c>
      <c r="N163" s="167">
        <v>0.0</v>
      </c>
      <c r="O163" s="458">
        <v>0.0</v>
      </c>
      <c r="P163" s="167"/>
      <c r="Q163" s="558"/>
    </row>
    <row r="164" ht="15.0" customHeight="1">
      <c r="A164" s="335"/>
      <c r="B164" s="9"/>
      <c r="C164" s="497" t="s">
        <v>152</v>
      </c>
      <c r="D164" s="549">
        <v>0.0</v>
      </c>
      <c r="E164" s="550">
        <v>0.0</v>
      </c>
      <c r="F164" s="551">
        <v>0.0</v>
      </c>
      <c r="G164" s="552">
        <v>0.0</v>
      </c>
      <c r="H164" s="553">
        <v>0.0</v>
      </c>
      <c r="I164" s="553">
        <v>0.0</v>
      </c>
      <c r="J164" s="553">
        <v>0.0</v>
      </c>
      <c r="K164" s="554">
        <v>0.0</v>
      </c>
      <c r="L164" s="553">
        <v>159.0</v>
      </c>
      <c r="M164" s="167">
        <v>0.0</v>
      </c>
      <c r="N164" s="167">
        <v>0.0</v>
      </c>
      <c r="O164" s="458">
        <v>0.0</v>
      </c>
      <c r="P164" s="167"/>
      <c r="Q164" s="558"/>
    </row>
    <row r="165" ht="15.75" customHeight="1">
      <c r="A165" s="335"/>
      <c r="B165" s="9"/>
      <c r="C165" s="497" t="s">
        <v>37</v>
      </c>
      <c r="D165" s="549">
        <v>0.0</v>
      </c>
      <c r="E165" s="550">
        <v>0.0</v>
      </c>
      <c r="F165" s="551">
        <v>0.0</v>
      </c>
      <c r="G165" s="552">
        <v>852.0</v>
      </c>
      <c r="H165" s="553">
        <v>0.0</v>
      </c>
      <c r="I165" s="553">
        <v>0.0</v>
      </c>
      <c r="J165" s="553">
        <v>124.0</v>
      </c>
      <c r="K165" s="554">
        <v>0.0</v>
      </c>
      <c r="L165" s="553">
        <v>0.0</v>
      </c>
      <c r="M165" s="167">
        <v>0.0</v>
      </c>
      <c r="N165" s="167">
        <v>0.0</v>
      </c>
      <c r="O165" s="458">
        <v>0.0</v>
      </c>
      <c r="P165" s="167"/>
      <c r="Q165" s="558"/>
    </row>
    <row r="166" ht="15.75" customHeight="1">
      <c r="A166" s="335"/>
      <c r="B166" s="9"/>
      <c r="C166" s="497" t="s">
        <v>154</v>
      </c>
      <c r="D166" s="549">
        <v>0.0</v>
      </c>
      <c r="E166" s="550">
        <v>0.0</v>
      </c>
      <c r="F166" s="551">
        <v>0.0</v>
      </c>
      <c r="G166" s="552">
        <v>0.0</v>
      </c>
      <c r="H166" s="553">
        <v>0.0</v>
      </c>
      <c r="I166" s="553">
        <v>0.0</v>
      </c>
      <c r="J166" s="553">
        <v>0.0</v>
      </c>
      <c r="K166" s="554">
        <v>0.0</v>
      </c>
      <c r="L166" s="553">
        <v>0.0</v>
      </c>
      <c r="M166" s="167">
        <v>0.0</v>
      </c>
      <c r="N166" s="167">
        <v>0.0</v>
      </c>
      <c r="O166" s="458">
        <v>0.0</v>
      </c>
      <c r="P166" s="167"/>
      <c r="Q166" s="558"/>
    </row>
    <row r="167" ht="15.75" customHeight="1">
      <c r="A167" s="335"/>
      <c r="B167" s="9"/>
      <c r="C167" s="497" t="s">
        <v>142</v>
      </c>
      <c r="D167" s="549">
        <v>0.0</v>
      </c>
      <c r="E167" s="550">
        <v>0.0</v>
      </c>
      <c r="F167" s="551">
        <v>0.0</v>
      </c>
      <c r="G167" s="552">
        <v>0.0</v>
      </c>
      <c r="H167" s="553">
        <v>0.0</v>
      </c>
      <c r="I167" s="553">
        <v>0.0</v>
      </c>
      <c r="J167" s="553">
        <v>0.0</v>
      </c>
      <c r="K167" s="554">
        <v>0.0</v>
      </c>
      <c r="L167" s="553">
        <v>0.0</v>
      </c>
      <c r="M167" s="167">
        <v>0.0</v>
      </c>
      <c r="N167" s="167">
        <v>0.0</v>
      </c>
      <c r="O167" s="458">
        <v>0.0</v>
      </c>
      <c r="P167" s="167"/>
      <c r="Q167" s="558"/>
    </row>
    <row r="168" ht="15.75" customHeight="1">
      <c r="A168" s="335"/>
      <c r="B168" s="9"/>
      <c r="C168" s="497" t="s">
        <v>156</v>
      </c>
      <c r="D168" s="549">
        <v>0.0</v>
      </c>
      <c r="E168" s="550">
        <v>0.0</v>
      </c>
      <c r="F168" s="551">
        <v>0.0</v>
      </c>
      <c r="G168" s="552">
        <v>0.0</v>
      </c>
      <c r="H168" s="553">
        <v>0.0</v>
      </c>
      <c r="I168" s="553">
        <v>83.0</v>
      </c>
      <c r="J168" s="553">
        <v>0.0</v>
      </c>
      <c r="K168" s="554">
        <v>0.0</v>
      </c>
      <c r="L168" s="553">
        <v>0.0</v>
      </c>
      <c r="M168" s="167">
        <v>0.0</v>
      </c>
      <c r="N168" s="167">
        <v>0.0</v>
      </c>
      <c r="O168" s="458">
        <v>0.0</v>
      </c>
      <c r="P168" s="167"/>
      <c r="Q168" s="558"/>
    </row>
    <row r="169" ht="15.75" customHeight="1">
      <c r="A169" s="335"/>
      <c r="B169" s="9"/>
      <c r="C169" s="497" t="s">
        <v>175</v>
      </c>
      <c r="D169" s="549"/>
      <c r="E169" s="550"/>
      <c r="F169" s="551"/>
      <c r="G169" s="552"/>
      <c r="H169" s="553">
        <v>0.0</v>
      </c>
      <c r="I169" s="553">
        <v>85.0</v>
      </c>
      <c r="J169" s="553">
        <v>0.0</v>
      </c>
      <c r="K169" s="554">
        <v>0.0</v>
      </c>
      <c r="L169" s="553">
        <v>0.0</v>
      </c>
      <c r="M169" s="167">
        <v>0.0</v>
      </c>
      <c r="N169" s="167">
        <v>0.0</v>
      </c>
      <c r="O169" s="458">
        <v>0.0</v>
      </c>
      <c r="P169" s="167"/>
      <c r="Q169" s="558"/>
    </row>
    <row r="170" ht="15.75" customHeight="1">
      <c r="A170" s="335"/>
      <c r="B170" s="9"/>
      <c r="C170" s="497" t="s">
        <v>153</v>
      </c>
      <c r="D170" s="549"/>
      <c r="E170" s="550"/>
      <c r="F170" s="551"/>
      <c r="G170" s="552"/>
      <c r="H170" s="553">
        <v>0.0</v>
      </c>
      <c r="I170" s="553">
        <v>0.0</v>
      </c>
      <c r="J170" s="553">
        <v>0.0</v>
      </c>
      <c r="K170" s="554">
        <v>0.0</v>
      </c>
      <c r="L170" s="553">
        <v>0.0</v>
      </c>
      <c r="M170" s="167">
        <v>0.0</v>
      </c>
      <c r="N170" s="167">
        <v>0.0</v>
      </c>
      <c r="O170" s="458">
        <v>0.0</v>
      </c>
      <c r="P170" s="167"/>
      <c r="Q170" s="558"/>
    </row>
    <row r="171" ht="15.75" customHeight="1">
      <c r="A171" s="335"/>
      <c r="B171" s="9"/>
      <c r="C171" s="497" t="s">
        <v>176</v>
      </c>
      <c r="D171" s="549"/>
      <c r="E171" s="550"/>
      <c r="F171" s="551"/>
      <c r="G171" s="552"/>
      <c r="H171" s="553">
        <v>83.0</v>
      </c>
      <c r="I171" s="553">
        <v>0.0</v>
      </c>
      <c r="J171" s="553">
        <v>0.0</v>
      </c>
      <c r="K171" s="554">
        <v>0.0</v>
      </c>
      <c r="L171" s="553">
        <v>0.0</v>
      </c>
      <c r="M171" s="167">
        <v>0.0</v>
      </c>
      <c r="N171" s="167">
        <v>0.0</v>
      </c>
      <c r="O171" s="458">
        <v>0.0</v>
      </c>
      <c r="P171" s="167"/>
      <c r="Q171" s="558"/>
    </row>
    <row r="172" ht="15.75" customHeight="1">
      <c r="A172" s="335"/>
      <c r="B172" s="103"/>
      <c r="C172" s="513" t="s">
        <v>155</v>
      </c>
      <c r="D172" s="573"/>
      <c r="E172" s="574"/>
      <c r="F172" s="575"/>
      <c r="G172" s="576"/>
      <c r="H172" s="577">
        <v>0.0</v>
      </c>
      <c r="I172" s="577">
        <v>0.0</v>
      </c>
      <c r="J172" s="577">
        <v>0.0</v>
      </c>
      <c r="K172" s="563">
        <v>0.0</v>
      </c>
      <c r="L172" s="577">
        <v>0.0</v>
      </c>
      <c r="M172" s="516">
        <v>0.0</v>
      </c>
      <c r="N172" s="516">
        <v>0.0</v>
      </c>
      <c r="O172" s="578">
        <v>0.0</v>
      </c>
      <c r="P172" s="516"/>
      <c r="Q172" s="579"/>
    </row>
    <row r="173" ht="15.75" customHeight="1">
      <c r="A173" s="335"/>
      <c r="B173" s="538" t="s">
        <v>178</v>
      </c>
      <c r="C173" s="580" t="s">
        <v>172</v>
      </c>
      <c r="D173" s="581">
        <v>251.0</v>
      </c>
      <c r="E173" s="582">
        <v>254.0</v>
      </c>
      <c r="F173" s="583">
        <v>258.0</v>
      </c>
      <c r="G173" s="584">
        <v>263.0</v>
      </c>
      <c r="H173" s="585">
        <v>256.0</v>
      </c>
      <c r="I173" s="585">
        <v>256.0</v>
      </c>
      <c r="J173" s="585">
        <v>260.0</v>
      </c>
      <c r="K173" s="545">
        <v>263.0</v>
      </c>
      <c r="L173" s="544">
        <v>264.0</v>
      </c>
      <c r="M173" s="586">
        <v>260.0</v>
      </c>
      <c r="N173" s="586">
        <v>264.0</v>
      </c>
      <c r="O173" s="586">
        <v>258.0</v>
      </c>
      <c r="P173" s="586"/>
      <c r="Q173" s="587"/>
    </row>
    <row r="174" ht="15.75" customHeight="1">
      <c r="A174" s="335"/>
      <c r="B174" s="9"/>
      <c r="C174" s="336" t="s">
        <v>112</v>
      </c>
      <c r="D174" s="588">
        <v>13.0</v>
      </c>
      <c r="E174" s="550">
        <v>13.0</v>
      </c>
      <c r="F174" s="551">
        <v>13.0</v>
      </c>
      <c r="G174" s="552">
        <v>14.0</v>
      </c>
      <c r="H174" s="553">
        <v>14.0</v>
      </c>
      <c r="I174" s="553">
        <v>13.0</v>
      </c>
      <c r="J174" s="553">
        <v>13.0</v>
      </c>
      <c r="K174" s="554">
        <v>13.0</v>
      </c>
      <c r="L174" s="553">
        <v>12.0</v>
      </c>
      <c r="M174" s="167">
        <v>12.0</v>
      </c>
      <c r="N174" s="167">
        <v>11.0</v>
      </c>
      <c r="O174" s="167">
        <v>12.0</v>
      </c>
      <c r="P174" s="167"/>
      <c r="Q174" s="558"/>
    </row>
    <row r="175" ht="15.75" customHeight="1">
      <c r="A175" s="335"/>
      <c r="B175" s="9"/>
      <c r="C175" s="336" t="s">
        <v>0</v>
      </c>
      <c r="D175" s="588">
        <v>133.0</v>
      </c>
      <c r="E175" s="550">
        <v>135.0</v>
      </c>
      <c r="F175" s="551">
        <v>135.0</v>
      </c>
      <c r="G175" s="552">
        <v>138.0</v>
      </c>
      <c r="H175" s="553">
        <v>130.0</v>
      </c>
      <c r="I175" s="553">
        <v>129.0</v>
      </c>
      <c r="J175" s="553">
        <v>132.0</v>
      </c>
      <c r="K175" s="554">
        <v>135.0</v>
      </c>
      <c r="L175" s="553">
        <v>139.0</v>
      </c>
      <c r="M175" s="167">
        <v>136.0</v>
      </c>
      <c r="N175" s="167">
        <v>138.0</v>
      </c>
      <c r="O175" s="167">
        <v>132.0</v>
      </c>
      <c r="P175" s="167"/>
      <c r="Q175" s="558"/>
    </row>
    <row r="176" ht="15.75" customHeight="1">
      <c r="A176" s="335"/>
      <c r="B176" s="9"/>
      <c r="C176" s="336" t="s">
        <v>173</v>
      </c>
      <c r="D176" s="588">
        <v>8.0</v>
      </c>
      <c r="E176" s="550">
        <v>9.0</v>
      </c>
      <c r="F176" s="551">
        <v>11.0</v>
      </c>
      <c r="G176" s="552">
        <v>14.0</v>
      </c>
      <c r="H176" s="553">
        <v>6.0</v>
      </c>
      <c r="I176" s="553">
        <v>5.0</v>
      </c>
      <c r="J176" s="553">
        <v>5.0</v>
      </c>
      <c r="K176" s="554">
        <v>5.0</v>
      </c>
      <c r="L176" s="553">
        <v>5.0</v>
      </c>
      <c r="M176" s="167">
        <v>5.0</v>
      </c>
      <c r="N176" s="167">
        <v>5.0</v>
      </c>
      <c r="O176" s="167">
        <v>5.0</v>
      </c>
      <c r="P176" s="167"/>
      <c r="Q176" s="558"/>
    </row>
    <row r="177" ht="15.75" customHeight="1">
      <c r="A177" s="335"/>
      <c r="B177" s="9"/>
      <c r="C177" s="336" t="s">
        <v>174</v>
      </c>
      <c r="D177" s="588">
        <v>48.0</v>
      </c>
      <c r="E177" s="550">
        <v>48.0</v>
      </c>
      <c r="F177" s="551">
        <v>50.0</v>
      </c>
      <c r="G177" s="552">
        <v>48.0</v>
      </c>
      <c r="H177" s="553">
        <v>48.0</v>
      </c>
      <c r="I177" s="553">
        <v>47.0</v>
      </c>
      <c r="J177" s="553">
        <v>48.0</v>
      </c>
      <c r="K177" s="554">
        <v>47.0</v>
      </c>
      <c r="L177" s="553">
        <v>44.0</v>
      </c>
      <c r="M177" s="167">
        <v>44.0</v>
      </c>
      <c r="N177" s="167">
        <v>46.0</v>
      </c>
      <c r="O177" s="167">
        <v>46.0</v>
      </c>
      <c r="P177" s="167"/>
      <c r="Q177" s="558"/>
    </row>
    <row r="178" ht="15.75" customHeight="1">
      <c r="A178" s="335"/>
      <c r="B178" s="9"/>
      <c r="C178" s="336" t="s">
        <v>102</v>
      </c>
      <c r="D178" s="588">
        <v>1.0</v>
      </c>
      <c r="E178" s="550">
        <v>1.0</v>
      </c>
      <c r="F178" s="551">
        <v>1.0</v>
      </c>
      <c r="G178" s="552">
        <v>1.0</v>
      </c>
      <c r="H178" s="553">
        <v>1.0</v>
      </c>
      <c r="I178" s="553">
        <v>1.0</v>
      </c>
      <c r="J178" s="553">
        <v>1.0</v>
      </c>
      <c r="K178" s="554">
        <v>1.0</v>
      </c>
      <c r="L178" s="553">
        <v>1.0</v>
      </c>
      <c r="M178" s="167">
        <v>1.0</v>
      </c>
      <c r="N178" s="167">
        <v>1.0</v>
      </c>
      <c r="O178" s="167">
        <v>1.0</v>
      </c>
      <c r="P178" s="167"/>
      <c r="Q178" s="558"/>
    </row>
    <row r="179" ht="15.75" customHeight="1">
      <c r="A179" s="335"/>
      <c r="B179" s="9"/>
      <c r="C179" s="336" t="s">
        <v>152</v>
      </c>
      <c r="D179" s="588">
        <v>10.0</v>
      </c>
      <c r="E179" s="550">
        <v>10.0</v>
      </c>
      <c r="F179" s="551">
        <v>10.0</v>
      </c>
      <c r="G179" s="552">
        <v>9.0</v>
      </c>
      <c r="H179" s="553">
        <v>9.0</v>
      </c>
      <c r="I179" s="553">
        <v>9.0</v>
      </c>
      <c r="J179" s="553">
        <v>9.0</v>
      </c>
      <c r="K179" s="554">
        <v>9.0</v>
      </c>
      <c r="L179" s="553">
        <v>10.0</v>
      </c>
      <c r="M179" s="167">
        <v>10.0</v>
      </c>
      <c r="N179" s="167">
        <v>9.0</v>
      </c>
      <c r="O179" s="167">
        <v>9.0</v>
      </c>
      <c r="P179" s="167"/>
      <c r="Q179" s="558"/>
    </row>
    <row r="180" ht="15.75" customHeight="1">
      <c r="A180" s="335"/>
      <c r="B180" s="9"/>
      <c r="C180" s="336" t="s">
        <v>37</v>
      </c>
      <c r="D180" s="588">
        <v>18.0</v>
      </c>
      <c r="E180" s="550">
        <v>18.0</v>
      </c>
      <c r="F180" s="551">
        <v>18.0</v>
      </c>
      <c r="G180" s="552">
        <v>19.0</v>
      </c>
      <c r="H180" s="553">
        <v>19.0</v>
      </c>
      <c r="I180" s="553">
        <v>19.0</v>
      </c>
      <c r="J180" s="553">
        <v>19.0</v>
      </c>
      <c r="K180" s="554">
        <v>20.0</v>
      </c>
      <c r="L180" s="553">
        <v>19.0</v>
      </c>
      <c r="M180" s="167">
        <v>18.0</v>
      </c>
      <c r="N180" s="167">
        <v>18.0</v>
      </c>
      <c r="O180" s="167">
        <v>18.0</v>
      </c>
      <c r="P180" s="167"/>
      <c r="Q180" s="558"/>
    </row>
    <row r="181" ht="15.75" customHeight="1">
      <c r="A181" s="335"/>
      <c r="B181" s="9"/>
      <c r="C181" s="336" t="s">
        <v>154</v>
      </c>
      <c r="D181" s="588">
        <v>5.0</v>
      </c>
      <c r="E181" s="550">
        <v>5.0</v>
      </c>
      <c r="F181" s="551">
        <v>5.0</v>
      </c>
      <c r="G181" s="552">
        <v>5.0</v>
      </c>
      <c r="H181" s="553">
        <v>5.0</v>
      </c>
      <c r="I181" s="553">
        <v>5.0</v>
      </c>
      <c r="J181" s="553">
        <v>5.0</v>
      </c>
      <c r="K181" s="554">
        <v>5.0</v>
      </c>
      <c r="L181" s="553">
        <v>5.0</v>
      </c>
      <c r="M181" s="167">
        <v>5.0</v>
      </c>
      <c r="N181" s="167">
        <v>5.0</v>
      </c>
      <c r="O181" s="167">
        <v>5.0</v>
      </c>
      <c r="P181" s="167"/>
      <c r="Q181" s="558"/>
    </row>
    <row r="182" ht="15.75" customHeight="1">
      <c r="A182" s="335"/>
      <c r="B182" s="9"/>
      <c r="C182" s="336" t="s">
        <v>142</v>
      </c>
      <c r="D182" s="588">
        <v>6.0</v>
      </c>
      <c r="E182" s="550">
        <v>6.0</v>
      </c>
      <c r="F182" s="551">
        <v>6.0</v>
      </c>
      <c r="G182" s="552">
        <v>6.0</v>
      </c>
      <c r="H182" s="553">
        <v>6.0</v>
      </c>
      <c r="I182" s="553">
        <v>7.0</v>
      </c>
      <c r="J182" s="553">
        <v>7.0</v>
      </c>
      <c r="K182" s="554">
        <v>7.0</v>
      </c>
      <c r="L182" s="553">
        <v>7.0</v>
      </c>
      <c r="M182" s="167">
        <v>7.0</v>
      </c>
      <c r="N182" s="167">
        <v>7.0</v>
      </c>
      <c r="O182" s="167">
        <v>7.0</v>
      </c>
      <c r="P182" s="167"/>
      <c r="Q182" s="558"/>
    </row>
    <row r="183" ht="15.75" customHeight="1">
      <c r="A183" s="335"/>
      <c r="B183" s="9"/>
      <c r="C183" s="336" t="s">
        <v>156</v>
      </c>
      <c r="D183" s="588">
        <v>9.0</v>
      </c>
      <c r="E183" s="550">
        <v>9.0</v>
      </c>
      <c r="F183" s="551">
        <v>9.0</v>
      </c>
      <c r="G183" s="552">
        <v>9.0</v>
      </c>
      <c r="H183" s="553">
        <v>8.0</v>
      </c>
      <c r="I183" s="553">
        <v>10.0</v>
      </c>
      <c r="J183" s="553">
        <v>10.0</v>
      </c>
      <c r="K183" s="554">
        <v>10.0</v>
      </c>
      <c r="L183" s="553">
        <v>10.0</v>
      </c>
      <c r="M183" s="167">
        <v>12.0</v>
      </c>
      <c r="N183" s="167">
        <v>12.0</v>
      </c>
      <c r="O183" s="167">
        <v>12.0</v>
      </c>
      <c r="P183" s="167"/>
      <c r="Q183" s="558"/>
    </row>
    <row r="184" ht="15.75" customHeight="1">
      <c r="A184" s="335"/>
      <c r="B184" s="9"/>
      <c r="C184" s="336" t="s">
        <v>175</v>
      </c>
      <c r="D184" s="588"/>
      <c r="E184" s="550"/>
      <c r="F184" s="551"/>
      <c r="G184" s="552"/>
      <c r="H184" s="553">
        <v>4.0</v>
      </c>
      <c r="I184" s="553">
        <v>5.0</v>
      </c>
      <c r="J184" s="553">
        <v>5.0</v>
      </c>
      <c r="K184" s="554">
        <v>5.0</v>
      </c>
      <c r="L184" s="553">
        <v>5.0</v>
      </c>
      <c r="M184" s="167">
        <v>5.0</v>
      </c>
      <c r="N184" s="167">
        <v>6.0</v>
      </c>
      <c r="O184" s="167">
        <v>6.0</v>
      </c>
      <c r="P184" s="167"/>
      <c r="Q184" s="558"/>
    </row>
    <row r="185" ht="15.75" customHeight="1">
      <c r="A185" s="335"/>
      <c r="B185" s="9"/>
      <c r="C185" s="336" t="s">
        <v>153</v>
      </c>
      <c r="D185" s="588"/>
      <c r="E185" s="550"/>
      <c r="F185" s="551"/>
      <c r="G185" s="552"/>
      <c r="H185" s="553">
        <v>1.0</v>
      </c>
      <c r="I185" s="553">
        <v>1.0</v>
      </c>
      <c r="J185" s="553">
        <v>1.0</v>
      </c>
      <c r="K185" s="554">
        <v>1.0</v>
      </c>
      <c r="L185" s="553">
        <v>1.0</v>
      </c>
      <c r="M185" s="167"/>
      <c r="N185" s="167">
        <v>1.0</v>
      </c>
      <c r="O185" s="167">
        <v>0.0</v>
      </c>
      <c r="P185" s="167"/>
      <c r="Q185" s="558"/>
    </row>
    <row r="186" ht="15.75" customHeight="1">
      <c r="A186" s="335"/>
      <c r="B186" s="9"/>
      <c r="C186" s="336" t="s">
        <v>176</v>
      </c>
      <c r="D186" s="588"/>
      <c r="E186" s="550"/>
      <c r="F186" s="551"/>
      <c r="G186" s="552"/>
      <c r="H186" s="553">
        <v>4.0</v>
      </c>
      <c r="I186" s="553">
        <v>4.0</v>
      </c>
      <c r="J186" s="553">
        <v>4.0</v>
      </c>
      <c r="K186" s="554">
        <v>4.0</v>
      </c>
      <c r="L186" s="553">
        <v>3.0</v>
      </c>
      <c r="M186" s="167">
        <v>3.0</v>
      </c>
      <c r="N186" s="167">
        <v>3.0</v>
      </c>
      <c r="O186" s="167">
        <v>3.0</v>
      </c>
      <c r="P186" s="167"/>
      <c r="Q186" s="558"/>
    </row>
    <row r="187" ht="15.75" customHeight="1">
      <c r="A187" s="335"/>
      <c r="B187" s="103"/>
      <c r="C187" s="361" t="s">
        <v>155</v>
      </c>
      <c r="D187" s="589"/>
      <c r="E187" s="574"/>
      <c r="F187" s="575"/>
      <c r="G187" s="576"/>
      <c r="H187" s="577">
        <v>1.0</v>
      </c>
      <c r="I187" s="577">
        <v>1.0</v>
      </c>
      <c r="J187" s="577">
        <v>1.0</v>
      </c>
      <c r="K187" s="563">
        <v>1.0</v>
      </c>
      <c r="L187" s="577">
        <v>1.0</v>
      </c>
      <c r="M187" s="516">
        <v>2.0</v>
      </c>
      <c r="N187" s="516">
        <v>2.0</v>
      </c>
      <c r="O187" s="516">
        <v>2.0</v>
      </c>
      <c r="P187" s="516"/>
      <c r="Q187" s="579"/>
    </row>
    <row r="188" ht="15.75" customHeight="1">
      <c r="A188" s="335"/>
      <c r="B188" s="590" t="s">
        <v>179</v>
      </c>
      <c r="C188" s="580" t="s">
        <v>172</v>
      </c>
      <c r="D188" s="591">
        <v>0.01</v>
      </c>
      <c r="E188" s="592">
        <v>0.01</v>
      </c>
      <c r="F188" s="593">
        <v>0.04</v>
      </c>
      <c r="G188" s="594">
        <v>0.03</v>
      </c>
      <c r="H188" s="523">
        <v>0.02</v>
      </c>
      <c r="I188" s="523">
        <v>0.02</v>
      </c>
      <c r="J188" s="523">
        <v>0.02</v>
      </c>
      <c r="K188" s="595">
        <v>0.02</v>
      </c>
      <c r="L188" s="523">
        <v>0.02</v>
      </c>
      <c r="M188" s="596">
        <v>0.02</v>
      </c>
      <c r="N188" s="596">
        <v>0.02</v>
      </c>
      <c r="O188" s="596">
        <v>0.02</v>
      </c>
      <c r="P188" s="586"/>
      <c r="Q188" s="587"/>
    </row>
    <row r="189" ht="15.75" customHeight="1">
      <c r="A189" s="335"/>
      <c r="B189" s="9"/>
      <c r="C189" s="336" t="s">
        <v>112</v>
      </c>
      <c r="D189" s="597">
        <v>0.0</v>
      </c>
      <c r="E189" s="598">
        <v>0.0</v>
      </c>
      <c r="F189" s="599">
        <v>0.0</v>
      </c>
      <c r="G189" s="600">
        <v>0.0</v>
      </c>
      <c r="H189" s="601">
        <v>0.08</v>
      </c>
      <c r="I189" s="601">
        <v>0.08</v>
      </c>
      <c r="J189" s="601">
        <v>0.08</v>
      </c>
      <c r="K189" s="602">
        <v>0.08</v>
      </c>
      <c r="L189" s="601">
        <v>0.08</v>
      </c>
      <c r="M189" s="362">
        <v>0.0</v>
      </c>
      <c r="N189" s="362">
        <v>0.0</v>
      </c>
      <c r="O189" s="362">
        <v>0.0</v>
      </c>
      <c r="P189" s="167"/>
      <c r="Q189" s="558"/>
    </row>
    <row r="190" ht="15.75" customHeight="1">
      <c r="A190" s="335"/>
      <c r="B190" s="9"/>
      <c r="C190" s="336" t="s">
        <v>0</v>
      </c>
      <c r="D190" s="597">
        <v>0.03</v>
      </c>
      <c r="E190" s="598">
        <v>0.03</v>
      </c>
      <c r="F190" s="599">
        <v>0.04</v>
      </c>
      <c r="G190" s="600">
        <v>0.05</v>
      </c>
      <c r="H190" s="601">
        <v>0.03</v>
      </c>
      <c r="I190" s="601">
        <v>0.03</v>
      </c>
      <c r="J190" s="601">
        <v>0.03</v>
      </c>
      <c r="K190" s="602">
        <v>0.03</v>
      </c>
      <c r="L190" s="601">
        <v>0.02</v>
      </c>
      <c r="M190" s="362">
        <v>0.03</v>
      </c>
      <c r="N190" s="362">
        <v>0.06</v>
      </c>
      <c r="O190" s="362">
        <v>0.02</v>
      </c>
      <c r="P190" s="167"/>
      <c r="Q190" s="558"/>
    </row>
    <row r="191" ht="15.75" customHeight="1">
      <c r="A191" s="335"/>
      <c r="B191" s="9"/>
      <c r="C191" s="336" t="s">
        <v>173</v>
      </c>
      <c r="D191" s="597">
        <v>0.0</v>
      </c>
      <c r="E191" s="598">
        <v>0.0</v>
      </c>
      <c r="F191" s="599">
        <v>0.2</v>
      </c>
      <c r="G191" s="600">
        <v>0.0</v>
      </c>
      <c r="H191" s="601">
        <v>0.0</v>
      </c>
      <c r="I191" s="601">
        <v>0.0</v>
      </c>
      <c r="J191" s="601">
        <v>0.0</v>
      </c>
      <c r="K191" s="602">
        <v>0.0</v>
      </c>
      <c r="L191" s="601">
        <v>0.0</v>
      </c>
      <c r="M191" s="362">
        <v>0.0</v>
      </c>
      <c r="N191" s="362">
        <v>0.0</v>
      </c>
      <c r="O191" s="362">
        <v>0.0</v>
      </c>
      <c r="P191" s="167"/>
      <c r="Q191" s="558"/>
    </row>
    <row r="192" ht="15.75" customHeight="1">
      <c r="A192" s="335"/>
      <c r="B192" s="9"/>
      <c r="C192" s="336" t="s">
        <v>174</v>
      </c>
      <c r="D192" s="597">
        <v>0.0</v>
      </c>
      <c r="E192" s="598">
        <v>0.0</v>
      </c>
      <c r="F192" s="599">
        <v>0.06</v>
      </c>
      <c r="G192" s="600">
        <v>0.0</v>
      </c>
      <c r="H192" s="601">
        <v>0.0</v>
      </c>
      <c r="I192" s="601">
        <v>0.02</v>
      </c>
      <c r="J192" s="601">
        <v>0.0</v>
      </c>
      <c r="K192" s="602">
        <v>0.02</v>
      </c>
      <c r="L192" s="601">
        <v>0.04</v>
      </c>
      <c r="M192" s="362">
        <v>0.02</v>
      </c>
      <c r="N192" s="362">
        <v>0.0</v>
      </c>
      <c r="O192" s="362">
        <v>0.0</v>
      </c>
      <c r="P192" s="167"/>
      <c r="Q192" s="558"/>
    </row>
    <row r="193" ht="15.75" customHeight="1">
      <c r="A193" s="335"/>
      <c r="B193" s="9"/>
      <c r="C193" s="336" t="s">
        <v>102</v>
      </c>
      <c r="D193" s="597">
        <v>0.0</v>
      </c>
      <c r="E193" s="598">
        <v>0.0</v>
      </c>
      <c r="F193" s="599">
        <v>0.0</v>
      </c>
      <c r="G193" s="600">
        <v>0.0</v>
      </c>
      <c r="H193" s="601">
        <v>0.0</v>
      </c>
      <c r="I193" s="601">
        <v>0.0</v>
      </c>
      <c r="J193" s="601">
        <v>0.0</v>
      </c>
      <c r="K193" s="602">
        <v>0.0</v>
      </c>
      <c r="L193" s="601">
        <v>0.0</v>
      </c>
      <c r="M193" s="362">
        <v>0.0</v>
      </c>
      <c r="N193" s="362">
        <v>0.0</v>
      </c>
      <c r="O193" s="362">
        <v>0.0</v>
      </c>
      <c r="P193" s="167"/>
      <c r="Q193" s="558"/>
    </row>
    <row r="194" ht="15.75" customHeight="1">
      <c r="A194" s="335"/>
      <c r="B194" s="9"/>
      <c r="C194" s="336" t="s">
        <v>152</v>
      </c>
      <c r="D194" s="597">
        <v>0.0</v>
      </c>
      <c r="E194" s="598">
        <v>0.0</v>
      </c>
      <c r="F194" s="599">
        <v>0.0</v>
      </c>
      <c r="G194" s="600">
        <v>0.16</v>
      </c>
      <c r="H194" s="601">
        <v>0.0</v>
      </c>
      <c r="I194" s="601">
        <v>0.0</v>
      </c>
      <c r="J194" s="601">
        <v>0.0</v>
      </c>
      <c r="K194" s="602">
        <v>0.0</v>
      </c>
      <c r="L194" s="601">
        <v>0.0</v>
      </c>
      <c r="M194" s="362">
        <v>0.16</v>
      </c>
      <c r="N194" s="362">
        <v>0.0</v>
      </c>
      <c r="O194" s="362">
        <v>0.0</v>
      </c>
      <c r="P194" s="167"/>
      <c r="Q194" s="558"/>
    </row>
    <row r="195" ht="15.75" customHeight="1">
      <c r="A195" s="335"/>
      <c r="B195" s="9"/>
      <c r="C195" s="336" t="s">
        <v>37</v>
      </c>
      <c r="D195" s="597">
        <v>0.0</v>
      </c>
      <c r="E195" s="598">
        <v>0.0</v>
      </c>
      <c r="F195" s="599">
        <v>0.0</v>
      </c>
      <c r="G195" s="600">
        <v>0.0</v>
      </c>
      <c r="H195" s="601">
        <v>0.0</v>
      </c>
      <c r="I195" s="601">
        <v>0.0</v>
      </c>
      <c r="J195" s="601">
        <v>0.0</v>
      </c>
      <c r="K195" s="602">
        <v>0.0</v>
      </c>
      <c r="L195" s="601">
        <v>0.0</v>
      </c>
      <c r="M195" s="362">
        <v>0.0</v>
      </c>
      <c r="N195" s="362">
        <v>0.0</v>
      </c>
      <c r="O195" s="362">
        <v>0.05</v>
      </c>
      <c r="P195" s="167"/>
      <c r="Q195" s="558"/>
    </row>
    <row r="196" ht="15.75" customHeight="1">
      <c r="A196" s="335"/>
      <c r="B196" s="9"/>
      <c r="C196" s="336" t="s">
        <v>154</v>
      </c>
      <c r="D196" s="597">
        <v>0.0</v>
      </c>
      <c r="E196" s="598">
        <v>0.0</v>
      </c>
      <c r="F196" s="599">
        <v>0.0</v>
      </c>
      <c r="G196" s="600">
        <v>0.0</v>
      </c>
      <c r="H196" s="601">
        <v>0.0</v>
      </c>
      <c r="I196" s="601">
        <v>0.0</v>
      </c>
      <c r="J196" s="601">
        <v>0.0</v>
      </c>
      <c r="K196" s="602">
        <v>0.0</v>
      </c>
      <c r="L196" s="601">
        <v>0.0</v>
      </c>
      <c r="M196" s="362">
        <v>0.0</v>
      </c>
      <c r="N196" s="362">
        <v>0.0</v>
      </c>
      <c r="O196" s="362">
        <v>0.0</v>
      </c>
      <c r="P196" s="167"/>
      <c r="Q196" s="558"/>
    </row>
    <row r="197" ht="15.75" customHeight="1">
      <c r="A197" s="335"/>
      <c r="B197" s="9"/>
      <c r="C197" s="336" t="s">
        <v>142</v>
      </c>
      <c r="D197" s="597">
        <v>0.0</v>
      </c>
      <c r="E197" s="598">
        <v>0.0</v>
      </c>
      <c r="F197" s="599">
        <v>0.0</v>
      </c>
      <c r="G197" s="600">
        <v>0.0</v>
      </c>
      <c r="H197" s="601">
        <v>0.0</v>
      </c>
      <c r="I197" s="601">
        <v>0.0</v>
      </c>
      <c r="J197" s="601">
        <v>0.0</v>
      </c>
      <c r="K197" s="602">
        <v>0.0</v>
      </c>
      <c r="L197" s="601">
        <v>0.0</v>
      </c>
      <c r="M197" s="362">
        <v>0.0</v>
      </c>
      <c r="N197" s="362">
        <v>0.0</v>
      </c>
      <c r="O197" s="362">
        <v>0.17</v>
      </c>
      <c r="P197" s="167"/>
      <c r="Q197" s="558"/>
    </row>
    <row r="198" ht="15.75" customHeight="1">
      <c r="A198" s="335"/>
      <c r="B198" s="9"/>
      <c r="C198" s="336" t="s">
        <v>156</v>
      </c>
      <c r="D198" s="597">
        <v>0.0</v>
      </c>
      <c r="E198" s="598">
        <v>0.0</v>
      </c>
      <c r="F198" s="599">
        <v>0.0</v>
      </c>
      <c r="G198" s="600">
        <v>0.13</v>
      </c>
      <c r="H198" s="601">
        <v>0.0</v>
      </c>
      <c r="I198" s="601">
        <v>0.0</v>
      </c>
      <c r="J198" s="601">
        <v>0.0</v>
      </c>
      <c r="K198" s="602">
        <v>0.0</v>
      </c>
      <c r="L198" s="601">
        <v>0.0</v>
      </c>
      <c r="M198" s="362">
        <v>0.0</v>
      </c>
      <c r="N198" s="362">
        <v>0.0</v>
      </c>
      <c r="O198" s="362">
        <v>0.0</v>
      </c>
      <c r="P198" s="167"/>
      <c r="Q198" s="558"/>
    </row>
    <row r="199" ht="15.75" customHeight="1">
      <c r="A199" s="335"/>
      <c r="B199" s="9"/>
      <c r="C199" s="336" t="s">
        <v>175</v>
      </c>
      <c r="D199" s="603"/>
      <c r="E199" s="604"/>
      <c r="F199" s="605"/>
      <c r="G199" s="605"/>
      <c r="H199" s="606">
        <v>0.0</v>
      </c>
      <c r="I199" s="606">
        <v>0.0</v>
      </c>
      <c r="J199" s="606">
        <v>0.0</v>
      </c>
      <c r="K199" s="602">
        <v>0.0</v>
      </c>
      <c r="L199" s="601">
        <v>0.0</v>
      </c>
      <c r="M199" s="362">
        <v>0.0</v>
      </c>
      <c r="N199" s="362">
        <v>0.0</v>
      </c>
      <c r="O199" s="362">
        <v>0.0</v>
      </c>
      <c r="P199" s="167"/>
      <c r="Q199" s="558"/>
    </row>
    <row r="200" ht="15.75" customHeight="1">
      <c r="A200" s="335"/>
      <c r="B200" s="9"/>
      <c r="C200" s="336" t="s">
        <v>153</v>
      </c>
      <c r="D200" s="603"/>
      <c r="E200" s="604"/>
      <c r="F200" s="605"/>
      <c r="G200" s="605"/>
      <c r="H200" s="606">
        <v>0.0</v>
      </c>
      <c r="I200" s="606">
        <v>0.0</v>
      </c>
      <c r="J200" s="606">
        <v>0.0</v>
      </c>
      <c r="K200" s="602">
        <v>0.0</v>
      </c>
      <c r="L200" s="601">
        <v>0.0</v>
      </c>
      <c r="M200" s="362">
        <v>0.0</v>
      </c>
      <c r="N200" s="362">
        <v>0.0</v>
      </c>
      <c r="O200" s="362">
        <v>0.0</v>
      </c>
      <c r="P200" s="167"/>
      <c r="Q200" s="558"/>
    </row>
    <row r="201" ht="15.75" customHeight="1">
      <c r="A201" s="335"/>
      <c r="B201" s="9"/>
      <c r="C201" s="336" t="s">
        <v>176</v>
      </c>
      <c r="D201" s="603"/>
      <c r="E201" s="604"/>
      <c r="F201" s="605"/>
      <c r="G201" s="605"/>
      <c r="H201" s="606">
        <v>0.0</v>
      </c>
      <c r="I201" s="606">
        <v>0.0</v>
      </c>
      <c r="J201" s="606">
        <v>0.0</v>
      </c>
      <c r="K201" s="602">
        <v>0.32</v>
      </c>
      <c r="L201" s="601">
        <v>0.0</v>
      </c>
      <c r="M201" s="362">
        <v>0.0</v>
      </c>
      <c r="N201" s="362">
        <v>0.0</v>
      </c>
      <c r="O201" s="362">
        <v>0.0</v>
      </c>
      <c r="P201" s="167"/>
      <c r="Q201" s="558"/>
    </row>
    <row r="202" ht="15.75" customHeight="1">
      <c r="A202" s="335"/>
      <c r="B202" s="103"/>
      <c r="C202" s="361" t="s">
        <v>155</v>
      </c>
      <c r="D202" s="607"/>
      <c r="E202" s="608"/>
      <c r="F202" s="609"/>
      <c r="G202" s="609"/>
      <c r="H202" s="610">
        <v>0.0</v>
      </c>
      <c r="I202" s="610">
        <v>0.0</v>
      </c>
      <c r="J202" s="610">
        <v>0.0</v>
      </c>
      <c r="K202" s="611">
        <v>0.0</v>
      </c>
      <c r="L202" s="612">
        <v>0.0</v>
      </c>
      <c r="M202" s="613">
        <v>0.0</v>
      </c>
      <c r="N202" s="613">
        <v>0.0</v>
      </c>
      <c r="O202" s="613">
        <v>0.0</v>
      </c>
      <c r="P202" s="516"/>
      <c r="Q202" s="579"/>
    </row>
    <row r="203" ht="15.75" customHeight="1">
      <c r="B203" s="169"/>
      <c r="C203" s="169"/>
      <c r="D203" s="614"/>
      <c r="E203" s="614"/>
      <c r="H203" s="615"/>
      <c r="I203" s="615"/>
      <c r="J203" s="615"/>
      <c r="K203" s="616"/>
    </row>
    <row r="204" ht="15.75" customHeight="1">
      <c r="B204" s="169"/>
      <c r="C204" s="169"/>
      <c r="D204" s="614"/>
      <c r="E204" s="614"/>
      <c r="H204" s="615"/>
      <c r="I204" s="615"/>
      <c r="J204" s="615"/>
      <c r="K204" s="616"/>
    </row>
    <row r="205" ht="15.75" customHeight="1">
      <c r="B205" s="169"/>
      <c r="C205" s="169"/>
      <c r="D205" s="614"/>
      <c r="E205" s="614"/>
      <c r="H205" s="615"/>
      <c r="I205" s="615"/>
      <c r="J205" s="615"/>
      <c r="K205" s="616"/>
    </row>
    <row r="206" ht="15.75" customHeight="1">
      <c r="B206" s="169"/>
      <c r="C206" s="169"/>
      <c r="D206" s="614"/>
      <c r="E206" s="614"/>
      <c r="H206" s="615"/>
      <c r="I206" s="615"/>
      <c r="J206" s="615"/>
      <c r="K206" s="616"/>
    </row>
    <row r="207" ht="15.75" customHeight="1">
      <c r="B207" s="169"/>
      <c r="C207" s="169"/>
      <c r="D207" s="614"/>
      <c r="E207" s="614"/>
      <c r="H207" s="615"/>
      <c r="I207" s="615"/>
      <c r="J207" s="615"/>
      <c r="K207" s="616"/>
    </row>
    <row r="208" ht="15.75" customHeight="1">
      <c r="B208" s="169"/>
      <c r="C208" s="169"/>
      <c r="D208" s="614"/>
      <c r="E208" s="614"/>
      <c r="H208" s="615"/>
      <c r="I208" s="615"/>
      <c r="J208" s="615"/>
      <c r="K208" s="616"/>
    </row>
    <row r="209" ht="15.75" customHeight="1">
      <c r="B209" s="169"/>
      <c r="C209" s="169"/>
      <c r="D209" s="614"/>
      <c r="E209" s="614"/>
      <c r="H209" s="615"/>
      <c r="I209" s="615"/>
      <c r="J209" s="615"/>
      <c r="K209" s="616"/>
    </row>
    <row r="210" ht="15.75" customHeight="1">
      <c r="B210" s="169"/>
      <c r="C210" s="169"/>
      <c r="D210" s="614"/>
      <c r="E210" s="614"/>
      <c r="H210" s="615"/>
      <c r="I210" s="615"/>
      <c r="J210" s="615"/>
      <c r="K210" s="616"/>
    </row>
    <row r="211" ht="15.75" customHeight="1">
      <c r="B211" s="169"/>
      <c r="C211" s="169"/>
      <c r="D211" s="614"/>
      <c r="E211" s="614"/>
      <c r="H211" s="615"/>
      <c r="I211" s="615"/>
      <c r="J211" s="615"/>
      <c r="K211" s="616"/>
    </row>
    <row r="212" ht="15.75" customHeight="1">
      <c r="B212" s="169"/>
      <c r="C212" s="169"/>
      <c r="D212" s="614"/>
      <c r="E212" s="614"/>
      <c r="H212" s="615"/>
      <c r="I212" s="615"/>
      <c r="J212" s="615"/>
      <c r="K212" s="616"/>
    </row>
    <row r="213" ht="15.75" customHeight="1">
      <c r="B213" s="169"/>
      <c r="C213" s="169"/>
      <c r="D213" s="614"/>
      <c r="E213" s="614"/>
      <c r="H213" s="615"/>
      <c r="I213" s="615"/>
      <c r="J213" s="615"/>
      <c r="K213" s="616"/>
    </row>
    <row r="214" ht="15.75" customHeight="1">
      <c r="B214" s="169"/>
      <c r="C214" s="169"/>
      <c r="D214" s="614"/>
      <c r="E214" s="614"/>
      <c r="H214" s="615"/>
      <c r="I214" s="615"/>
      <c r="J214" s="615"/>
      <c r="K214" s="616"/>
    </row>
    <row r="215" ht="15.75" customHeight="1">
      <c r="B215" s="169"/>
      <c r="C215" s="169"/>
      <c r="D215" s="614"/>
      <c r="E215" s="614"/>
      <c r="H215" s="615"/>
      <c r="I215" s="615"/>
      <c r="J215" s="615"/>
      <c r="K215" s="616"/>
    </row>
    <row r="216" ht="15.75" customHeight="1">
      <c r="B216" s="169"/>
      <c r="C216" s="169"/>
      <c r="D216" s="614"/>
      <c r="E216" s="614"/>
      <c r="H216" s="615"/>
      <c r="I216" s="615"/>
      <c r="J216" s="615"/>
      <c r="K216" s="616"/>
    </row>
    <row r="217" ht="15.75" customHeight="1">
      <c r="B217" s="169"/>
      <c r="C217" s="169"/>
      <c r="D217" s="614"/>
      <c r="E217" s="614"/>
      <c r="H217" s="615"/>
      <c r="I217" s="615"/>
      <c r="J217" s="615"/>
      <c r="K217" s="616"/>
    </row>
    <row r="218" ht="15.75" customHeight="1">
      <c r="B218" s="169"/>
      <c r="C218" s="169"/>
      <c r="D218" s="614"/>
      <c r="E218" s="614"/>
      <c r="H218" s="615"/>
      <c r="I218" s="615"/>
      <c r="J218" s="615"/>
      <c r="K218" s="616"/>
    </row>
    <row r="219" ht="15.75" customHeight="1">
      <c r="B219" s="169"/>
      <c r="C219" s="169"/>
      <c r="D219" s="614"/>
      <c r="E219" s="614"/>
      <c r="H219" s="615"/>
      <c r="I219" s="615"/>
      <c r="J219" s="615"/>
      <c r="K219" s="616"/>
    </row>
    <row r="220" ht="15.75" customHeight="1">
      <c r="B220" s="169"/>
      <c r="C220" s="169"/>
      <c r="D220" s="614"/>
      <c r="E220" s="614"/>
      <c r="H220" s="615"/>
      <c r="I220" s="615"/>
      <c r="J220" s="615"/>
      <c r="K220" s="616"/>
    </row>
    <row r="221" ht="15.75" customHeight="1">
      <c r="B221" s="169"/>
      <c r="C221" s="169"/>
      <c r="D221" s="614"/>
      <c r="E221" s="614"/>
      <c r="H221" s="615"/>
      <c r="I221" s="615"/>
      <c r="J221" s="615"/>
      <c r="K221" s="616"/>
    </row>
    <row r="222" ht="15.75" customHeight="1">
      <c r="B222" s="169"/>
      <c r="C222" s="169"/>
      <c r="D222" s="614"/>
      <c r="E222" s="614"/>
      <c r="H222" s="615"/>
      <c r="I222" s="615"/>
      <c r="J222" s="615"/>
      <c r="K222" s="616"/>
    </row>
    <row r="223" ht="15.75" customHeight="1">
      <c r="B223" s="169"/>
      <c r="C223" s="169"/>
      <c r="D223" s="614"/>
      <c r="E223" s="614"/>
      <c r="H223" s="615"/>
      <c r="I223" s="615"/>
      <c r="J223" s="615"/>
      <c r="K223" s="616"/>
    </row>
    <row r="224" ht="15.75" customHeight="1">
      <c r="B224" s="169"/>
      <c r="C224" s="169"/>
      <c r="D224" s="614"/>
      <c r="E224" s="614"/>
      <c r="H224" s="615"/>
      <c r="I224" s="615"/>
      <c r="J224" s="615"/>
      <c r="K224" s="616"/>
    </row>
    <row r="225" ht="15.75" customHeight="1">
      <c r="B225" s="169"/>
      <c r="C225" s="169"/>
      <c r="D225" s="614"/>
      <c r="E225" s="614"/>
      <c r="H225" s="615"/>
      <c r="I225" s="615"/>
      <c r="J225" s="615"/>
      <c r="K225" s="616"/>
    </row>
    <row r="226" ht="15.75" customHeight="1">
      <c r="B226" s="169"/>
      <c r="C226" s="169"/>
      <c r="D226" s="614"/>
      <c r="E226" s="614"/>
      <c r="H226" s="615"/>
      <c r="I226" s="615"/>
      <c r="J226" s="615"/>
      <c r="K226" s="616"/>
    </row>
    <row r="227" ht="15.75" customHeight="1">
      <c r="B227" s="169"/>
      <c r="C227" s="169"/>
      <c r="D227" s="614"/>
      <c r="E227" s="614"/>
      <c r="H227" s="615"/>
      <c r="I227" s="615"/>
      <c r="J227" s="615"/>
      <c r="K227" s="616"/>
    </row>
    <row r="228" ht="15.75" customHeight="1">
      <c r="B228" s="169"/>
      <c r="C228" s="169"/>
      <c r="D228" s="614"/>
      <c r="E228" s="614"/>
      <c r="H228" s="615"/>
      <c r="I228" s="615"/>
      <c r="J228" s="615"/>
      <c r="K228" s="616"/>
    </row>
    <row r="229" ht="15.75" customHeight="1">
      <c r="B229" s="169"/>
      <c r="C229" s="169"/>
      <c r="D229" s="614"/>
      <c r="E229" s="614"/>
      <c r="H229" s="615"/>
      <c r="I229" s="615"/>
      <c r="J229" s="615"/>
      <c r="K229" s="616"/>
    </row>
    <row r="230" ht="15.75" customHeight="1">
      <c r="B230" s="169"/>
      <c r="C230" s="169"/>
      <c r="D230" s="614"/>
      <c r="E230" s="614"/>
      <c r="H230" s="615"/>
      <c r="I230" s="615"/>
      <c r="J230" s="615"/>
      <c r="K230" s="616"/>
    </row>
    <row r="231" ht="15.75" customHeight="1">
      <c r="B231" s="169"/>
      <c r="C231" s="169"/>
      <c r="D231" s="614"/>
      <c r="E231" s="614"/>
      <c r="H231" s="615"/>
      <c r="I231" s="615"/>
      <c r="J231" s="615"/>
      <c r="K231" s="616"/>
    </row>
    <row r="232" ht="15.75" customHeight="1">
      <c r="B232" s="169"/>
      <c r="C232" s="169"/>
      <c r="D232" s="614"/>
      <c r="E232" s="614"/>
      <c r="H232" s="615"/>
      <c r="I232" s="615"/>
      <c r="J232" s="615"/>
      <c r="K232" s="616"/>
    </row>
    <row r="233" ht="15.75" customHeight="1">
      <c r="B233" s="169"/>
      <c r="C233" s="169"/>
      <c r="D233" s="614"/>
      <c r="E233" s="614"/>
      <c r="H233" s="615"/>
      <c r="I233" s="615"/>
      <c r="J233" s="615"/>
      <c r="K233" s="616"/>
    </row>
    <row r="234" ht="15.75" customHeight="1">
      <c r="B234" s="169"/>
      <c r="C234" s="169"/>
      <c r="D234" s="614"/>
      <c r="E234" s="614"/>
      <c r="H234" s="615"/>
      <c r="I234" s="615"/>
      <c r="J234" s="615"/>
      <c r="K234" s="616"/>
    </row>
    <row r="235" ht="15.75" customHeight="1">
      <c r="B235" s="169"/>
      <c r="C235" s="169"/>
      <c r="D235" s="614"/>
      <c r="E235" s="614"/>
      <c r="H235" s="615"/>
      <c r="I235" s="615"/>
      <c r="J235" s="615"/>
      <c r="K235" s="616"/>
    </row>
    <row r="236" ht="15.75" customHeight="1">
      <c r="B236" s="169"/>
      <c r="C236" s="169"/>
      <c r="D236" s="614"/>
      <c r="E236" s="614"/>
      <c r="H236" s="615"/>
      <c r="I236" s="615"/>
      <c r="J236" s="615"/>
      <c r="K236" s="616"/>
    </row>
    <row r="237" ht="15.75" customHeight="1">
      <c r="B237" s="169"/>
      <c r="C237" s="169"/>
      <c r="D237" s="614"/>
      <c r="E237" s="614"/>
      <c r="H237" s="615"/>
      <c r="I237" s="615"/>
      <c r="J237" s="615"/>
      <c r="K237" s="616"/>
    </row>
    <row r="238" ht="15.75" customHeight="1">
      <c r="B238" s="169"/>
      <c r="C238" s="169"/>
      <c r="D238" s="614"/>
      <c r="E238" s="614"/>
      <c r="H238" s="615"/>
      <c r="I238" s="615"/>
      <c r="J238" s="615"/>
      <c r="K238" s="616"/>
    </row>
    <row r="239" ht="15.75" customHeight="1">
      <c r="B239" s="169"/>
      <c r="C239" s="169"/>
      <c r="D239" s="614"/>
      <c r="E239" s="614"/>
      <c r="H239" s="615"/>
      <c r="I239" s="615"/>
      <c r="J239" s="615"/>
      <c r="K239" s="616"/>
    </row>
    <row r="240" ht="15.75" customHeight="1">
      <c r="B240" s="169"/>
      <c r="C240" s="169"/>
      <c r="D240" s="614"/>
      <c r="E240" s="614"/>
      <c r="H240" s="615"/>
      <c r="I240" s="615"/>
      <c r="J240" s="615"/>
      <c r="K240" s="616"/>
    </row>
    <row r="241" ht="15.75" customHeight="1">
      <c r="B241" s="169"/>
      <c r="C241" s="169"/>
      <c r="D241" s="614"/>
      <c r="E241" s="614"/>
      <c r="H241" s="615"/>
      <c r="I241" s="615"/>
      <c r="J241" s="615"/>
      <c r="K241" s="616"/>
    </row>
    <row r="242" ht="15.75" customHeight="1">
      <c r="B242" s="169"/>
      <c r="C242" s="169"/>
      <c r="D242" s="614"/>
      <c r="E242" s="614"/>
      <c r="H242" s="615"/>
      <c r="I242" s="615"/>
      <c r="J242" s="615"/>
      <c r="K242" s="616"/>
    </row>
    <row r="243" ht="15.75" customHeight="1">
      <c r="B243" s="169"/>
      <c r="C243" s="169"/>
      <c r="D243" s="614"/>
      <c r="E243" s="614"/>
      <c r="H243" s="615"/>
      <c r="I243" s="615"/>
      <c r="J243" s="615"/>
      <c r="K243" s="616"/>
    </row>
    <row r="244" ht="15.75" customHeight="1">
      <c r="B244" s="169"/>
      <c r="C244" s="169"/>
      <c r="D244" s="614"/>
      <c r="E244" s="614"/>
      <c r="H244" s="615"/>
      <c r="I244" s="615"/>
      <c r="J244" s="615"/>
      <c r="K244" s="616"/>
    </row>
    <row r="245" ht="15.75" customHeight="1">
      <c r="B245" s="169"/>
      <c r="C245" s="169"/>
      <c r="D245" s="614"/>
      <c r="E245" s="614"/>
      <c r="H245" s="615"/>
      <c r="I245" s="615"/>
      <c r="J245" s="615"/>
      <c r="K245" s="616"/>
    </row>
    <row r="246" ht="15.75" customHeight="1">
      <c r="B246" s="169"/>
      <c r="C246" s="169"/>
      <c r="D246" s="614"/>
      <c r="E246" s="614"/>
      <c r="H246" s="615"/>
      <c r="I246" s="615"/>
      <c r="J246" s="615"/>
      <c r="K246" s="616"/>
    </row>
    <row r="247" ht="15.75" customHeight="1">
      <c r="B247" s="169"/>
      <c r="C247" s="169"/>
      <c r="D247" s="614"/>
      <c r="E247" s="614"/>
      <c r="H247" s="615"/>
      <c r="I247" s="615"/>
      <c r="J247" s="615"/>
      <c r="K247" s="616"/>
    </row>
    <row r="248" ht="15.75" customHeight="1">
      <c r="B248" s="169"/>
      <c r="C248" s="169"/>
      <c r="D248" s="614"/>
      <c r="E248" s="614"/>
      <c r="H248" s="615"/>
      <c r="I248" s="615"/>
      <c r="J248" s="615"/>
      <c r="K248" s="616"/>
    </row>
    <row r="249" ht="15.75" customHeight="1">
      <c r="B249" s="169"/>
      <c r="C249" s="169"/>
      <c r="D249" s="614"/>
      <c r="E249" s="614"/>
      <c r="H249" s="615"/>
      <c r="I249" s="615"/>
      <c r="J249" s="615"/>
      <c r="K249" s="616"/>
    </row>
    <row r="250" ht="15.75" customHeight="1">
      <c r="B250" s="169"/>
      <c r="C250" s="169"/>
      <c r="D250" s="614"/>
      <c r="E250" s="614"/>
      <c r="H250" s="615"/>
      <c r="I250" s="615"/>
      <c r="J250" s="615"/>
      <c r="K250" s="616"/>
    </row>
    <row r="251" ht="15.75" customHeight="1">
      <c r="B251" s="169"/>
      <c r="C251" s="169"/>
      <c r="D251" s="614"/>
      <c r="E251" s="614"/>
      <c r="H251" s="615"/>
      <c r="I251" s="615"/>
      <c r="J251" s="615"/>
      <c r="K251" s="616"/>
    </row>
    <row r="252" ht="15.75" customHeight="1">
      <c r="B252" s="169"/>
      <c r="C252" s="169"/>
      <c r="D252" s="614"/>
      <c r="E252" s="614"/>
      <c r="H252" s="615"/>
      <c r="I252" s="615"/>
      <c r="J252" s="615"/>
      <c r="K252" s="616"/>
    </row>
    <row r="253" ht="15.75" customHeight="1">
      <c r="B253" s="169"/>
      <c r="C253" s="169"/>
      <c r="D253" s="614"/>
      <c r="E253" s="614"/>
      <c r="H253" s="615"/>
      <c r="I253" s="615"/>
      <c r="J253" s="615"/>
      <c r="K253" s="616"/>
    </row>
    <row r="254" ht="15.75" customHeight="1">
      <c r="B254" s="169"/>
      <c r="C254" s="169"/>
      <c r="D254" s="614"/>
      <c r="E254" s="614"/>
      <c r="H254" s="615"/>
      <c r="I254" s="615"/>
      <c r="J254" s="615"/>
      <c r="K254" s="616"/>
    </row>
    <row r="255" ht="15.75" customHeight="1">
      <c r="B255" s="169"/>
      <c r="C255" s="169"/>
      <c r="D255" s="614"/>
      <c r="E255" s="614"/>
      <c r="H255" s="615"/>
      <c r="I255" s="615"/>
      <c r="J255" s="615"/>
      <c r="K255" s="616"/>
    </row>
    <row r="256" ht="15.75" customHeight="1">
      <c r="B256" s="169"/>
      <c r="C256" s="169"/>
      <c r="D256" s="614"/>
      <c r="E256" s="614"/>
      <c r="H256" s="615"/>
      <c r="I256" s="615"/>
      <c r="J256" s="615"/>
      <c r="K256" s="616"/>
    </row>
    <row r="257" ht="15.75" customHeight="1">
      <c r="B257" s="169"/>
      <c r="C257" s="169"/>
      <c r="D257" s="614"/>
      <c r="E257" s="614"/>
      <c r="H257" s="615"/>
      <c r="I257" s="615"/>
      <c r="J257" s="615"/>
      <c r="K257" s="616"/>
    </row>
    <row r="258" ht="15.75" customHeight="1">
      <c r="B258" s="169"/>
      <c r="C258" s="169"/>
      <c r="D258" s="614"/>
      <c r="E258" s="614"/>
      <c r="H258" s="615"/>
      <c r="I258" s="615"/>
      <c r="J258" s="615"/>
      <c r="K258" s="616"/>
    </row>
    <row r="259" ht="15.75" customHeight="1">
      <c r="B259" s="169"/>
      <c r="C259" s="169"/>
      <c r="D259" s="614"/>
      <c r="E259" s="614"/>
      <c r="H259" s="615"/>
      <c r="I259" s="615"/>
      <c r="J259" s="615"/>
      <c r="K259" s="616"/>
    </row>
    <row r="260" ht="15.75" customHeight="1">
      <c r="B260" s="169"/>
      <c r="C260" s="169"/>
      <c r="D260" s="614"/>
      <c r="E260" s="614"/>
      <c r="H260" s="615"/>
      <c r="I260" s="615"/>
      <c r="J260" s="615"/>
      <c r="K260" s="616"/>
    </row>
    <row r="261" ht="15.75" customHeight="1">
      <c r="B261" s="169"/>
      <c r="C261" s="169"/>
      <c r="D261" s="614"/>
      <c r="E261" s="614"/>
      <c r="H261" s="615"/>
      <c r="I261" s="615"/>
      <c r="J261" s="615"/>
      <c r="K261" s="616"/>
    </row>
    <row r="262" ht="15.75" customHeight="1">
      <c r="B262" s="169"/>
      <c r="C262" s="169"/>
      <c r="D262" s="614"/>
      <c r="E262" s="614"/>
      <c r="H262" s="615"/>
      <c r="I262" s="615"/>
      <c r="J262" s="615"/>
      <c r="K262" s="616"/>
    </row>
    <row r="263" ht="15.75" customHeight="1">
      <c r="B263" s="169"/>
      <c r="C263" s="169"/>
      <c r="D263" s="614"/>
      <c r="E263" s="614"/>
      <c r="H263" s="615"/>
      <c r="I263" s="615"/>
      <c r="J263" s="615"/>
      <c r="K263" s="616"/>
    </row>
    <row r="264" ht="15.75" customHeight="1">
      <c r="B264" s="169"/>
      <c r="C264" s="169"/>
      <c r="D264" s="614"/>
      <c r="E264" s="614"/>
      <c r="H264" s="615"/>
      <c r="I264" s="615"/>
      <c r="J264" s="615"/>
      <c r="K264" s="616"/>
    </row>
    <row r="265" ht="15.75" customHeight="1">
      <c r="B265" s="169"/>
      <c r="C265" s="169"/>
      <c r="D265" s="614"/>
      <c r="E265" s="614"/>
      <c r="H265" s="615"/>
      <c r="I265" s="615"/>
      <c r="J265" s="615"/>
      <c r="K265" s="616"/>
    </row>
    <row r="266" ht="15.75" customHeight="1">
      <c r="B266" s="169"/>
      <c r="C266" s="169"/>
      <c r="D266" s="614"/>
      <c r="E266" s="614"/>
      <c r="H266" s="615"/>
      <c r="I266" s="615"/>
      <c r="J266" s="615"/>
      <c r="K266" s="616"/>
    </row>
    <row r="267" ht="15.75" customHeight="1">
      <c r="B267" s="169"/>
      <c r="C267" s="169"/>
      <c r="D267" s="614"/>
      <c r="E267" s="614"/>
      <c r="H267" s="615"/>
      <c r="I267" s="615"/>
      <c r="J267" s="615"/>
      <c r="K267" s="616"/>
    </row>
    <row r="268" ht="15.75" customHeight="1">
      <c r="B268" s="169"/>
      <c r="C268" s="169"/>
      <c r="D268" s="614"/>
      <c r="E268" s="614"/>
      <c r="H268" s="615"/>
      <c r="I268" s="615"/>
      <c r="J268" s="615"/>
      <c r="K268" s="616"/>
    </row>
    <row r="269" ht="15.75" customHeight="1">
      <c r="B269" s="169"/>
      <c r="C269" s="169"/>
      <c r="D269" s="614"/>
      <c r="E269" s="614"/>
      <c r="H269" s="615"/>
      <c r="I269" s="615"/>
      <c r="J269" s="615"/>
      <c r="K269" s="616"/>
    </row>
    <row r="270" ht="15.75" customHeight="1">
      <c r="B270" s="169"/>
      <c r="C270" s="169"/>
      <c r="D270" s="614"/>
      <c r="E270" s="614"/>
      <c r="H270" s="615"/>
      <c r="I270" s="615"/>
      <c r="J270" s="615"/>
      <c r="K270" s="616"/>
    </row>
    <row r="271" ht="15.75" customHeight="1">
      <c r="B271" s="169"/>
      <c r="C271" s="169"/>
      <c r="D271" s="614"/>
      <c r="E271" s="614"/>
      <c r="H271" s="615"/>
      <c r="I271" s="615"/>
      <c r="J271" s="615"/>
      <c r="K271" s="616"/>
    </row>
    <row r="272" ht="15.75" customHeight="1">
      <c r="B272" s="169"/>
      <c r="C272" s="169"/>
      <c r="D272" s="614"/>
      <c r="E272" s="614"/>
      <c r="H272" s="615"/>
      <c r="I272" s="615"/>
      <c r="J272" s="615"/>
      <c r="K272" s="616"/>
    </row>
    <row r="273" ht="15.75" customHeight="1">
      <c r="B273" s="169"/>
      <c r="C273" s="169"/>
      <c r="D273" s="614"/>
      <c r="E273" s="614"/>
      <c r="H273" s="615"/>
      <c r="I273" s="615"/>
      <c r="J273" s="615"/>
      <c r="K273" s="616"/>
    </row>
    <row r="274" ht="15.75" customHeight="1">
      <c r="B274" s="169"/>
      <c r="C274" s="169"/>
      <c r="D274" s="614"/>
      <c r="E274" s="614"/>
      <c r="H274" s="615"/>
      <c r="I274" s="615"/>
      <c r="J274" s="615"/>
      <c r="K274" s="616"/>
    </row>
    <row r="275" ht="15.75" customHeight="1">
      <c r="B275" s="169"/>
      <c r="C275" s="169"/>
      <c r="D275" s="614"/>
      <c r="E275" s="614"/>
      <c r="H275" s="615"/>
      <c r="I275" s="615"/>
      <c r="J275" s="615"/>
      <c r="K275" s="616"/>
    </row>
    <row r="276" ht="15.75" customHeight="1">
      <c r="B276" s="169"/>
      <c r="C276" s="169"/>
      <c r="D276" s="614"/>
      <c r="E276" s="614"/>
      <c r="H276" s="615"/>
      <c r="I276" s="615"/>
      <c r="J276" s="615"/>
      <c r="K276" s="616"/>
    </row>
    <row r="277" ht="15.75" customHeight="1">
      <c r="B277" s="169"/>
      <c r="C277" s="169"/>
      <c r="D277" s="614"/>
      <c r="E277" s="614"/>
      <c r="H277" s="615"/>
      <c r="I277" s="615"/>
      <c r="J277" s="615"/>
      <c r="K277" s="616"/>
    </row>
    <row r="278" ht="15.75" customHeight="1">
      <c r="B278" s="169"/>
      <c r="C278" s="169"/>
      <c r="D278" s="614"/>
      <c r="E278" s="614"/>
      <c r="H278" s="615"/>
      <c r="I278" s="615"/>
      <c r="J278" s="615"/>
      <c r="K278" s="616"/>
    </row>
    <row r="279" ht="15.75" customHeight="1">
      <c r="B279" s="169"/>
      <c r="C279" s="169"/>
      <c r="D279" s="614"/>
      <c r="E279" s="614"/>
      <c r="H279" s="615"/>
      <c r="I279" s="615"/>
      <c r="J279" s="615"/>
      <c r="K279" s="616"/>
    </row>
    <row r="280" ht="15.75" customHeight="1">
      <c r="B280" s="169"/>
      <c r="C280" s="169"/>
      <c r="D280" s="614"/>
      <c r="E280" s="614"/>
      <c r="H280" s="615"/>
      <c r="I280" s="615"/>
      <c r="J280" s="615"/>
      <c r="K280" s="616"/>
    </row>
    <row r="281" ht="15.75" customHeight="1">
      <c r="B281" s="169"/>
      <c r="C281" s="169"/>
      <c r="D281" s="614"/>
      <c r="E281" s="614"/>
      <c r="H281" s="615"/>
      <c r="I281" s="615"/>
      <c r="J281" s="615"/>
      <c r="K281" s="616"/>
    </row>
    <row r="282" ht="15.75" customHeight="1">
      <c r="B282" s="169"/>
      <c r="C282" s="169"/>
      <c r="D282" s="614"/>
      <c r="E282" s="614"/>
      <c r="H282" s="615"/>
      <c r="I282" s="615"/>
      <c r="J282" s="615"/>
      <c r="K282" s="616"/>
    </row>
    <row r="283" ht="15.75" customHeight="1">
      <c r="B283" s="169"/>
      <c r="C283" s="169"/>
      <c r="D283" s="614"/>
      <c r="E283" s="614"/>
      <c r="H283" s="615"/>
      <c r="I283" s="615"/>
      <c r="J283" s="615"/>
      <c r="K283" s="616"/>
    </row>
    <row r="284" ht="15.75" customHeight="1">
      <c r="B284" s="169"/>
      <c r="C284" s="169"/>
      <c r="D284" s="614"/>
      <c r="E284" s="614"/>
      <c r="H284" s="615"/>
      <c r="I284" s="615"/>
      <c r="J284" s="615"/>
      <c r="K284" s="616"/>
    </row>
    <row r="285" ht="15.75" customHeight="1">
      <c r="B285" s="169"/>
      <c r="C285" s="169"/>
      <c r="D285" s="614"/>
      <c r="E285" s="614"/>
      <c r="H285" s="615"/>
      <c r="I285" s="615"/>
      <c r="J285" s="615"/>
      <c r="K285" s="616"/>
    </row>
    <row r="286" ht="15.75" customHeight="1">
      <c r="B286" s="169"/>
      <c r="C286" s="169"/>
      <c r="D286" s="614"/>
      <c r="E286" s="614"/>
      <c r="H286" s="615"/>
      <c r="I286" s="615"/>
      <c r="J286" s="615"/>
      <c r="K286" s="616"/>
    </row>
    <row r="287" ht="15.75" customHeight="1">
      <c r="B287" s="169"/>
      <c r="C287" s="169"/>
      <c r="D287" s="614"/>
      <c r="E287" s="614"/>
      <c r="H287" s="615"/>
      <c r="I287" s="615"/>
      <c r="J287" s="615"/>
      <c r="K287" s="616"/>
    </row>
    <row r="288" ht="15.75" customHeight="1">
      <c r="B288" s="169"/>
      <c r="C288" s="169"/>
      <c r="D288" s="614"/>
      <c r="E288" s="614"/>
      <c r="H288" s="615"/>
      <c r="I288" s="615"/>
      <c r="J288" s="615"/>
      <c r="K288" s="616"/>
    </row>
    <row r="289" ht="15.75" customHeight="1">
      <c r="B289" s="169"/>
      <c r="C289" s="169"/>
      <c r="D289" s="614"/>
      <c r="E289" s="614"/>
      <c r="H289" s="615"/>
      <c r="I289" s="615"/>
      <c r="J289" s="615"/>
      <c r="K289" s="616"/>
    </row>
    <row r="290" ht="15.75" customHeight="1">
      <c r="B290" s="169"/>
      <c r="C290" s="169"/>
      <c r="D290" s="614"/>
      <c r="E290" s="614"/>
      <c r="H290" s="615"/>
      <c r="I290" s="615"/>
      <c r="J290" s="615"/>
      <c r="K290" s="616"/>
    </row>
    <row r="291" ht="15.75" customHeight="1">
      <c r="B291" s="169"/>
      <c r="C291" s="169"/>
      <c r="D291" s="614"/>
      <c r="E291" s="614"/>
      <c r="H291" s="615"/>
      <c r="I291" s="615"/>
      <c r="J291" s="615"/>
      <c r="K291" s="616"/>
    </row>
    <row r="292" ht="15.75" customHeight="1">
      <c r="B292" s="169"/>
      <c r="C292" s="169"/>
      <c r="D292" s="614"/>
      <c r="E292" s="614"/>
      <c r="H292" s="615"/>
      <c r="I292" s="615"/>
      <c r="J292" s="615"/>
      <c r="K292" s="616"/>
    </row>
    <row r="293" ht="15.75" customHeight="1">
      <c r="B293" s="169"/>
      <c r="C293" s="169"/>
      <c r="D293" s="614"/>
      <c r="E293" s="614"/>
      <c r="H293" s="615"/>
      <c r="I293" s="615"/>
      <c r="J293" s="615"/>
      <c r="K293" s="616"/>
    </row>
    <row r="294" ht="15.75" customHeight="1">
      <c r="B294" s="169"/>
      <c r="C294" s="169"/>
      <c r="D294" s="614"/>
      <c r="E294" s="614"/>
      <c r="H294" s="615"/>
      <c r="I294" s="615"/>
      <c r="J294" s="615"/>
      <c r="K294" s="616"/>
    </row>
    <row r="295" ht="15.75" customHeight="1">
      <c r="B295" s="169"/>
      <c r="C295" s="169"/>
      <c r="D295" s="614"/>
      <c r="E295" s="614"/>
      <c r="H295" s="615"/>
      <c r="I295" s="615"/>
      <c r="J295" s="615"/>
      <c r="K295" s="616"/>
    </row>
    <row r="296" ht="15.75" customHeight="1">
      <c r="B296" s="169"/>
      <c r="C296" s="169"/>
      <c r="D296" s="614"/>
      <c r="E296" s="614"/>
      <c r="H296" s="615"/>
      <c r="I296" s="615"/>
      <c r="J296" s="615"/>
      <c r="K296" s="616"/>
    </row>
    <row r="297" ht="15.75" customHeight="1">
      <c r="B297" s="169"/>
      <c r="C297" s="169"/>
      <c r="D297" s="614"/>
      <c r="E297" s="614"/>
      <c r="H297" s="615"/>
      <c r="I297" s="615"/>
      <c r="J297" s="615"/>
      <c r="K297" s="616"/>
    </row>
    <row r="298" ht="15.75" customHeight="1">
      <c r="B298" s="169"/>
      <c r="C298" s="169"/>
      <c r="D298" s="614"/>
      <c r="E298" s="614"/>
      <c r="H298" s="615"/>
      <c r="I298" s="615"/>
      <c r="J298" s="615"/>
      <c r="K298" s="616"/>
    </row>
    <row r="299" ht="15.75" customHeight="1">
      <c r="B299" s="169"/>
      <c r="C299" s="169"/>
      <c r="D299" s="614"/>
      <c r="E299" s="614"/>
      <c r="H299" s="615"/>
      <c r="I299" s="615"/>
      <c r="J299" s="615"/>
      <c r="K299" s="616"/>
    </row>
    <row r="300" ht="15.75" customHeight="1">
      <c r="B300" s="169"/>
      <c r="C300" s="169"/>
      <c r="D300" s="614"/>
      <c r="E300" s="614"/>
      <c r="H300" s="615"/>
      <c r="I300" s="615"/>
      <c r="J300" s="615"/>
      <c r="K300" s="616"/>
    </row>
    <row r="301" ht="15.75" customHeight="1">
      <c r="B301" s="169"/>
      <c r="C301" s="169"/>
      <c r="D301" s="614"/>
      <c r="E301" s="614"/>
      <c r="H301" s="615"/>
      <c r="I301" s="615"/>
      <c r="J301" s="615"/>
      <c r="K301" s="616"/>
    </row>
    <row r="302" ht="15.75" customHeight="1">
      <c r="B302" s="169"/>
      <c r="C302" s="169"/>
      <c r="D302" s="614"/>
      <c r="E302" s="614"/>
      <c r="H302" s="615"/>
      <c r="I302" s="615"/>
      <c r="J302" s="615"/>
      <c r="K302" s="616"/>
    </row>
    <row r="303" ht="15.75" customHeight="1">
      <c r="B303" s="169"/>
      <c r="C303" s="169"/>
      <c r="D303" s="614"/>
      <c r="E303" s="614"/>
      <c r="H303" s="615"/>
      <c r="I303" s="615"/>
      <c r="J303" s="615"/>
      <c r="K303" s="616"/>
    </row>
    <row r="304" ht="15.75" customHeight="1">
      <c r="B304" s="169"/>
      <c r="C304" s="169"/>
      <c r="D304" s="614"/>
      <c r="E304" s="614"/>
      <c r="H304" s="615"/>
      <c r="I304" s="615"/>
      <c r="J304" s="615"/>
      <c r="K304" s="616"/>
    </row>
    <row r="305" ht="15.75" customHeight="1">
      <c r="B305" s="169"/>
      <c r="C305" s="169"/>
      <c r="D305" s="614"/>
      <c r="E305" s="614"/>
      <c r="H305" s="615"/>
      <c r="I305" s="615"/>
      <c r="J305" s="615"/>
      <c r="K305" s="616"/>
    </row>
    <row r="306" ht="15.75" customHeight="1">
      <c r="B306" s="169"/>
      <c r="C306" s="169"/>
      <c r="D306" s="614"/>
      <c r="E306" s="614"/>
      <c r="H306" s="615"/>
      <c r="I306" s="615"/>
      <c r="J306" s="615"/>
      <c r="K306" s="616"/>
    </row>
    <row r="307" ht="15.75" customHeight="1">
      <c r="B307" s="169"/>
      <c r="C307" s="169"/>
      <c r="D307" s="614"/>
      <c r="E307" s="614"/>
      <c r="H307" s="615"/>
      <c r="I307" s="615"/>
      <c r="J307" s="615"/>
      <c r="K307" s="616"/>
    </row>
    <row r="308" ht="15.75" customHeight="1">
      <c r="B308" s="169"/>
      <c r="C308" s="169"/>
      <c r="D308" s="614"/>
      <c r="E308" s="614"/>
      <c r="H308" s="615"/>
      <c r="I308" s="615"/>
      <c r="J308" s="615"/>
      <c r="K308" s="616"/>
    </row>
    <row r="309" ht="15.75" customHeight="1">
      <c r="B309" s="169"/>
      <c r="C309" s="169"/>
      <c r="D309" s="614"/>
      <c r="E309" s="614"/>
      <c r="H309" s="615"/>
      <c r="I309" s="615"/>
      <c r="J309" s="615"/>
      <c r="K309" s="616"/>
    </row>
    <row r="310" ht="15.75" customHeight="1">
      <c r="B310" s="169"/>
      <c r="C310" s="169"/>
      <c r="D310" s="614"/>
      <c r="E310" s="614"/>
      <c r="H310" s="615"/>
      <c r="I310" s="615"/>
      <c r="J310" s="615"/>
      <c r="K310" s="616"/>
    </row>
    <row r="311" ht="15.75" customHeight="1">
      <c r="B311" s="169"/>
      <c r="C311" s="169"/>
      <c r="D311" s="614"/>
      <c r="E311" s="614"/>
      <c r="H311" s="615"/>
      <c r="I311" s="615"/>
      <c r="J311" s="615"/>
      <c r="K311" s="616"/>
    </row>
    <row r="312" ht="15.75" customHeight="1">
      <c r="B312" s="169"/>
      <c r="C312" s="169"/>
      <c r="D312" s="614"/>
      <c r="E312" s="614"/>
      <c r="H312" s="615"/>
      <c r="I312" s="615"/>
      <c r="J312" s="615"/>
      <c r="K312" s="616"/>
    </row>
    <row r="313" ht="15.75" customHeight="1">
      <c r="B313" s="169"/>
      <c r="C313" s="169"/>
      <c r="D313" s="614"/>
      <c r="E313" s="614"/>
      <c r="H313" s="615"/>
      <c r="I313" s="615"/>
      <c r="J313" s="615"/>
      <c r="K313" s="616"/>
    </row>
    <row r="314" ht="15.75" customHeight="1">
      <c r="B314" s="169"/>
      <c r="C314" s="169"/>
      <c r="D314" s="614"/>
      <c r="E314" s="614"/>
      <c r="H314" s="615"/>
      <c r="I314" s="615"/>
      <c r="J314" s="615"/>
      <c r="K314" s="616"/>
    </row>
    <row r="315" ht="15.75" customHeight="1">
      <c r="B315" s="169"/>
      <c r="C315" s="169"/>
      <c r="D315" s="614"/>
      <c r="E315" s="614"/>
      <c r="H315" s="615"/>
      <c r="I315" s="615"/>
      <c r="J315" s="615"/>
      <c r="K315" s="616"/>
    </row>
    <row r="316" ht="15.75" customHeight="1">
      <c r="B316" s="169"/>
      <c r="C316" s="169"/>
      <c r="D316" s="614"/>
      <c r="E316" s="614"/>
      <c r="H316" s="615"/>
      <c r="I316" s="615"/>
      <c r="J316" s="615"/>
      <c r="K316" s="616"/>
    </row>
    <row r="317" ht="15.75" customHeight="1">
      <c r="B317" s="169"/>
      <c r="C317" s="169"/>
      <c r="D317" s="614"/>
      <c r="E317" s="614"/>
      <c r="H317" s="615"/>
      <c r="I317" s="615"/>
      <c r="J317" s="615"/>
      <c r="K317" s="616"/>
    </row>
    <row r="318" ht="15.75" customHeight="1">
      <c r="B318" s="169"/>
      <c r="C318" s="169"/>
      <c r="D318" s="614"/>
      <c r="E318" s="614"/>
      <c r="H318" s="615"/>
      <c r="I318" s="615"/>
      <c r="J318" s="615"/>
      <c r="K318" s="616"/>
    </row>
    <row r="319" ht="15.75" customHeight="1">
      <c r="B319" s="169"/>
      <c r="C319" s="169"/>
      <c r="D319" s="614"/>
      <c r="E319" s="614"/>
      <c r="H319" s="615"/>
      <c r="I319" s="615"/>
      <c r="J319" s="615"/>
      <c r="K319" s="616"/>
    </row>
    <row r="320" ht="15.75" customHeight="1">
      <c r="B320" s="169"/>
      <c r="C320" s="169"/>
      <c r="D320" s="614"/>
      <c r="E320" s="614"/>
      <c r="H320" s="615"/>
      <c r="I320" s="615"/>
      <c r="J320" s="615"/>
      <c r="K320" s="616"/>
    </row>
    <row r="321" ht="15.75" customHeight="1">
      <c r="B321" s="169"/>
      <c r="C321" s="169"/>
      <c r="D321" s="614"/>
      <c r="E321" s="614"/>
      <c r="H321" s="615"/>
      <c r="I321" s="615"/>
      <c r="J321" s="615"/>
      <c r="K321" s="616"/>
    </row>
    <row r="322" ht="15.75" customHeight="1">
      <c r="B322" s="169"/>
      <c r="C322" s="169"/>
      <c r="D322" s="614"/>
      <c r="E322" s="614"/>
      <c r="H322" s="615"/>
      <c r="I322" s="615"/>
      <c r="J322" s="615"/>
      <c r="K322" s="616"/>
    </row>
    <row r="323" ht="15.75" customHeight="1">
      <c r="B323" s="169"/>
      <c r="C323" s="169"/>
      <c r="D323" s="614"/>
      <c r="E323" s="614"/>
      <c r="H323" s="615"/>
      <c r="I323" s="615"/>
      <c r="J323" s="615"/>
      <c r="K323" s="616"/>
    </row>
    <row r="324" ht="15.75" customHeight="1">
      <c r="B324" s="169"/>
      <c r="C324" s="169"/>
      <c r="D324" s="614"/>
      <c r="E324" s="614"/>
      <c r="H324" s="615"/>
      <c r="I324" s="615"/>
      <c r="J324" s="615"/>
      <c r="K324" s="616"/>
    </row>
    <row r="325" ht="15.75" customHeight="1">
      <c r="B325" s="169"/>
      <c r="C325" s="169"/>
      <c r="D325" s="614"/>
      <c r="E325" s="614"/>
      <c r="H325" s="615"/>
      <c r="I325" s="615"/>
      <c r="J325" s="615"/>
      <c r="K325" s="616"/>
    </row>
    <row r="326" ht="15.75" customHeight="1">
      <c r="B326" s="169"/>
      <c r="C326" s="169"/>
      <c r="D326" s="614"/>
      <c r="E326" s="614"/>
      <c r="H326" s="615"/>
      <c r="I326" s="615"/>
      <c r="J326" s="615"/>
      <c r="K326" s="616"/>
    </row>
    <row r="327" ht="15.75" customHeight="1">
      <c r="B327" s="169"/>
      <c r="C327" s="169"/>
      <c r="D327" s="614"/>
      <c r="E327" s="614"/>
      <c r="H327" s="615"/>
      <c r="I327" s="615"/>
      <c r="J327" s="615"/>
      <c r="K327" s="616"/>
    </row>
    <row r="328" ht="15.75" customHeight="1">
      <c r="B328" s="169"/>
      <c r="C328" s="169"/>
      <c r="D328" s="614"/>
      <c r="E328" s="614"/>
      <c r="H328" s="615"/>
      <c r="I328" s="615"/>
      <c r="J328" s="615"/>
      <c r="K328" s="616"/>
    </row>
    <row r="329" ht="15.75" customHeight="1">
      <c r="B329" s="169"/>
      <c r="C329" s="169"/>
      <c r="D329" s="614"/>
      <c r="E329" s="614"/>
      <c r="H329" s="615"/>
      <c r="I329" s="615"/>
      <c r="J329" s="615"/>
      <c r="K329" s="616"/>
    </row>
    <row r="330" ht="15.75" customHeight="1">
      <c r="B330" s="169"/>
      <c r="C330" s="169"/>
      <c r="D330" s="614"/>
      <c r="E330" s="614"/>
      <c r="H330" s="615"/>
      <c r="I330" s="615"/>
      <c r="J330" s="615"/>
      <c r="K330" s="616"/>
    </row>
    <row r="331" ht="15.75" customHeight="1">
      <c r="B331" s="169"/>
      <c r="C331" s="169"/>
      <c r="D331" s="614"/>
      <c r="E331" s="614"/>
      <c r="H331" s="615"/>
      <c r="I331" s="615"/>
      <c r="J331" s="615"/>
      <c r="K331" s="616"/>
    </row>
    <row r="332" ht="15.75" customHeight="1">
      <c r="B332" s="169"/>
      <c r="C332" s="169"/>
      <c r="D332" s="614"/>
      <c r="E332" s="614"/>
      <c r="H332" s="615"/>
      <c r="I332" s="615"/>
      <c r="J332" s="615"/>
      <c r="K332" s="616"/>
    </row>
    <row r="333" ht="15.75" customHeight="1">
      <c r="B333" s="169"/>
      <c r="C333" s="169"/>
      <c r="D333" s="614"/>
      <c r="E333" s="614"/>
      <c r="H333" s="615"/>
      <c r="I333" s="615"/>
      <c r="J333" s="615"/>
      <c r="K333" s="616"/>
    </row>
    <row r="334" ht="15.75" customHeight="1">
      <c r="B334" s="169"/>
      <c r="C334" s="169"/>
      <c r="D334" s="614"/>
      <c r="E334" s="614"/>
      <c r="H334" s="615"/>
      <c r="I334" s="615"/>
      <c r="J334" s="615"/>
      <c r="K334" s="616"/>
    </row>
    <row r="335" ht="15.75" customHeight="1">
      <c r="B335" s="169"/>
      <c r="C335" s="169"/>
      <c r="D335" s="614"/>
      <c r="E335" s="614"/>
      <c r="H335" s="615"/>
      <c r="I335" s="615"/>
      <c r="J335" s="615"/>
      <c r="K335" s="616"/>
    </row>
    <row r="336" ht="15.75" customHeight="1">
      <c r="B336" s="169"/>
      <c r="C336" s="169"/>
      <c r="D336" s="614"/>
      <c r="E336" s="614"/>
      <c r="H336" s="615"/>
      <c r="I336" s="615"/>
      <c r="J336" s="615"/>
      <c r="K336" s="616"/>
    </row>
    <row r="337" ht="15.75" customHeight="1">
      <c r="B337" s="169"/>
      <c r="C337" s="169"/>
      <c r="D337" s="614"/>
      <c r="E337" s="614"/>
      <c r="H337" s="615"/>
      <c r="I337" s="615"/>
      <c r="J337" s="615"/>
      <c r="K337" s="616"/>
    </row>
    <row r="338" ht="15.75" customHeight="1">
      <c r="B338" s="169"/>
      <c r="C338" s="169"/>
      <c r="D338" s="614"/>
      <c r="E338" s="614"/>
      <c r="H338" s="615"/>
      <c r="I338" s="615"/>
      <c r="J338" s="615"/>
      <c r="K338" s="616"/>
    </row>
    <row r="339" ht="15.75" customHeight="1">
      <c r="B339" s="169"/>
      <c r="C339" s="169"/>
      <c r="D339" s="614"/>
      <c r="E339" s="614"/>
      <c r="H339" s="615"/>
      <c r="I339" s="615"/>
      <c r="J339" s="615"/>
      <c r="K339" s="616"/>
    </row>
    <row r="340" ht="15.75" customHeight="1">
      <c r="B340" s="169"/>
      <c r="C340" s="169"/>
      <c r="D340" s="614"/>
      <c r="E340" s="614"/>
      <c r="H340" s="615"/>
      <c r="I340" s="615"/>
      <c r="J340" s="615"/>
      <c r="K340" s="616"/>
    </row>
    <row r="341" ht="15.75" customHeight="1">
      <c r="B341" s="169"/>
      <c r="C341" s="169"/>
      <c r="D341" s="614"/>
      <c r="E341" s="614"/>
      <c r="H341" s="615"/>
      <c r="I341" s="615"/>
      <c r="J341" s="615"/>
      <c r="K341" s="616"/>
    </row>
    <row r="342" ht="15.75" customHeight="1">
      <c r="B342" s="169"/>
      <c r="C342" s="169"/>
      <c r="D342" s="614"/>
      <c r="E342" s="614"/>
      <c r="H342" s="615"/>
      <c r="I342" s="615"/>
      <c r="J342" s="615"/>
      <c r="K342" s="616"/>
    </row>
    <row r="343" ht="15.75" customHeight="1">
      <c r="B343" s="169"/>
      <c r="C343" s="169"/>
      <c r="D343" s="614"/>
      <c r="E343" s="614"/>
      <c r="H343" s="615"/>
      <c r="I343" s="615"/>
      <c r="J343" s="615"/>
      <c r="K343" s="616"/>
    </row>
    <row r="344" ht="15.75" customHeight="1">
      <c r="B344" s="169"/>
      <c r="C344" s="169"/>
      <c r="D344" s="614"/>
      <c r="E344" s="614"/>
      <c r="H344" s="615"/>
      <c r="I344" s="615"/>
      <c r="J344" s="615"/>
      <c r="K344" s="616"/>
    </row>
    <row r="345" ht="15.75" customHeight="1">
      <c r="B345" s="169"/>
      <c r="C345" s="169"/>
      <c r="D345" s="614"/>
      <c r="E345" s="614"/>
      <c r="H345" s="615"/>
      <c r="I345" s="615"/>
      <c r="J345" s="615"/>
      <c r="K345" s="616"/>
    </row>
    <row r="346" ht="15.75" customHeight="1">
      <c r="B346" s="169"/>
      <c r="C346" s="169"/>
      <c r="D346" s="614"/>
      <c r="E346" s="614"/>
      <c r="H346" s="615"/>
      <c r="I346" s="615"/>
      <c r="J346" s="615"/>
      <c r="K346" s="616"/>
    </row>
    <row r="347" ht="15.75" customHeight="1">
      <c r="B347" s="169"/>
      <c r="C347" s="169"/>
      <c r="D347" s="614"/>
      <c r="E347" s="614"/>
      <c r="H347" s="615"/>
      <c r="I347" s="615"/>
      <c r="J347" s="615"/>
      <c r="K347" s="616"/>
    </row>
    <row r="348" ht="15.75" customHeight="1">
      <c r="B348" s="169"/>
      <c r="C348" s="169"/>
      <c r="D348" s="614"/>
      <c r="E348" s="614"/>
      <c r="H348" s="615"/>
      <c r="I348" s="615"/>
      <c r="J348" s="615"/>
      <c r="K348" s="616"/>
    </row>
    <row r="349" ht="15.75" customHeight="1">
      <c r="B349" s="169"/>
      <c r="C349" s="169"/>
      <c r="D349" s="614"/>
      <c r="E349" s="614"/>
      <c r="H349" s="615"/>
      <c r="I349" s="615"/>
      <c r="J349" s="615"/>
      <c r="K349" s="616"/>
    </row>
    <row r="350" ht="15.75" customHeight="1">
      <c r="B350" s="169"/>
      <c r="C350" s="169"/>
      <c r="D350" s="614"/>
      <c r="E350" s="614"/>
      <c r="H350" s="615"/>
      <c r="I350" s="615"/>
      <c r="J350" s="615"/>
      <c r="K350" s="616"/>
    </row>
    <row r="351" ht="15.75" customHeight="1">
      <c r="B351" s="169"/>
      <c r="C351" s="169"/>
      <c r="D351" s="614"/>
      <c r="E351" s="614"/>
      <c r="H351" s="615"/>
      <c r="I351" s="615"/>
      <c r="J351" s="615"/>
      <c r="K351" s="616"/>
    </row>
    <row r="352" ht="15.75" customHeight="1">
      <c r="B352" s="169"/>
      <c r="C352" s="169"/>
      <c r="D352" s="614"/>
      <c r="E352" s="614"/>
      <c r="H352" s="615"/>
      <c r="I352" s="615"/>
      <c r="J352" s="615"/>
      <c r="K352" s="616"/>
    </row>
    <row r="353" ht="15.75" customHeight="1">
      <c r="B353" s="169"/>
      <c r="C353" s="169"/>
      <c r="D353" s="614"/>
      <c r="E353" s="614"/>
      <c r="H353" s="615"/>
      <c r="I353" s="615"/>
      <c r="J353" s="615"/>
      <c r="K353" s="616"/>
    </row>
    <row r="354" ht="15.75" customHeight="1">
      <c r="B354" s="169"/>
      <c r="C354" s="169"/>
      <c r="D354" s="614"/>
      <c r="E354" s="614"/>
      <c r="H354" s="615"/>
      <c r="I354" s="615"/>
      <c r="J354" s="615"/>
      <c r="K354" s="616"/>
    </row>
    <row r="355" ht="15.75" customHeight="1">
      <c r="B355" s="169"/>
      <c r="C355" s="169"/>
      <c r="D355" s="614"/>
      <c r="E355" s="614"/>
      <c r="H355" s="615"/>
      <c r="I355" s="615"/>
      <c r="J355" s="615"/>
      <c r="K355" s="616"/>
    </row>
    <row r="356" ht="15.75" customHeight="1">
      <c r="B356" s="169"/>
      <c r="C356" s="169"/>
      <c r="D356" s="614"/>
      <c r="E356" s="614"/>
      <c r="H356" s="615"/>
      <c r="I356" s="615"/>
      <c r="J356" s="615"/>
      <c r="K356" s="616"/>
    </row>
    <row r="357" ht="15.75" customHeight="1">
      <c r="B357" s="169"/>
      <c r="C357" s="169"/>
      <c r="D357" s="614"/>
      <c r="E357" s="614"/>
      <c r="H357" s="615"/>
      <c r="I357" s="615"/>
      <c r="J357" s="615"/>
      <c r="K357" s="616"/>
    </row>
    <row r="358" ht="15.75" customHeight="1">
      <c r="B358" s="169"/>
      <c r="C358" s="169"/>
      <c r="D358" s="614"/>
      <c r="E358" s="614"/>
      <c r="H358" s="615"/>
      <c r="I358" s="615"/>
      <c r="J358" s="615"/>
      <c r="K358" s="616"/>
    </row>
    <row r="359" ht="15.75" customHeight="1">
      <c r="B359" s="169"/>
      <c r="C359" s="169"/>
      <c r="D359" s="614"/>
      <c r="E359" s="614"/>
      <c r="H359" s="615"/>
      <c r="I359" s="615"/>
      <c r="J359" s="615"/>
      <c r="K359" s="616"/>
    </row>
    <row r="360" ht="15.75" customHeight="1">
      <c r="B360" s="169"/>
      <c r="C360" s="169"/>
      <c r="D360" s="614"/>
      <c r="E360" s="614"/>
      <c r="H360" s="615"/>
      <c r="I360" s="615"/>
      <c r="J360" s="615"/>
      <c r="K360" s="616"/>
    </row>
    <row r="361" ht="15.75" customHeight="1">
      <c r="B361" s="169"/>
      <c r="C361" s="169"/>
      <c r="D361" s="614"/>
      <c r="E361" s="614"/>
      <c r="H361" s="615"/>
      <c r="I361" s="615"/>
      <c r="J361" s="615"/>
      <c r="K361" s="616"/>
    </row>
    <row r="362" ht="15.75" customHeight="1">
      <c r="B362" s="169"/>
      <c r="C362" s="169"/>
      <c r="D362" s="614"/>
      <c r="E362" s="614"/>
      <c r="H362" s="615"/>
      <c r="I362" s="615"/>
      <c r="J362" s="615"/>
      <c r="K362" s="616"/>
    </row>
    <row r="363" ht="15.75" customHeight="1">
      <c r="B363" s="169"/>
      <c r="C363" s="169"/>
      <c r="D363" s="614"/>
      <c r="E363" s="614"/>
      <c r="H363" s="615"/>
      <c r="I363" s="615"/>
      <c r="J363" s="615"/>
      <c r="K363" s="616"/>
    </row>
    <row r="364" ht="15.75" customHeight="1">
      <c r="B364" s="169"/>
      <c r="C364" s="169"/>
      <c r="D364" s="614"/>
      <c r="E364" s="614"/>
      <c r="H364" s="615"/>
      <c r="I364" s="615"/>
      <c r="J364" s="615"/>
      <c r="K364" s="616"/>
    </row>
    <row r="365" ht="15.75" customHeight="1">
      <c r="B365" s="169"/>
      <c r="C365" s="169"/>
      <c r="D365" s="614"/>
      <c r="E365" s="614"/>
      <c r="H365" s="615"/>
      <c r="I365" s="615"/>
      <c r="J365" s="615"/>
      <c r="K365" s="616"/>
    </row>
    <row r="366" ht="15.75" customHeight="1">
      <c r="B366" s="169"/>
      <c r="C366" s="169"/>
      <c r="D366" s="614"/>
      <c r="E366" s="614"/>
      <c r="H366" s="615"/>
      <c r="I366" s="615"/>
      <c r="J366" s="615"/>
      <c r="K366" s="616"/>
    </row>
    <row r="367" ht="15.75" customHeight="1">
      <c r="B367" s="169"/>
      <c r="C367" s="169"/>
      <c r="D367" s="614"/>
      <c r="E367" s="614"/>
      <c r="H367" s="615"/>
      <c r="I367" s="615"/>
      <c r="J367" s="615"/>
      <c r="K367" s="616"/>
    </row>
    <row r="368" ht="15.75" customHeight="1">
      <c r="B368" s="169"/>
      <c r="C368" s="169"/>
      <c r="D368" s="614"/>
      <c r="E368" s="614"/>
      <c r="H368" s="615"/>
      <c r="I368" s="615"/>
      <c r="J368" s="615"/>
      <c r="K368" s="616"/>
    </row>
    <row r="369" ht="15.75" customHeight="1">
      <c r="B369" s="169"/>
      <c r="C369" s="169"/>
      <c r="D369" s="614"/>
      <c r="E369" s="614"/>
      <c r="H369" s="615"/>
      <c r="I369" s="615"/>
      <c r="J369" s="615"/>
      <c r="K369" s="616"/>
    </row>
    <row r="370" ht="15.75" customHeight="1">
      <c r="B370" s="169"/>
      <c r="C370" s="169"/>
      <c r="D370" s="614"/>
      <c r="E370" s="614"/>
      <c r="H370" s="615"/>
      <c r="I370" s="615"/>
      <c r="J370" s="615"/>
      <c r="K370" s="616"/>
    </row>
    <row r="371" ht="15.75" customHeight="1">
      <c r="B371" s="169"/>
      <c r="C371" s="169"/>
      <c r="D371" s="614"/>
      <c r="E371" s="614"/>
      <c r="H371" s="615"/>
      <c r="I371" s="615"/>
      <c r="J371" s="615"/>
      <c r="K371" s="616"/>
    </row>
    <row r="372" ht="15.75" customHeight="1">
      <c r="B372" s="169"/>
      <c r="C372" s="169"/>
      <c r="D372" s="614"/>
      <c r="E372" s="614"/>
      <c r="H372" s="615"/>
      <c r="I372" s="615"/>
      <c r="J372" s="615"/>
      <c r="K372" s="616"/>
    </row>
    <row r="373" ht="15.75" customHeight="1">
      <c r="B373" s="169"/>
      <c r="C373" s="169"/>
      <c r="D373" s="614"/>
      <c r="E373" s="614"/>
      <c r="H373" s="615"/>
      <c r="I373" s="615"/>
      <c r="J373" s="615"/>
      <c r="K373" s="616"/>
    </row>
    <row r="374" ht="15.75" customHeight="1">
      <c r="B374" s="169"/>
      <c r="C374" s="169"/>
      <c r="D374" s="614"/>
      <c r="E374" s="614"/>
      <c r="H374" s="615"/>
      <c r="I374" s="615"/>
      <c r="J374" s="615"/>
      <c r="K374" s="616"/>
    </row>
    <row r="375" ht="15.75" customHeight="1">
      <c r="B375" s="169"/>
      <c r="C375" s="169"/>
      <c r="D375" s="614"/>
      <c r="E375" s="614"/>
      <c r="H375" s="615"/>
      <c r="I375" s="615"/>
      <c r="J375" s="615"/>
      <c r="K375" s="616"/>
    </row>
    <row r="376" ht="15.75" customHeight="1">
      <c r="B376" s="169"/>
      <c r="C376" s="169"/>
      <c r="D376" s="614"/>
      <c r="E376" s="614"/>
      <c r="H376" s="615"/>
      <c r="I376" s="615"/>
      <c r="J376" s="615"/>
      <c r="K376" s="616"/>
    </row>
    <row r="377" ht="15.75" customHeight="1">
      <c r="B377" s="169"/>
      <c r="C377" s="169"/>
      <c r="D377" s="614"/>
      <c r="E377" s="614"/>
      <c r="H377" s="615"/>
      <c r="I377" s="615"/>
      <c r="J377" s="615"/>
      <c r="K377" s="616"/>
    </row>
    <row r="378" ht="15.75" customHeight="1">
      <c r="B378" s="169"/>
      <c r="C378" s="169"/>
      <c r="D378" s="614"/>
      <c r="E378" s="614"/>
      <c r="H378" s="615"/>
      <c r="I378" s="615"/>
      <c r="J378" s="615"/>
      <c r="K378" s="616"/>
    </row>
    <row r="379" ht="15.75" customHeight="1">
      <c r="B379" s="169"/>
      <c r="C379" s="169"/>
      <c r="D379" s="614"/>
      <c r="E379" s="614"/>
      <c r="H379" s="615"/>
      <c r="I379" s="615"/>
      <c r="J379" s="615"/>
      <c r="K379" s="616"/>
    </row>
    <row r="380" ht="15.75" customHeight="1">
      <c r="B380" s="169"/>
      <c r="C380" s="169"/>
      <c r="D380" s="614"/>
      <c r="E380" s="614"/>
      <c r="H380" s="615"/>
      <c r="I380" s="615"/>
      <c r="J380" s="615"/>
      <c r="K380" s="616"/>
    </row>
    <row r="381" ht="15.75" customHeight="1">
      <c r="B381" s="169"/>
      <c r="C381" s="169"/>
      <c r="D381" s="614"/>
      <c r="E381" s="614"/>
      <c r="H381" s="615"/>
      <c r="I381" s="615"/>
      <c r="J381" s="615"/>
      <c r="K381" s="616"/>
    </row>
    <row r="382" ht="15.75" customHeight="1">
      <c r="B382" s="169"/>
      <c r="C382" s="169"/>
      <c r="D382" s="614"/>
      <c r="E382" s="614"/>
      <c r="H382" s="615"/>
      <c r="I382" s="615"/>
      <c r="J382" s="615"/>
      <c r="K382" s="616"/>
    </row>
    <row r="383" ht="15.75" customHeight="1">
      <c r="B383" s="169"/>
      <c r="C383" s="169"/>
      <c r="D383" s="614"/>
      <c r="E383" s="614"/>
      <c r="H383" s="615"/>
      <c r="I383" s="615"/>
      <c r="J383" s="615"/>
      <c r="K383" s="616"/>
    </row>
    <row r="384" ht="15.75" customHeight="1">
      <c r="B384" s="169"/>
      <c r="C384" s="169"/>
      <c r="D384" s="614"/>
      <c r="E384" s="614"/>
      <c r="H384" s="615"/>
      <c r="I384" s="615"/>
      <c r="J384" s="615"/>
      <c r="K384" s="616"/>
    </row>
    <row r="385" ht="15.75" customHeight="1">
      <c r="B385" s="169"/>
      <c r="C385" s="169"/>
      <c r="D385" s="614"/>
      <c r="E385" s="614"/>
      <c r="H385" s="615"/>
      <c r="I385" s="615"/>
      <c r="J385" s="615"/>
      <c r="K385" s="616"/>
    </row>
    <row r="386" ht="15.75" customHeight="1">
      <c r="B386" s="169"/>
      <c r="C386" s="169"/>
      <c r="D386" s="614"/>
      <c r="E386" s="614"/>
      <c r="H386" s="615"/>
      <c r="I386" s="615"/>
      <c r="J386" s="615"/>
      <c r="K386" s="616"/>
    </row>
    <row r="387" ht="15.75" customHeight="1">
      <c r="B387" s="169"/>
      <c r="C387" s="169"/>
      <c r="D387" s="614"/>
      <c r="E387" s="614"/>
      <c r="H387" s="615"/>
      <c r="I387" s="615"/>
      <c r="J387" s="615"/>
      <c r="K387" s="616"/>
    </row>
    <row r="388" ht="15.75" customHeight="1">
      <c r="B388" s="169"/>
      <c r="C388" s="169"/>
      <c r="D388" s="614"/>
      <c r="E388" s="614"/>
      <c r="H388" s="615"/>
      <c r="I388" s="615"/>
      <c r="J388" s="615"/>
      <c r="K388" s="616"/>
    </row>
    <row r="389" ht="15.75" customHeight="1">
      <c r="B389" s="169"/>
      <c r="C389" s="169"/>
      <c r="D389" s="614"/>
      <c r="E389" s="614"/>
      <c r="H389" s="615"/>
      <c r="I389" s="615"/>
      <c r="J389" s="615"/>
      <c r="K389" s="616"/>
    </row>
    <row r="390" ht="15.75" customHeight="1">
      <c r="B390" s="169"/>
      <c r="C390" s="169"/>
      <c r="D390" s="614"/>
      <c r="E390" s="614"/>
      <c r="H390" s="615"/>
      <c r="I390" s="615"/>
      <c r="J390" s="615"/>
      <c r="K390" s="616"/>
    </row>
    <row r="391" ht="15.75" customHeight="1">
      <c r="B391" s="169"/>
      <c r="C391" s="169"/>
      <c r="D391" s="614"/>
      <c r="E391" s="614"/>
      <c r="H391" s="615"/>
      <c r="I391" s="615"/>
      <c r="J391" s="615"/>
      <c r="K391" s="616"/>
    </row>
    <row r="392" ht="15.75" customHeight="1">
      <c r="C392" s="169"/>
      <c r="D392" s="614"/>
      <c r="E392" s="614"/>
      <c r="H392" s="615"/>
      <c r="I392" s="615"/>
      <c r="J392" s="615"/>
      <c r="K392" s="616"/>
    </row>
    <row r="393" ht="15.75" customHeight="1">
      <c r="C393" s="169"/>
      <c r="D393" s="614"/>
      <c r="E393" s="614"/>
      <c r="H393" s="615"/>
      <c r="I393" s="615"/>
      <c r="J393" s="615"/>
      <c r="K393" s="616"/>
    </row>
    <row r="394" ht="15.75" customHeight="1">
      <c r="C394" s="169"/>
      <c r="D394" s="614"/>
      <c r="E394" s="614"/>
      <c r="H394" s="615"/>
      <c r="I394" s="615"/>
      <c r="J394" s="615"/>
      <c r="K394" s="616"/>
    </row>
    <row r="395" ht="15.75" customHeight="1">
      <c r="C395" s="169"/>
      <c r="D395" s="614"/>
      <c r="E395" s="614"/>
      <c r="H395" s="615"/>
      <c r="I395" s="615"/>
      <c r="J395" s="615"/>
      <c r="K395" s="616"/>
    </row>
    <row r="396" ht="15.75" customHeight="1">
      <c r="C396" s="169"/>
      <c r="D396" s="614"/>
      <c r="E396" s="614"/>
      <c r="H396" s="615"/>
      <c r="I396" s="615"/>
      <c r="J396" s="615"/>
      <c r="K396" s="616"/>
    </row>
    <row r="397" ht="15.75" customHeight="1">
      <c r="C397" s="169"/>
      <c r="D397" s="614"/>
      <c r="E397" s="614"/>
      <c r="H397" s="615"/>
      <c r="I397" s="615"/>
      <c r="J397" s="615"/>
      <c r="K397" s="616"/>
    </row>
    <row r="398" ht="15.75" customHeight="1">
      <c r="C398" s="169"/>
      <c r="D398" s="614"/>
      <c r="E398" s="614"/>
      <c r="H398" s="615"/>
      <c r="I398" s="615"/>
      <c r="J398" s="615"/>
      <c r="K398" s="616"/>
    </row>
    <row r="399" ht="15.75" customHeight="1">
      <c r="C399" s="169"/>
      <c r="D399" s="614"/>
      <c r="E399" s="614"/>
      <c r="H399" s="615"/>
      <c r="I399" s="615"/>
      <c r="J399" s="615"/>
      <c r="K399" s="616"/>
    </row>
    <row r="400" ht="15.75" customHeight="1">
      <c r="C400" s="169"/>
      <c r="D400" s="614"/>
      <c r="E400" s="614"/>
      <c r="H400" s="615"/>
      <c r="I400" s="615"/>
      <c r="J400" s="615"/>
      <c r="K400" s="616"/>
    </row>
    <row r="401" ht="15.75" customHeight="1">
      <c r="C401" s="169"/>
      <c r="D401" s="614"/>
      <c r="E401" s="614"/>
      <c r="H401" s="615"/>
      <c r="I401" s="615"/>
      <c r="J401" s="615"/>
      <c r="K401" s="616"/>
    </row>
    <row r="402" ht="15.75" customHeight="1">
      <c r="C402" s="169"/>
      <c r="D402" s="614"/>
      <c r="E402" s="614"/>
      <c r="H402" s="615"/>
      <c r="I402" s="615"/>
      <c r="J402" s="615"/>
      <c r="K402" s="616"/>
    </row>
    <row r="403" ht="15.75" customHeight="1">
      <c r="C403" s="169"/>
      <c r="D403" s="614"/>
      <c r="E403" s="614"/>
      <c r="H403" s="615"/>
      <c r="I403" s="615"/>
      <c r="J403" s="615"/>
      <c r="K403" s="616"/>
    </row>
    <row r="404" ht="15.75" customHeight="1">
      <c r="C404" s="169"/>
      <c r="D404" s="614"/>
      <c r="E404" s="614"/>
      <c r="H404" s="615"/>
      <c r="I404" s="615"/>
      <c r="J404" s="615"/>
      <c r="K404" s="616"/>
    </row>
    <row r="405" ht="15.75" customHeight="1">
      <c r="C405" s="169"/>
      <c r="D405" s="614"/>
      <c r="E405" s="614"/>
      <c r="H405" s="615"/>
      <c r="I405" s="615"/>
      <c r="J405" s="615"/>
      <c r="K405" s="616"/>
    </row>
    <row r="406" ht="15.75" customHeight="1">
      <c r="C406" s="169"/>
      <c r="D406" s="614"/>
      <c r="E406" s="614"/>
      <c r="H406" s="615"/>
      <c r="I406" s="615"/>
      <c r="J406" s="615"/>
      <c r="K406" s="616"/>
    </row>
    <row r="407" ht="15.75" customHeight="1">
      <c r="C407" s="169"/>
      <c r="D407" s="614"/>
      <c r="E407" s="614"/>
      <c r="H407" s="615"/>
      <c r="I407" s="615"/>
      <c r="J407" s="615"/>
      <c r="K407" s="616"/>
    </row>
    <row r="408" ht="15.75" customHeight="1">
      <c r="C408" s="169"/>
      <c r="D408" s="614"/>
      <c r="E408" s="614"/>
      <c r="H408" s="615"/>
      <c r="I408" s="615"/>
      <c r="J408" s="615"/>
      <c r="K408" s="616"/>
    </row>
    <row r="409" ht="15.75" customHeight="1">
      <c r="C409" s="169"/>
      <c r="D409" s="614"/>
      <c r="E409" s="614"/>
      <c r="H409" s="615"/>
      <c r="I409" s="615"/>
      <c r="J409" s="615"/>
      <c r="K409" s="616"/>
    </row>
    <row r="410" ht="15.75" customHeight="1">
      <c r="C410" s="169"/>
      <c r="D410" s="614"/>
      <c r="E410" s="614"/>
      <c r="H410" s="615"/>
      <c r="I410" s="615"/>
      <c r="J410" s="615"/>
      <c r="K410" s="616"/>
    </row>
    <row r="411" ht="15.75" customHeight="1">
      <c r="C411" s="169"/>
      <c r="D411" s="614"/>
      <c r="E411" s="614"/>
      <c r="H411" s="615"/>
      <c r="I411" s="615"/>
      <c r="J411" s="615"/>
      <c r="K411" s="616"/>
    </row>
    <row r="412" ht="15.75" customHeight="1">
      <c r="C412" s="169"/>
      <c r="D412" s="614"/>
      <c r="E412" s="614"/>
      <c r="H412" s="615"/>
      <c r="I412" s="615"/>
      <c r="J412" s="615"/>
      <c r="K412" s="616"/>
    </row>
    <row r="413" ht="15.75" customHeight="1">
      <c r="C413" s="169"/>
      <c r="D413" s="614"/>
      <c r="E413" s="614"/>
      <c r="H413" s="615"/>
      <c r="I413" s="615"/>
      <c r="J413" s="615"/>
      <c r="K413" s="616"/>
    </row>
    <row r="414" ht="15.75" customHeight="1">
      <c r="C414" s="169"/>
      <c r="D414" s="614"/>
      <c r="E414" s="614"/>
      <c r="H414" s="615"/>
      <c r="I414" s="615"/>
      <c r="J414" s="615"/>
      <c r="K414" s="616"/>
    </row>
    <row r="415" ht="15.75" customHeight="1">
      <c r="C415" s="169"/>
      <c r="D415" s="614"/>
      <c r="E415" s="614"/>
      <c r="H415" s="615"/>
      <c r="I415" s="615"/>
      <c r="J415" s="615"/>
      <c r="K415" s="616"/>
    </row>
    <row r="416" ht="15.75" customHeight="1">
      <c r="C416" s="169"/>
      <c r="D416" s="614"/>
      <c r="E416" s="614"/>
      <c r="H416" s="615"/>
      <c r="I416" s="615"/>
      <c r="J416" s="615"/>
      <c r="K416" s="616"/>
    </row>
    <row r="417" ht="15.75" customHeight="1">
      <c r="C417" s="169"/>
      <c r="D417" s="614"/>
      <c r="E417" s="614"/>
      <c r="H417" s="615"/>
      <c r="I417" s="615"/>
      <c r="J417" s="615"/>
      <c r="K417" s="616"/>
    </row>
    <row r="418" ht="15.75" customHeight="1">
      <c r="C418" s="169"/>
      <c r="D418" s="614"/>
      <c r="E418" s="614"/>
      <c r="H418" s="615"/>
      <c r="I418" s="615"/>
      <c r="J418" s="615"/>
      <c r="K418" s="616"/>
    </row>
    <row r="419" ht="15.75" customHeight="1">
      <c r="C419" s="169"/>
      <c r="D419" s="614"/>
      <c r="E419" s="614"/>
      <c r="H419" s="615"/>
      <c r="I419" s="615"/>
      <c r="J419" s="615"/>
      <c r="K419" s="616"/>
    </row>
    <row r="420" ht="15.75" customHeight="1">
      <c r="C420" s="169"/>
      <c r="D420" s="614"/>
      <c r="E420" s="614"/>
      <c r="H420" s="615"/>
      <c r="I420" s="615"/>
      <c r="J420" s="615"/>
      <c r="K420" s="616"/>
    </row>
    <row r="421" ht="15.75" customHeight="1">
      <c r="C421" s="169"/>
      <c r="D421" s="614"/>
      <c r="E421" s="614"/>
      <c r="H421" s="615"/>
      <c r="I421" s="615"/>
      <c r="J421" s="615"/>
      <c r="K421" s="616"/>
    </row>
    <row r="422" ht="15.75" customHeight="1">
      <c r="C422" s="169"/>
      <c r="D422" s="614"/>
      <c r="E422" s="614"/>
      <c r="H422" s="615"/>
      <c r="I422" s="615"/>
      <c r="J422" s="615"/>
      <c r="K422" s="616"/>
    </row>
    <row r="423" ht="15.75" customHeight="1">
      <c r="C423" s="169"/>
      <c r="D423" s="614"/>
      <c r="E423" s="614"/>
      <c r="H423" s="615"/>
      <c r="I423" s="615"/>
      <c r="J423" s="615"/>
      <c r="K423" s="616"/>
    </row>
    <row r="424" ht="15.75" customHeight="1">
      <c r="C424" s="169"/>
      <c r="D424" s="614"/>
      <c r="E424" s="614"/>
      <c r="H424" s="615"/>
      <c r="I424" s="615"/>
      <c r="J424" s="615"/>
      <c r="K424" s="616"/>
    </row>
    <row r="425" ht="15.75" customHeight="1">
      <c r="C425" s="169"/>
      <c r="D425" s="614"/>
      <c r="E425" s="614"/>
      <c r="H425" s="615"/>
      <c r="I425" s="615"/>
      <c r="J425" s="615"/>
      <c r="K425" s="616"/>
    </row>
    <row r="426" ht="15.75" customHeight="1">
      <c r="C426" s="169"/>
      <c r="D426" s="614"/>
      <c r="E426" s="614"/>
      <c r="H426" s="615"/>
      <c r="I426" s="615"/>
      <c r="J426" s="615"/>
      <c r="K426" s="616"/>
    </row>
    <row r="427" ht="15.75" customHeight="1">
      <c r="C427" s="169"/>
      <c r="D427" s="614"/>
      <c r="E427" s="614"/>
      <c r="H427" s="615"/>
      <c r="I427" s="615"/>
      <c r="J427" s="615"/>
      <c r="K427" s="616"/>
    </row>
    <row r="428" ht="15.75" customHeight="1">
      <c r="C428" s="169"/>
      <c r="D428" s="614"/>
      <c r="E428" s="614"/>
      <c r="H428" s="615"/>
      <c r="I428" s="615"/>
      <c r="J428" s="615"/>
      <c r="K428" s="616"/>
    </row>
    <row r="429" ht="15.75" customHeight="1">
      <c r="C429" s="169"/>
      <c r="D429" s="614"/>
      <c r="E429" s="614"/>
      <c r="H429" s="615"/>
      <c r="I429" s="615"/>
      <c r="J429" s="615"/>
      <c r="K429" s="616"/>
    </row>
    <row r="430" ht="15.75" customHeight="1">
      <c r="C430" s="169"/>
      <c r="D430" s="614"/>
      <c r="E430" s="614"/>
      <c r="H430" s="615"/>
      <c r="I430" s="615"/>
      <c r="J430" s="615"/>
      <c r="K430" s="616"/>
    </row>
    <row r="431" ht="15.75" customHeight="1">
      <c r="C431" s="169"/>
      <c r="D431" s="614"/>
      <c r="E431" s="614"/>
      <c r="H431" s="615"/>
      <c r="I431" s="615"/>
      <c r="J431" s="615"/>
      <c r="K431" s="616"/>
    </row>
    <row r="432" ht="15.75" customHeight="1">
      <c r="C432" s="169"/>
      <c r="D432" s="614"/>
      <c r="E432" s="614"/>
      <c r="H432" s="615"/>
      <c r="I432" s="615"/>
      <c r="J432" s="615"/>
      <c r="K432" s="616"/>
    </row>
    <row r="433" ht="15.75" customHeight="1">
      <c r="C433" s="169"/>
      <c r="D433" s="614"/>
      <c r="E433" s="614"/>
      <c r="H433" s="615"/>
      <c r="I433" s="615"/>
      <c r="J433" s="615"/>
      <c r="K433" s="616"/>
    </row>
    <row r="434" ht="15.75" customHeight="1">
      <c r="C434" s="169"/>
      <c r="D434" s="614"/>
      <c r="E434" s="614"/>
      <c r="H434" s="615"/>
      <c r="I434" s="615"/>
      <c r="J434" s="615"/>
      <c r="K434" s="616"/>
    </row>
    <row r="435" ht="15.75" customHeight="1">
      <c r="C435" s="169"/>
      <c r="D435" s="614"/>
      <c r="E435" s="614"/>
      <c r="H435" s="615"/>
      <c r="I435" s="615"/>
      <c r="J435" s="615"/>
      <c r="K435" s="616"/>
    </row>
    <row r="436" ht="15.75" customHeight="1">
      <c r="C436" s="169"/>
      <c r="D436" s="614"/>
      <c r="E436" s="614"/>
      <c r="H436" s="615"/>
      <c r="I436" s="615"/>
      <c r="J436" s="615"/>
      <c r="K436" s="616"/>
    </row>
    <row r="437" ht="15.75" customHeight="1">
      <c r="C437" s="169"/>
      <c r="D437" s="614"/>
      <c r="E437" s="614"/>
      <c r="H437" s="615"/>
      <c r="I437" s="615"/>
      <c r="J437" s="615"/>
      <c r="K437" s="616"/>
    </row>
    <row r="438" ht="15.75" customHeight="1">
      <c r="C438" s="169"/>
      <c r="D438" s="614"/>
      <c r="E438" s="614"/>
      <c r="H438" s="615"/>
      <c r="I438" s="615"/>
      <c r="J438" s="615"/>
      <c r="K438" s="616"/>
    </row>
    <row r="439" ht="15.75" customHeight="1">
      <c r="C439" s="169"/>
      <c r="D439" s="614"/>
      <c r="E439" s="614"/>
      <c r="H439" s="615"/>
      <c r="I439" s="615"/>
      <c r="J439" s="615"/>
      <c r="K439" s="616"/>
    </row>
    <row r="440" ht="15.75" customHeight="1">
      <c r="C440" s="169"/>
      <c r="D440" s="614"/>
      <c r="E440" s="614"/>
      <c r="H440" s="615"/>
      <c r="I440" s="615"/>
      <c r="J440" s="615"/>
      <c r="K440" s="616"/>
    </row>
    <row r="441" ht="15.75" customHeight="1">
      <c r="C441" s="169"/>
      <c r="D441" s="614"/>
      <c r="E441" s="614"/>
      <c r="H441" s="615"/>
      <c r="I441" s="615"/>
      <c r="J441" s="615"/>
      <c r="K441" s="616"/>
    </row>
    <row r="442" ht="15.75" customHeight="1">
      <c r="C442" s="169"/>
      <c r="D442" s="614"/>
      <c r="E442" s="614"/>
      <c r="H442" s="615"/>
      <c r="I442" s="615"/>
      <c r="J442" s="615"/>
      <c r="K442" s="616"/>
    </row>
    <row r="443" ht="15.75" customHeight="1">
      <c r="C443" s="169"/>
      <c r="D443" s="614"/>
      <c r="E443" s="614"/>
      <c r="H443" s="615"/>
      <c r="I443" s="615"/>
      <c r="J443" s="615"/>
      <c r="K443" s="616"/>
    </row>
    <row r="444" ht="15.75" customHeight="1">
      <c r="C444" s="169"/>
      <c r="D444" s="614"/>
      <c r="E444" s="614"/>
      <c r="H444" s="615"/>
      <c r="I444" s="615"/>
      <c r="J444" s="615"/>
      <c r="K444" s="616"/>
    </row>
    <row r="445" ht="15.75" customHeight="1">
      <c r="C445" s="169"/>
      <c r="D445" s="614"/>
      <c r="E445" s="614"/>
      <c r="H445" s="615"/>
      <c r="I445" s="615"/>
      <c r="J445" s="615"/>
      <c r="K445" s="616"/>
    </row>
    <row r="446" ht="15.75" customHeight="1">
      <c r="C446" s="169"/>
      <c r="D446" s="614"/>
      <c r="E446" s="614"/>
      <c r="H446" s="615"/>
      <c r="I446" s="615"/>
      <c r="J446" s="615"/>
      <c r="K446" s="616"/>
    </row>
    <row r="447" ht="15.75" customHeight="1">
      <c r="C447" s="169"/>
      <c r="D447" s="614"/>
      <c r="E447" s="614"/>
      <c r="H447" s="615"/>
      <c r="I447" s="615"/>
      <c r="J447" s="615"/>
      <c r="K447" s="616"/>
    </row>
    <row r="448" ht="15.75" customHeight="1">
      <c r="C448" s="169"/>
      <c r="D448" s="614"/>
      <c r="E448" s="614"/>
      <c r="H448" s="615"/>
      <c r="I448" s="615"/>
      <c r="J448" s="615"/>
      <c r="K448" s="616"/>
    </row>
    <row r="449" ht="15.75" customHeight="1">
      <c r="C449" s="169"/>
      <c r="D449" s="614"/>
      <c r="E449" s="614"/>
      <c r="H449" s="615"/>
      <c r="I449" s="615"/>
      <c r="J449" s="615"/>
      <c r="K449" s="616"/>
    </row>
    <row r="450" ht="15.75" customHeight="1">
      <c r="C450" s="169"/>
      <c r="D450" s="614"/>
      <c r="E450" s="614"/>
      <c r="H450" s="615"/>
      <c r="I450" s="615"/>
      <c r="J450" s="615"/>
      <c r="K450" s="616"/>
    </row>
    <row r="451" ht="15.75" customHeight="1">
      <c r="C451" s="169"/>
      <c r="D451" s="614"/>
      <c r="E451" s="614"/>
      <c r="H451" s="615"/>
      <c r="I451" s="615"/>
      <c r="J451" s="615"/>
      <c r="K451" s="616"/>
    </row>
    <row r="452" ht="15.75" customHeight="1">
      <c r="C452" s="169"/>
      <c r="D452" s="614"/>
      <c r="E452" s="614"/>
      <c r="H452" s="615"/>
      <c r="I452" s="615"/>
      <c r="J452" s="615"/>
      <c r="K452" s="616"/>
    </row>
    <row r="453" ht="15.75" customHeight="1">
      <c r="C453" s="169"/>
      <c r="D453" s="614"/>
      <c r="E453" s="614"/>
      <c r="H453" s="615"/>
      <c r="I453" s="615"/>
      <c r="J453" s="615"/>
      <c r="K453" s="616"/>
    </row>
    <row r="454" ht="15.75" customHeight="1">
      <c r="C454" s="169"/>
      <c r="D454" s="614"/>
      <c r="E454" s="614"/>
      <c r="H454" s="615"/>
      <c r="I454" s="615"/>
      <c r="J454" s="615"/>
      <c r="K454" s="616"/>
    </row>
    <row r="455" ht="15.75" customHeight="1">
      <c r="C455" s="169"/>
      <c r="D455" s="614"/>
      <c r="E455" s="614"/>
      <c r="H455" s="615"/>
      <c r="I455" s="615"/>
      <c r="J455" s="615"/>
      <c r="K455" s="616"/>
    </row>
    <row r="456" ht="15.75" customHeight="1">
      <c r="C456" s="169"/>
      <c r="D456" s="614"/>
      <c r="E456" s="614"/>
      <c r="H456" s="615"/>
      <c r="I456" s="615"/>
      <c r="J456" s="615"/>
      <c r="K456" s="616"/>
    </row>
    <row r="457" ht="15.75" customHeight="1">
      <c r="C457" s="169"/>
      <c r="D457" s="614"/>
      <c r="E457" s="614"/>
      <c r="H457" s="615"/>
      <c r="I457" s="615"/>
      <c r="J457" s="615"/>
      <c r="K457" s="616"/>
    </row>
    <row r="458" ht="15.75" customHeight="1">
      <c r="C458" s="169"/>
      <c r="D458" s="614"/>
      <c r="E458" s="614"/>
      <c r="H458" s="615"/>
      <c r="I458" s="615"/>
      <c r="J458" s="615"/>
      <c r="K458" s="616"/>
    </row>
    <row r="459" ht="15.75" customHeight="1">
      <c r="C459" s="169"/>
      <c r="D459" s="614"/>
      <c r="E459" s="614"/>
      <c r="H459" s="615"/>
      <c r="I459" s="615"/>
      <c r="J459" s="615"/>
      <c r="K459" s="616"/>
    </row>
    <row r="460" ht="15.75" customHeight="1">
      <c r="C460" s="169"/>
      <c r="D460" s="614"/>
      <c r="E460" s="614"/>
      <c r="H460" s="615"/>
      <c r="I460" s="615"/>
      <c r="J460" s="615"/>
      <c r="K460" s="616"/>
    </row>
    <row r="461" ht="15.75" customHeight="1">
      <c r="C461" s="169"/>
      <c r="D461" s="614"/>
      <c r="E461" s="614"/>
      <c r="H461" s="615"/>
      <c r="I461" s="615"/>
      <c r="J461" s="615"/>
      <c r="K461" s="616"/>
    </row>
    <row r="462" ht="15.75" customHeight="1">
      <c r="C462" s="169"/>
      <c r="D462" s="614"/>
      <c r="E462" s="614"/>
      <c r="H462" s="615"/>
      <c r="I462" s="615"/>
      <c r="J462" s="615"/>
      <c r="K462" s="616"/>
    </row>
    <row r="463" ht="15.75" customHeight="1">
      <c r="C463" s="169"/>
      <c r="D463" s="614"/>
      <c r="E463" s="614"/>
      <c r="H463" s="615"/>
      <c r="I463" s="615"/>
      <c r="J463" s="615"/>
      <c r="K463" s="616"/>
    </row>
    <row r="464" ht="15.75" customHeight="1">
      <c r="C464" s="169"/>
      <c r="D464" s="614"/>
      <c r="E464" s="614"/>
      <c r="H464" s="615"/>
      <c r="I464" s="615"/>
      <c r="J464" s="615"/>
      <c r="K464" s="616"/>
    </row>
    <row r="465" ht="15.75" customHeight="1">
      <c r="C465" s="169"/>
      <c r="D465" s="614"/>
      <c r="E465" s="614"/>
      <c r="H465" s="615"/>
      <c r="I465" s="615"/>
      <c r="J465" s="615"/>
      <c r="K465" s="616"/>
    </row>
    <row r="466" ht="15.75" customHeight="1">
      <c r="C466" s="169"/>
      <c r="D466" s="614"/>
      <c r="E466" s="614"/>
      <c r="H466" s="615"/>
      <c r="I466" s="615"/>
      <c r="J466" s="615"/>
      <c r="K466" s="616"/>
    </row>
    <row r="467" ht="15.75" customHeight="1">
      <c r="C467" s="169"/>
      <c r="D467" s="614"/>
      <c r="E467" s="614"/>
      <c r="H467" s="615"/>
      <c r="I467" s="615"/>
      <c r="J467" s="615"/>
      <c r="K467" s="616"/>
    </row>
    <row r="468" ht="15.75" customHeight="1">
      <c r="C468" s="169"/>
      <c r="D468" s="614"/>
      <c r="E468" s="614"/>
      <c r="H468" s="615"/>
      <c r="I468" s="615"/>
      <c r="J468" s="615"/>
      <c r="K468" s="616"/>
    </row>
    <row r="469" ht="15.75" customHeight="1">
      <c r="C469" s="169"/>
      <c r="D469" s="614"/>
      <c r="E469" s="614"/>
      <c r="H469" s="615"/>
      <c r="I469" s="615"/>
      <c r="J469" s="615"/>
      <c r="K469" s="616"/>
    </row>
    <row r="470" ht="15.75" customHeight="1">
      <c r="C470" s="169"/>
      <c r="D470" s="614"/>
      <c r="E470" s="614"/>
      <c r="H470" s="615"/>
      <c r="I470" s="615"/>
      <c r="J470" s="615"/>
      <c r="K470" s="616"/>
    </row>
    <row r="471" ht="15.75" customHeight="1">
      <c r="C471" s="169"/>
      <c r="D471" s="614"/>
      <c r="E471" s="614"/>
      <c r="H471" s="615"/>
      <c r="I471" s="615"/>
      <c r="J471" s="615"/>
      <c r="K471" s="616"/>
    </row>
    <row r="472" ht="15.75" customHeight="1">
      <c r="C472" s="169"/>
      <c r="D472" s="614"/>
      <c r="E472" s="614"/>
      <c r="H472" s="615"/>
      <c r="I472" s="615"/>
      <c r="J472" s="615"/>
      <c r="K472" s="616"/>
    </row>
    <row r="473" ht="15.75" customHeight="1">
      <c r="C473" s="169"/>
      <c r="D473" s="614"/>
      <c r="E473" s="614"/>
      <c r="H473" s="615"/>
      <c r="I473" s="615"/>
      <c r="J473" s="615"/>
      <c r="K473" s="616"/>
    </row>
    <row r="474" ht="15.75" customHeight="1">
      <c r="C474" s="169"/>
      <c r="D474" s="614"/>
      <c r="E474" s="614"/>
      <c r="H474" s="615"/>
      <c r="I474" s="615"/>
      <c r="J474" s="615"/>
      <c r="K474" s="616"/>
    </row>
    <row r="475" ht="15.75" customHeight="1">
      <c r="C475" s="169"/>
      <c r="D475" s="614"/>
      <c r="E475" s="614"/>
      <c r="H475" s="615"/>
      <c r="I475" s="615"/>
      <c r="J475" s="615"/>
      <c r="K475" s="616"/>
    </row>
    <row r="476" ht="15.75" customHeight="1">
      <c r="C476" s="169"/>
      <c r="D476" s="614"/>
      <c r="E476" s="614"/>
      <c r="H476" s="615"/>
      <c r="I476" s="615"/>
      <c r="J476" s="615"/>
      <c r="K476" s="616"/>
    </row>
    <row r="477" ht="15.75" customHeight="1">
      <c r="C477" s="169"/>
      <c r="D477" s="614"/>
      <c r="E477" s="614"/>
      <c r="H477" s="615"/>
      <c r="I477" s="615"/>
      <c r="J477" s="615"/>
      <c r="K477" s="616"/>
    </row>
    <row r="478" ht="15.75" customHeight="1">
      <c r="C478" s="169"/>
      <c r="D478" s="614"/>
      <c r="E478" s="614"/>
      <c r="H478" s="615"/>
      <c r="I478" s="615"/>
      <c r="J478" s="615"/>
      <c r="K478" s="616"/>
    </row>
    <row r="479" ht="15.75" customHeight="1">
      <c r="C479" s="169"/>
      <c r="D479" s="614"/>
      <c r="E479" s="614"/>
      <c r="H479" s="615"/>
      <c r="I479" s="615"/>
      <c r="J479" s="615"/>
      <c r="K479" s="616"/>
    </row>
    <row r="480" ht="15.75" customHeight="1">
      <c r="C480" s="169"/>
      <c r="D480" s="614"/>
      <c r="E480" s="614"/>
      <c r="H480" s="615"/>
      <c r="I480" s="615"/>
      <c r="J480" s="615"/>
      <c r="K480" s="616"/>
    </row>
    <row r="481" ht="15.75" customHeight="1">
      <c r="C481" s="169"/>
      <c r="D481" s="614"/>
      <c r="E481" s="614"/>
      <c r="H481" s="615"/>
      <c r="I481" s="615"/>
      <c r="J481" s="615"/>
      <c r="K481" s="616"/>
    </row>
    <row r="482" ht="15.75" customHeight="1">
      <c r="C482" s="169"/>
      <c r="D482" s="614"/>
      <c r="E482" s="614"/>
      <c r="H482" s="615"/>
      <c r="I482" s="615"/>
      <c r="J482" s="615"/>
      <c r="K482" s="616"/>
    </row>
    <row r="483" ht="15.75" customHeight="1">
      <c r="C483" s="169"/>
      <c r="D483" s="614"/>
      <c r="E483" s="614"/>
      <c r="H483" s="615"/>
      <c r="I483" s="615"/>
      <c r="J483" s="615"/>
      <c r="K483" s="616"/>
    </row>
    <row r="484" ht="15.75" customHeight="1">
      <c r="C484" s="169"/>
      <c r="D484" s="614"/>
      <c r="E484" s="614"/>
      <c r="H484" s="615"/>
      <c r="I484" s="615"/>
      <c r="J484" s="615"/>
      <c r="K484" s="616"/>
    </row>
    <row r="485" ht="15.75" customHeight="1">
      <c r="C485" s="169"/>
      <c r="D485" s="614"/>
      <c r="E485" s="614"/>
      <c r="H485" s="615"/>
      <c r="I485" s="615"/>
      <c r="J485" s="615"/>
      <c r="K485" s="616"/>
    </row>
    <row r="486" ht="15.75" customHeight="1">
      <c r="C486" s="169"/>
      <c r="D486" s="614"/>
      <c r="E486" s="614"/>
      <c r="H486" s="615"/>
      <c r="I486" s="615"/>
      <c r="J486" s="615"/>
      <c r="K486" s="616"/>
    </row>
    <row r="487" ht="15.75" customHeight="1">
      <c r="C487" s="169"/>
      <c r="D487" s="614"/>
      <c r="E487" s="614"/>
      <c r="H487" s="615"/>
      <c r="I487" s="615"/>
      <c r="J487" s="615"/>
      <c r="K487" s="616"/>
    </row>
    <row r="488" ht="15.75" customHeight="1">
      <c r="C488" s="169"/>
      <c r="D488" s="614"/>
      <c r="E488" s="614"/>
      <c r="H488" s="615"/>
      <c r="I488" s="615"/>
      <c r="J488" s="615"/>
      <c r="K488" s="616"/>
    </row>
    <row r="489" ht="15.75" customHeight="1">
      <c r="C489" s="169"/>
      <c r="D489" s="614"/>
      <c r="E489" s="614"/>
      <c r="H489" s="615"/>
      <c r="I489" s="615"/>
      <c r="J489" s="615"/>
      <c r="K489" s="616"/>
    </row>
    <row r="490" ht="15.75" customHeight="1">
      <c r="C490" s="169"/>
      <c r="D490" s="614"/>
      <c r="E490" s="614"/>
      <c r="H490" s="615"/>
      <c r="I490" s="615"/>
      <c r="J490" s="615"/>
      <c r="K490" s="616"/>
    </row>
    <row r="491" ht="15.75" customHeight="1">
      <c r="C491" s="169"/>
      <c r="D491" s="614"/>
      <c r="E491" s="614"/>
      <c r="H491" s="615"/>
      <c r="I491" s="615"/>
      <c r="J491" s="615"/>
      <c r="K491" s="616"/>
    </row>
    <row r="492" ht="15.75" customHeight="1">
      <c r="C492" s="169"/>
      <c r="D492" s="614"/>
      <c r="E492" s="614"/>
      <c r="H492" s="615"/>
      <c r="I492" s="615"/>
      <c r="J492" s="615"/>
      <c r="K492" s="616"/>
    </row>
    <row r="493" ht="15.75" customHeight="1">
      <c r="C493" s="169"/>
      <c r="D493" s="614"/>
      <c r="E493" s="614"/>
      <c r="H493" s="615"/>
      <c r="I493" s="615"/>
      <c r="J493" s="615"/>
      <c r="K493" s="616"/>
    </row>
    <row r="494" ht="15.75" customHeight="1">
      <c r="C494" s="169"/>
      <c r="D494" s="614"/>
      <c r="E494" s="614"/>
      <c r="H494" s="615"/>
      <c r="I494" s="615"/>
      <c r="J494" s="615"/>
      <c r="K494" s="616"/>
    </row>
    <row r="495" ht="15.75" customHeight="1">
      <c r="C495" s="169"/>
      <c r="D495" s="614"/>
      <c r="E495" s="614"/>
      <c r="H495" s="615"/>
      <c r="I495" s="615"/>
      <c r="J495" s="615"/>
      <c r="K495" s="616"/>
    </row>
    <row r="496" ht="15.75" customHeight="1">
      <c r="C496" s="169"/>
      <c r="D496" s="614"/>
      <c r="E496" s="614"/>
      <c r="H496" s="615"/>
      <c r="I496" s="615"/>
      <c r="J496" s="615"/>
      <c r="K496" s="616"/>
    </row>
    <row r="497" ht="15.75" customHeight="1">
      <c r="C497" s="169"/>
      <c r="D497" s="614"/>
      <c r="E497" s="614"/>
      <c r="H497" s="615"/>
      <c r="I497" s="615"/>
      <c r="J497" s="615"/>
      <c r="K497" s="616"/>
    </row>
    <row r="498" ht="15.75" customHeight="1">
      <c r="C498" s="169"/>
      <c r="D498" s="614"/>
      <c r="E498" s="614"/>
      <c r="H498" s="615"/>
      <c r="I498" s="615"/>
      <c r="J498" s="615"/>
      <c r="K498" s="616"/>
    </row>
    <row r="499" ht="15.75" customHeight="1">
      <c r="C499" s="169"/>
      <c r="D499" s="614"/>
      <c r="E499" s="614"/>
      <c r="H499" s="615"/>
      <c r="I499" s="615"/>
      <c r="J499" s="615"/>
      <c r="K499" s="616"/>
    </row>
    <row r="500" ht="15.75" customHeight="1">
      <c r="C500" s="169"/>
      <c r="D500" s="614"/>
      <c r="E500" s="614"/>
      <c r="H500" s="615"/>
      <c r="I500" s="615"/>
      <c r="J500" s="615"/>
      <c r="K500" s="616"/>
    </row>
    <row r="501" ht="15.75" customHeight="1">
      <c r="C501" s="169"/>
      <c r="D501" s="614"/>
      <c r="E501" s="614"/>
      <c r="H501" s="615"/>
      <c r="I501" s="615"/>
      <c r="J501" s="615"/>
      <c r="K501" s="616"/>
    </row>
    <row r="502" ht="15.75" customHeight="1">
      <c r="C502" s="169"/>
      <c r="D502" s="614"/>
      <c r="E502" s="614"/>
      <c r="H502" s="615"/>
      <c r="I502" s="615"/>
      <c r="J502" s="615"/>
      <c r="K502" s="616"/>
    </row>
    <row r="503" ht="15.75" customHeight="1">
      <c r="C503" s="169"/>
      <c r="D503" s="614"/>
      <c r="E503" s="614"/>
      <c r="H503" s="615"/>
      <c r="I503" s="615"/>
      <c r="J503" s="615"/>
      <c r="K503" s="616"/>
    </row>
    <row r="504" ht="15.75" customHeight="1">
      <c r="C504" s="169"/>
      <c r="D504" s="614"/>
      <c r="E504" s="614"/>
      <c r="H504" s="615"/>
      <c r="I504" s="615"/>
      <c r="J504" s="615"/>
      <c r="K504" s="616"/>
    </row>
    <row r="505" ht="15.75" customHeight="1">
      <c r="C505" s="169"/>
      <c r="D505" s="614"/>
      <c r="E505" s="614"/>
      <c r="H505" s="615"/>
      <c r="I505" s="615"/>
      <c r="J505" s="615"/>
      <c r="K505" s="616"/>
    </row>
    <row r="506" ht="15.75" customHeight="1">
      <c r="C506" s="169"/>
      <c r="D506" s="614"/>
      <c r="E506" s="614"/>
      <c r="H506" s="615"/>
      <c r="I506" s="615"/>
      <c r="J506" s="615"/>
      <c r="K506" s="616"/>
    </row>
    <row r="507" ht="15.75" customHeight="1">
      <c r="C507" s="169"/>
      <c r="D507" s="614"/>
      <c r="E507" s="614"/>
      <c r="H507" s="615"/>
      <c r="I507" s="615"/>
      <c r="J507" s="615"/>
      <c r="K507" s="616"/>
    </row>
    <row r="508" ht="15.75" customHeight="1">
      <c r="C508" s="169"/>
      <c r="D508" s="614"/>
      <c r="E508" s="614"/>
      <c r="H508" s="615"/>
      <c r="I508" s="615"/>
      <c r="J508" s="615"/>
      <c r="K508" s="616"/>
    </row>
    <row r="509" ht="15.75" customHeight="1">
      <c r="C509" s="169"/>
      <c r="D509" s="614"/>
      <c r="E509" s="614"/>
      <c r="H509" s="615"/>
      <c r="I509" s="615"/>
      <c r="J509" s="615"/>
      <c r="K509" s="616"/>
    </row>
    <row r="510" ht="15.75" customHeight="1">
      <c r="C510" s="169"/>
      <c r="D510" s="614"/>
      <c r="E510" s="614"/>
      <c r="H510" s="615"/>
      <c r="I510" s="615"/>
      <c r="J510" s="615"/>
      <c r="K510" s="616"/>
    </row>
    <row r="511" ht="15.75" customHeight="1">
      <c r="C511" s="169"/>
      <c r="D511" s="614"/>
      <c r="E511" s="614"/>
      <c r="H511" s="615"/>
      <c r="I511" s="615"/>
      <c r="J511" s="615"/>
      <c r="K511" s="616"/>
    </row>
    <row r="512" ht="15.75" customHeight="1">
      <c r="C512" s="169"/>
      <c r="D512" s="614"/>
      <c r="E512" s="614"/>
      <c r="H512" s="615"/>
      <c r="I512" s="615"/>
      <c r="J512" s="615"/>
      <c r="K512" s="616"/>
    </row>
    <row r="513" ht="15.75" customHeight="1">
      <c r="C513" s="169"/>
      <c r="D513" s="614"/>
      <c r="E513" s="614"/>
      <c r="H513" s="615"/>
      <c r="I513" s="615"/>
      <c r="J513" s="615"/>
      <c r="K513" s="616"/>
    </row>
    <row r="514" ht="15.75" customHeight="1">
      <c r="C514" s="169"/>
      <c r="D514" s="614"/>
      <c r="E514" s="614"/>
      <c r="H514" s="615"/>
      <c r="I514" s="615"/>
      <c r="J514" s="615"/>
      <c r="K514" s="616"/>
    </row>
    <row r="515" ht="15.75" customHeight="1">
      <c r="C515" s="169"/>
      <c r="D515" s="614"/>
      <c r="E515" s="614"/>
      <c r="H515" s="615"/>
      <c r="I515" s="615"/>
      <c r="J515" s="615"/>
      <c r="K515" s="616"/>
    </row>
    <row r="516" ht="15.75" customHeight="1">
      <c r="C516" s="169"/>
      <c r="D516" s="614"/>
      <c r="E516" s="614"/>
      <c r="H516" s="615"/>
      <c r="I516" s="615"/>
      <c r="J516" s="615"/>
      <c r="K516" s="616"/>
    </row>
    <row r="517" ht="15.75" customHeight="1">
      <c r="C517" s="169"/>
      <c r="D517" s="614"/>
      <c r="E517" s="614"/>
      <c r="H517" s="615"/>
      <c r="I517" s="615"/>
      <c r="J517" s="615"/>
      <c r="K517" s="616"/>
    </row>
    <row r="518" ht="15.75" customHeight="1">
      <c r="C518" s="169"/>
      <c r="D518" s="614"/>
      <c r="E518" s="614"/>
      <c r="H518" s="615"/>
      <c r="I518" s="615"/>
      <c r="J518" s="615"/>
      <c r="K518" s="616"/>
    </row>
    <row r="519" ht="15.75" customHeight="1">
      <c r="C519" s="169"/>
      <c r="D519" s="614"/>
      <c r="E519" s="614"/>
      <c r="H519" s="615"/>
      <c r="I519" s="615"/>
      <c r="J519" s="615"/>
      <c r="K519" s="616"/>
    </row>
    <row r="520" ht="15.75" customHeight="1">
      <c r="C520" s="169"/>
      <c r="D520" s="614"/>
      <c r="E520" s="614"/>
      <c r="H520" s="615"/>
      <c r="I520" s="615"/>
      <c r="J520" s="615"/>
      <c r="K520" s="616"/>
    </row>
    <row r="521" ht="15.75" customHeight="1">
      <c r="C521" s="169"/>
      <c r="D521" s="614"/>
      <c r="E521" s="614"/>
      <c r="H521" s="615"/>
      <c r="I521" s="615"/>
      <c r="J521" s="615"/>
      <c r="K521" s="616"/>
    </row>
    <row r="522" ht="15.75" customHeight="1">
      <c r="C522" s="169"/>
      <c r="D522" s="614"/>
      <c r="E522" s="614"/>
      <c r="H522" s="615"/>
      <c r="I522" s="615"/>
      <c r="J522" s="615"/>
      <c r="K522" s="616"/>
    </row>
    <row r="523" ht="15.75" customHeight="1">
      <c r="C523" s="169"/>
      <c r="D523" s="614"/>
      <c r="E523" s="614"/>
      <c r="H523" s="615"/>
      <c r="I523" s="615"/>
      <c r="J523" s="615"/>
      <c r="K523" s="616"/>
    </row>
    <row r="524" ht="15.75" customHeight="1">
      <c r="C524" s="169"/>
      <c r="D524" s="614"/>
      <c r="E524" s="614"/>
      <c r="H524" s="615"/>
      <c r="I524" s="615"/>
      <c r="J524" s="615"/>
      <c r="K524" s="616"/>
    </row>
    <row r="525" ht="15.75" customHeight="1">
      <c r="C525" s="169"/>
      <c r="D525" s="614"/>
      <c r="E525" s="614"/>
      <c r="H525" s="615"/>
      <c r="I525" s="615"/>
      <c r="J525" s="615"/>
      <c r="K525" s="616"/>
    </row>
    <row r="526" ht="15.75" customHeight="1">
      <c r="C526" s="169"/>
      <c r="D526" s="614"/>
      <c r="E526" s="614"/>
      <c r="H526" s="615"/>
      <c r="I526" s="615"/>
      <c r="J526" s="615"/>
      <c r="K526" s="616"/>
    </row>
    <row r="527" ht="15.75" customHeight="1">
      <c r="C527" s="169"/>
      <c r="D527" s="614"/>
      <c r="E527" s="614"/>
      <c r="H527" s="615"/>
      <c r="I527" s="615"/>
      <c r="J527" s="615"/>
      <c r="K527" s="616"/>
    </row>
    <row r="528" ht="15.75" customHeight="1">
      <c r="C528" s="169"/>
      <c r="D528" s="614"/>
      <c r="E528" s="614"/>
      <c r="H528" s="615"/>
      <c r="I528" s="615"/>
      <c r="J528" s="615"/>
      <c r="K528" s="616"/>
    </row>
    <row r="529" ht="15.75" customHeight="1">
      <c r="C529" s="169"/>
      <c r="D529" s="614"/>
      <c r="E529" s="614"/>
      <c r="H529" s="615"/>
      <c r="I529" s="615"/>
      <c r="J529" s="615"/>
      <c r="K529" s="616"/>
    </row>
    <row r="530" ht="15.75" customHeight="1">
      <c r="C530" s="169"/>
      <c r="D530" s="614"/>
      <c r="E530" s="614"/>
      <c r="H530" s="615"/>
      <c r="I530" s="615"/>
      <c r="J530" s="615"/>
      <c r="K530" s="616"/>
    </row>
    <row r="531" ht="15.75" customHeight="1">
      <c r="C531" s="169"/>
      <c r="D531" s="614"/>
      <c r="E531" s="614"/>
      <c r="H531" s="615"/>
      <c r="I531" s="615"/>
      <c r="J531" s="615"/>
      <c r="K531" s="616"/>
    </row>
    <row r="532" ht="15.75" customHeight="1">
      <c r="C532" s="169"/>
      <c r="D532" s="614"/>
      <c r="E532" s="614"/>
      <c r="H532" s="615"/>
      <c r="I532" s="615"/>
      <c r="J532" s="615"/>
      <c r="K532" s="616"/>
    </row>
    <row r="533" ht="15.75" customHeight="1">
      <c r="C533" s="169"/>
      <c r="D533" s="614"/>
      <c r="E533" s="614"/>
      <c r="H533" s="615"/>
      <c r="I533" s="615"/>
      <c r="J533" s="615"/>
      <c r="K533" s="616"/>
    </row>
    <row r="534" ht="15.75" customHeight="1">
      <c r="C534" s="169"/>
      <c r="D534" s="614"/>
      <c r="E534" s="614"/>
      <c r="H534" s="615"/>
      <c r="I534" s="615"/>
      <c r="J534" s="615"/>
      <c r="K534" s="616"/>
    </row>
    <row r="535" ht="15.75" customHeight="1">
      <c r="C535" s="169"/>
      <c r="D535" s="614"/>
      <c r="E535" s="614"/>
      <c r="H535" s="615"/>
      <c r="I535" s="615"/>
      <c r="J535" s="615"/>
      <c r="K535" s="616"/>
    </row>
    <row r="536" ht="15.75" customHeight="1">
      <c r="C536" s="169"/>
      <c r="D536" s="614"/>
      <c r="E536" s="614"/>
      <c r="H536" s="615"/>
      <c r="I536" s="615"/>
      <c r="J536" s="615"/>
      <c r="K536" s="616"/>
    </row>
    <row r="537" ht="15.75" customHeight="1">
      <c r="C537" s="169"/>
      <c r="D537" s="614"/>
      <c r="E537" s="614"/>
      <c r="H537" s="615"/>
      <c r="I537" s="615"/>
      <c r="J537" s="615"/>
      <c r="K537" s="616"/>
    </row>
    <row r="538" ht="15.75" customHeight="1">
      <c r="C538" s="169"/>
      <c r="D538" s="614"/>
      <c r="E538" s="614"/>
      <c r="H538" s="615"/>
      <c r="I538" s="615"/>
      <c r="J538" s="615"/>
      <c r="K538" s="616"/>
    </row>
    <row r="539" ht="15.75" customHeight="1">
      <c r="C539" s="169"/>
      <c r="D539" s="614"/>
      <c r="E539" s="614"/>
      <c r="H539" s="615"/>
      <c r="I539" s="615"/>
      <c r="J539" s="615"/>
      <c r="K539" s="616"/>
    </row>
    <row r="540" ht="15.75" customHeight="1">
      <c r="C540" s="169"/>
      <c r="D540" s="614"/>
      <c r="E540" s="614"/>
      <c r="H540" s="615"/>
      <c r="I540" s="615"/>
      <c r="J540" s="615"/>
      <c r="K540" s="616"/>
    </row>
    <row r="541" ht="15.75" customHeight="1">
      <c r="C541" s="169"/>
      <c r="D541" s="614"/>
      <c r="E541" s="614"/>
      <c r="H541" s="615"/>
      <c r="I541" s="615"/>
      <c r="J541" s="615"/>
      <c r="K541" s="616"/>
    </row>
    <row r="542" ht="15.75" customHeight="1">
      <c r="C542" s="169"/>
      <c r="D542" s="614"/>
      <c r="E542" s="614"/>
      <c r="H542" s="615"/>
      <c r="I542" s="615"/>
      <c r="J542" s="615"/>
      <c r="K542" s="616"/>
    </row>
    <row r="543" ht="15.75" customHeight="1">
      <c r="C543" s="169"/>
      <c r="D543" s="614"/>
      <c r="E543" s="614"/>
      <c r="H543" s="615"/>
      <c r="I543" s="615"/>
      <c r="J543" s="615"/>
      <c r="K543" s="616"/>
    </row>
    <row r="544" ht="15.75" customHeight="1">
      <c r="C544" s="169"/>
      <c r="D544" s="614"/>
      <c r="E544" s="614"/>
      <c r="H544" s="615"/>
      <c r="I544" s="615"/>
      <c r="J544" s="615"/>
      <c r="K544" s="616"/>
    </row>
    <row r="545" ht="15.75" customHeight="1">
      <c r="C545" s="169"/>
      <c r="D545" s="614"/>
      <c r="E545" s="614"/>
      <c r="H545" s="615"/>
      <c r="I545" s="615"/>
      <c r="J545" s="615"/>
      <c r="K545" s="616"/>
    </row>
    <row r="546" ht="15.75" customHeight="1">
      <c r="C546" s="169"/>
      <c r="D546" s="614"/>
      <c r="E546" s="614"/>
      <c r="H546" s="615"/>
      <c r="I546" s="615"/>
      <c r="J546" s="615"/>
      <c r="K546" s="616"/>
    </row>
    <row r="547" ht="15.75" customHeight="1">
      <c r="C547" s="169"/>
      <c r="D547" s="614"/>
      <c r="E547" s="614"/>
      <c r="H547" s="615"/>
      <c r="I547" s="615"/>
      <c r="J547" s="615"/>
      <c r="K547" s="616"/>
    </row>
    <row r="548" ht="15.75" customHeight="1">
      <c r="C548" s="169"/>
      <c r="D548" s="614"/>
      <c r="E548" s="614"/>
      <c r="H548" s="615"/>
      <c r="I548" s="615"/>
      <c r="J548" s="615"/>
      <c r="K548" s="616"/>
    </row>
    <row r="549" ht="15.75" customHeight="1">
      <c r="C549" s="169"/>
      <c r="D549" s="614"/>
      <c r="E549" s="614"/>
      <c r="H549" s="615"/>
      <c r="I549" s="615"/>
      <c r="J549" s="615"/>
      <c r="K549" s="616"/>
    </row>
    <row r="550" ht="15.75" customHeight="1">
      <c r="C550" s="169"/>
      <c r="D550" s="614"/>
      <c r="E550" s="614"/>
      <c r="H550" s="615"/>
      <c r="I550" s="615"/>
      <c r="J550" s="615"/>
      <c r="K550" s="616"/>
    </row>
    <row r="551" ht="15.75" customHeight="1">
      <c r="C551" s="169"/>
      <c r="D551" s="614"/>
      <c r="E551" s="614"/>
      <c r="H551" s="615"/>
      <c r="I551" s="615"/>
      <c r="J551" s="615"/>
      <c r="K551" s="616"/>
    </row>
    <row r="552" ht="15.75" customHeight="1">
      <c r="C552" s="169"/>
      <c r="D552" s="614"/>
      <c r="E552" s="614"/>
      <c r="H552" s="615"/>
      <c r="I552" s="615"/>
      <c r="J552" s="615"/>
      <c r="K552" s="616"/>
    </row>
    <row r="553" ht="15.75" customHeight="1">
      <c r="C553" s="169"/>
      <c r="D553" s="614"/>
      <c r="E553" s="614"/>
      <c r="H553" s="615"/>
      <c r="I553" s="615"/>
      <c r="J553" s="615"/>
      <c r="K553" s="616"/>
    </row>
    <row r="554" ht="15.75" customHeight="1">
      <c r="C554" s="169"/>
      <c r="D554" s="614"/>
      <c r="E554" s="614"/>
      <c r="H554" s="615"/>
      <c r="I554" s="615"/>
      <c r="J554" s="615"/>
      <c r="K554" s="616"/>
    </row>
    <row r="555" ht="15.75" customHeight="1">
      <c r="C555" s="169"/>
      <c r="D555" s="614"/>
      <c r="E555" s="614"/>
      <c r="H555" s="615"/>
      <c r="I555" s="615"/>
      <c r="J555" s="615"/>
      <c r="K555" s="616"/>
    </row>
    <row r="556" ht="15.75" customHeight="1">
      <c r="C556" s="169"/>
      <c r="D556" s="614"/>
      <c r="E556" s="614"/>
      <c r="H556" s="615"/>
      <c r="I556" s="615"/>
      <c r="J556" s="615"/>
      <c r="K556" s="616"/>
    </row>
    <row r="557" ht="15.75" customHeight="1">
      <c r="C557" s="169"/>
      <c r="D557" s="614"/>
      <c r="E557" s="614"/>
      <c r="H557" s="615"/>
      <c r="I557" s="615"/>
      <c r="J557" s="615"/>
      <c r="K557" s="616"/>
    </row>
    <row r="558" ht="15.75" customHeight="1">
      <c r="C558" s="169"/>
      <c r="D558" s="614"/>
      <c r="E558" s="614"/>
      <c r="H558" s="615"/>
      <c r="I558" s="615"/>
      <c r="J558" s="615"/>
      <c r="K558" s="616"/>
    </row>
    <row r="559" ht="15.75" customHeight="1">
      <c r="C559" s="169"/>
      <c r="D559" s="614"/>
      <c r="E559" s="614"/>
      <c r="H559" s="615"/>
      <c r="I559" s="615"/>
      <c r="J559" s="615"/>
      <c r="K559" s="616"/>
    </row>
    <row r="560" ht="15.75" customHeight="1">
      <c r="C560" s="169"/>
      <c r="D560" s="614"/>
      <c r="E560" s="614"/>
      <c r="H560" s="615"/>
      <c r="I560" s="615"/>
      <c r="J560" s="615"/>
      <c r="K560" s="616"/>
    </row>
    <row r="561" ht="15.75" customHeight="1">
      <c r="C561" s="169"/>
      <c r="D561" s="614"/>
      <c r="E561" s="614"/>
      <c r="H561" s="615"/>
      <c r="I561" s="615"/>
      <c r="J561" s="615"/>
      <c r="K561" s="616"/>
    </row>
    <row r="562" ht="15.75" customHeight="1">
      <c r="C562" s="169"/>
      <c r="D562" s="614"/>
      <c r="E562" s="614"/>
      <c r="H562" s="615"/>
      <c r="I562" s="615"/>
      <c r="J562" s="615"/>
      <c r="K562" s="616"/>
    </row>
    <row r="563" ht="15.75" customHeight="1">
      <c r="C563" s="169"/>
      <c r="D563" s="614"/>
      <c r="E563" s="614"/>
      <c r="H563" s="615"/>
      <c r="I563" s="615"/>
      <c r="J563" s="615"/>
      <c r="K563" s="616"/>
    </row>
    <row r="564" ht="15.75" customHeight="1">
      <c r="C564" s="169"/>
      <c r="D564" s="614"/>
      <c r="E564" s="614"/>
      <c r="H564" s="615"/>
      <c r="I564" s="615"/>
      <c r="J564" s="615"/>
      <c r="K564" s="616"/>
    </row>
    <row r="565" ht="15.75" customHeight="1">
      <c r="C565" s="169"/>
      <c r="D565" s="614"/>
      <c r="E565" s="614"/>
      <c r="H565" s="615"/>
      <c r="I565" s="615"/>
      <c r="J565" s="615"/>
      <c r="K565" s="616"/>
    </row>
    <row r="566" ht="15.75" customHeight="1">
      <c r="C566" s="169"/>
      <c r="D566" s="614"/>
      <c r="E566" s="614"/>
      <c r="H566" s="615"/>
      <c r="I566" s="615"/>
      <c r="J566" s="615"/>
      <c r="K566" s="616"/>
    </row>
    <row r="567" ht="15.75" customHeight="1">
      <c r="C567" s="169"/>
      <c r="D567" s="614"/>
      <c r="E567" s="614"/>
      <c r="H567" s="615"/>
      <c r="I567" s="615"/>
      <c r="J567" s="615"/>
      <c r="K567" s="616"/>
    </row>
    <row r="568" ht="15.75" customHeight="1">
      <c r="C568" s="169"/>
      <c r="D568" s="614"/>
      <c r="E568" s="614"/>
      <c r="H568" s="615"/>
      <c r="I568" s="615"/>
      <c r="J568" s="615"/>
      <c r="K568" s="616"/>
    </row>
    <row r="569" ht="15.75" customHeight="1">
      <c r="C569" s="169"/>
      <c r="D569" s="614"/>
      <c r="E569" s="614"/>
      <c r="H569" s="615"/>
      <c r="I569" s="615"/>
      <c r="J569" s="615"/>
      <c r="K569" s="616"/>
    </row>
    <row r="570" ht="15.75" customHeight="1">
      <c r="C570" s="169"/>
      <c r="D570" s="614"/>
      <c r="E570" s="614"/>
      <c r="H570" s="615"/>
      <c r="I570" s="615"/>
      <c r="J570" s="615"/>
      <c r="K570" s="616"/>
    </row>
    <row r="571" ht="15.75" customHeight="1">
      <c r="C571" s="169"/>
      <c r="D571" s="614"/>
      <c r="E571" s="614"/>
      <c r="H571" s="615"/>
      <c r="I571" s="615"/>
      <c r="J571" s="615"/>
      <c r="K571" s="616"/>
    </row>
    <row r="572" ht="15.75" customHeight="1">
      <c r="C572" s="169"/>
      <c r="D572" s="614"/>
      <c r="E572" s="614"/>
      <c r="H572" s="615"/>
      <c r="I572" s="615"/>
      <c r="J572" s="615"/>
      <c r="K572" s="616"/>
    </row>
    <row r="573" ht="15.75" customHeight="1">
      <c r="C573" s="169"/>
      <c r="D573" s="614"/>
      <c r="E573" s="614"/>
      <c r="H573" s="615"/>
      <c r="I573" s="615"/>
      <c r="J573" s="615"/>
      <c r="K573" s="616"/>
    </row>
    <row r="574" ht="15.75" customHeight="1">
      <c r="C574" s="169"/>
      <c r="D574" s="614"/>
      <c r="E574" s="614"/>
      <c r="H574" s="615"/>
      <c r="I574" s="615"/>
      <c r="J574" s="615"/>
      <c r="K574" s="616"/>
    </row>
    <row r="575" ht="15.75" customHeight="1">
      <c r="C575" s="169"/>
      <c r="D575" s="614"/>
      <c r="E575" s="614"/>
      <c r="H575" s="615"/>
      <c r="I575" s="615"/>
      <c r="J575" s="615"/>
      <c r="K575" s="616"/>
    </row>
    <row r="576" ht="15.75" customHeight="1">
      <c r="C576" s="169"/>
      <c r="D576" s="614"/>
      <c r="E576" s="614"/>
      <c r="H576" s="615"/>
      <c r="I576" s="615"/>
      <c r="J576" s="615"/>
      <c r="K576" s="616"/>
    </row>
    <row r="577" ht="15.75" customHeight="1">
      <c r="C577" s="169"/>
      <c r="D577" s="614"/>
      <c r="E577" s="614"/>
      <c r="H577" s="615"/>
      <c r="I577" s="615"/>
      <c r="J577" s="615"/>
      <c r="K577" s="616"/>
    </row>
    <row r="578" ht="15.75" customHeight="1">
      <c r="C578" s="169"/>
      <c r="D578" s="614"/>
      <c r="E578" s="614"/>
      <c r="H578" s="615"/>
      <c r="I578" s="615"/>
      <c r="J578" s="615"/>
      <c r="K578" s="616"/>
    </row>
    <row r="579" ht="15.75" customHeight="1">
      <c r="C579" s="169"/>
      <c r="D579" s="614"/>
      <c r="E579" s="614"/>
      <c r="H579" s="615"/>
      <c r="I579" s="615"/>
      <c r="J579" s="615"/>
      <c r="K579" s="616"/>
    </row>
    <row r="580" ht="15.75" customHeight="1">
      <c r="C580" s="169"/>
      <c r="D580" s="614"/>
      <c r="E580" s="614"/>
      <c r="H580" s="615"/>
      <c r="I580" s="615"/>
      <c r="J580" s="615"/>
      <c r="K580" s="616"/>
    </row>
    <row r="581" ht="15.75" customHeight="1">
      <c r="C581" s="169"/>
      <c r="D581" s="614"/>
      <c r="E581" s="614"/>
      <c r="H581" s="615"/>
      <c r="I581" s="615"/>
      <c r="J581" s="615"/>
      <c r="K581" s="616"/>
    </row>
    <row r="582" ht="15.75" customHeight="1">
      <c r="C582" s="169"/>
      <c r="D582" s="614"/>
      <c r="E582" s="614"/>
      <c r="H582" s="615"/>
      <c r="I582" s="615"/>
      <c r="J582" s="615"/>
      <c r="K582" s="616"/>
    </row>
    <row r="583" ht="15.75" customHeight="1">
      <c r="C583" s="169"/>
      <c r="D583" s="614"/>
      <c r="E583" s="614"/>
      <c r="H583" s="615"/>
      <c r="I583" s="615"/>
      <c r="J583" s="615"/>
      <c r="K583" s="616"/>
    </row>
    <row r="584" ht="15.75" customHeight="1">
      <c r="C584" s="169"/>
      <c r="D584" s="614"/>
      <c r="E584" s="614"/>
      <c r="H584" s="615"/>
      <c r="I584" s="615"/>
      <c r="J584" s="615"/>
      <c r="K584" s="616"/>
    </row>
    <row r="585" ht="15.75" customHeight="1">
      <c r="C585" s="169"/>
      <c r="D585" s="614"/>
      <c r="E585" s="614"/>
      <c r="H585" s="615"/>
      <c r="I585" s="615"/>
      <c r="J585" s="615"/>
      <c r="K585" s="616"/>
    </row>
    <row r="586" ht="15.75" customHeight="1">
      <c r="C586" s="169"/>
      <c r="D586" s="614"/>
      <c r="E586" s="614"/>
      <c r="H586" s="615"/>
      <c r="I586" s="615"/>
      <c r="J586" s="615"/>
      <c r="K586" s="616"/>
    </row>
    <row r="587" ht="15.75" customHeight="1">
      <c r="C587" s="169"/>
      <c r="D587" s="614"/>
      <c r="E587" s="614"/>
      <c r="H587" s="615"/>
      <c r="I587" s="615"/>
      <c r="J587" s="615"/>
      <c r="K587" s="616"/>
    </row>
    <row r="588" ht="15.75" customHeight="1">
      <c r="C588" s="169"/>
      <c r="D588" s="614"/>
      <c r="E588" s="614"/>
      <c r="H588" s="615"/>
      <c r="I588" s="615"/>
      <c r="J588" s="615"/>
      <c r="K588" s="616"/>
    </row>
    <row r="589" ht="15.75" customHeight="1">
      <c r="C589" s="169"/>
      <c r="D589" s="614"/>
      <c r="E589" s="614"/>
      <c r="H589" s="615"/>
      <c r="I589" s="615"/>
      <c r="J589" s="615"/>
      <c r="K589" s="616"/>
    </row>
    <row r="590" ht="15.75" customHeight="1">
      <c r="C590" s="169"/>
      <c r="D590" s="614"/>
      <c r="E590" s="614"/>
      <c r="H590" s="615"/>
      <c r="I590" s="615"/>
      <c r="J590" s="615"/>
      <c r="K590" s="616"/>
    </row>
    <row r="591" ht="15.75" customHeight="1">
      <c r="C591" s="169"/>
      <c r="D591" s="614"/>
      <c r="E591" s="614"/>
      <c r="H591" s="615"/>
      <c r="I591" s="615"/>
      <c r="J591" s="615"/>
      <c r="K591" s="616"/>
    </row>
    <row r="592" ht="15.75" customHeight="1">
      <c r="C592" s="169"/>
      <c r="D592" s="614"/>
      <c r="E592" s="614"/>
      <c r="H592" s="615"/>
      <c r="I592" s="615"/>
      <c r="J592" s="615"/>
      <c r="K592" s="616"/>
    </row>
    <row r="593" ht="15.75" customHeight="1">
      <c r="C593" s="169"/>
      <c r="D593" s="614"/>
      <c r="E593" s="614"/>
      <c r="H593" s="615"/>
      <c r="I593" s="615"/>
      <c r="J593" s="615"/>
      <c r="K593" s="616"/>
    </row>
    <row r="594" ht="15.75" customHeight="1">
      <c r="C594" s="169"/>
      <c r="D594" s="614"/>
      <c r="E594" s="614"/>
      <c r="H594" s="615"/>
      <c r="I594" s="615"/>
      <c r="J594" s="615"/>
      <c r="K594" s="616"/>
    </row>
    <row r="595" ht="15.75" customHeight="1">
      <c r="C595" s="169"/>
      <c r="D595" s="614"/>
      <c r="E595" s="614"/>
      <c r="H595" s="615"/>
      <c r="I595" s="615"/>
      <c r="J595" s="615"/>
      <c r="K595" s="616"/>
    </row>
    <row r="596" ht="15.75" customHeight="1">
      <c r="C596" s="169"/>
      <c r="D596" s="614"/>
      <c r="E596" s="614"/>
      <c r="H596" s="615"/>
      <c r="I596" s="615"/>
      <c r="J596" s="615"/>
      <c r="K596" s="616"/>
    </row>
    <row r="597" ht="15.75" customHeight="1">
      <c r="C597" s="169"/>
      <c r="D597" s="614"/>
      <c r="E597" s="614"/>
      <c r="H597" s="615"/>
      <c r="I597" s="615"/>
      <c r="J597" s="615"/>
      <c r="K597" s="616"/>
    </row>
    <row r="598" ht="15.75" customHeight="1">
      <c r="C598" s="169"/>
      <c r="D598" s="614"/>
      <c r="E598" s="614"/>
      <c r="H598" s="615"/>
      <c r="I598" s="615"/>
      <c r="J598" s="615"/>
      <c r="K598" s="616"/>
    </row>
    <row r="599" ht="15.75" customHeight="1">
      <c r="C599" s="169"/>
      <c r="D599" s="614"/>
      <c r="E599" s="614"/>
      <c r="H599" s="615"/>
      <c r="I599" s="615"/>
      <c r="J599" s="615"/>
      <c r="K599" s="616"/>
    </row>
    <row r="600" ht="15.75" customHeight="1">
      <c r="C600" s="169"/>
      <c r="D600" s="614"/>
      <c r="E600" s="614"/>
      <c r="H600" s="615"/>
      <c r="I600" s="615"/>
      <c r="J600" s="615"/>
      <c r="K600" s="616"/>
    </row>
    <row r="601" ht="15.75" customHeight="1">
      <c r="C601" s="169"/>
      <c r="D601" s="614"/>
      <c r="E601" s="614"/>
      <c r="H601" s="615"/>
      <c r="I601" s="615"/>
      <c r="J601" s="615"/>
      <c r="K601" s="616"/>
    </row>
    <row r="602" ht="15.75" customHeight="1">
      <c r="C602" s="169"/>
      <c r="D602" s="614"/>
      <c r="E602" s="614"/>
      <c r="H602" s="615"/>
      <c r="I602" s="615"/>
      <c r="J602" s="615"/>
      <c r="K602" s="616"/>
    </row>
    <row r="603" ht="15.75" customHeight="1">
      <c r="C603" s="169"/>
      <c r="D603" s="614"/>
      <c r="E603" s="614"/>
      <c r="H603" s="615"/>
      <c r="I603" s="615"/>
      <c r="J603" s="615"/>
      <c r="K603" s="616"/>
    </row>
    <row r="604" ht="15.75" customHeight="1">
      <c r="C604" s="169"/>
      <c r="D604" s="614"/>
      <c r="E604" s="614"/>
      <c r="H604" s="615"/>
      <c r="I604" s="615"/>
      <c r="J604" s="615"/>
      <c r="K604" s="616"/>
    </row>
    <row r="605" ht="15.75" customHeight="1">
      <c r="C605" s="169"/>
      <c r="D605" s="614"/>
      <c r="E605" s="614"/>
      <c r="H605" s="615"/>
      <c r="I605" s="615"/>
      <c r="J605" s="615"/>
      <c r="K605" s="616"/>
    </row>
    <row r="606" ht="15.75" customHeight="1">
      <c r="C606" s="169"/>
      <c r="D606" s="614"/>
      <c r="E606" s="614"/>
      <c r="H606" s="615"/>
      <c r="I606" s="615"/>
      <c r="J606" s="615"/>
      <c r="K606" s="616"/>
    </row>
    <row r="607" ht="15.75" customHeight="1">
      <c r="C607" s="169"/>
      <c r="D607" s="614"/>
      <c r="E607" s="614"/>
      <c r="H607" s="615"/>
      <c r="I607" s="615"/>
      <c r="J607" s="615"/>
      <c r="K607" s="616"/>
    </row>
    <row r="608" ht="15.75" customHeight="1">
      <c r="C608" s="169"/>
      <c r="D608" s="614"/>
      <c r="E608" s="614"/>
      <c r="H608" s="615"/>
      <c r="I608" s="615"/>
      <c r="J608" s="615"/>
      <c r="K608" s="616"/>
    </row>
    <row r="609" ht="15.75" customHeight="1">
      <c r="C609" s="169"/>
      <c r="D609" s="614"/>
      <c r="E609" s="614"/>
      <c r="H609" s="615"/>
      <c r="I609" s="615"/>
      <c r="J609" s="615"/>
      <c r="K609" s="616"/>
    </row>
    <row r="610" ht="15.75" customHeight="1">
      <c r="C610" s="169"/>
      <c r="D610" s="614"/>
      <c r="E610" s="614"/>
      <c r="H610" s="615"/>
      <c r="I610" s="615"/>
      <c r="J610" s="615"/>
      <c r="K610" s="616"/>
    </row>
    <row r="611" ht="15.75" customHeight="1">
      <c r="C611" s="169"/>
      <c r="D611" s="614"/>
      <c r="E611" s="614"/>
      <c r="H611" s="615"/>
      <c r="I611" s="615"/>
      <c r="J611" s="615"/>
      <c r="K611" s="616"/>
    </row>
    <row r="612" ht="15.75" customHeight="1">
      <c r="C612" s="169"/>
      <c r="D612" s="614"/>
      <c r="E612" s="614"/>
      <c r="H612" s="615"/>
      <c r="I612" s="615"/>
      <c r="J612" s="615"/>
      <c r="K612" s="616"/>
    </row>
    <row r="613" ht="15.75" customHeight="1">
      <c r="C613" s="169"/>
      <c r="D613" s="614"/>
      <c r="E613" s="614"/>
      <c r="H613" s="615"/>
      <c r="I613" s="615"/>
      <c r="J613" s="615"/>
      <c r="K613" s="616"/>
    </row>
    <row r="614" ht="15.75" customHeight="1">
      <c r="C614" s="169"/>
      <c r="D614" s="614"/>
      <c r="E614" s="614"/>
      <c r="H614" s="615"/>
      <c r="I614" s="615"/>
      <c r="J614" s="615"/>
      <c r="K614" s="616"/>
    </row>
    <row r="615" ht="15.75" customHeight="1">
      <c r="C615" s="169"/>
      <c r="D615" s="614"/>
      <c r="E615" s="614"/>
      <c r="H615" s="615"/>
      <c r="I615" s="615"/>
      <c r="J615" s="615"/>
      <c r="K615" s="616"/>
    </row>
    <row r="616" ht="15.75" customHeight="1">
      <c r="C616" s="169"/>
      <c r="D616" s="614"/>
      <c r="E616" s="614"/>
      <c r="H616" s="615"/>
      <c r="I616" s="615"/>
      <c r="J616" s="615"/>
      <c r="K616" s="616"/>
    </row>
    <row r="617" ht="15.75" customHeight="1">
      <c r="C617" s="169"/>
      <c r="D617" s="614"/>
      <c r="E617" s="614"/>
      <c r="H617" s="615"/>
      <c r="I617" s="615"/>
      <c r="J617" s="615"/>
      <c r="K617" s="616"/>
    </row>
    <row r="618" ht="15.75" customHeight="1">
      <c r="C618" s="169"/>
      <c r="D618" s="614"/>
      <c r="E618" s="614"/>
      <c r="H618" s="615"/>
      <c r="I618" s="615"/>
      <c r="J618" s="615"/>
      <c r="K618" s="616"/>
    </row>
    <row r="619" ht="15.75" customHeight="1">
      <c r="C619" s="169"/>
      <c r="D619" s="614"/>
      <c r="E619" s="614"/>
      <c r="H619" s="615"/>
      <c r="I619" s="615"/>
      <c r="J619" s="615"/>
      <c r="K619" s="616"/>
    </row>
    <row r="620" ht="15.75" customHeight="1">
      <c r="C620" s="169"/>
      <c r="D620" s="614"/>
      <c r="E620" s="614"/>
      <c r="H620" s="615"/>
      <c r="I620" s="615"/>
      <c r="J620" s="615"/>
      <c r="K620" s="616"/>
    </row>
    <row r="621" ht="15.75" customHeight="1">
      <c r="C621" s="169"/>
      <c r="D621" s="614"/>
      <c r="E621" s="614"/>
      <c r="H621" s="615"/>
      <c r="I621" s="615"/>
      <c r="J621" s="615"/>
      <c r="K621" s="616"/>
    </row>
    <row r="622" ht="15.75" customHeight="1">
      <c r="C622" s="169"/>
      <c r="D622" s="614"/>
      <c r="E622" s="614"/>
      <c r="H622" s="615"/>
      <c r="I622" s="615"/>
      <c r="J622" s="615"/>
      <c r="K622" s="616"/>
    </row>
    <row r="623" ht="15.75" customHeight="1">
      <c r="C623" s="169"/>
      <c r="D623" s="614"/>
      <c r="E623" s="614"/>
      <c r="H623" s="615"/>
      <c r="I623" s="615"/>
      <c r="J623" s="615"/>
      <c r="K623" s="616"/>
    </row>
    <row r="624" ht="15.75" customHeight="1">
      <c r="C624" s="169"/>
      <c r="D624" s="614"/>
      <c r="E624" s="614"/>
      <c r="H624" s="615"/>
      <c r="I624" s="615"/>
      <c r="J624" s="615"/>
      <c r="K624" s="616"/>
    </row>
    <row r="625" ht="15.75" customHeight="1">
      <c r="C625" s="169"/>
      <c r="D625" s="614"/>
      <c r="E625" s="614"/>
      <c r="H625" s="615"/>
      <c r="I625" s="615"/>
      <c r="J625" s="615"/>
      <c r="K625" s="616"/>
    </row>
    <row r="626" ht="15.75" customHeight="1">
      <c r="C626" s="169"/>
      <c r="D626" s="614"/>
      <c r="E626" s="614"/>
      <c r="H626" s="615"/>
      <c r="I626" s="615"/>
      <c r="J626" s="615"/>
      <c r="K626" s="616"/>
    </row>
    <row r="627" ht="15.75" customHeight="1">
      <c r="C627" s="169"/>
      <c r="D627" s="614"/>
      <c r="E627" s="614"/>
      <c r="H627" s="615"/>
      <c r="I627" s="615"/>
      <c r="J627" s="615"/>
      <c r="K627" s="616"/>
    </row>
    <row r="628" ht="15.75" customHeight="1">
      <c r="C628" s="169"/>
      <c r="D628" s="614"/>
      <c r="E628" s="614"/>
      <c r="H628" s="615"/>
      <c r="I628" s="615"/>
      <c r="J628" s="615"/>
      <c r="K628" s="616"/>
    </row>
    <row r="629" ht="15.75" customHeight="1">
      <c r="C629" s="169"/>
      <c r="D629" s="614"/>
      <c r="E629" s="614"/>
      <c r="H629" s="615"/>
      <c r="I629" s="615"/>
      <c r="J629" s="615"/>
      <c r="K629" s="616"/>
    </row>
    <row r="630" ht="15.75" customHeight="1">
      <c r="C630" s="169"/>
      <c r="D630" s="614"/>
      <c r="E630" s="614"/>
      <c r="H630" s="615"/>
      <c r="I630" s="615"/>
      <c r="J630" s="615"/>
      <c r="K630" s="616"/>
    </row>
    <row r="631" ht="15.75" customHeight="1">
      <c r="C631" s="169"/>
      <c r="D631" s="614"/>
      <c r="E631" s="614"/>
      <c r="H631" s="615"/>
      <c r="I631" s="615"/>
      <c r="J631" s="615"/>
      <c r="K631" s="616"/>
    </row>
    <row r="632" ht="15.75" customHeight="1">
      <c r="C632" s="169"/>
      <c r="D632" s="614"/>
      <c r="E632" s="614"/>
      <c r="H632" s="615"/>
      <c r="I632" s="615"/>
      <c r="J632" s="615"/>
      <c r="K632" s="616"/>
    </row>
    <row r="633" ht="15.75" customHeight="1">
      <c r="C633" s="169"/>
      <c r="D633" s="614"/>
      <c r="E633" s="614"/>
      <c r="H633" s="615"/>
      <c r="I633" s="615"/>
      <c r="J633" s="615"/>
      <c r="K633" s="616"/>
    </row>
    <row r="634" ht="15.75" customHeight="1">
      <c r="C634" s="169"/>
      <c r="D634" s="614"/>
      <c r="E634" s="614"/>
      <c r="H634" s="615"/>
      <c r="I634" s="615"/>
      <c r="J634" s="615"/>
      <c r="K634" s="616"/>
    </row>
    <row r="635" ht="15.75" customHeight="1">
      <c r="C635" s="169"/>
      <c r="D635" s="614"/>
      <c r="E635" s="614"/>
      <c r="H635" s="615"/>
      <c r="I635" s="615"/>
      <c r="J635" s="615"/>
      <c r="K635" s="616"/>
    </row>
    <row r="636" ht="15.75" customHeight="1">
      <c r="C636" s="169"/>
      <c r="D636" s="614"/>
      <c r="E636" s="614"/>
      <c r="H636" s="615"/>
      <c r="I636" s="615"/>
      <c r="J636" s="615"/>
      <c r="K636" s="616"/>
    </row>
    <row r="637" ht="15.75" customHeight="1">
      <c r="C637" s="169"/>
      <c r="D637" s="614"/>
      <c r="E637" s="614"/>
      <c r="H637" s="615"/>
      <c r="I637" s="615"/>
      <c r="J637" s="615"/>
      <c r="K637" s="616"/>
    </row>
    <row r="638" ht="15.75" customHeight="1">
      <c r="C638" s="169"/>
      <c r="D638" s="614"/>
      <c r="E638" s="614"/>
      <c r="H638" s="615"/>
      <c r="I638" s="615"/>
      <c r="J638" s="615"/>
      <c r="K638" s="616"/>
    </row>
    <row r="639" ht="15.75" customHeight="1">
      <c r="C639" s="169"/>
      <c r="D639" s="614"/>
      <c r="E639" s="614"/>
      <c r="H639" s="615"/>
      <c r="I639" s="615"/>
      <c r="J639" s="615"/>
      <c r="K639" s="616"/>
    </row>
    <row r="640" ht="15.75" customHeight="1">
      <c r="C640" s="169"/>
      <c r="D640" s="614"/>
      <c r="E640" s="614"/>
      <c r="H640" s="615"/>
      <c r="I640" s="615"/>
      <c r="J640" s="615"/>
      <c r="K640" s="616"/>
    </row>
    <row r="641" ht="15.75" customHeight="1">
      <c r="C641" s="169"/>
      <c r="D641" s="614"/>
      <c r="E641" s="614"/>
      <c r="H641" s="615"/>
      <c r="I641" s="615"/>
      <c r="J641" s="615"/>
      <c r="K641" s="616"/>
    </row>
    <row r="642" ht="15.75" customHeight="1">
      <c r="C642" s="169"/>
      <c r="D642" s="614"/>
      <c r="E642" s="614"/>
      <c r="H642" s="615"/>
      <c r="I642" s="615"/>
      <c r="J642" s="615"/>
      <c r="K642" s="616"/>
    </row>
    <row r="643" ht="15.75" customHeight="1">
      <c r="C643" s="169"/>
      <c r="D643" s="614"/>
      <c r="E643" s="614"/>
      <c r="H643" s="615"/>
      <c r="I643" s="615"/>
      <c r="J643" s="615"/>
      <c r="K643" s="616"/>
    </row>
    <row r="644" ht="15.75" customHeight="1">
      <c r="C644" s="169"/>
      <c r="D644" s="614"/>
      <c r="E644" s="614"/>
      <c r="H644" s="615"/>
      <c r="I644" s="615"/>
      <c r="J644" s="615"/>
      <c r="K644" s="616"/>
    </row>
    <row r="645" ht="15.75" customHeight="1">
      <c r="C645" s="169"/>
      <c r="D645" s="614"/>
      <c r="E645" s="614"/>
      <c r="H645" s="615"/>
      <c r="I645" s="615"/>
      <c r="J645" s="615"/>
      <c r="K645" s="616"/>
    </row>
    <row r="646" ht="15.75" customHeight="1">
      <c r="C646" s="169"/>
      <c r="D646" s="614"/>
      <c r="E646" s="614"/>
      <c r="H646" s="615"/>
      <c r="I646" s="615"/>
      <c r="J646" s="615"/>
      <c r="K646" s="616"/>
    </row>
    <row r="647" ht="15.75" customHeight="1">
      <c r="C647" s="169"/>
      <c r="D647" s="614"/>
      <c r="E647" s="614"/>
      <c r="H647" s="615"/>
      <c r="I647" s="615"/>
      <c r="J647" s="615"/>
      <c r="K647" s="616"/>
    </row>
    <row r="648" ht="15.75" customHeight="1">
      <c r="C648" s="169"/>
      <c r="D648" s="614"/>
      <c r="E648" s="614"/>
      <c r="H648" s="615"/>
      <c r="I648" s="615"/>
      <c r="J648" s="615"/>
      <c r="K648" s="616"/>
    </row>
    <row r="649" ht="15.75" customHeight="1">
      <c r="C649" s="169"/>
      <c r="D649" s="614"/>
      <c r="E649" s="614"/>
      <c r="H649" s="615"/>
      <c r="I649" s="615"/>
      <c r="J649" s="615"/>
      <c r="K649" s="616"/>
    </row>
    <row r="650" ht="15.75" customHeight="1">
      <c r="C650" s="169"/>
      <c r="D650" s="614"/>
      <c r="E650" s="614"/>
      <c r="H650" s="615"/>
      <c r="I650" s="615"/>
      <c r="J650" s="615"/>
      <c r="K650" s="616"/>
    </row>
    <row r="651" ht="15.75" customHeight="1">
      <c r="C651" s="169"/>
      <c r="D651" s="614"/>
      <c r="E651" s="614"/>
      <c r="H651" s="615"/>
      <c r="I651" s="615"/>
      <c r="J651" s="615"/>
      <c r="K651" s="616"/>
    </row>
    <row r="652" ht="15.75" customHeight="1">
      <c r="C652" s="169"/>
      <c r="D652" s="614"/>
      <c r="E652" s="614"/>
      <c r="H652" s="615"/>
      <c r="I652" s="615"/>
      <c r="J652" s="615"/>
      <c r="K652" s="616"/>
    </row>
    <row r="653" ht="15.75" customHeight="1">
      <c r="C653" s="169"/>
      <c r="D653" s="614"/>
      <c r="E653" s="614"/>
      <c r="H653" s="615"/>
      <c r="I653" s="615"/>
      <c r="J653" s="615"/>
      <c r="K653" s="616"/>
    </row>
    <row r="654" ht="15.75" customHeight="1">
      <c r="C654" s="169"/>
      <c r="D654" s="614"/>
      <c r="E654" s="614"/>
      <c r="H654" s="615"/>
      <c r="I654" s="615"/>
      <c r="J654" s="615"/>
      <c r="K654" s="616"/>
    </row>
    <row r="655" ht="15.75" customHeight="1">
      <c r="C655" s="169"/>
      <c r="D655" s="614"/>
      <c r="E655" s="614"/>
      <c r="H655" s="615"/>
      <c r="I655" s="615"/>
      <c r="J655" s="615"/>
      <c r="K655" s="616"/>
    </row>
    <row r="656" ht="15.75" customHeight="1">
      <c r="C656" s="169"/>
      <c r="D656" s="614"/>
      <c r="E656" s="614"/>
      <c r="H656" s="615"/>
      <c r="I656" s="615"/>
      <c r="J656" s="615"/>
      <c r="K656" s="616"/>
    </row>
    <row r="657" ht="15.75" customHeight="1">
      <c r="C657" s="169"/>
      <c r="D657" s="614"/>
      <c r="E657" s="614"/>
      <c r="H657" s="615"/>
      <c r="I657" s="615"/>
      <c r="J657" s="615"/>
      <c r="K657" s="616"/>
    </row>
    <row r="658" ht="15.75" customHeight="1">
      <c r="C658" s="169"/>
      <c r="D658" s="614"/>
      <c r="E658" s="614"/>
      <c r="H658" s="615"/>
      <c r="I658" s="615"/>
      <c r="J658" s="615"/>
      <c r="K658" s="616"/>
    </row>
    <row r="659" ht="15.75" customHeight="1">
      <c r="C659" s="169"/>
      <c r="D659" s="614"/>
      <c r="E659" s="614"/>
      <c r="H659" s="615"/>
      <c r="I659" s="615"/>
      <c r="J659" s="615"/>
      <c r="K659" s="616"/>
    </row>
    <row r="660" ht="15.75" customHeight="1">
      <c r="C660" s="169"/>
      <c r="D660" s="614"/>
      <c r="E660" s="614"/>
      <c r="H660" s="615"/>
      <c r="I660" s="615"/>
      <c r="J660" s="615"/>
      <c r="K660" s="616"/>
    </row>
    <row r="661" ht="15.75" customHeight="1">
      <c r="C661" s="169"/>
      <c r="D661" s="614"/>
      <c r="E661" s="614"/>
      <c r="H661" s="615"/>
      <c r="I661" s="615"/>
      <c r="J661" s="615"/>
      <c r="K661" s="616"/>
    </row>
    <row r="662" ht="15.75" customHeight="1">
      <c r="C662" s="169"/>
      <c r="D662" s="614"/>
      <c r="E662" s="614"/>
      <c r="H662" s="615"/>
      <c r="I662" s="615"/>
      <c r="J662" s="615"/>
      <c r="K662" s="616"/>
    </row>
    <row r="663" ht="15.75" customHeight="1">
      <c r="C663" s="169"/>
      <c r="D663" s="614"/>
      <c r="E663" s="614"/>
      <c r="H663" s="615"/>
      <c r="I663" s="615"/>
      <c r="J663" s="615"/>
      <c r="K663" s="616"/>
    </row>
    <row r="664" ht="15.75" customHeight="1">
      <c r="C664" s="169"/>
      <c r="D664" s="614"/>
      <c r="E664" s="614"/>
      <c r="H664" s="615"/>
      <c r="I664" s="615"/>
      <c r="J664" s="615"/>
      <c r="K664" s="616"/>
    </row>
    <row r="665" ht="15.75" customHeight="1">
      <c r="C665" s="169"/>
      <c r="D665" s="614"/>
      <c r="E665" s="614"/>
      <c r="H665" s="615"/>
      <c r="I665" s="615"/>
      <c r="J665" s="615"/>
      <c r="K665" s="616"/>
    </row>
    <row r="666" ht="15.75" customHeight="1">
      <c r="C666" s="169"/>
      <c r="D666" s="614"/>
      <c r="E666" s="614"/>
      <c r="H666" s="615"/>
      <c r="I666" s="615"/>
      <c r="J666" s="615"/>
      <c r="K666" s="616"/>
    </row>
    <row r="667" ht="15.75" customHeight="1">
      <c r="C667" s="169"/>
      <c r="D667" s="614"/>
      <c r="E667" s="614"/>
      <c r="H667" s="615"/>
      <c r="I667" s="615"/>
      <c r="J667" s="615"/>
      <c r="K667" s="616"/>
    </row>
    <row r="668" ht="15.75" customHeight="1">
      <c r="C668" s="169"/>
      <c r="D668" s="614"/>
      <c r="E668" s="614"/>
      <c r="H668" s="615"/>
      <c r="I668" s="615"/>
      <c r="J668" s="615"/>
      <c r="K668" s="616"/>
    </row>
    <row r="669" ht="15.75" customHeight="1">
      <c r="C669" s="169"/>
      <c r="D669" s="614"/>
      <c r="E669" s="614"/>
      <c r="H669" s="615"/>
      <c r="I669" s="615"/>
      <c r="J669" s="615"/>
      <c r="K669" s="616"/>
    </row>
    <row r="670" ht="15.75" customHeight="1">
      <c r="C670" s="169"/>
      <c r="D670" s="614"/>
      <c r="E670" s="614"/>
      <c r="H670" s="615"/>
      <c r="I670" s="615"/>
      <c r="J670" s="615"/>
      <c r="K670" s="616"/>
    </row>
    <row r="671" ht="15.75" customHeight="1">
      <c r="C671" s="169"/>
      <c r="D671" s="614"/>
      <c r="E671" s="614"/>
      <c r="H671" s="615"/>
      <c r="I671" s="615"/>
      <c r="J671" s="615"/>
      <c r="K671" s="616"/>
    </row>
    <row r="672" ht="15.75" customHeight="1">
      <c r="C672" s="169"/>
      <c r="D672" s="614"/>
      <c r="E672" s="614"/>
      <c r="H672" s="615"/>
      <c r="I672" s="615"/>
      <c r="J672" s="615"/>
      <c r="K672" s="616"/>
    </row>
    <row r="673" ht="15.75" customHeight="1">
      <c r="C673" s="169"/>
      <c r="D673" s="614"/>
      <c r="E673" s="614"/>
      <c r="H673" s="615"/>
      <c r="I673" s="615"/>
      <c r="J673" s="615"/>
      <c r="K673" s="616"/>
    </row>
    <row r="674" ht="15.75" customHeight="1">
      <c r="C674" s="169"/>
      <c r="D674" s="614"/>
      <c r="E674" s="614"/>
      <c r="H674" s="615"/>
      <c r="I674" s="615"/>
      <c r="J674" s="615"/>
      <c r="K674" s="616"/>
    </row>
    <row r="675" ht="15.75" customHeight="1">
      <c r="C675" s="169"/>
      <c r="D675" s="614"/>
      <c r="E675" s="614"/>
      <c r="H675" s="615"/>
      <c r="I675" s="615"/>
      <c r="J675" s="615"/>
      <c r="K675" s="616"/>
    </row>
    <row r="676" ht="15.75" customHeight="1">
      <c r="C676" s="169"/>
      <c r="D676" s="614"/>
      <c r="E676" s="614"/>
      <c r="H676" s="615"/>
      <c r="I676" s="615"/>
      <c r="J676" s="615"/>
      <c r="K676" s="616"/>
    </row>
    <row r="677" ht="15.75" customHeight="1">
      <c r="C677" s="169"/>
      <c r="D677" s="614"/>
      <c r="E677" s="614"/>
      <c r="H677" s="615"/>
      <c r="I677" s="615"/>
      <c r="J677" s="615"/>
      <c r="K677" s="616"/>
    </row>
    <row r="678" ht="15.75" customHeight="1">
      <c r="C678" s="169"/>
      <c r="D678" s="614"/>
      <c r="E678" s="614"/>
      <c r="H678" s="615"/>
      <c r="I678" s="615"/>
      <c r="J678" s="615"/>
      <c r="K678" s="616"/>
    </row>
    <row r="679" ht="15.75" customHeight="1">
      <c r="C679" s="169"/>
      <c r="D679" s="614"/>
      <c r="E679" s="614"/>
      <c r="H679" s="615"/>
      <c r="I679" s="615"/>
      <c r="J679" s="615"/>
      <c r="K679" s="616"/>
    </row>
    <row r="680" ht="15.75" customHeight="1">
      <c r="C680" s="169"/>
      <c r="D680" s="614"/>
      <c r="E680" s="614"/>
      <c r="H680" s="615"/>
      <c r="I680" s="615"/>
      <c r="J680" s="615"/>
      <c r="K680" s="616"/>
    </row>
    <row r="681" ht="15.75" customHeight="1">
      <c r="C681" s="169"/>
      <c r="D681" s="614"/>
      <c r="E681" s="614"/>
      <c r="H681" s="615"/>
      <c r="I681" s="615"/>
      <c r="J681" s="615"/>
      <c r="K681" s="616"/>
    </row>
    <row r="682" ht="15.75" customHeight="1">
      <c r="C682" s="169"/>
      <c r="D682" s="614"/>
      <c r="E682" s="614"/>
      <c r="H682" s="615"/>
      <c r="I682" s="615"/>
      <c r="J682" s="615"/>
      <c r="K682" s="616"/>
    </row>
    <row r="683" ht="15.75" customHeight="1">
      <c r="C683" s="169"/>
      <c r="D683" s="614"/>
      <c r="E683" s="614"/>
      <c r="H683" s="615"/>
      <c r="I683" s="615"/>
      <c r="J683" s="615"/>
      <c r="K683" s="616"/>
    </row>
    <row r="684" ht="15.75" customHeight="1">
      <c r="C684" s="169"/>
      <c r="D684" s="614"/>
      <c r="E684" s="614"/>
      <c r="H684" s="615"/>
      <c r="I684" s="615"/>
      <c r="J684" s="615"/>
      <c r="K684" s="616"/>
    </row>
    <row r="685" ht="15.75" customHeight="1">
      <c r="C685" s="169"/>
      <c r="D685" s="614"/>
      <c r="E685" s="614"/>
      <c r="H685" s="615"/>
      <c r="I685" s="615"/>
      <c r="J685" s="615"/>
      <c r="K685" s="616"/>
    </row>
    <row r="686" ht="15.75" customHeight="1">
      <c r="C686" s="169"/>
      <c r="D686" s="614"/>
      <c r="E686" s="614"/>
      <c r="H686" s="615"/>
      <c r="I686" s="615"/>
      <c r="J686" s="615"/>
      <c r="K686" s="616"/>
    </row>
    <row r="687" ht="15.75" customHeight="1">
      <c r="C687" s="169"/>
      <c r="D687" s="614"/>
      <c r="E687" s="614"/>
      <c r="H687" s="615"/>
      <c r="I687" s="615"/>
      <c r="J687" s="615"/>
      <c r="K687" s="616"/>
    </row>
    <row r="688" ht="15.75" customHeight="1">
      <c r="C688" s="169"/>
      <c r="D688" s="614"/>
      <c r="E688" s="614"/>
      <c r="H688" s="615"/>
      <c r="I688" s="615"/>
      <c r="J688" s="615"/>
      <c r="K688" s="616"/>
    </row>
    <row r="689" ht="15.75" customHeight="1">
      <c r="C689" s="169"/>
      <c r="D689" s="614"/>
      <c r="E689" s="614"/>
      <c r="H689" s="615"/>
      <c r="I689" s="615"/>
      <c r="J689" s="615"/>
      <c r="K689" s="616"/>
    </row>
    <row r="690" ht="15.75" customHeight="1">
      <c r="C690" s="169"/>
      <c r="D690" s="614"/>
      <c r="E690" s="614"/>
      <c r="H690" s="615"/>
      <c r="I690" s="615"/>
      <c r="J690" s="615"/>
      <c r="K690" s="616"/>
    </row>
    <row r="691" ht="15.75" customHeight="1">
      <c r="C691" s="169"/>
      <c r="D691" s="614"/>
      <c r="E691" s="614"/>
      <c r="H691" s="615"/>
      <c r="I691" s="615"/>
      <c r="J691" s="615"/>
      <c r="K691" s="616"/>
    </row>
    <row r="692" ht="15.75" customHeight="1">
      <c r="C692" s="169"/>
      <c r="D692" s="614"/>
      <c r="E692" s="614"/>
      <c r="H692" s="615"/>
      <c r="I692" s="615"/>
      <c r="J692" s="615"/>
      <c r="K692" s="616"/>
    </row>
    <row r="693" ht="15.75" customHeight="1">
      <c r="C693" s="169"/>
      <c r="D693" s="614"/>
      <c r="E693" s="614"/>
      <c r="H693" s="615"/>
      <c r="I693" s="615"/>
      <c r="J693" s="615"/>
      <c r="K693" s="616"/>
    </row>
    <row r="694" ht="15.75" customHeight="1">
      <c r="C694" s="169"/>
      <c r="D694" s="614"/>
      <c r="E694" s="614"/>
      <c r="H694" s="615"/>
      <c r="I694" s="615"/>
      <c r="J694" s="615"/>
      <c r="K694" s="616"/>
    </row>
    <row r="695" ht="15.75" customHeight="1">
      <c r="C695" s="169"/>
      <c r="D695" s="614"/>
      <c r="E695" s="614"/>
      <c r="H695" s="615"/>
      <c r="I695" s="615"/>
      <c r="J695" s="615"/>
      <c r="K695" s="616"/>
    </row>
    <row r="696" ht="15.75" customHeight="1">
      <c r="C696" s="169"/>
      <c r="D696" s="614"/>
      <c r="E696" s="614"/>
      <c r="H696" s="615"/>
      <c r="I696" s="615"/>
      <c r="J696" s="615"/>
      <c r="K696" s="616"/>
    </row>
    <row r="697" ht="15.75" customHeight="1">
      <c r="C697" s="169"/>
      <c r="D697" s="614"/>
      <c r="E697" s="614"/>
      <c r="H697" s="615"/>
      <c r="I697" s="615"/>
      <c r="J697" s="615"/>
      <c r="K697" s="616"/>
    </row>
    <row r="698" ht="15.75" customHeight="1">
      <c r="C698" s="169"/>
      <c r="D698" s="614"/>
      <c r="E698" s="614"/>
      <c r="H698" s="615"/>
      <c r="I698" s="615"/>
      <c r="J698" s="615"/>
      <c r="K698" s="616"/>
    </row>
    <row r="699" ht="15.75" customHeight="1">
      <c r="C699" s="169"/>
      <c r="D699" s="614"/>
      <c r="E699" s="614"/>
      <c r="H699" s="615"/>
      <c r="I699" s="615"/>
      <c r="J699" s="615"/>
      <c r="K699" s="616"/>
    </row>
    <row r="700" ht="15.75" customHeight="1">
      <c r="C700" s="169"/>
      <c r="D700" s="614"/>
      <c r="E700" s="614"/>
      <c r="H700" s="615"/>
      <c r="I700" s="615"/>
      <c r="J700" s="615"/>
      <c r="K700" s="616"/>
    </row>
    <row r="701" ht="15.75" customHeight="1">
      <c r="C701" s="169"/>
      <c r="D701" s="614"/>
      <c r="E701" s="614"/>
      <c r="H701" s="615"/>
      <c r="I701" s="615"/>
      <c r="J701" s="615"/>
      <c r="K701" s="616"/>
    </row>
    <row r="702" ht="15.75" customHeight="1">
      <c r="C702" s="169"/>
      <c r="D702" s="614"/>
      <c r="E702" s="614"/>
      <c r="H702" s="615"/>
      <c r="I702" s="615"/>
      <c r="J702" s="615"/>
      <c r="K702" s="616"/>
    </row>
    <row r="703" ht="15.75" customHeight="1">
      <c r="C703" s="169"/>
      <c r="D703" s="614"/>
      <c r="E703" s="614"/>
      <c r="H703" s="615"/>
      <c r="I703" s="615"/>
      <c r="J703" s="615"/>
      <c r="K703" s="616"/>
    </row>
    <row r="704" ht="15.75" customHeight="1">
      <c r="C704" s="169"/>
      <c r="D704" s="614"/>
      <c r="E704" s="614"/>
      <c r="H704" s="615"/>
      <c r="I704" s="615"/>
      <c r="J704" s="615"/>
      <c r="K704" s="616"/>
    </row>
    <row r="705" ht="15.75" customHeight="1">
      <c r="C705" s="169"/>
      <c r="D705" s="614"/>
      <c r="E705" s="614"/>
      <c r="H705" s="615"/>
      <c r="I705" s="615"/>
      <c r="J705" s="615"/>
      <c r="K705" s="616"/>
    </row>
    <row r="706" ht="15.75" customHeight="1">
      <c r="C706" s="169"/>
      <c r="D706" s="614"/>
      <c r="E706" s="614"/>
      <c r="H706" s="615"/>
      <c r="I706" s="615"/>
      <c r="J706" s="615"/>
      <c r="K706" s="616"/>
    </row>
    <row r="707" ht="15.75" customHeight="1">
      <c r="C707" s="169"/>
      <c r="D707" s="614"/>
      <c r="E707" s="614"/>
      <c r="H707" s="615"/>
      <c r="I707" s="615"/>
      <c r="J707" s="615"/>
      <c r="K707" s="616"/>
    </row>
    <row r="708" ht="15.75" customHeight="1">
      <c r="C708" s="169"/>
      <c r="D708" s="614"/>
      <c r="E708" s="614"/>
      <c r="H708" s="615"/>
      <c r="I708" s="615"/>
      <c r="J708" s="615"/>
      <c r="K708" s="616"/>
    </row>
    <row r="709" ht="15.75" customHeight="1">
      <c r="C709" s="169"/>
      <c r="D709" s="614"/>
      <c r="E709" s="614"/>
      <c r="H709" s="615"/>
      <c r="I709" s="615"/>
      <c r="J709" s="615"/>
      <c r="K709" s="616"/>
    </row>
    <row r="710" ht="15.75" customHeight="1">
      <c r="C710" s="169"/>
      <c r="D710" s="614"/>
      <c r="E710" s="614"/>
      <c r="H710" s="615"/>
      <c r="I710" s="615"/>
      <c r="J710" s="615"/>
      <c r="K710" s="616"/>
    </row>
    <row r="711" ht="15.75" customHeight="1">
      <c r="C711" s="169"/>
      <c r="D711" s="614"/>
      <c r="E711" s="614"/>
      <c r="H711" s="615"/>
      <c r="I711" s="615"/>
      <c r="J711" s="615"/>
      <c r="K711" s="616"/>
    </row>
    <row r="712" ht="15.75" customHeight="1">
      <c r="C712" s="169"/>
      <c r="D712" s="614"/>
      <c r="E712" s="614"/>
      <c r="H712" s="615"/>
      <c r="I712" s="615"/>
      <c r="J712" s="615"/>
      <c r="K712" s="616"/>
    </row>
    <row r="713" ht="15.75" customHeight="1">
      <c r="C713" s="169"/>
      <c r="D713" s="614"/>
      <c r="E713" s="614"/>
      <c r="H713" s="615"/>
      <c r="I713" s="615"/>
      <c r="J713" s="615"/>
      <c r="K713" s="616"/>
    </row>
    <row r="714" ht="15.75" customHeight="1">
      <c r="C714" s="169"/>
      <c r="D714" s="614"/>
      <c r="E714" s="614"/>
      <c r="H714" s="615"/>
      <c r="I714" s="615"/>
      <c r="J714" s="615"/>
      <c r="K714" s="616"/>
    </row>
    <row r="715" ht="15.75" customHeight="1">
      <c r="C715" s="169"/>
      <c r="D715" s="614"/>
      <c r="E715" s="614"/>
      <c r="H715" s="615"/>
      <c r="I715" s="615"/>
      <c r="J715" s="615"/>
      <c r="K715" s="616"/>
    </row>
    <row r="716" ht="15.75" customHeight="1">
      <c r="C716" s="169"/>
      <c r="D716" s="614"/>
      <c r="E716" s="614"/>
      <c r="H716" s="615"/>
      <c r="I716" s="615"/>
      <c r="J716" s="615"/>
      <c r="K716" s="616"/>
    </row>
    <row r="717" ht="15.75" customHeight="1">
      <c r="C717" s="169"/>
      <c r="D717" s="614"/>
      <c r="E717" s="614"/>
      <c r="H717" s="615"/>
      <c r="I717" s="615"/>
      <c r="J717" s="615"/>
      <c r="K717" s="616"/>
    </row>
    <row r="718" ht="15.75" customHeight="1">
      <c r="C718" s="169"/>
      <c r="D718" s="614"/>
      <c r="E718" s="614"/>
      <c r="H718" s="615"/>
      <c r="I718" s="615"/>
      <c r="J718" s="615"/>
      <c r="K718" s="616"/>
    </row>
    <row r="719" ht="15.75" customHeight="1">
      <c r="C719" s="169"/>
      <c r="D719" s="614"/>
      <c r="E719" s="614"/>
      <c r="H719" s="615"/>
      <c r="I719" s="615"/>
      <c r="J719" s="615"/>
      <c r="K719" s="616"/>
    </row>
    <row r="720" ht="15.75" customHeight="1">
      <c r="C720" s="169"/>
      <c r="D720" s="614"/>
      <c r="E720" s="614"/>
      <c r="H720" s="615"/>
      <c r="I720" s="615"/>
      <c r="J720" s="615"/>
      <c r="K720" s="616"/>
    </row>
    <row r="721" ht="15.75" customHeight="1">
      <c r="C721" s="169"/>
      <c r="D721" s="614"/>
      <c r="E721" s="614"/>
      <c r="H721" s="615"/>
      <c r="I721" s="615"/>
      <c r="J721" s="615"/>
      <c r="K721" s="616"/>
    </row>
    <row r="722" ht="15.75" customHeight="1">
      <c r="C722" s="169"/>
      <c r="D722" s="614"/>
      <c r="E722" s="614"/>
      <c r="H722" s="615"/>
      <c r="I722" s="615"/>
      <c r="J722" s="615"/>
      <c r="K722" s="616"/>
    </row>
    <row r="723" ht="15.75" customHeight="1">
      <c r="C723" s="169"/>
      <c r="D723" s="614"/>
      <c r="E723" s="614"/>
      <c r="H723" s="615"/>
      <c r="I723" s="615"/>
      <c r="J723" s="615"/>
      <c r="K723" s="616"/>
    </row>
    <row r="724" ht="15.75" customHeight="1">
      <c r="C724" s="169"/>
      <c r="D724" s="614"/>
      <c r="E724" s="614"/>
      <c r="H724" s="615"/>
      <c r="I724" s="615"/>
      <c r="J724" s="615"/>
      <c r="K724" s="616"/>
    </row>
    <row r="725" ht="15.75" customHeight="1">
      <c r="C725" s="169"/>
      <c r="D725" s="614"/>
      <c r="E725" s="614"/>
      <c r="H725" s="615"/>
      <c r="I725" s="615"/>
      <c r="J725" s="615"/>
      <c r="K725" s="616"/>
    </row>
    <row r="726" ht="15.75" customHeight="1">
      <c r="C726" s="169"/>
      <c r="D726" s="614"/>
      <c r="E726" s="614"/>
      <c r="H726" s="615"/>
      <c r="I726" s="615"/>
      <c r="J726" s="615"/>
      <c r="K726" s="616"/>
    </row>
    <row r="727" ht="15.75" customHeight="1">
      <c r="C727" s="169"/>
      <c r="D727" s="614"/>
      <c r="E727" s="614"/>
      <c r="H727" s="615"/>
      <c r="I727" s="615"/>
      <c r="J727" s="615"/>
      <c r="K727" s="616"/>
    </row>
    <row r="728" ht="15.75" customHeight="1">
      <c r="C728" s="169"/>
      <c r="D728" s="614"/>
      <c r="E728" s="614"/>
      <c r="H728" s="615"/>
      <c r="I728" s="615"/>
      <c r="J728" s="615"/>
      <c r="K728" s="616"/>
    </row>
    <row r="729" ht="15.75" customHeight="1">
      <c r="C729" s="169"/>
      <c r="D729" s="614"/>
      <c r="E729" s="614"/>
      <c r="H729" s="615"/>
      <c r="I729" s="615"/>
      <c r="J729" s="615"/>
      <c r="K729" s="616"/>
    </row>
    <row r="730" ht="15.75" customHeight="1">
      <c r="C730" s="169"/>
      <c r="D730" s="614"/>
      <c r="E730" s="614"/>
      <c r="H730" s="615"/>
      <c r="I730" s="615"/>
      <c r="J730" s="615"/>
      <c r="K730" s="616"/>
    </row>
    <row r="731" ht="15.75" customHeight="1">
      <c r="C731" s="169"/>
      <c r="D731" s="614"/>
      <c r="E731" s="614"/>
      <c r="H731" s="615"/>
      <c r="I731" s="615"/>
      <c r="J731" s="615"/>
      <c r="K731" s="616"/>
    </row>
    <row r="732" ht="15.75" customHeight="1">
      <c r="C732" s="169"/>
      <c r="D732" s="614"/>
      <c r="E732" s="614"/>
      <c r="H732" s="615"/>
      <c r="I732" s="615"/>
      <c r="J732" s="615"/>
      <c r="K732" s="616"/>
    </row>
    <row r="733" ht="15.75" customHeight="1">
      <c r="C733" s="169"/>
      <c r="D733" s="614"/>
      <c r="E733" s="614"/>
      <c r="H733" s="615"/>
      <c r="I733" s="615"/>
      <c r="J733" s="615"/>
      <c r="K733" s="616"/>
    </row>
    <row r="734" ht="15.75" customHeight="1">
      <c r="C734" s="169"/>
      <c r="D734" s="614"/>
      <c r="E734" s="614"/>
      <c r="H734" s="615"/>
      <c r="I734" s="615"/>
      <c r="J734" s="615"/>
      <c r="K734" s="616"/>
    </row>
    <row r="735" ht="15.75" customHeight="1">
      <c r="C735" s="169"/>
      <c r="D735" s="614"/>
      <c r="E735" s="614"/>
      <c r="H735" s="615"/>
      <c r="I735" s="615"/>
      <c r="J735" s="615"/>
      <c r="K735" s="616"/>
    </row>
    <row r="736" ht="15.75" customHeight="1">
      <c r="C736" s="169"/>
      <c r="D736" s="614"/>
      <c r="E736" s="614"/>
      <c r="H736" s="615"/>
      <c r="I736" s="615"/>
      <c r="J736" s="615"/>
      <c r="K736" s="616"/>
    </row>
    <row r="737" ht="15.75" customHeight="1">
      <c r="C737" s="169"/>
      <c r="D737" s="614"/>
      <c r="E737" s="614"/>
      <c r="H737" s="615"/>
      <c r="I737" s="615"/>
      <c r="J737" s="615"/>
      <c r="K737" s="616"/>
    </row>
    <row r="738" ht="15.75" customHeight="1">
      <c r="C738" s="169"/>
      <c r="D738" s="614"/>
      <c r="E738" s="614"/>
      <c r="H738" s="615"/>
      <c r="I738" s="615"/>
      <c r="J738" s="615"/>
      <c r="K738" s="616"/>
    </row>
    <row r="739" ht="15.75" customHeight="1">
      <c r="C739" s="169"/>
      <c r="D739" s="614"/>
      <c r="E739" s="614"/>
      <c r="H739" s="615"/>
      <c r="I739" s="615"/>
      <c r="J739" s="615"/>
      <c r="K739" s="616"/>
    </row>
    <row r="740" ht="15.75" customHeight="1">
      <c r="C740" s="169"/>
      <c r="D740" s="614"/>
      <c r="E740" s="614"/>
      <c r="H740" s="615"/>
      <c r="I740" s="615"/>
      <c r="J740" s="615"/>
      <c r="K740" s="616"/>
    </row>
    <row r="741" ht="15.75" customHeight="1">
      <c r="C741" s="169"/>
      <c r="D741" s="614"/>
      <c r="E741" s="614"/>
      <c r="H741" s="615"/>
      <c r="I741" s="615"/>
      <c r="J741" s="615"/>
      <c r="K741" s="616"/>
    </row>
    <row r="742" ht="15.75" customHeight="1">
      <c r="C742" s="169"/>
      <c r="D742" s="614"/>
      <c r="E742" s="614"/>
      <c r="H742" s="615"/>
      <c r="I742" s="615"/>
      <c r="J742" s="615"/>
      <c r="K742" s="616"/>
    </row>
    <row r="743" ht="15.75" customHeight="1">
      <c r="C743" s="169"/>
      <c r="D743" s="614"/>
      <c r="E743" s="614"/>
      <c r="H743" s="615"/>
      <c r="I743" s="615"/>
      <c r="J743" s="615"/>
      <c r="K743" s="616"/>
    </row>
    <row r="744" ht="15.75" customHeight="1">
      <c r="C744" s="169"/>
      <c r="D744" s="614"/>
      <c r="E744" s="614"/>
      <c r="H744" s="615"/>
      <c r="I744" s="615"/>
      <c r="J744" s="615"/>
      <c r="K744" s="616"/>
    </row>
    <row r="745" ht="15.75" customHeight="1">
      <c r="C745" s="169"/>
      <c r="D745" s="614"/>
      <c r="E745" s="614"/>
      <c r="H745" s="615"/>
      <c r="I745" s="615"/>
      <c r="J745" s="615"/>
      <c r="K745" s="616"/>
    </row>
    <row r="746" ht="15.75" customHeight="1">
      <c r="C746" s="169"/>
      <c r="D746" s="614"/>
      <c r="E746" s="614"/>
      <c r="H746" s="615"/>
      <c r="I746" s="615"/>
      <c r="J746" s="615"/>
      <c r="K746" s="616"/>
    </row>
    <row r="747" ht="15.75" customHeight="1">
      <c r="C747" s="169"/>
      <c r="D747" s="614"/>
      <c r="E747" s="614"/>
      <c r="H747" s="615"/>
      <c r="I747" s="615"/>
      <c r="J747" s="615"/>
      <c r="K747" s="616"/>
    </row>
    <row r="748" ht="15.75" customHeight="1">
      <c r="C748" s="169"/>
      <c r="D748" s="614"/>
      <c r="E748" s="614"/>
      <c r="H748" s="615"/>
      <c r="I748" s="615"/>
      <c r="J748" s="615"/>
      <c r="K748" s="616"/>
    </row>
    <row r="749" ht="15.75" customHeight="1">
      <c r="C749" s="169"/>
      <c r="D749" s="614"/>
      <c r="E749" s="614"/>
      <c r="H749" s="615"/>
      <c r="I749" s="615"/>
      <c r="J749" s="615"/>
      <c r="K749" s="616"/>
    </row>
    <row r="750" ht="15.75" customHeight="1">
      <c r="C750" s="169"/>
      <c r="D750" s="614"/>
      <c r="E750" s="614"/>
      <c r="H750" s="615"/>
      <c r="I750" s="615"/>
      <c r="J750" s="615"/>
      <c r="K750" s="616"/>
    </row>
    <row r="751" ht="15.75" customHeight="1">
      <c r="C751" s="169"/>
      <c r="D751" s="614"/>
      <c r="E751" s="614"/>
      <c r="H751" s="615"/>
      <c r="I751" s="615"/>
      <c r="J751" s="615"/>
      <c r="K751" s="616"/>
    </row>
    <row r="752" ht="15.75" customHeight="1">
      <c r="C752" s="169"/>
      <c r="D752" s="614"/>
      <c r="E752" s="614"/>
      <c r="H752" s="615"/>
      <c r="I752" s="615"/>
      <c r="J752" s="615"/>
      <c r="K752" s="616"/>
    </row>
    <row r="753" ht="15.75" customHeight="1">
      <c r="C753" s="169"/>
      <c r="D753" s="614"/>
      <c r="E753" s="614"/>
      <c r="H753" s="615"/>
      <c r="I753" s="615"/>
      <c r="J753" s="615"/>
      <c r="K753" s="616"/>
    </row>
    <row r="754" ht="15.75" customHeight="1">
      <c r="C754" s="169"/>
      <c r="D754" s="614"/>
      <c r="E754" s="614"/>
      <c r="H754" s="615"/>
      <c r="I754" s="615"/>
      <c r="J754" s="615"/>
      <c r="K754" s="616"/>
    </row>
    <row r="755" ht="15.75" customHeight="1">
      <c r="C755" s="169"/>
      <c r="D755" s="614"/>
      <c r="E755" s="614"/>
      <c r="H755" s="615"/>
      <c r="I755" s="615"/>
      <c r="J755" s="615"/>
      <c r="K755" s="616"/>
    </row>
    <row r="756" ht="15.75" customHeight="1">
      <c r="C756" s="169"/>
      <c r="D756" s="614"/>
      <c r="E756" s="614"/>
      <c r="H756" s="615"/>
      <c r="I756" s="615"/>
      <c r="J756" s="615"/>
      <c r="K756" s="616"/>
    </row>
    <row r="757" ht="15.75" customHeight="1">
      <c r="C757" s="169"/>
      <c r="D757" s="614"/>
      <c r="E757" s="614"/>
      <c r="H757" s="615"/>
      <c r="I757" s="615"/>
      <c r="J757" s="615"/>
      <c r="K757" s="616"/>
    </row>
    <row r="758" ht="15.75" customHeight="1">
      <c r="C758" s="169"/>
      <c r="D758" s="614"/>
      <c r="E758" s="614"/>
      <c r="H758" s="615"/>
      <c r="I758" s="615"/>
      <c r="J758" s="615"/>
      <c r="K758" s="616"/>
    </row>
    <row r="759" ht="15.75" customHeight="1">
      <c r="C759" s="169"/>
      <c r="D759" s="614"/>
      <c r="E759" s="614"/>
      <c r="H759" s="615"/>
      <c r="I759" s="615"/>
      <c r="J759" s="615"/>
      <c r="K759" s="616"/>
    </row>
    <row r="760" ht="15.75" customHeight="1">
      <c r="C760" s="169"/>
      <c r="D760" s="614"/>
      <c r="E760" s="614"/>
      <c r="H760" s="615"/>
      <c r="I760" s="615"/>
      <c r="J760" s="615"/>
      <c r="K760" s="616"/>
    </row>
    <row r="761" ht="15.75" customHeight="1">
      <c r="C761" s="169"/>
      <c r="D761" s="614"/>
      <c r="E761" s="614"/>
      <c r="H761" s="615"/>
      <c r="I761" s="615"/>
      <c r="J761" s="615"/>
      <c r="K761" s="616"/>
    </row>
    <row r="762" ht="15.75" customHeight="1">
      <c r="C762" s="169"/>
      <c r="D762" s="614"/>
      <c r="E762" s="614"/>
      <c r="H762" s="615"/>
      <c r="I762" s="615"/>
      <c r="J762" s="615"/>
      <c r="K762" s="616"/>
    </row>
    <row r="763" ht="15.75" customHeight="1">
      <c r="C763" s="169"/>
      <c r="D763" s="614"/>
      <c r="E763" s="614"/>
      <c r="H763" s="615"/>
      <c r="I763" s="615"/>
      <c r="J763" s="615"/>
      <c r="K763" s="616"/>
    </row>
    <row r="764" ht="15.75" customHeight="1">
      <c r="C764" s="169"/>
      <c r="D764" s="614"/>
      <c r="E764" s="614"/>
      <c r="H764" s="615"/>
      <c r="I764" s="615"/>
      <c r="J764" s="615"/>
      <c r="K764" s="616"/>
    </row>
    <row r="765" ht="15.75" customHeight="1">
      <c r="C765" s="169"/>
      <c r="D765" s="614"/>
      <c r="E765" s="614"/>
      <c r="H765" s="615"/>
      <c r="I765" s="615"/>
      <c r="J765" s="615"/>
      <c r="K765" s="616"/>
    </row>
    <row r="766" ht="15.75" customHeight="1">
      <c r="C766" s="169"/>
      <c r="D766" s="614"/>
      <c r="E766" s="614"/>
      <c r="H766" s="615"/>
      <c r="I766" s="615"/>
      <c r="J766" s="615"/>
      <c r="K766" s="616"/>
    </row>
    <row r="767" ht="15.75" customHeight="1">
      <c r="C767" s="169"/>
      <c r="D767" s="614"/>
      <c r="E767" s="614"/>
      <c r="H767" s="615"/>
      <c r="I767" s="615"/>
      <c r="J767" s="615"/>
      <c r="K767" s="616"/>
    </row>
    <row r="768" ht="15.75" customHeight="1">
      <c r="C768" s="169"/>
      <c r="D768" s="614"/>
      <c r="E768" s="614"/>
      <c r="H768" s="615"/>
      <c r="I768" s="615"/>
      <c r="J768" s="615"/>
      <c r="K768" s="616"/>
    </row>
    <row r="769" ht="15.75" customHeight="1">
      <c r="C769" s="169"/>
      <c r="D769" s="614"/>
      <c r="E769" s="614"/>
      <c r="H769" s="615"/>
      <c r="I769" s="615"/>
      <c r="J769" s="615"/>
      <c r="K769" s="616"/>
    </row>
    <row r="770" ht="15.75" customHeight="1">
      <c r="C770" s="169"/>
      <c r="D770" s="614"/>
      <c r="E770" s="614"/>
      <c r="H770" s="615"/>
      <c r="I770" s="615"/>
      <c r="J770" s="615"/>
      <c r="K770" s="616"/>
    </row>
    <row r="771" ht="15.75" customHeight="1">
      <c r="C771" s="169"/>
      <c r="D771" s="614"/>
      <c r="E771" s="614"/>
      <c r="H771" s="615"/>
      <c r="I771" s="615"/>
      <c r="J771" s="615"/>
      <c r="K771" s="616"/>
    </row>
    <row r="772" ht="15.75" customHeight="1">
      <c r="C772" s="169"/>
      <c r="D772" s="614"/>
      <c r="E772" s="614"/>
      <c r="H772" s="615"/>
      <c r="I772" s="615"/>
      <c r="J772" s="615"/>
      <c r="K772" s="616"/>
    </row>
    <row r="773" ht="15.75" customHeight="1">
      <c r="C773" s="169"/>
      <c r="D773" s="614"/>
      <c r="E773" s="614"/>
      <c r="H773" s="615"/>
      <c r="I773" s="615"/>
      <c r="J773" s="615"/>
      <c r="K773" s="616"/>
    </row>
    <row r="774" ht="15.75" customHeight="1">
      <c r="C774" s="169"/>
      <c r="D774" s="614"/>
      <c r="E774" s="614"/>
      <c r="H774" s="615"/>
      <c r="I774" s="615"/>
      <c r="J774" s="615"/>
      <c r="K774" s="616"/>
    </row>
    <row r="775" ht="15.75" customHeight="1">
      <c r="C775" s="169"/>
      <c r="D775" s="614"/>
      <c r="E775" s="614"/>
      <c r="H775" s="615"/>
      <c r="I775" s="615"/>
      <c r="J775" s="615"/>
      <c r="K775" s="616"/>
    </row>
    <row r="776" ht="15.75" customHeight="1">
      <c r="C776" s="169"/>
      <c r="D776" s="614"/>
      <c r="E776" s="614"/>
      <c r="H776" s="615"/>
      <c r="I776" s="615"/>
      <c r="J776" s="615"/>
      <c r="K776" s="616"/>
    </row>
    <row r="777" ht="15.75" customHeight="1">
      <c r="C777" s="169"/>
      <c r="D777" s="614"/>
      <c r="E777" s="614"/>
      <c r="H777" s="615"/>
      <c r="I777" s="615"/>
      <c r="J777" s="615"/>
      <c r="K777" s="616"/>
    </row>
    <row r="778" ht="15.75" customHeight="1">
      <c r="C778" s="169"/>
      <c r="D778" s="614"/>
      <c r="E778" s="614"/>
      <c r="H778" s="615"/>
      <c r="I778" s="615"/>
      <c r="J778" s="615"/>
      <c r="K778" s="616"/>
    </row>
    <row r="779" ht="15.75" customHeight="1">
      <c r="C779" s="169"/>
      <c r="D779" s="614"/>
      <c r="E779" s="614"/>
      <c r="H779" s="615"/>
      <c r="I779" s="615"/>
      <c r="J779" s="615"/>
      <c r="K779" s="616"/>
    </row>
    <row r="780" ht="15.75" customHeight="1">
      <c r="C780" s="169"/>
      <c r="D780" s="614"/>
      <c r="E780" s="614"/>
      <c r="H780" s="615"/>
      <c r="I780" s="615"/>
      <c r="J780" s="615"/>
      <c r="K780" s="616"/>
    </row>
    <row r="781" ht="15.75" customHeight="1">
      <c r="C781" s="169"/>
      <c r="D781" s="614"/>
      <c r="E781" s="614"/>
      <c r="H781" s="615"/>
      <c r="I781" s="615"/>
      <c r="J781" s="615"/>
      <c r="K781" s="616"/>
    </row>
    <row r="782" ht="15.75" customHeight="1">
      <c r="C782" s="169"/>
      <c r="D782" s="614"/>
      <c r="E782" s="614"/>
      <c r="H782" s="615"/>
      <c r="I782" s="615"/>
      <c r="J782" s="615"/>
      <c r="K782" s="616"/>
    </row>
    <row r="783" ht="15.75" customHeight="1">
      <c r="C783" s="169"/>
      <c r="D783" s="614"/>
      <c r="E783" s="614"/>
      <c r="H783" s="615"/>
      <c r="I783" s="615"/>
      <c r="J783" s="615"/>
      <c r="K783" s="616"/>
    </row>
    <row r="784" ht="15.75" customHeight="1">
      <c r="C784" s="169"/>
      <c r="D784" s="614"/>
      <c r="E784" s="614"/>
      <c r="H784" s="615"/>
      <c r="I784" s="615"/>
      <c r="J784" s="615"/>
      <c r="K784" s="616"/>
    </row>
    <row r="785" ht="15.75" customHeight="1">
      <c r="C785" s="169"/>
      <c r="D785" s="614"/>
      <c r="E785" s="614"/>
      <c r="H785" s="615"/>
      <c r="I785" s="615"/>
      <c r="J785" s="615"/>
      <c r="K785" s="616"/>
    </row>
    <row r="786" ht="15.75" customHeight="1">
      <c r="C786" s="169"/>
      <c r="D786" s="614"/>
      <c r="E786" s="614"/>
      <c r="H786" s="615"/>
      <c r="I786" s="615"/>
      <c r="J786" s="615"/>
      <c r="K786" s="616"/>
    </row>
    <row r="787" ht="15.75" customHeight="1">
      <c r="C787" s="169"/>
      <c r="D787" s="614"/>
      <c r="E787" s="614"/>
      <c r="H787" s="615"/>
      <c r="I787" s="615"/>
      <c r="J787" s="615"/>
      <c r="K787" s="616"/>
    </row>
    <row r="788" ht="15.75" customHeight="1">
      <c r="C788" s="169"/>
      <c r="D788" s="614"/>
      <c r="E788" s="614"/>
      <c r="H788" s="615"/>
      <c r="I788" s="615"/>
      <c r="J788" s="615"/>
      <c r="K788" s="616"/>
    </row>
    <row r="789" ht="15.75" customHeight="1">
      <c r="C789" s="169"/>
      <c r="D789" s="614"/>
      <c r="E789" s="614"/>
      <c r="H789" s="615"/>
      <c r="I789" s="615"/>
      <c r="J789" s="615"/>
      <c r="K789" s="616"/>
    </row>
    <row r="790" ht="15.75" customHeight="1">
      <c r="C790" s="169"/>
      <c r="D790" s="614"/>
      <c r="E790" s="614"/>
      <c r="H790" s="615"/>
      <c r="I790" s="615"/>
      <c r="J790" s="615"/>
      <c r="K790" s="616"/>
    </row>
    <row r="791" ht="15.75" customHeight="1">
      <c r="C791" s="169"/>
      <c r="D791" s="614"/>
      <c r="E791" s="614"/>
      <c r="H791" s="615"/>
      <c r="I791" s="615"/>
      <c r="J791" s="615"/>
      <c r="K791" s="616"/>
    </row>
    <row r="792" ht="15.75" customHeight="1">
      <c r="C792" s="169"/>
      <c r="D792" s="614"/>
      <c r="E792" s="614"/>
      <c r="H792" s="615"/>
      <c r="I792" s="615"/>
      <c r="J792" s="615"/>
      <c r="K792" s="616"/>
    </row>
    <row r="793" ht="15.75" customHeight="1">
      <c r="C793" s="169"/>
      <c r="D793" s="614"/>
      <c r="E793" s="614"/>
      <c r="H793" s="615"/>
      <c r="I793" s="615"/>
      <c r="J793" s="615"/>
      <c r="K793" s="616"/>
    </row>
    <row r="794" ht="15.75" customHeight="1">
      <c r="C794" s="169"/>
      <c r="D794" s="614"/>
      <c r="E794" s="614"/>
      <c r="H794" s="615"/>
      <c r="I794" s="615"/>
      <c r="J794" s="615"/>
      <c r="K794" s="616"/>
    </row>
    <row r="795" ht="15.75" customHeight="1">
      <c r="C795" s="169"/>
      <c r="D795" s="614"/>
      <c r="E795" s="614"/>
      <c r="H795" s="615"/>
      <c r="I795" s="615"/>
      <c r="J795" s="615"/>
      <c r="K795" s="616"/>
    </row>
    <row r="796" ht="15.75" customHeight="1">
      <c r="C796" s="169"/>
      <c r="D796" s="614"/>
      <c r="E796" s="614"/>
      <c r="H796" s="615"/>
      <c r="I796" s="615"/>
      <c r="J796" s="615"/>
      <c r="K796" s="616"/>
    </row>
    <row r="797" ht="15.75" customHeight="1">
      <c r="C797" s="169"/>
      <c r="D797" s="614"/>
      <c r="E797" s="614"/>
      <c r="H797" s="615"/>
      <c r="I797" s="615"/>
      <c r="J797" s="615"/>
      <c r="K797" s="616"/>
    </row>
    <row r="798" ht="15.75" customHeight="1">
      <c r="C798" s="169"/>
      <c r="D798" s="614"/>
      <c r="E798" s="614"/>
      <c r="H798" s="615"/>
      <c r="I798" s="615"/>
      <c r="J798" s="615"/>
      <c r="K798" s="616"/>
    </row>
    <row r="799" ht="15.75" customHeight="1">
      <c r="C799" s="169"/>
      <c r="D799" s="614"/>
      <c r="E799" s="614"/>
      <c r="H799" s="615"/>
      <c r="I799" s="615"/>
      <c r="J799" s="615"/>
      <c r="K799" s="616"/>
    </row>
    <row r="800" ht="15.75" customHeight="1">
      <c r="C800" s="169"/>
      <c r="D800" s="614"/>
      <c r="E800" s="614"/>
      <c r="H800" s="615"/>
      <c r="I800" s="615"/>
      <c r="J800" s="615"/>
      <c r="K800" s="616"/>
    </row>
    <row r="801" ht="15.75" customHeight="1">
      <c r="C801" s="169"/>
      <c r="D801" s="614"/>
      <c r="E801" s="614"/>
      <c r="H801" s="615"/>
      <c r="I801" s="615"/>
      <c r="J801" s="615"/>
      <c r="K801" s="616"/>
    </row>
    <row r="802" ht="15.75" customHeight="1">
      <c r="C802" s="169"/>
      <c r="D802" s="614"/>
      <c r="E802" s="614"/>
      <c r="H802" s="615"/>
      <c r="I802" s="615"/>
      <c r="J802" s="615"/>
      <c r="K802" s="616"/>
    </row>
    <row r="803" ht="15.75" customHeight="1">
      <c r="C803" s="169"/>
      <c r="D803" s="614"/>
      <c r="E803" s="614"/>
      <c r="H803" s="615"/>
      <c r="I803" s="615"/>
      <c r="J803" s="615"/>
      <c r="K803" s="616"/>
    </row>
    <row r="804" ht="15.75" customHeight="1">
      <c r="C804" s="169"/>
      <c r="D804" s="614"/>
      <c r="E804" s="614"/>
      <c r="H804" s="615"/>
      <c r="I804" s="615"/>
      <c r="J804" s="615"/>
      <c r="K804" s="616"/>
    </row>
    <row r="805" ht="15.75" customHeight="1">
      <c r="C805" s="169"/>
      <c r="D805" s="614"/>
      <c r="E805" s="614"/>
      <c r="H805" s="615"/>
      <c r="I805" s="615"/>
      <c r="J805" s="615"/>
      <c r="K805" s="616"/>
    </row>
    <row r="806" ht="15.75" customHeight="1">
      <c r="C806" s="169"/>
      <c r="D806" s="614"/>
      <c r="E806" s="614"/>
      <c r="H806" s="615"/>
      <c r="I806" s="615"/>
      <c r="J806" s="615"/>
      <c r="K806" s="616"/>
    </row>
    <row r="807" ht="15.75" customHeight="1">
      <c r="C807" s="169"/>
      <c r="D807" s="614"/>
      <c r="E807" s="614"/>
      <c r="H807" s="615"/>
      <c r="I807" s="615"/>
      <c r="J807" s="615"/>
      <c r="K807" s="616"/>
    </row>
    <row r="808" ht="15.75" customHeight="1">
      <c r="C808" s="169"/>
      <c r="D808" s="614"/>
      <c r="E808" s="614"/>
      <c r="H808" s="615"/>
      <c r="I808" s="615"/>
      <c r="J808" s="615"/>
      <c r="K808" s="616"/>
    </row>
    <row r="809" ht="15.75" customHeight="1">
      <c r="C809" s="169"/>
      <c r="D809" s="614"/>
      <c r="E809" s="614"/>
      <c r="H809" s="615"/>
      <c r="I809" s="615"/>
      <c r="J809" s="615"/>
      <c r="K809" s="616"/>
    </row>
    <row r="810" ht="15.75" customHeight="1">
      <c r="C810" s="169"/>
      <c r="D810" s="614"/>
      <c r="E810" s="614"/>
      <c r="H810" s="615"/>
      <c r="I810" s="615"/>
      <c r="J810" s="615"/>
      <c r="K810" s="616"/>
    </row>
    <row r="811" ht="15.75" customHeight="1">
      <c r="C811" s="169"/>
      <c r="D811" s="614"/>
      <c r="E811" s="614"/>
      <c r="H811" s="615"/>
      <c r="I811" s="615"/>
      <c r="J811" s="615"/>
      <c r="K811" s="616"/>
    </row>
    <row r="812" ht="15.75" customHeight="1">
      <c r="C812" s="169"/>
      <c r="D812" s="614"/>
      <c r="E812" s="614"/>
      <c r="H812" s="615"/>
      <c r="I812" s="615"/>
      <c r="J812" s="615"/>
      <c r="K812" s="616"/>
    </row>
    <row r="813" ht="15.75" customHeight="1">
      <c r="C813" s="169"/>
      <c r="D813" s="614"/>
      <c r="E813" s="614"/>
      <c r="H813" s="615"/>
      <c r="I813" s="615"/>
      <c r="J813" s="615"/>
      <c r="K813" s="616"/>
    </row>
    <row r="814" ht="15.75" customHeight="1">
      <c r="C814" s="169"/>
      <c r="D814" s="614"/>
      <c r="E814" s="614"/>
      <c r="H814" s="615"/>
      <c r="I814" s="615"/>
      <c r="J814" s="615"/>
      <c r="K814" s="616"/>
    </row>
    <row r="815" ht="15.75" customHeight="1">
      <c r="C815" s="169"/>
      <c r="D815" s="614"/>
      <c r="E815" s="614"/>
      <c r="H815" s="615"/>
      <c r="I815" s="615"/>
      <c r="J815" s="615"/>
      <c r="K815" s="616"/>
    </row>
    <row r="816" ht="15.75" customHeight="1">
      <c r="C816" s="169"/>
      <c r="D816" s="614"/>
      <c r="E816" s="614"/>
      <c r="H816" s="615"/>
      <c r="I816" s="615"/>
      <c r="J816" s="615"/>
      <c r="K816" s="616"/>
    </row>
    <row r="817" ht="15.75" customHeight="1">
      <c r="C817" s="169"/>
      <c r="D817" s="614"/>
      <c r="E817" s="614"/>
      <c r="H817" s="615"/>
      <c r="I817" s="615"/>
      <c r="J817" s="615"/>
      <c r="K817" s="616"/>
    </row>
    <row r="818" ht="15.75" customHeight="1">
      <c r="C818" s="169"/>
      <c r="D818" s="614"/>
      <c r="E818" s="614"/>
      <c r="H818" s="615"/>
      <c r="I818" s="615"/>
      <c r="J818" s="615"/>
      <c r="K818" s="616"/>
    </row>
    <row r="819" ht="15.75" customHeight="1">
      <c r="C819" s="169"/>
      <c r="D819" s="614"/>
      <c r="E819" s="614"/>
      <c r="H819" s="615"/>
      <c r="I819" s="615"/>
      <c r="J819" s="615"/>
      <c r="K819" s="616"/>
    </row>
    <row r="820" ht="15.75" customHeight="1">
      <c r="C820" s="169"/>
      <c r="D820" s="614"/>
      <c r="E820" s="614"/>
      <c r="H820" s="615"/>
      <c r="I820" s="615"/>
      <c r="J820" s="615"/>
      <c r="K820" s="616"/>
    </row>
    <row r="821" ht="15.75" customHeight="1">
      <c r="C821" s="169"/>
      <c r="D821" s="614"/>
      <c r="E821" s="614"/>
      <c r="H821" s="615"/>
      <c r="I821" s="615"/>
      <c r="J821" s="615"/>
      <c r="K821" s="616"/>
    </row>
    <row r="822" ht="15.75" customHeight="1">
      <c r="C822" s="169"/>
      <c r="D822" s="614"/>
      <c r="E822" s="614"/>
      <c r="H822" s="615"/>
      <c r="I822" s="615"/>
      <c r="J822" s="615"/>
      <c r="K822" s="616"/>
    </row>
    <row r="823" ht="15.75" customHeight="1">
      <c r="C823" s="169"/>
      <c r="D823" s="614"/>
      <c r="E823" s="614"/>
      <c r="H823" s="615"/>
      <c r="I823" s="615"/>
      <c r="J823" s="615"/>
      <c r="K823" s="616"/>
    </row>
    <row r="824" ht="15.75" customHeight="1">
      <c r="C824" s="169"/>
      <c r="D824" s="614"/>
      <c r="E824" s="614"/>
      <c r="H824" s="615"/>
      <c r="I824" s="615"/>
      <c r="J824" s="615"/>
      <c r="K824" s="616"/>
    </row>
    <row r="825" ht="15.75" customHeight="1">
      <c r="C825" s="169"/>
      <c r="D825" s="614"/>
      <c r="E825" s="614"/>
      <c r="H825" s="615"/>
      <c r="I825" s="615"/>
      <c r="J825" s="615"/>
      <c r="K825" s="616"/>
    </row>
    <row r="826" ht="15.75" customHeight="1">
      <c r="C826" s="169"/>
      <c r="D826" s="614"/>
      <c r="E826" s="614"/>
      <c r="H826" s="615"/>
      <c r="I826" s="615"/>
      <c r="J826" s="615"/>
      <c r="K826" s="616"/>
    </row>
    <row r="827" ht="15.75" customHeight="1">
      <c r="C827" s="169"/>
      <c r="D827" s="614"/>
      <c r="E827" s="614"/>
      <c r="H827" s="615"/>
      <c r="I827" s="615"/>
      <c r="J827" s="615"/>
      <c r="K827" s="616"/>
    </row>
    <row r="828" ht="15.75" customHeight="1">
      <c r="C828" s="169"/>
      <c r="D828" s="614"/>
      <c r="E828" s="614"/>
      <c r="H828" s="615"/>
      <c r="I828" s="615"/>
      <c r="J828" s="615"/>
      <c r="K828" s="616"/>
    </row>
    <row r="829" ht="15.75" customHeight="1">
      <c r="C829" s="169"/>
      <c r="D829" s="614"/>
      <c r="E829" s="614"/>
      <c r="H829" s="615"/>
      <c r="I829" s="615"/>
      <c r="J829" s="615"/>
      <c r="K829" s="616"/>
    </row>
    <row r="830" ht="15.75" customHeight="1">
      <c r="C830" s="169"/>
      <c r="D830" s="614"/>
      <c r="E830" s="614"/>
      <c r="H830" s="615"/>
      <c r="I830" s="615"/>
      <c r="J830" s="615"/>
      <c r="K830" s="616"/>
    </row>
    <row r="831" ht="15.75" customHeight="1">
      <c r="C831" s="169"/>
      <c r="D831" s="614"/>
      <c r="E831" s="614"/>
      <c r="H831" s="615"/>
      <c r="I831" s="615"/>
      <c r="J831" s="615"/>
      <c r="K831" s="616"/>
    </row>
    <row r="832" ht="15.75" customHeight="1">
      <c r="C832" s="169"/>
      <c r="D832" s="614"/>
      <c r="E832" s="614"/>
      <c r="H832" s="615"/>
      <c r="I832" s="615"/>
      <c r="J832" s="615"/>
      <c r="K832" s="616"/>
    </row>
    <row r="833" ht="15.75" customHeight="1">
      <c r="C833" s="169"/>
      <c r="D833" s="614"/>
      <c r="E833" s="614"/>
      <c r="H833" s="615"/>
      <c r="I833" s="615"/>
      <c r="J833" s="615"/>
      <c r="K833" s="616"/>
    </row>
    <row r="834" ht="15.75" customHeight="1">
      <c r="C834" s="169"/>
      <c r="D834" s="614"/>
      <c r="E834" s="614"/>
      <c r="H834" s="615"/>
      <c r="I834" s="615"/>
      <c r="J834" s="615"/>
      <c r="K834" s="616"/>
    </row>
    <row r="835" ht="15.75" customHeight="1">
      <c r="C835" s="169"/>
      <c r="D835" s="614"/>
      <c r="E835" s="614"/>
      <c r="H835" s="615"/>
      <c r="I835" s="615"/>
      <c r="J835" s="615"/>
      <c r="K835" s="616"/>
    </row>
    <row r="836" ht="15.75" customHeight="1">
      <c r="C836" s="169"/>
      <c r="D836" s="614"/>
      <c r="E836" s="614"/>
      <c r="H836" s="615"/>
      <c r="I836" s="615"/>
      <c r="J836" s="615"/>
      <c r="K836" s="616"/>
    </row>
    <row r="837" ht="15.75" customHeight="1">
      <c r="C837" s="169"/>
      <c r="D837" s="614"/>
      <c r="E837" s="614"/>
      <c r="H837" s="615"/>
      <c r="I837" s="615"/>
      <c r="J837" s="615"/>
      <c r="K837" s="616"/>
    </row>
    <row r="838" ht="15.75" customHeight="1">
      <c r="C838" s="169"/>
      <c r="D838" s="614"/>
      <c r="E838" s="614"/>
      <c r="H838" s="615"/>
      <c r="I838" s="615"/>
      <c r="J838" s="615"/>
      <c r="K838" s="616"/>
    </row>
    <row r="839" ht="15.75" customHeight="1">
      <c r="C839" s="169"/>
      <c r="D839" s="614"/>
      <c r="E839" s="614"/>
      <c r="H839" s="615"/>
      <c r="I839" s="615"/>
      <c r="J839" s="615"/>
      <c r="K839" s="616"/>
    </row>
    <row r="840" ht="15.75" customHeight="1">
      <c r="C840" s="169"/>
      <c r="D840" s="614"/>
      <c r="E840" s="614"/>
      <c r="H840" s="615"/>
      <c r="I840" s="615"/>
      <c r="J840" s="615"/>
      <c r="K840" s="616"/>
    </row>
    <row r="841" ht="15.75" customHeight="1">
      <c r="C841" s="169"/>
      <c r="D841" s="614"/>
      <c r="E841" s="614"/>
      <c r="H841" s="615"/>
      <c r="I841" s="615"/>
      <c r="J841" s="615"/>
      <c r="K841" s="616"/>
    </row>
    <row r="842" ht="15.75" customHeight="1">
      <c r="C842" s="169"/>
      <c r="D842" s="614"/>
      <c r="E842" s="614"/>
      <c r="H842" s="615"/>
      <c r="I842" s="615"/>
      <c r="J842" s="615"/>
      <c r="K842" s="616"/>
    </row>
    <row r="843" ht="15.75" customHeight="1">
      <c r="C843" s="169"/>
      <c r="D843" s="614"/>
      <c r="E843" s="614"/>
      <c r="H843" s="615"/>
      <c r="I843" s="615"/>
      <c r="J843" s="615"/>
      <c r="K843" s="616"/>
    </row>
    <row r="844" ht="15.75" customHeight="1">
      <c r="C844" s="169"/>
      <c r="D844" s="614"/>
      <c r="E844" s="614"/>
      <c r="H844" s="615"/>
      <c r="I844" s="615"/>
      <c r="J844" s="615"/>
      <c r="K844" s="616"/>
    </row>
    <row r="845" ht="15.75" customHeight="1">
      <c r="C845" s="169"/>
      <c r="D845" s="614"/>
      <c r="E845" s="614"/>
      <c r="H845" s="615"/>
      <c r="I845" s="615"/>
      <c r="J845" s="615"/>
      <c r="K845" s="616"/>
    </row>
    <row r="846" ht="15.75" customHeight="1">
      <c r="C846" s="169"/>
      <c r="D846" s="614"/>
      <c r="E846" s="614"/>
      <c r="H846" s="615"/>
      <c r="I846" s="615"/>
      <c r="J846" s="615"/>
      <c r="K846" s="616"/>
    </row>
    <row r="847" ht="15.75" customHeight="1">
      <c r="C847" s="169"/>
      <c r="D847" s="614"/>
      <c r="E847" s="614"/>
      <c r="H847" s="615"/>
      <c r="I847" s="615"/>
      <c r="J847" s="615"/>
      <c r="K847" s="616"/>
    </row>
    <row r="848" ht="15.75" customHeight="1">
      <c r="C848" s="169"/>
      <c r="D848" s="614"/>
      <c r="E848" s="614"/>
      <c r="H848" s="615"/>
      <c r="I848" s="615"/>
      <c r="J848" s="615"/>
      <c r="K848" s="616"/>
    </row>
    <row r="849" ht="15.75" customHeight="1">
      <c r="C849" s="169"/>
      <c r="D849" s="614"/>
      <c r="E849" s="614"/>
      <c r="H849" s="615"/>
      <c r="I849" s="615"/>
      <c r="J849" s="615"/>
      <c r="K849" s="616"/>
    </row>
    <row r="850" ht="15.75" customHeight="1">
      <c r="C850" s="169"/>
      <c r="D850" s="614"/>
      <c r="E850" s="614"/>
      <c r="H850" s="615"/>
      <c r="I850" s="615"/>
      <c r="J850" s="615"/>
      <c r="K850" s="616"/>
    </row>
    <row r="851" ht="15.75" customHeight="1">
      <c r="C851" s="169"/>
      <c r="D851" s="614"/>
      <c r="E851" s="614"/>
      <c r="H851" s="615"/>
      <c r="I851" s="615"/>
      <c r="J851" s="615"/>
      <c r="K851" s="616"/>
    </row>
    <row r="852" ht="15.75" customHeight="1">
      <c r="C852" s="169"/>
      <c r="D852" s="614"/>
      <c r="E852" s="614"/>
      <c r="H852" s="615"/>
      <c r="I852" s="615"/>
      <c r="J852" s="615"/>
      <c r="K852" s="616"/>
    </row>
    <row r="853" ht="15.75" customHeight="1">
      <c r="C853" s="169"/>
      <c r="D853" s="614"/>
      <c r="E853" s="614"/>
      <c r="H853" s="615"/>
      <c r="I853" s="615"/>
      <c r="J853" s="615"/>
      <c r="K853" s="616"/>
    </row>
    <row r="854" ht="15.75" customHeight="1">
      <c r="C854" s="169"/>
      <c r="D854" s="614"/>
      <c r="E854" s="614"/>
      <c r="H854" s="615"/>
      <c r="I854" s="615"/>
      <c r="J854" s="615"/>
      <c r="K854" s="616"/>
    </row>
    <row r="855" ht="15.75" customHeight="1">
      <c r="C855" s="169"/>
      <c r="D855" s="614"/>
      <c r="E855" s="614"/>
      <c r="H855" s="615"/>
      <c r="I855" s="615"/>
      <c r="J855" s="615"/>
      <c r="K855" s="616"/>
    </row>
    <row r="856" ht="15.75" customHeight="1">
      <c r="C856" s="169"/>
      <c r="D856" s="614"/>
      <c r="E856" s="614"/>
      <c r="H856" s="615"/>
      <c r="I856" s="615"/>
      <c r="J856" s="615"/>
      <c r="K856" s="616"/>
    </row>
    <row r="857" ht="15.75" customHeight="1">
      <c r="C857" s="169"/>
      <c r="D857" s="614"/>
      <c r="E857" s="614"/>
      <c r="H857" s="615"/>
      <c r="I857" s="615"/>
      <c r="J857" s="615"/>
      <c r="K857" s="616"/>
    </row>
    <row r="858" ht="15.75" customHeight="1">
      <c r="C858" s="169"/>
      <c r="D858" s="614"/>
      <c r="E858" s="614"/>
      <c r="H858" s="615"/>
      <c r="I858" s="615"/>
      <c r="J858" s="615"/>
      <c r="K858" s="616"/>
    </row>
    <row r="859" ht="15.75" customHeight="1">
      <c r="C859" s="169"/>
      <c r="D859" s="614"/>
      <c r="E859" s="614"/>
      <c r="H859" s="615"/>
      <c r="I859" s="615"/>
      <c r="J859" s="615"/>
      <c r="K859" s="616"/>
    </row>
    <row r="860" ht="15.75" customHeight="1">
      <c r="C860" s="169"/>
      <c r="D860" s="614"/>
      <c r="E860" s="614"/>
      <c r="H860" s="615"/>
      <c r="I860" s="615"/>
      <c r="J860" s="615"/>
      <c r="K860" s="616"/>
    </row>
    <row r="861" ht="15.75" customHeight="1">
      <c r="C861" s="169"/>
      <c r="D861" s="614"/>
      <c r="E861" s="614"/>
      <c r="H861" s="615"/>
      <c r="I861" s="615"/>
      <c r="J861" s="615"/>
      <c r="K861" s="616"/>
    </row>
    <row r="862" ht="15.75" customHeight="1">
      <c r="C862" s="169"/>
      <c r="D862" s="614"/>
      <c r="E862" s="614"/>
      <c r="H862" s="615"/>
      <c r="I862" s="615"/>
      <c r="J862" s="615"/>
      <c r="K862" s="616"/>
    </row>
    <row r="863" ht="15.75" customHeight="1">
      <c r="C863" s="169"/>
      <c r="D863" s="614"/>
      <c r="E863" s="614"/>
      <c r="H863" s="615"/>
      <c r="I863" s="615"/>
      <c r="J863" s="615"/>
      <c r="K863" s="616"/>
    </row>
    <row r="864" ht="15.75" customHeight="1">
      <c r="C864" s="169"/>
      <c r="D864" s="614"/>
      <c r="E864" s="614"/>
      <c r="H864" s="615"/>
      <c r="I864" s="615"/>
      <c r="J864" s="615"/>
      <c r="K864" s="616"/>
    </row>
    <row r="865" ht="15.75" customHeight="1">
      <c r="C865" s="169"/>
      <c r="D865" s="614"/>
      <c r="E865" s="614"/>
      <c r="H865" s="615"/>
      <c r="I865" s="615"/>
      <c r="J865" s="615"/>
      <c r="K865" s="616"/>
    </row>
    <row r="866" ht="15.75" customHeight="1">
      <c r="C866" s="169"/>
      <c r="D866" s="614"/>
      <c r="E866" s="614"/>
      <c r="H866" s="615"/>
      <c r="I866" s="615"/>
      <c r="J866" s="615"/>
      <c r="K866" s="616"/>
    </row>
    <row r="867" ht="15.75" customHeight="1">
      <c r="C867" s="169"/>
      <c r="D867" s="614"/>
      <c r="E867" s="614"/>
      <c r="H867" s="615"/>
      <c r="I867" s="615"/>
      <c r="J867" s="615"/>
      <c r="K867" s="616"/>
    </row>
    <row r="868" ht="15.75" customHeight="1">
      <c r="C868" s="169"/>
      <c r="D868" s="614"/>
      <c r="E868" s="614"/>
      <c r="H868" s="615"/>
      <c r="I868" s="615"/>
      <c r="J868" s="615"/>
      <c r="K868" s="616"/>
    </row>
    <row r="869" ht="15.75" customHeight="1">
      <c r="C869" s="169"/>
      <c r="D869" s="614"/>
      <c r="E869" s="614"/>
      <c r="H869" s="615"/>
      <c r="I869" s="615"/>
      <c r="J869" s="615"/>
      <c r="K869" s="616"/>
    </row>
    <row r="870" ht="15.75" customHeight="1">
      <c r="C870" s="169"/>
      <c r="D870" s="614"/>
      <c r="E870" s="614"/>
      <c r="H870" s="615"/>
      <c r="I870" s="615"/>
      <c r="J870" s="615"/>
      <c r="K870" s="616"/>
    </row>
    <row r="871" ht="15.75" customHeight="1">
      <c r="C871" s="169"/>
      <c r="D871" s="614"/>
      <c r="E871" s="614"/>
      <c r="H871" s="615"/>
      <c r="I871" s="615"/>
      <c r="J871" s="615"/>
      <c r="K871" s="616"/>
    </row>
    <row r="872" ht="15.75" customHeight="1">
      <c r="C872" s="169"/>
      <c r="D872" s="614"/>
      <c r="E872" s="614"/>
      <c r="H872" s="615"/>
      <c r="I872" s="615"/>
      <c r="J872" s="615"/>
      <c r="K872" s="616"/>
    </row>
    <row r="873" ht="15.75" customHeight="1">
      <c r="C873" s="169"/>
      <c r="D873" s="614"/>
      <c r="E873" s="614"/>
      <c r="H873" s="615"/>
      <c r="I873" s="615"/>
      <c r="J873" s="615"/>
      <c r="K873" s="616"/>
    </row>
    <row r="874" ht="15.75" customHeight="1">
      <c r="C874" s="169"/>
      <c r="D874" s="614"/>
      <c r="E874" s="614"/>
      <c r="H874" s="615"/>
      <c r="I874" s="615"/>
      <c r="J874" s="615"/>
      <c r="K874" s="616"/>
    </row>
    <row r="875" ht="15.75" customHeight="1">
      <c r="C875" s="169"/>
      <c r="D875" s="614"/>
      <c r="E875" s="614"/>
      <c r="H875" s="615"/>
      <c r="I875" s="615"/>
      <c r="J875" s="615"/>
      <c r="K875" s="616"/>
    </row>
    <row r="876" ht="15.75" customHeight="1">
      <c r="C876" s="169"/>
      <c r="D876" s="614"/>
      <c r="E876" s="614"/>
      <c r="H876" s="615"/>
      <c r="I876" s="615"/>
      <c r="J876" s="615"/>
      <c r="K876" s="616"/>
    </row>
    <row r="877" ht="15.75" customHeight="1">
      <c r="C877" s="169"/>
      <c r="D877" s="614"/>
      <c r="E877" s="614"/>
      <c r="H877" s="615"/>
      <c r="I877" s="615"/>
      <c r="J877" s="615"/>
      <c r="K877" s="616"/>
    </row>
    <row r="878" ht="15.75" customHeight="1">
      <c r="C878" s="169"/>
      <c r="D878" s="614"/>
      <c r="E878" s="614"/>
      <c r="H878" s="615"/>
      <c r="I878" s="615"/>
      <c r="J878" s="615"/>
      <c r="K878" s="616"/>
    </row>
    <row r="879" ht="15.75" customHeight="1">
      <c r="C879" s="169"/>
      <c r="D879" s="614"/>
      <c r="E879" s="614"/>
      <c r="H879" s="615"/>
      <c r="I879" s="615"/>
      <c r="J879" s="615"/>
      <c r="K879" s="616"/>
    </row>
    <row r="880" ht="15.75" customHeight="1">
      <c r="C880" s="169"/>
      <c r="D880" s="614"/>
      <c r="E880" s="614"/>
      <c r="H880" s="615"/>
      <c r="I880" s="615"/>
      <c r="J880" s="615"/>
      <c r="K880" s="616"/>
    </row>
    <row r="881" ht="15.75" customHeight="1">
      <c r="C881" s="169"/>
      <c r="D881" s="614"/>
      <c r="E881" s="614"/>
      <c r="H881" s="615"/>
      <c r="I881" s="615"/>
      <c r="J881" s="615"/>
      <c r="K881" s="616"/>
    </row>
    <row r="882" ht="15.75" customHeight="1">
      <c r="C882" s="169"/>
      <c r="D882" s="614"/>
      <c r="E882" s="614"/>
      <c r="H882" s="615"/>
      <c r="I882" s="615"/>
      <c r="J882" s="615"/>
      <c r="K882" s="616"/>
    </row>
    <row r="883" ht="15.75" customHeight="1">
      <c r="C883" s="169"/>
      <c r="D883" s="614"/>
      <c r="E883" s="614"/>
      <c r="H883" s="615"/>
      <c r="I883" s="615"/>
      <c r="J883" s="615"/>
      <c r="K883" s="616"/>
    </row>
    <row r="884" ht="15.75" customHeight="1">
      <c r="C884" s="169"/>
      <c r="D884" s="614"/>
      <c r="E884" s="614"/>
      <c r="H884" s="615"/>
      <c r="I884" s="615"/>
      <c r="J884" s="615"/>
      <c r="K884" s="616"/>
    </row>
    <row r="885" ht="15.75" customHeight="1">
      <c r="C885" s="169"/>
      <c r="D885" s="614"/>
      <c r="E885" s="614"/>
      <c r="H885" s="615"/>
      <c r="I885" s="615"/>
      <c r="J885" s="615"/>
      <c r="K885" s="616"/>
    </row>
    <row r="886" ht="15.75" customHeight="1">
      <c r="C886" s="169"/>
      <c r="D886" s="614"/>
      <c r="E886" s="614"/>
      <c r="H886" s="615"/>
      <c r="I886" s="615"/>
      <c r="J886" s="615"/>
      <c r="K886" s="616"/>
    </row>
    <row r="887" ht="15.75" customHeight="1">
      <c r="C887" s="169"/>
      <c r="D887" s="614"/>
      <c r="E887" s="614"/>
      <c r="H887" s="615"/>
      <c r="I887" s="615"/>
      <c r="J887" s="615"/>
      <c r="K887" s="616"/>
    </row>
    <row r="888" ht="15.75" customHeight="1">
      <c r="C888" s="169"/>
      <c r="D888" s="614"/>
      <c r="E888" s="614"/>
      <c r="H888" s="615"/>
      <c r="I888" s="615"/>
      <c r="J888" s="615"/>
      <c r="K888" s="616"/>
    </row>
    <row r="889" ht="15.75" customHeight="1">
      <c r="C889" s="169"/>
      <c r="D889" s="614"/>
      <c r="E889" s="614"/>
      <c r="H889" s="615"/>
      <c r="I889" s="615"/>
      <c r="J889" s="615"/>
      <c r="K889" s="616"/>
    </row>
    <row r="890" ht="15.75" customHeight="1">
      <c r="C890" s="169"/>
      <c r="D890" s="614"/>
      <c r="E890" s="614"/>
      <c r="H890" s="615"/>
      <c r="I890" s="615"/>
      <c r="J890" s="615"/>
      <c r="K890" s="616"/>
    </row>
    <row r="891" ht="15.75" customHeight="1">
      <c r="C891" s="169"/>
      <c r="D891" s="614"/>
      <c r="E891" s="614"/>
      <c r="H891" s="615"/>
      <c r="I891" s="615"/>
      <c r="J891" s="615"/>
      <c r="K891" s="616"/>
    </row>
    <row r="892" ht="15.75" customHeight="1">
      <c r="C892" s="169"/>
      <c r="D892" s="614"/>
      <c r="E892" s="614"/>
      <c r="H892" s="615"/>
      <c r="I892" s="615"/>
      <c r="J892" s="615"/>
      <c r="K892" s="616"/>
    </row>
    <row r="893" ht="15.75" customHeight="1">
      <c r="C893" s="169"/>
      <c r="D893" s="614"/>
      <c r="E893" s="614"/>
      <c r="H893" s="615"/>
      <c r="I893" s="615"/>
      <c r="J893" s="615"/>
      <c r="K893" s="616"/>
    </row>
    <row r="894" ht="15.75" customHeight="1">
      <c r="C894" s="169"/>
      <c r="D894" s="614"/>
      <c r="E894" s="614"/>
      <c r="H894" s="615"/>
      <c r="I894" s="615"/>
      <c r="J894" s="615"/>
      <c r="K894" s="616"/>
    </row>
    <row r="895" ht="15.75" customHeight="1">
      <c r="C895" s="169"/>
      <c r="D895" s="614"/>
      <c r="E895" s="614"/>
      <c r="H895" s="615"/>
      <c r="I895" s="615"/>
      <c r="J895" s="615"/>
      <c r="K895" s="616"/>
    </row>
    <row r="896" ht="15.75" customHeight="1">
      <c r="C896" s="169"/>
      <c r="D896" s="614"/>
      <c r="E896" s="614"/>
      <c r="H896" s="615"/>
      <c r="I896" s="615"/>
      <c r="J896" s="615"/>
      <c r="K896" s="616"/>
    </row>
    <row r="897" ht="15.75" customHeight="1">
      <c r="C897" s="169"/>
      <c r="D897" s="614"/>
      <c r="E897" s="614"/>
      <c r="H897" s="615"/>
      <c r="I897" s="615"/>
      <c r="J897" s="615"/>
      <c r="K897" s="616"/>
    </row>
    <row r="898" ht="15.75" customHeight="1">
      <c r="C898" s="169"/>
      <c r="D898" s="614"/>
      <c r="E898" s="614"/>
      <c r="H898" s="615"/>
      <c r="I898" s="615"/>
      <c r="J898" s="615"/>
      <c r="K898" s="616"/>
    </row>
    <row r="899" ht="15.75" customHeight="1">
      <c r="C899" s="169"/>
      <c r="D899" s="614"/>
      <c r="E899" s="614"/>
      <c r="H899" s="615"/>
      <c r="I899" s="615"/>
      <c r="J899" s="615"/>
      <c r="K899" s="616"/>
    </row>
    <row r="900" ht="15.75" customHeight="1">
      <c r="C900" s="169"/>
      <c r="D900" s="614"/>
      <c r="E900" s="614"/>
      <c r="H900" s="615"/>
      <c r="I900" s="615"/>
      <c r="J900" s="615"/>
      <c r="K900" s="616"/>
    </row>
    <row r="901" ht="15.75" customHeight="1">
      <c r="C901" s="169"/>
      <c r="D901" s="614"/>
      <c r="E901" s="614"/>
      <c r="H901" s="615"/>
      <c r="I901" s="615"/>
      <c r="J901" s="615"/>
      <c r="K901" s="616"/>
    </row>
    <row r="902" ht="15.75" customHeight="1">
      <c r="C902" s="169"/>
      <c r="D902" s="614"/>
      <c r="E902" s="614"/>
      <c r="H902" s="615"/>
      <c r="I902" s="615"/>
      <c r="J902" s="615"/>
      <c r="K902" s="616"/>
    </row>
    <row r="903" ht="15.75" customHeight="1">
      <c r="C903" s="169"/>
      <c r="D903" s="614"/>
      <c r="E903" s="614"/>
      <c r="H903" s="615"/>
      <c r="I903" s="615"/>
      <c r="J903" s="615"/>
      <c r="K903" s="616"/>
    </row>
    <row r="904" ht="15.75" customHeight="1">
      <c r="C904" s="169"/>
      <c r="D904" s="614"/>
      <c r="E904" s="614"/>
      <c r="H904" s="615"/>
      <c r="I904" s="615"/>
      <c r="J904" s="615"/>
      <c r="K904" s="616"/>
    </row>
    <row r="905" ht="15.75" customHeight="1">
      <c r="C905" s="169"/>
      <c r="D905" s="614"/>
      <c r="E905" s="614"/>
      <c r="H905" s="615"/>
      <c r="I905" s="615"/>
      <c r="J905" s="615"/>
      <c r="K905" s="616"/>
    </row>
    <row r="906" ht="15.75" customHeight="1">
      <c r="C906" s="169"/>
      <c r="D906" s="614"/>
      <c r="E906" s="614"/>
      <c r="H906" s="615"/>
      <c r="I906" s="615"/>
      <c r="J906" s="615"/>
      <c r="K906" s="616"/>
    </row>
    <row r="907" ht="15.75" customHeight="1">
      <c r="C907" s="169"/>
      <c r="D907" s="614"/>
      <c r="E907" s="614"/>
      <c r="H907" s="615"/>
      <c r="I907" s="615"/>
      <c r="J907" s="615"/>
      <c r="K907" s="616"/>
    </row>
    <row r="908" ht="15.75" customHeight="1">
      <c r="C908" s="169"/>
      <c r="D908" s="614"/>
      <c r="E908" s="614"/>
      <c r="H908" s="615"/>
      <c r="I908" s="615"/>
      <c r="J908" s="615"/>
      <c r="K908" s="616"/>
    </row>
    <row r="909" ht="15.75" customHeight="1">
      <c r="C909" s="169"/>
      <c r="D909" s="614"/>
      <c r="E909" s="614"/>
      <c r="H909" s="615"/>
      <c r="I909" s="615"/>
      <c r="J909" s="615"/>
      <c r="K909" s="616"/>
    </row>
    <row r="910" ht="15.75" customHeight="1">
      <c r="C910" s="169"/>
      <c r="D910" s="614"/>
      <c r="E910" s="614"/>
      <c r="H910" s="615"/>
      <c r="I910" s="615"/>
      <c r="J910" s="615"/>
      <c r="K910" s="616"/>
    </row>
    <row r="911" ht="15.75" customHeight="1">
      <c r="C911" s="169"/>
      <c r="D911" s="614"/>
      <c r="E911" s="614"/>
      <c r="H911" s="615"/>
      <c r="I911" s="615"/>
      <c r="J911" s="615"/>
      <c r="K911" s="616"/>
    </row>
    <row r="912" ht="15.75" customHeight="1">
      <c r="C912" s="169"/>
      <c r="D912" s="614"/>
      <c r="E912" s="614"/>
      <c r="H912" s="615"/>
      <c r="I912" s="615"/>
      <c r="J912" s="615"/>
      <c r="K912" s="616"/>
    </row>
    <row r="913" ht="15.75" customHeight="1">
      <c r="C913" s="169"/>
      <c r="D913" s="614"/>
      <c r="E913" s="614"/>
      <c r="H913" s="615"/>
      <c r="I913" s="615"/>
      <c r="J913" s="615"/>
      <c r="K913" s="616"/>
    </row>
    <row r="914" ht="15.75" customHeight="1">
      <c r="C914" s="169"/>
      <c r="D914" s="614"/>
      <c r="E914" s="614"/>
      <c r="H914" s="615"/>
      <c r="I914" s="615"/>
      <c r="J914" s="615"/>
      <c r="K914" s="616"/>
    </row>
    <row r="915" ht="15.75" customHeight="1">
      <c r="C915" s="169"/>
      <c r="D915" s="614"/>
      <c r="E915" s="614"/>
      <c r="H915" s="615"/>
      <c r="I915" s="615"/>
      <c r="J915" s="615"/>
      <c r="K915" s="616"/>
    </row>
    <row r="916" ht="15.75" customHeight="1">
      <c r="C916" s="169"/>
      <c r="D916" s="614"/>
      <c r="E916" s="614"/>
      <c r="H916" s="615"/>
      <c r="I916" s="615"/>
      <c r="J916" s="615"/>
      <c r="K916" s="616"/>
    </row>
    <row r="917" ht="15.75" customHeight="1">
      <c r="C917" s="169"/>
      <c r="D917" s="614"/>
      <c r="E917" s="614"/>
      <c r="H917" s="615"/>
      <c r="I917" s="615"/>
      <c r="J917" s="615"/>
      <c r="K917" s="616"/>
    </row>
    <row r="918" ht="15.75" customHeight="1">
      <c r="C918" s="169"/>
      <c r="D918" s="614"/>
      <c r="E918" s="614"/>
      <c r="H918" s="615"/>
      <c r="I918" s="615"/>
      <c r="J918" s="615"/>
      <c r="K918" s="616"/>
    </row>
    <row r="919" ht="15.75" customHeight="1">
      <c r="C919" s="169"/>
      <c r="D919" s="614"/>
      <c r="E919" s="614"/>
      <c r="H919" s="615"/>
      <c r="I919" s="615"/>
      <c r="J919" s="615"/>
      <c r="K919" s="616"/>
    </row>
    <row r="920" ht="15.75" customHeight="1">
      <c r="C920" s="169"/>
      <c r="D920" s="614"/>
      <c r="E920" s="614"/>
      <c r="H920" s="615"/>
      <c r="I920" s="615"/>
      <c r="J920" s="615"/>
      <c r="K920" s="616"/>
    </row>
    <row r="921" ht="15.75" customHeight="1">
      <c r="C921" s="169"/>
      <c r="D921" s="614"/>
      <c r="E921" s="614"/>
      <c r="H921" s="615"/>
      <c r="I921" s="615"/>
      <c r="J921" s="615"/>
      <c r="K921" s="616"/>
    </row>
    <row r="922" ht="15.75" customHeight="1">
      <c r="C922" s="169"/>
      <c r="D922" s="614"/>
      <c r="E922" s="614"/>
      <c r="H922" s="615"/>
      <c r="I922" s="615"/>
      <c r="J922" s="615"/>
      <c r="K922" s="616"/>
    </row>
    <row r="923" ht="15.75" customHeight="1">
      <c r="C923" s="169"/>
      <c r="D923" s="614"/>
      <c r="E923" s="614"/>
      <c r="H923" s="615"/>
      <c r="I923" s="615"/>
      <c r="J923" s="615"/>
      <c r="K923" s="616"/>
    </row>
    <row r="924" ht="15.75" customHeight="1">
      <c r="C924" s="169"/>
      <c r="D924" s="614"/>
      <c r="E924" s="614"/>
      <c r="H924" s="615"/>
      <c r="I924" s="615"/>
      <c r="J924" s="615"/>
      <c r="K924" s="616"/>
    </row>
    <row r="925" ht="15.75" customHeight="1">
      <c r="C925" s="169"/>
      <c r="D925" s="614"/>
      <c r="E925" s="614"/>
      <c r="H925" s="615"/>
      <c r="I925" s="615"/>
      <c r="J925" s="615"/>
      <c r="K925" s="616"/>
    </row>
    <row r="926" ht="15.75" customHeight="1">
      <c r="C926" s="169"/>
      <c r="D926" s="614"/>
      <c r="E926" s="614"/>
      <c r="H926" s="615"/>
      <c r="I926" s="615"/>
      <c r="J926" s="615"/>
      <c r="K926" s="616"/>
    </row>
    <row r="927" ht="15.75" customHeight="1">
      <c r="C927" s="169"/>
      <c r="D927" s="614"/>
      <c r="E927" s="614"/>
      <c r="H927" s="615"/>
      <c r="I927" s="615"/>
      <c r="J927" s="615"/>
      <c r="K927" s="616"/>
    </row>
    <row r="928" ht="15.75" customHeight="1">
      <c r="C928" s="169"/>
      <c r="D928" s="614"/>
      <c r="E928" s="614"/>
      <c r="H928" s="615"/>
      <c r="I928" s="615"/>
      <c r="J928" s="615"/>
      <c r="K928" s="616"/>
    </row>
    <row r="929" ht="15.75" customHeight="1">
      <c r="C929" s="169"/>
      <c r="D929" s="614"/>
      <c r="E929" s="614"/>
      <c r="H929" s="615"/>
      <c r="I929" s="615"/>
      <c r="J929" s="615"/>
      <c r="K929" s="616"/>
    </row>
    <row r="930" ht="15.75" customHeight="1">
      <c r="C930" s="169"/>
      <c r="D930" s="614"/>
      <c r="E930" s="614"/>
      <c r="H930" s="615"/>
      <c r="I930" s="615"/>
      <c r="J930" s="615"/>
      <c r="K930" s="616"/>
    </row>
    <row r="931" ht="15.75" customHeight="1">
      <c r="C931" s="169"/>
      <c r="D931" s="614"/>
      <c r="E931" s="614"/>
      <c r="H931" s="615"/>
      <c r="I931" s="615"/>
      <c r="J931" s="615"/>
      <c r="K931" s="616"/>
    </row>
    <row r="932" ht="15.75" customHeight="1">
      <c r="C932" s="169"/>
      <c r="D932" s="614"/>
      <c r="E932" s="614"/>
      <c r="H932" s="615"/>
      <c r="I932" s="615"/>
      <c r="J932" s="615"/>
      <c r="K932" s="616"/>
    </row>
    <row r="933" ht="15.75" customHeight="1">
      <c r="C933" s="169"/>
      <c r="D933" s="614"/>
      <c r="E933" s="614"/>
      <c r="H933" s="615"/>
      <c r="I933" s="615"/>
      <c r="J933" s="615"/>
      <c r="K933" s="616"/>
    </row>
    <row r="934" ht="15.75" customHeight="1">
      <c r="C934" s="169"/>
      <c r="D934" s="614"/>
      <c r="E934" s="614"/>
      <c r="H934" s="615"/>
      <c r="I934" s="615"/>
      <c r="J934" s="615"/>
      <c r="K934" s="616"/>
    </row>
    <row r="935" ht="15.75" customHeight="1">
      <c r="C935" s="169"/>
      <c r="D935" s="614"/>
      <c r="E935" s="614"/>
      <c r="H935" s="615"/>
      <c r="I935" s="615"/>
      <c r="J935" s="615"/>
      <c r="K935" s="616"/>
    </row>
    <row r="936" ht="15.75" customHeight="1">
      <c r="C936" s="169"/>
      <c r="D936" s="614"/>
      <c r="E936" s="614"/>
      <c r="H936" s="615"/>
      <c r="I936" s="615"/>
      <c r="J936" s="615"/>
      <c r="K936" s="616"/>
    </row>
    <row r="937" ht="15.75" customHeight="1">
      <c r="C937" s="169"/>
      <c r="D937" s="614"/>
      <c r="E937" s="614"/>
      <c r="H937" s="615"/>
      <c r="I937" s="615"/>
      <c r="J937" s="615"/>
      <c r="K937" s="616"/>
    </row>
    <row r="938" ht="15.75" customHeight="1">
      <c r="C938" s="169"/>
      <c r="D938" s="614"/>
      <c r="E938" s="614"/>
      <c r="H938" s="615"/>
      <c r="I938" s="615"/>
      <c r="J938" s="615"/>
      <c r="K938" s="616"/>
    </row>
    <row r="939" ht="15.75" customHeight="1">
      <c r="C939" s="169"/>
      <c r="D939" s="614"/>
      <c r="E939" s="614"/>
      <c r="H939" s="615"/>
      <c r="I939" s="615"/>
      <c r="J939" s="615"/>
      <c r="K939" s="616"/>
    </row>
    <row r="940" ht="15.75" customHeight="1">
      <c r="C940" s="169"/>
      <c r="D940" s="614"/>
      <c r="E940" s="614"/>
      <c r="H940" s="615"/>
      <c r="I940" s="615"/>
      <c r="J940" s="615"/>
      <c r="K940" s="616"/>
    </row>
    <row r="941" ht="15.75" customHeight="1">
      <c r="C941" s="169"/>
      <c r="D941" s="614"/>
      <c r="E941" s="614"/>
      <c r="H941" s="615"/>
      <c r="I941" s="615"/>
      <c r="J941" s="615"/>
      <c r="K941" s="616"/>
    </row>
    <row r="942" ht="15.75" customHeight="1">
      <c r="C942" s="169"/>
      <c r="D942" s="614"/>
      <c r="E942" s="614"/>
      <c r="H942" s="615"/>
      <c r="I942" s="615"/>
      <c r="J942" s="615"/>
      <c r="K942" s="616"/>
    </row>
    <row r="943" ht="15.75" customHeight="1">
      <c r="C943" s="169"/>
      <c r="D943" s="614"/>
      <c r="E943" s="614"/>
      <c r="H943" s="615"/>
      <c r="I943" s="615"/>
      <c r="J943" s="615"/>
      <c r="K943" s="616"/>
    </row>
    <row r="944" ht="15.75" customHeight="1">
      <c r="C944" s="169"/>
      <c r="D944" s="614"/>
      <c r="E944" s="614"/>
      <c r="H944" s="615"/>
      <c r="I944" s="615"/>
      <c r="J944" s="615"/>
      <c r="K944" s="616"/>
    </row>
    <row r="945" ht="15.75" customHeight="1">
      <c r="C945" s="169"/>
      <c r="D945" s="614"/>
      <c r="E945" s="614"/>
      <c r="H945" s="615"/>
      <c r="I945" s="615"/>
      <c r="J945" s="615"/>
      <c r="K945" s="616"/>
    </row>
    <row r="946" ht="15.75" customHeight="1">
      <c r="C946" s="169"/>
      <c r="D946" s="614"/>
      <c r="E946" s="614"/>
      <c r="H946" s="615"/>
      <c r="I946" s="615"/>
      <c r="J946" s="615"/>
      <c r="K946" s="616"/>
    </row>
    <row r="947" ht="15.75" customHeight="1">
      <c r="C947" s="169"/>
      <c r="D947" s="614"/>
      <c r="E947" s="614"/>
      <c r="H947" s="615"/>
      <c r="I947" s="615"/>
      <c r="J947" s="615"/>
      <c r="K947" s="616"/>
    </row>
    <row r="948" ht="15.75" customHeight="1">
      <c r="C948" s="169"/>
      <c r="D948" s="614"/>
      <c r="E948" s="614"/>
      <c r="H948" s="615"/>
      <c r="I948" s="615"/>
      <c r="J948" s="615"/>
      <c r="K948" s="616"/>
    </row>
    <row r="949" ht="15.75" customHeight="1">
      <c r="C949" s="169"/>
      <c r="D949" s="614"/>
      <c r="E949" s="614"/>
      <c r="H949" s="615"/>
      <c r="I949" s="615"/>
      <c r="J949" s="615"/>
      <c r="K949" s="616"/>
    </row>
    <row r="950" ht="15.75" customHeight="1">
      <c r="C950" s="169"/>
      <c r="D950" s="614"/>
      <c r="E950" s="614"/>
      <c r="H950" s="615"/>
      <c r="I950" s="615"/>
      <c r="J950" s="615"/>
      <c r="K950" s="616"/>
    </row>
    <row r="951" ht="15.75" customHeight="1">
      <c r="C951" s="169"/>
      <c r="D951" s="614"/>
      <c r="E951" s="614"/>
      <c r="H951" s="615"/>
      <c r="I951" s="615"/>
      <c r="J951" s="615"/>
      <c r="K951" s="616"/>
    </row>
    <row r="952" ht="15.75" customHeight="1">
      <c r="C952" s="169"/>
      <c r="D952" s="614"/>
      <c r="E952" s="614"/>
      <c r="H952" s="615"/>
      <c r="I952" s="615"/>
      <c r="J952" s="615"/>
      <c r="K952" s="616"/>
    </row>
    <row r="953" ht="15.75" customHeight="1">
      <c r="C953" s="169"/>
      <c r="D953" s="614"/>
      <c r="E953" s="614"/>
      <c r="H953" s="615"/>
      <c r="I953" s="615"/>
      <c r="J953" s="615"/>
      <c r="K953" s="616"/>
    </row>
    <row r="954" ht="15.75" customHeight="1">
      <c r="C954" s="169"/>
      <c r="D954" s="614"/>
      <c r="E954" s="614"/>
      <c r="H954" s="615"/>
      <c r="I954" s="615"/>
      <c r="J954" s="615"/>
      <c r="K954" s="616"/>
    </row>
    <row r="955" ht="15.75" customHeight="1">
      <c r="C955" s="169"/>
      <c r="D955" s="614"/>
      <c r="E955" s="614"/>
      <c r="H955" s="615"/>
      <c r="I955" s="615"/>
      <c r="J955" s="615"/>
      <c r="K955" s="616"/>
    </row>
    <row r="956" ht="15.75" customHeight="1">
      <c r="C956" s="169"/>
      <c r="D956" s="614"/>
      <c r="E956" s="614"/>
      <c r="H956" s="615"/>
      <c r="I956" s="615"/>
      <c r="J956" s="615"/>
      <c r="K956" s="616"/>
    </row>
    <row r="957" ht="15.75" customHeight="1">
      <c r="C957" s="169"/>
      <c r="D957" s="614"/>
      <c r="E957" s="614"/>
      <c r="H957" s="615"/>
      <c r="I957" s="615"/>
      <c r="J957" s="615"/>
      <c r="K957" s="616"/>
    </row>
    <row r="958" ht="15.75" customHeight="1">
      <c r="C958" s="169"/>
      <c r="D958" s="614"/>
      <c r="E958" s="614"/>
      <c r="H958" s="615"/>
      <c r="I958" s="615"/>
      <c r="J958" s="615"/>
      <c r="K958" s="616"/>
    </row>
    <row r="959" ht="15.75" customHeight="1">
      <c r="C959" s="169"/>
      <c r="D959" s="614"/>
      <c r="E959" s="614"/>
      <c r="H959" s="615"/>
      <c r="I959" s="615"/>
      <c r="J959" s="615"/>
      <c r="K959" s="616"/>
    </row>
    <row r="960" ht="15.75" customHeight="1">
      <c r="C960" s="169"/>
      <c r="D960" s="614"/>
      <c r="E960" s="614"/>
      <c r="H960" s="615"/>
      <c r="I960" s="615"/>
      <c r="J960" s="615"/>
      <c r="K960" s="616"/>
    </row>
    <row r="961" ht="15.75" customHeight="1">
      <c r="C961" s="169"/>
      <c r="D961" s="614"/>
      <c r="E961" s="614"/>
      <c r="H961" s="615"/>
      <c r="I961" s="615"/>
      <c r="J961" s="615"/>
      <c r="K961" s="616"/>
    </row>
    <row r="962" ht="15.75" customHeight="1">
      <c r="C962" s="169"/>
      <c r="D962" s="614"/>
      <c r="E962" s="614"/>
      <c r="H962" s="615"/>
      <c r="I962" s="615"/>
      <c r="J962" s="615"/>
      <c r="K962" s="616"/>
    </row>
    <row r="963" ht="15.75" customHeight="1">
      <c r="C963" s="169"/>
      <c r="D963" s="614"/>
      <c r="E963" s="614"/>
      <c r="H963" s="615"/>
      <c r="I963" s="615"/>
      <c r="J963" s="615"/>
      <c r="K963" s="616"/>
    </row>
    <row r="964" ht="15.75" customHeight="1">
      <c r="C964" s="169"/>
      <c r="D964" s="614"/>
      <c r="E964" s="614"/>
      <c r="H964" s="615"/>
      <c r="I964" s="615"/>
      <c r="J964" s="615"/>
      <c r="K964" s="616"/>
    </row>
    <row r="965" ht="15.75" customHeight="1">
      <c r="C965" s="169"/>
      <c r="D965" s="614"/>
      <c r="E965" s="614"/>
      <c r="H965" s="615"/>
      <c r="I965" s="615"/>
      <c r="J965" s="615"/>
      <c r="K965" s="616"/>
    </row>
    <row r="966" ht="15.75" customHeight="1">
      <c r="C966" s="169"/>
      <c r="D966" s="614"/>
      <c r="E966" s="614"/>
      <c r="H966" s="615"/>
      <c r="I966" s="615"/>
      <c r="J966" s="615"/>
      <c r="K966" s="616"/>
    </row>
    <row r="967" ht="15.75" customHeight="1">
      <c r="C967" s="169"/>
      <c r="D967" s="614"/>
      <c r="E967" s="614"/>
      <c r="H967" s="615"/>
      <c r="I967" s="615"/>
      <c r="J967" s="615"/>
      <c r="K967" s="616"/>
    </row>
    <row r="968" ht="15.75" customHeight="1">
      <c r="C968" s="169"/>
      <c r="D968" s="614"/>
      <c r="E968" s="614"/>
      <c r="H968" s="615"/>
      <c r="I968" s="615"/>
      <c r="J968" s="615"/>
      <c r="K968" s="616"/>
    </row>
    <row r="969" ht="15.75" customHeight="1">
      <c r="C969" s="169"/>
      <c r="D969" s="614"/>
      <c r="E969" s="614"/>
      <c r="H969" s="615"/>
      <c r="I969" s="615"/>
      <c r="J969" s="615"/>
      <c r="K969" s="616"/>
    </row>
    <row r="970" ht="15.75" customHeight="1">
      <c r="C970" s="169"/>
      <c r="D970" s="614"/>
      <c r="E970" s="614"/>
      <c r="H970" s="615"/>
      <c r="I970" s="615"/>
      <c r="J970" s="615"/>
      <c r="K970" s="616"/>
    </row>
    <row r="971" ht="15.75" customHeight="1">
      <c r="C971" s="169"/>
      <c r="D971" s="614"/>
      <c r="E971" s="614"/>
      <c r="H971" s="615"/>
      <c r="I971" s="615"/>
      <c r="J971" s="615"/>
      <c r="K971" s="616"/>
    </row>
    <row r="972" ht="15.75" customHeight="1">
      <c r="C972" s="169"/>
      <c r="D972" s="614"/>
      <c r="E972" s="614"/>
      <c r="H972" s="615"/>
      <c r="I972" s="615"/>
      <c r="J972" s="615"/>
      <c r="K972" s="616"/>
    </row>
    <row r="973" ht="15.75" customHeight="1">
      <c r="C973" s="169"/>
      <c r="D973" s="614"/>
      <c r="E973" s="614"/>
      <c r="H973" s="615"/>
      <c r="I973" s="615"/>
      <c r="J973" s="615"/>
      <c r="K973" s="616"/>
    </row>
    <row r="974" ht="15.75" customHeight="1">
      <c r="C974" s="169"/>
      <c r="D974" s="614"/>
      <c r="E974" s="614"/>
      <c r="H974" s="615"/>
      <c r="I974" s="615"/>
      <c r="J974" s="615"/>
      <c r="K974" s="616"/>
    </row>
    <row r="975" ht="15.75" customHeight="1">
      <c r="C975" s="169"/>
      <c r="D975" s="614"/>
      <c r="E975" s="614"/>
      <c r="H975" s="615"/>
      <c r="I975" s="615"/>
      <c r="J975" s="615"/>
      <c r="K975" s="616"/>
    </row>
    <row r="976" ht="15.75" customHeight="1">
      <c r="C976" s="169"/>
      <c r="D976" s="614"/>
      <c r="E976" s="614"/>
      <c r="H976" s="615"/>
      <c r="I976" s="615"/>
      <c r="J976" s="615"/>
      <c r="K976" s="616"/>
    </row>
    <row r="977" ht="15.75" customHeight="1">
      <c r="C977" s="169"/>
      <c r="D977" s="614"/>
      <c r="E977" s="614"/>
      <c r="H977" s="615"/>
      <c r="I977" s="615"/>
      <c r="J977" s="615"/>
      <c r="K977" s="616"/>
    </row>
    <row r="978" ht="15.75" customHeight="1">
      <c r="C978" s="169"/>
      <c r="D978" s="614"/>
      <c r="E978" s="614"/>
      <c r="H978" s="615"/>
      <c r="I978" s="615"/>
      <c r="J978" s="615"/>
      <c r="K978" s="616"/>
    </row>
    <row r="979" ht="15.75" customHeight="1">
      <c r="C979" s="169"/>
      <c r="D979" s="614"/>
      <c r="E979" s="614"/>
      <c r="H979" s="615"/>
      <c r="I979" s="615"/>
      <c r="J979" s="615"/>
      <c r="K979" s="616"/>
    </row>
    <row r="980" ht="15.75" customHeight="1">
      <c r="C980" s="169"/>
      <c r="D980" s="614"/>
      <c r="E980" s="614"/>
      <c r="H980" s="615"/>
      <c r="I980" s="615"/>
      <c r="J980" s="615"/>
      <c r="K980" s="616"/>
    </row>
    <row r="981" ht="15.75" customHeight="1">
      <c r="C981" s="169"/>
      <c r="D981" s="614"/>
      <c r="E981" s="614"/>
      <c r="H981" s="615"/>
      <c r="I981" s="615"/>
      <c r="J981" s="615"/>
      <c r="K981" s="616"/>
    </row>
    <row r="982" ht="15.75" customHeight="1">
      <c r="C982" s="169"/>
      <c r="D982" s="614"/>
      <c r="E982" s="614"/>
      <c r="H982" s="615"/>
      <c r="I982" s="615"/>
      <c r="J982" s="615"/>
      <c r="K982" s="616"/>
    </row>
    <row r="983" ht="15.75" customHeight="1">
      <c r="C983" s="169"/>
      <c r="D983" s="614"/>
      <c r="E983" s="614"/>
      <c r="H983" s="615"/>
      <c r="I983" s="615"/>
      <c r="J983" s="615"/>
      <c r="K983" s="616"/>
    </row>
    <row r="984" ht="15.75" customHeight="1">
      <c r="C984" s="169"/>
      <c r="D984" s="614"/>
      <c r="E984" s="614"/>
      <c r="H984" s="615"/>
      <c r="I984" s="615"/>
      <c r="J984" s="615"/>
      <c r="K984" s="616"/>
    </row>
    <row r="985" ht="15.75" customHeight="1">
      <c r="C985" s="169"/>
      <c r="D985" s="614"/>
      <c r="E985" s="614"/>
      <c r="H985" s="615"/>
      <c r="I985" s="615"/>
      <c r="J985" s="615"/>
      <c r="K985" s="616"/>
    </row>
    <row r="986" ht="15.75" customHeight="1">
      <c r="C986" s="169"/>
      <c r="D986" s="614"/>
      <c r="E986" s="614"/>
      <c r="H986" s="615"/>
      <c r="I986" s="615"/>
      <c r="J986" s="615"/>
      <c r="K986" s="616"/>
    </row>
    <row r="987" ht="15.75" customHeight="1">
      <c r="C987" s="169"/>
      <c r="D987" s="614"/>
      <c r="E987" s="614"/>
      <c r="H987" s="615"/>
      <c r="I987" s="615"/>
      <c r="J987" s="615"/>
      <c r="K987" s="616"/>
    </row>
    <row r="988" ht="15.75" customHeight="1">
      <c r="C988" s="169"/>
      <c r="D988" s="614"/>
      <c r="E988" s="614"/>
      <c r="H988" s="615"/>
      <c r="I988" s="615"/>
      <c r="J988" s="615"/>
      <c r="K988" s="616"/>
    </row>
    <row r="989" ht="15.75" customHeight="1">
      <c r="C989" s="169"/>
      <c r="D989" s="614"/>
      <c r="E989" s="614"/>
      <c r="H989" s="615"/>
      <c r="I989" s="615"/>
      <c r="J989" s="615"/>
      <c r="K989" s="616"/>
    </row>
    <row r="990" ht="15.75" customHeight="1">
      <c r="C990" s="169"/>
      <c r="D990" s="614"/>
      <c r="E990" s="614"/>
      <c r="H990" s="615"/>
      <c r="I990" s="615"/>
      <c r="J990" s="615"/>
      <c r="K990" s="616"/>
    </row>
    <row r="991" ht="15.75" customHeight="1">
      <c r="C991" s="169"/>
      <c r="D991" s="614"/>
      <c r="E991" s="614"/>
      <c r="H991" s="615"/>
      <c r="I991" s="615"/>
      <c r="J991" s="615"/>
      <c r="K991" s="616"/>
    </row>
    <row r="992" ht="15.75" customHeight="1">
      <c r="C992" s="169"/>
      <c r="D992" s="614"/>
      <c r="E992" s="614"/>
      <c r="H992" s="615"/>
      <c r="I992" s="615"/>
      <c r="J992" s="615"/>
      <c r="K992" s="616"/>
    </row>
    <row r="993" ht="15.75" customHeight="1">
      <c r="C993" s="169"/>
      <c r="D993" s="614"/>
      <c r="E993" s="614"/>
      <c r="H993" s="615"/>
      <c r="I993" s="615"/>
      <c r="J993" s="615"/>
      <c r="K993" s="616"/>
    </row>
    <row r="994" ht="15.75" customHeight="1">
      <c r="C994" s="169"/>
      <c r="D994" s="614"/>
      <c r="E994" s="614"/>
      <c r="H994" s="615"/>
      <c r="I994" s="615"/>
      <c r="J994" s="615"/>
      <c r="K994" s="616"/>
    </row>
    <row r="995" ht="15.75" customHeight="1">
      <c r="C995" s="169"/>
      <c r="D995" s="614"/>
      <c r="E995" s="614"/>
      <c r="H995" s="615"/>
      <c r="I995" s="615"/>
      <c r="J995" s="615"/>
      <c r="K995" s="616"/>
    </row>
    <row r="996" ht="15.75" customHeight="1">
      <c r="C996" s="169"/>
      <c r="D996" s="614"/>
      <c r="E996" s="614"/>
      <c r="H996" s="615"/>
      <c r="I996" s="615"/>
      <c r="J996" s="615"/>
      <c r="K996" s="616"/>
    </row>
    <row r="997" ht="15.75" customHeight="1">
      <c r="C997" s="169"/>
      <c r="D997" s="614"/>
      <c r="E997" s="614"/>
      <c r="H997" s="615"/>
      <c r="I997" s="615"/>
      <c r="J997" s="615"/>
      <c r="K997" s="616"/>
    </row>
    <row r="998" ht="15.75" customHeight="1">
      <c r="C998" s="169"/>
      <c r="D998" s="614"/>
      <c r="E998" s="614"/>
      <c r="H998" s="615"/>
      <c r="I998" s="615"/>
      <c r="J998" s="615"/>
      <c r="K998" s="616"/>
    </row>
    <row r="999" ht="15.75" customHeight="1">
      <c r="C999" s="169"/>
      <c r="D999" s="614"/>
      <c r="E999" s="614"/>
      <c r="H999" s="615"/>
      <c r="I999" s="615"/>
      <c r="J999" s="615"/>
      <c r="K999" s="616"/>
    </row>
    <row r="1000" ht="15.75" customHeight="1">
      <c r="C1000" s="169"/>
      <c r="D1000" s="614"/>
      <c r="E1000" s="614"/>
      <c r="H1000" s="615"/>
      <c r="I1000" s="615"/>
      <c r="J1000" s="615"/>
      <c r="K1000" s="616"/>
    </row>
  </sheetData>
  <mergeCells count="29">
    <mergeCell ref="B64:B80"/>
    <mergeCell ref="B81:B82"/>
    <mergeCell ref="A1:A24"/>
    <mergeCell ref="B2:B24"/>
    <mergeCell ref="A25:A41"/>
    <mergeCell ref="B25:B41"/>
    <mergeCell ref="A42:A82"/>
    <mergeCell ref="B42:B48"/>
    <mergeCell ref="B49:B63"/>
    <mergeCell ref="A108:A110"/>
    <mergeCell ref="A111:A112"/>
    <mergeCell ref="A113:A140"/>
    <mergeCell ref="A141:A202"/>
    <mergeCell ref="A83:A90"/>
    <mergeCell ref="B83:B90"/>
    <mergeCell ref="A91:A103"/>
    <mergeCell ref="B91:B103"/>
    <mergeCell ref="A104:A107"/>
    <mergeCell ref="B104:B107"/>
    <mergeCell ref="B108:B110"/>
    <mergeCell ref="B173:B187"/>
    <mergeCell ref="B188:B202"/>
    <mergeCell ref="B111:B112"/>
    <mergeCell ref="B113:B116"/>
    <mergeCell ref="B117:B130"/>
    <mergeCell ref="B131:B140"/>
    <mergeCell ref="B141:B142"/>
    <mergeCell ref="B143:B157"/>
    <mergeCell ref="B158:B172"/>
  </mergeCells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29"/>
    <col customWidth="1" min="2" max="3" width="11.0"/>
    <col customWidth="1" min="4" max="13" width="12.0"/>
    <col customWidth="1" min="14" max="14" width="12.57"/>
    <col customWidth="1" min="15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421" t="s">
        <v>134</v>
      </c>
      <c r="B3" s="422">
        <v>68.0</v>
      </c>
      <c r="C3" s="151">
        <v>74.0</v>
      </c>
      <c r="D3" s="151">
        <v>76.0</v>
      </c>
      <c r="E3" s="152">
        <v>122.0</v>
      </c>
      <c r="F3" s="153">
        <v>76.0</v>
      </c>
      <c r="G3" s="153">
        <v>70.0</v>
      </c>
      <c r="H3" s="152">
        <v>82.0</v>
      </c>
      <c r="I3" s="153">
        <v>102.0</v>
      </c>
      <c r="J3" s="152">
        <v>67.0</v>
      </c>
      <c r="K3" s="167">
        <f>+'FY24 KPIs'!M108</f>
        <v>68</v>
      </c>
      <c r="L3" s="167">
        <f>+'FY24 KPIs'!N108</f>
        <v>104</v>
      </c>
      <c r="M3" s="167">
        <f>+'FY24 KPIs'!O108</f>
        <v>69</v>
      </c>
      <c r="N3" s="672">
        <f t="shared" ref="N3:N6" si="1">SUM(B3:M3)</f>
        <v>978</v>
      </c>
    </row>
    <row r="4">
      <c r="A4" s="426" t="s">
        <v>136</v>
      </c>
      <c r="B4" s="427">
        <v>149.0</v>
      </c>
      <c r="C4" s="158">
        <v>141.0</v>
      </c>
      <c r="D4" s="158">
        <v>114.0</v>
      </c>
      <c r="E4" s="159">
        <v>166.0</v>
      </c>
      <c r="F4" s="160">
        <v>104.0</v>
      </c>
      <c r="G4" s="160">
        <v>107.0</v>
      </c>
      <c r="H4" s="159">
        <v>181.0</v>
      </c>
      <c r="I4" s="160">
        <v>256.0</v>
      </c>
      <c r="J4" s="159">
        <v>162.0</v>
      </c>
      <c r="K4" s="167">
        <f>+'FY24 KPIs'!M109</f>
        <v>209</v>
      </c>
      <c r="L4" s="167">
        <f>+'FY24 KPIs'!N109</f>
        <v>177</v>
      </c>
      <c r="M4" s="167">
        <f>+'FY24 KPIs'!O109</f>
        <v>166</v>
      </c>
      <c r="N4" s="688">
        <f t="shared" si="1"/>
        <v>1932</v>
      </c>
    </row>
    <row r="5">
      <c r="A5" s="431" t="s">
        <v>137</v>
      </c>
      <c r="B5" s="432">
        <v>32822.37</v>
      </c>
      <c r="C5" s="433">
        <v>43503.84</v>
      </c>
      <c r="D5" s="433">
        <v>41503.83</v>
      </c>
      <c r="E5" s="434">
        <v>39907.46</v>
      </c>
      <c r="F5" s="435">
        <v>46361.33</v>
      </c>
      <c r="G5" s="435">
        <v>47688.9</v>
      </c>
      <c r="H5" s="435">
        <v>45108.83</v>
      </c>
      <c r="I5" s="436">
        <v>72298.72</v>
      </c>
      <c r="J5" s="435">
        <v>48681.06</v>
      </c>
      <c r="K5" s="342">
        <f>+'FY24 KPIs'!M110</f>
        <v>57022.1</v>
      </c>
      <c r="L5" s="342">
        <f>+'FY24 KPIs'!N110</f>
        <v>44241.72</v>
      </c>
      <c r="M5" s="342">
        <f>+'FY24 KPIs'!O110</f>
        <v>41382.69</v>
      </c>
      <c r="N5" s="689">
        <f t="shared" si="1"/>
        <v>560522.85</v>
      </c>
    </row>
    <row r="6">
      <c r="A6" s="675" t="s">
        <v>206</v>
      </c>
      <c r="B6" s="690">
        <f>+B5</f>
        <v>32822.37</v>
      </c>
      <c r="C6" s="690">
        <f t="shared" ref="C6:M6" si="2">SUM(B6+C5)</f>
        <v>76326.21</v>
      </c>
      <c r="D6" s="690">
        <f t="shared" si="2"/>
        <v>117830.04</v>
      </c>
      <c r="E6" s="690">
        <f t="shared" si="2"/>
        <v>157737.5</v>
      </c>
      <c r="F6" s="690">
        <f t="shared" si="2"/>
        <v>204098.83</v>
      </c>
      <c r="G6" s="690">
        <f t="shared" si="2"/>
        <v>251787.73</v>
      </c>
      <c r="H6" s="690">
        <f t="shared" si="2"/>
        <v>296896.56</v>
      </c>
      <c r="I6" s="690">
        <f t="shared" si="2"/>
        <v>369195.28</v>
      </c>
      <c r="J6" s="690">
        <f t="shared" si="2"/>
        <v>417876.34</v>
      </c>
      <c r="K6" s="690">
        <f t="shared" si="2"/>
        <v>474898.44</v>
      </c>
      <c r="L6" s="690">
        <f t="shared" si="2"/>
        <v>519140.16</v>
      </c>
      <c r="M6" s="690">
        <f t="shared" si="2"/>
        <v>560522.85</v>
      </c>
      <c r="N6" s="691">
        <f t="shared" si="1"/>
        <v>3479132.31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8.71"/>
    <col customWidth="1" min="3" max="3" width="65.43"/>
    <col customWidth="1" min="4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8" t="s">
        <v>14</v>
      </c>
    </row>
    <row r="3">
      <c r="A3" s="692" t="s">
        <v>139</v>
      </c>
      <c r="B3" s="440"/>
      <c r="C3" s="693" t="s">
        <v>207</v>
      </c>
      <c r="D3" s="694" t="str">
        <f>+'FY24 KPIs'!D111</f>
        <v>N/A</v>
      </c>
      <c r="E3" s="694">
        <f>+'FY24 KPIs'!E111</f>
        <v>25</v>
      </c>
      <c r="F3" s="694">
        <f>+'FY24 KPIs'!F111</f>
        <v>23</v>
      </c>
      <c r="G3" s="694">
        <f>+'FY24 KPIs'!G111</f>
        <v>15</v>
      </c>
      <c r="H3" s="694">
        <f>+'FY24 KPIs'!H111</f>
        <v>14</v>
      </c>
      <c r="I3" s="694">
        <f>+'FY24 KPIs'!I111</f>
        <v>13</v>
      </c>
      <c r="J3" s="694">
        <f>+'FY24 KPIs'!J111</f>
        <v>18</v>
      </c>
      <c r="K3" s="694">
        <f>+'FY24 KPIs'!K111</f>
        <v>15</v>
      </c>
      <c r="L3" s="694">
        <f>+'FY24 KPIs'!L111</f>
        <v>16</v>
      </c>
      <c r="M3" s="694">
        <f>+'FY24 KPIs'!M111</f>
        <v>14</v>
      </c>
      <c r="N3" s="694">
        <f>+'FY24 KPIs'!N111</f>
        <v>15</v>
      </c>
      <c r="O3" s="694">
        <f>+'FY24 KPIs'!O111</f>
        <v>15</v>
      </c>
      <c r="P3" s="369">
        <f>AVERAGE(E3:O3)</f>
        <v>16.63636364</v>
      </c>
      <c r="Q3" s="446">
        <f>SUM(10/P3)</f>
        <v>0.6010928962</v>
      </c>
    </row>
    <row r="4">
      <c r="A4" s="19"/>
      <c r="B4" s="9"/>
      <c r="C4" s="695" t="s">
        <v>208</v>
      </c>
      <c r="D4" s="694">
        <f>+'FY24 KPIs'!D112</f>
        <v>0</v>
      </c>
      <c r="E4" s="694">
        <f>+'FY24 KPIs'!E112</f>
        <v>2</v>
      </c>
      <c r="F4" s="694">
        <f>+'FY24 KPIs'!F112</f>
        <v>0</v>
      </c>
      <c r="G4" s="694">
        <f>+'FY24 KPIs'!G112</f>
        <v>0</v>
      </c>
      <c r="H4" s="694">
        <f>+'FY24 KPIs'!H112</f>
        <v>2</v>
      </c>
      <c r="I4" s="694">
        <f>+'FY24 KPIs'!I112</f>
        <v>0</v>
      </c>
      <c r="J4" s="694">
        <f>+'FY24 KPIs'!J112</f>
        <v>0</v>
      </c>
      <c r="K4" s="694">
        <f>+'FY24 KPIs'!K112</f>
        <v>0</v>
      </c>
      <c r="L4" s="694">
        <f>+'FY24 KPIs'!L112</f>
        <v>0</v>
      </c>
      <c r="M4" s="694">
        <f>+'FY24 KPIs'!M112</f>
        <v>0</v>
      </c>
      <c r="N4" s="694">
        <f>+'FY24 KPIs'!N112</f>
        <v>18</v>
      </c>
      <c r="O4" s="694">
        <f>+'FY24 KPIs'!O112</f>
        <v>0</v>
      </c>
      <c r="P4" s="370">
        <f>SUM(D4:O4)</f>
        <v>22</v>
      </c>
      <c r="Q4" s="27">
        <f>SUM(P4/25)</f>
        <v>0.88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A4"/>
    <mergeCell ref="B3:B4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3.86"/>
    <col customWidth="1" min="4" max="16" width="8.71"/>
    <col customWidth="1" min="17" max="17" width="9.57"/>
    <col customWidth="1" min="18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8" t="s">
        <v>14</v>
      </c>
      <c r="Q2" s="6" t="s">
        <v>15</v>
      </c>
    </row>
    <row r="3">
      <c r="A3" s="696" t="s">
        <v>142</v>
      </c>
      <c r="B3" s="697"/>
      <c r="C3" s="450" t="s">
        <v>144</v>
      </c>
      <c r="D3" s="451">
        <v>4.0</v>
      </c>
      <c r="E3" s="452">
        <v>1.0</v>
      </c>
      <c r="F3" s="152">
        <v>1.0</v>
      </c>
      <c r="G3" s="152">
        <v>3.0</v>
      </c>
      <c r="H3" s="152">
        <v>17.0</v>
      </c>
      <c r="I3" s="152">
        <v>2.0</v>
      </c>
      <c r="J3" s="453">
        <v>11.0</v>
      </c>
      <c r="K3" s="153">
        <v>2.0</v>
      </c>
      <c r="L3" s="152">
        <v>1.0</v>
      </c>
      <c r="M3" s="698">
        <f>+'FY24 KPIs'!L113</f>
        <v>1</v>
      </c>
      <c r="N3" s="698">
        <f>+'FY24 KPIs'!N113</f>
        <v>3</v>
      </c>
      <c r="O3" s="698">
        <f>+'FY24 KPIs'!O113</f>
        <v>0</v>
      </c>
      <c r="P3" s="699">
        <f t="shared" ref="P3:P21" si="1">SUM(D3:O3)</f>
        <v>46</v>
      </c>
      <c r="Q3" s="700">
        <f t="shared" ref="Q3:Q4" si="2">AVERAGE(D3:O3)</f>
        <v>3.833333333</v>
      </c>
    </row>
    <row r="4">
      <c r="A4" s="9"/>
      <c r="B4" s="697"/>
      <c r="C4" s="456" t="s">
        <v>145</v>
      </c>
      <c r="D4" s="457">
        <v>1.0</v>
      </c>
      <c r="E4" s="163">
        <v>0.0</v>
      </c>
      <c r="F4" s="159">
        <v>0.0</v>
      </c>
      <c r="G4" s="159">
        <v>3.0</v>
      </c>
      <c r="H4" s="159">
        <v>27.0</v>
      </c>
      <c r="I4" s="159">
        <v>3.0</v>
      </c>
      <c r="J4" s="458">
        <v>14.0</v>
      </c>
      <c r="K4" s="160">
        <v>3.0</v>
      </c>
      <c r="L4" s="159">
        <v>5.0</v>
      </c>
      <c r="M4" s="698">
        <f>+'FY24 KPIs'!L114</f>
        <v>5</v>
      </c>
      <c r="N4" s="698">
        <f>+'FY24 KPIs'!N114</f>
        <v>0</v>
      </c>
      <c r="O4" s="698">
        <f>+'FY24 KPIs'!O114</f>
        <v>12</v>
      </c>
      <c r="P4" s="459">
        <f t="shared" si="1"/>
        <v>73</v>
      </c>
      <c r="Q4" s="511">
        <f t="shared" si="2"/>
        <v>6.083333333</v>
      </c>
    </row>
    <row r="5">
      <c r="A5" s="9"/>
      <c r="B5" s="697"/>
      <c r="C5" s="461" t="s">
        <v>146</v>
      </c>
      <c r="D5" s="457">
        <v>265.0</v>
      </c>
      <c r="E5" s="163">
        <v>278.0</v>
      </c>
      <c r="F5" s="163">
        <v>170.0</v>
      </c>
      <c r="G5" s="163">
        <v>188.0</v>
      </c>
      <c r="H5" s="163">
        <v>140.0</v>
      </c>
      <c r="I5" s="163">
        <v>102.0</v>
      </c>
      <c r="J5" s="163">
        <v>133.0</v>
      </c>
      <c r="K5" s="462">
        <v>114.0</v>
      </c>
      <c r="L5" s="163">
        <v>117.0</v>
      </c>
      <c r="M5" s="698">
        <f>+'FY24 KPIs'!L115</f>
        <v>117</v>
      </c>
      <c r="N5" s="698">
        <f>+'FY24 KPIs'!N115</f>
        <v>184</v>
      </c>
      <c r="O5" s="698">
        <f>+'FY24 KPIs'!O115</f>
        <v>0</v>
      </c>
      <c r="P5" s="459">
        <f t="shared" si="1"/>
        <v>1808</v>
      </c>
      <c r="Q5" s="481">
        <f>SUM(P5/P4)</f>
        <v>24.76712329</v>
      </c>
    </row>
    <row r="6">
      <c r="A6" s="9"/>
      <c r="B6" s="697"/>
      <c r="C6" s="463" t="s">
        <v>147</v>
      </c>
      <c r="D6" s="464"/>
      <c r="E6" s="465"/>
      <c r="F6" s="465">
        <v>104.0</v>
      </c>
      <c r="G6" s="465">
        <v>202.0</v>
      </c>
      <c r="H6" s="465">
        <v>183.0</v>
      </c>
      <c r="I6" s="465">
        <v>172.0</v>
      </c>
      <c r="J6" s="465">
        <v>149.0</v>
      </c>
      <c r="K6" s="466">
        <v>221.0</v>
      </c>
      <c r="L6" s="465">
        <v>180.0</v>
      </c>
      <c r="M6" s="698">
        <f>+'FY24 KPIs'!L116</f>
        <v>180</v>
      </c>
      <c r="N6" s="698">
        <f>+'FY24 KPIs'!N116</f>
        <v>190</v>
      </c>
      <c r="O6" s="698">
        <f>+'FY24 KPIs'!O116</f>
        <v>269</v>
      </c>
      <c r="P6" s="459">
        <f t="shared" si="1"/>
        <v>1850</v>
      </c>
      <c r="Q6" s="481">
        <f>+SUM(P6/P4)</f>
        <v>25.34246575</v>
      </c>
    </row>
    <row r="7">
      <c r="A7" s="9"/>
      <c r="B7" s="697"/>
      <c r="C7" s="470" t="s">
        <v>149</v>
      </c>
      <c r="D7" s="471">
        <v>25.0</v>
      </c>
      <c r="E7" s="472">
        <v>21.0</v>
      </c>
      <c r="F7" s="473">
        <v>34.0</v>
      </c>
      <c r="G7" s="474">
        <v>35.0</v>
      </c>
      <c r="H7" s="474">
        <v>55.0</v>
      </c>
      <c r="I7" s="474">
        <v>39.0</v>
      </c>
      <c r="J7" s="475">
        <v>18.0</v>
      </c>
      <c r="K7" s="332">
        <v>36.0</v>
      </c>
      <c r="L7" s="474">
        <v>14.0</v>
      </c>
      <c r="M7" s="698">
        <f>+'FY24 KPIs'!L117</f>
        <v>14</v>
      </c>
      <c r="N7" s="698">
        <f>+'FY24 KPIs'!M117</f>
        <v>15</v>
      </c>
      <c r="O7" s="698">
        <f>+'FY24 KPIs'!N117</f>
        <v>7</v>
      </c>
      <c r="P7" s="459">
        <f t="shared" si="1"/>
        <v>313</v>
      </c>
      <c r="Q7" s="481"/>
    </row>
    <row r="8">
      <c r="A8" s="9"/>
      <c r="B8" s="697"/>
      <c r="C8" s="479" t="s">
        <v>112</v>
      </c>
      <c r="D8" s="427">
        <v>26.0</v>
      </c>
      <c r="E8" s="158">
        <v>28.0</v>
      </c>
      <c r="F8" s="480">
        <v>10.0</v>
      </c>
      <c r="G8" s="159">
        <v>43.0</v>
      </c>
      <c r="H8" s="159">
        <v>32.0</v>
      </c>
      <c r="I8" s="159">
        <v>15.0</v>
      </c>
      <c r="J8" s="458">
        <v>22.0</v>
      </c>
      <c r="K8" s="160">
        <v>25.0</v>
      </c>
      <c r="L8" s="159">
        <v>14.0</v>
      </c>
      <c r="M8" s="698">
        <f>+'FY24 KPIs'!L118</f>
        <v>14</v>
      </c>
      <c r="N8" s="698">
        <f>+'FY24 KPIs'!M118</f>
        <v>14</v>
      </c>
      <c r="O8" s="698">
        <f>+'FY24 KPIs'!N118</f>
        <v>10</v>
      </c>
      <c r="P8" s="459">
        <f t="shared" si="1"/>
        <v>253</v>
      </c>
      <c r="Q8" s="481"/>
    </row>
    <row r="9">
      <c r="A9" s="9"/>
      <c r="B9" s="697"/>
      <c r="C9" s="479" t="s">
        <v>150</v>
      </c>
      <c r="D9" s="427">
        <v>0.0</v>
      </c>
      <c r="E9" s="158">
        <v>0.0</v>
      </c>
      <c r="F9" s="480">
        <v>0.0</v>
      </c>
      <c r="G9" s="159">
        <v>0.0</v>
      </c>
      <c r="H9" s="159">
        <v>0.0</v>
      </c>
      <c r="I9" s="159">
        <v>0.0</v>
      </c>
      <c r="J9" s="458">
        <v>0.0</v>
      </c>
      <c r="K9" s="160">
        <v>0.0</v>
      </c>
      <c r="L9" s="159">
        <v>0.0</v>
      </c>
      <c r="M9" s="698">
        <f>+'FY24 KPIs'!L119</f>
        <v>0</v>
      </c>
      <c r="N9" s="698">
        <f>+'FY24 KPIs'!M119</f>
        <v>0</v>
      </c>
      <c r="O9" s="698">
        <f>+'FY24 KPIs'!N119</f>
        <v>0</v>
      </c>
      <c r="P9" s="459">
        <f t="shared" si="1"/>
        <v>0</v>
      </c>
      <c r="Q9" s="481"/>
    </row>
    <row r="10">
      <c r="A10" s="9"/>
      <c r="B10" s="697"/>
      <c r="C10" s="479" t="s">
        <v>0</v>
      </c>
      <c r="D10" s="427">
        <v>78.0</v>
      </c>
      <c r="E10" s="158">
        <v>60.0</v>
      </c>
      <c r="F10" s="480">
        <v>60.0</v>
      </c>
      <c r="G10" s="159">
        <v>77.0</v>
      </c>
      <c r="H10" s="159">
        <v>74.0</v>
      </c>
      <c r="I10" s="159">
        <v>62.0</v>
      </c>
      <c r="J10" s="458">
        <v>54.0</v>
      </c>
      <c r="K10" s="160">
        <v>72.0</v>
      </c>
      <c r="L10" s="159">
        <v>90.0</v>
      </c>
      <c r="M10" s="698">
        <f>+'FY24 KPIs'!L120</f>
        <v>90</v>
      </c>
      <c r="N10" s="698">
        <f>+'FY24 KPIs'!M120</f>
        <v>50</v>
      </c>
      <c r="O10" s="698">
        <f>+'FY24 KPIs'!N120</f>
        <v>141</v>
      </c>
      <c r="P10" s="459">
        <f t="shared" si="1"/>
        <v>908</v>
      </c>
      <c r="Q10" s="481"/>
    </row>
    <row r="11">
      <c r="A11" s="9"/>
      <c r="B11" s="697"/>
      <c r="C11" s="479" t="s">
        <v>151</v>
      </c>
      <c r="D11" s="427">
        <v>24.0</v>
      </c>
      <c r="E11" s="158">
        <v>43.0</v>
      </c>
      <c r="F11" s="480">
        <v>49.0</v>
      </c>
      <c r="G11" s="159">
        <v>89.0</v>
      </c>
      <c r="H11" s="159">
        <v>43.0</v>
      </c>
      <c r="I11" s="159">
        <v>53.0</v>
      </c>
      <c r="J11" s="458">
        <v>43.0</v>
      </c>
      <c r="K11" s="160">
        <v>51.0</v>
      </c>
      <c r="L11" s="159">
        <v>57.0</v>
      </c>
      <c r="M11" s="698">
        <f>+'FY24 KPIs'!L121</f>
        <v>57</v>
      </c>
      <c r="N11" s="698">
        <f>+'FY24 KPIs'!M121</f>
        <v>60</v>
      </c>
      <c r="O11" s="698">
        <f>+'FY24 KPIs'!N121</f>
        <v>80</v>
      </c>
      <c r="P11" s="459">
        <f t="shared" si="1"/>
        <v>649</v>
      </c>
      <c r="Q11" s="481"/>
    </row>
    <row r="12">
      <c r="A12" s="9"/>
      <c r="B12" s="697"/>
      <c r="C12" s="479" t="s">
        <v>64</v>
      </c>
      <c r="D12" s="427">
        <v>11.0</v>
      </c>
      <c r="E12" s="158">
        <v>13.0</v>
      </c>
      <c r="F12" s="480">
        <v>12.0</v>
      </c>
      <c r="G12" s="159">
        <v>0.0</v>
      </c>
      <c r="H12" s="159">
        <v>0.0</v>
      </c>
      <c r="I12" s="159">
        <v>3.0</v>
      </c>
      <c r="J12" s="458">
        <v>0.0</v>
      </c>
      <c r="K12" s="160">
        <v>0.0</v>
      </c>
      <c r="L12" s="159">
        <v>0.0</v>
      </c>
      <c r="M12" s="698" t="str">
        <f>+'FY24 KPIs'!L122</f>
        <v/>
      </c>
      <c r="N12" s="698" t="str">
        <f>+'FY24 KPIs'!M122</f>
        <v/>
      </c>
      <c r="O12" s="698" t="str">
        <f>+'FY24 KPIs'!N122</f>
        <v/>
      </c>
      <c r="P12" s="459">
        <f t="shared" si="1"/>
        <v>39</v>
      </c>
      <c r="Q12" s="481"/>
    </row>
    <row r="13">
      <c r="A13" s="9"/>
      <c r="B13" s="697"/>
      <c r="C13" s="479" t="s">
        <v>152</v>
      </c>
      <c r="D13" s="427">
        <v>19.0</v>
      </c>
      <c r="E13" s="158">
        <v>19.0</v>
      </c>
      <c r="F13" s="480">
        <v>21.0</v>
      </c>
      <c r="G13" s="159">
        <v>34.0</v>
      </c>
      <c r="H13" s="159">
        <v>18.0</v>
      </c>
      <c r="I13" s="159">
        <v>13.0</v>
      </c>
      <c r="J13" s="458">
        <v>24.0</v>
      </c>
      <c r="K13" s="160">
        <v>21.0</v>
      </c>
      <c r="L13" s="159">
        <v>11.0</v>
      </c>
      <c r="M13" s="698">
        <f>+'FY24 KPIs'!L123</f>
        <v>11</v>
      </c>
      <c r="N13" s="698">
        <f>+'FY24 KPIs'!M123</f>
        <v>24</v>
      </c>
      <c r="O13" s="698">
        <f>+'FY24 KPIs'!N123</f>
        <v>8</v>
      </c>
      <c r="P13" s="459">
        <f t="shared" si="1"/>
        <v>223</v>
      </c>
      <c r="Q13" s="481"/>
    </row>
    <row r="14">
      <c r="A14" s="9"/>
      <c r="B14" s="697"/>
      <c r="C14" s="479" t="s">
        <v>153</v>
      </c>
      <c r="D14" s="427"/>
      <c r="E14" s="158"/>
      <c r="F14" s="480"/>
      <c r="G14" s="159"/>
      <c r="H14" s="159"/>
      <c r="I14" s="159"/>
      <c r="J14" s="458">
        <v>1.0</v>
      </c>
      <c r="K14" s="160">
        <v>0.0</v>
      </c>
      <c r="L14" s="159">
        <v>2.0</v>
      </c>
      <c r="M14" s="698">
        <f>+'FY24 KPIs'!L124</f>
        <v>2</v>
      </c>
      <c r="N14" s="698">
        <f>+'FY24 KPIs'!M124</f>
        <v>0</v>
      </c>
      <c r="O14" s="698">
        <f>+'FY24 KPIs'!N124</f>
        <v>2</v>
      </c>
      <c r="P14" s="459">
        <f t="shared" si="1"/>
        <v>7</v>
      </c>
      <c r="Q14" s="481"/>
    </row>
    <row r="15">
      <c r="A15" s="9"/>
      <c r="B15" s="697"/>
      <c r="C15" s="479" t="s">
        <v>37</v>
      </c>
      <c r="D15" s="427">
        <v>21.0</v>
      </c>
      <c r="E15" s="158">
        <v>25.0</v>
      </c>
      <c r="F15" s="480">
        <v>28.0</v>
      </c>
      <c r="G15" s="159">
        <v>23.0</v>
      </c>
      <c r="H15" s="159">
        <v>16.0</v>
      </c>
      <c r="I15" s="159">
        <v>7.0</v>
      </c>
      <c r="J15" s="458">
        <v>20.0</v>
      </c>
      <c r="K15" s="160">
        <v>21.0</v>
      </c>
      <c r="L15" s="159">
        <v>17.0</v>
      </c>
      <c r="M15" s="698">
        <f>+'FY24 KPIs'!L125</f>
        <v>17</v>
      </c>
      <c r="N15" s="698">
        <f>+'FY24 KPIs'!M125</f>
        <v>9</v>
      </c>
      <c r="O15" s="698">
        <f>+'FY24 KPIs'!N125</f>
        <v>12</v>
      </c>
      <c r="P15" s="459">
        <f t="shared" si="1"/>
        <v>216</v>
      </c>
      <c r="Q15" s="481"/>
    </row>
    <row r="16">
      <c r="A16" s="9"/>
      <c r="B16" s="697"/>
      <c r="C16" s="479" t="s">
        <v>154</v>
      </c>
      <c r="D16" s="427">
        <v>9.0</v>
      </c>
      <c r="E16" s="158">
        <v>19.0</v>
      </c>
      <c r="F16" s="480">
        <v>13.0</v>
      </c>
      <c r="G16" s="159">
        <v>30.0</v>
      </c>
      <c r="H16" s="159">
        <v>15.0</v>
      </c>
      <c r="I16" s="159">
        <v>14.0</v>
      </c>
      <c r="J16" s="458">
        <v>21.0</v>
      </c>
      <c r="K16" s="160">
        <v>9.0</v>
      </c>
      <c r="L16" s="159">
        <v>6.0</v>
      </c>
      <c r="M16" s="698">
        <f>+'FY24 KPIs'!L126</f>
        <v>6</v>
      </c>
      <c r="N16" s="698">
        <f>+'FY24 KPIs'!M126</f>
        <v>7</v>
      </c>
      <c r="O16" s="698">
        <f>+'FY24 KPIs'!N126</f>
        <v>11</v>
      </c>
      <c r="P16" s="459">
        <f t="shared" si="1"/>
        <v>160</v>
      </c>
      <c r="Q16" s="481"/>
    </row>
    <row r="17">
      <c r="A17" s="9"/>
      <c r="B17" s="697"/>
      <c r="C17" s="479" t="s">
        <v>142</v>
      </c>
      <c r="D17" s="427">
        <v>48.0</v>
      </c>
      <c r="E17" s="158">
        <v>48.0</v>
      </c>
      <c r="F17" s="480">
        <v>43.0</v>
      </c>
      <c r="G17" s="159">
        <v>47.0</v>
      </c>
      <c r="H17" s="159">
        <v>48.0</v>
      </c>
      <c r="I17" s="159">
        <v>52.0</v>
      </c>
      <c r="J17" s="458">
        <v>46.0</v>
      </c>
      <c r="K17" s="160">
        <v>50.0</v>
      </c>
      <c r="L17" s="159">
        <v>45.0</v>
      </c>
      <c r="M17" s="698">
        <f>+'FY24 KPIs'!L127</f>
        <v>45</v>
      </c>
      <c r="N17" s="698">
        <f>+'FY24 KPIs'!M127</f>
        <v>65</v>
      </c>
      <c r="O17" s="698">
        <f>+'FY24 KPIs'!N127</f>
        <v>70</v>
      </c>
      <c r="P17" s="459">
        <f t="shared" si="1"/>
        <v>607</v>
      </c>
      <c r="Q17" s="481"/>
    </row>
    <row r="18">
      <c r="A18" s="9"/>
      <c r="B18" s="697"/>
      <c r="C18" s="479" t="s">
        <v>155</v>
      </c>
      <c r="D18" s="427"/>
      <c r="E18" s="158"/>
      <c r="F18" s="480"/>
      <c r="G18" s="159"/>
      <c r="H18" s="159"/>
      <c r="I18" s="159"/>
      <c r="J18" s="458">
        <v>6.0</v>
      </c>
      <c r="K18" s="160">
        <v>36.0</v>
      </c>
      <c r="L18" s="159">
        <v>30.0</v>
      </c>
      <c r="M18" s="698">
        <f>+'FY24 KPIs'!L128</f>
        <v>30</v>
      </c>
      <c r="N18" s="698">
        <f>+'FY24 KPIs'!M128</f>
        <v>21</v>
      </c>
      <c r="O18" s="698">
        <f>+'FY24 KPIs'!N128</f>
        <v>25</v>
      </c>
      <c r="P18" s="459">
        <f t="shared" si="1"/>
        <v>148</v>
      </c>
      <c r="Q18" s="511"/>
    </row>
    <row r="19">
      <c r="A19" s="9"/>
      <c r="B19" s="697"/>
      <c r="C19" s="479" t="s">
        <v>156</v>
      </c>
      <c r="D19" s="427">
        <v>3.0</v>
      </c>
      <c r="E19" s="158">
        <v>4.0</v>
      </c>
      <c r="F19" s="480">
        <v>1.0</v>
      </c>
      <c r="G19" s="159">
        <v>8.0</v>
      </c>
      <c r="H19" s="159">
        <v>8.0</v>
      </c>
      <c r="I19" s="159">
        <v>3.0</v>
      </c>
      <c r="J19" s="458">
        <v>12.0</v>
      </c>
      <c r="K19" s="160">
        <v>5.0</v>
      </c>
      <c r="L19" s="159">
        <v>7.0</v>
      </c>
      <c r="M19" s="698">
        <f>+'FY24 KPIs'!L129</f>
        <v>7</v>
      </c>
      <c r="N19" s="698">
        <f>+'FY24 KPIs'!M129</f>
        <v>7</v>
      </c>
      <c r="O19" s="698">
        <f>+'FY24 KPIs'!N129</f>
        <v>5</v>
      </c>
      <c r="P19" s="459">
        <f t="shared" si="1"/>
        <v>70</v>
      </c>
      <c r="Q19" s="500"/>
    </row>
    <row r="20">
      <c r="A20" s="9"/>
      <c r="B20" s="697"/>
      <c r="C20" s="482" t="s">
        <v>157</v>
      </c>
      <c r="D20" s="483">
        <v>1.0</v>
      </c>
      <c r="E20" s="484">
        <v>0.0</v>
      </c>
      <c r="F20" s="485">
        <v>3.0</v>
      </c>
      <c r="G20" s="356">
        <v>4.0</v>
      </c>
      <c r="H20" s="356">
        <v>14.0</v>
      </c>
      <c r="I20" s="356">
        <v>13.0</v>
      </c>
      <c r="J20" s="486">
        <v>15.0</v>
      </c>
      <c r="K20" s="165">
        <v>9.0</v>
      </c>
      <c r="L20" s="356">
        <v>4.0</v>
      </c>
      <c r="M20" s="698">
        <f>+'FY24 KPIs'!L130</f>
        <v>4</v>
      </c>
      <c r="N20" s="698">
        <f>+'FY24 KPIs'!M130</f>
        <v>3</v>
      </c>
      <c r="O20" s="698">
        <f>+'FY24 KPIs'!N130</f>
        <v>3</v>
      </c>
      <c r="P20" s="459">
        <f t="shared" si="1"/>
        <v>73</v>
      </c>
      <c r="Q20" s="500"/>
    </row>
    <row r="21" ht="15.75" customHeight="1">
      <c r="A21" s="9"/>
      <c r="B21" s="697"/>
      <c r="C21" s="489" t="s">
        <v>159</v>
      </c>
      <c r="D21" s="490">
        <v>0.97</v>
      </c>
      <c r="E21" s="491">
        <v>0.87</v>
      </c>
      <c r="F21" s="492">
        <v>0.98</v>
      </c>
      <c r="G21" s="492">
        <v>0.94</v>
      </c>
      <c r="H21" s="492">
        <v>0.925</v>
      </c>
      <c r="I21" s="492">
        <v>0.99</v>
      </c>
      <c r="J21" s="493">
        <v>0.91</v>
      </c>
      <c r="K21" s="494">
        <v>0.93</v>
      </c>
      <c r="L21" s="492">
        <v>0.98</v>
      </c>
      <c r="M21" s="701">
        <f>+'FY24 KPIs'!L131</f>
        <v>0.98</v>
      </c>
      <c r="N21" s="701">
        <f>+'FY24 KPIs'!M131</f>
        <v>0.98</v>
      </c>
      <c r="O21" s="701">
        <f>+'FY24 KPIs'!N131</f>
        <v>93.3</v>
      </c>
      <c r="P21" s="507">
        <f t="shared" si="1"/>
        <v>103.755</v>
      </c>
      <c r="Q21" s="500">
        <f>SUM(P21/60)</f>
        <v>1.72925</v>
      </c>
      <c r="R21" s="425" t="s">
        <v>209</v>
      </c>
    </row>
    <row r="22" ht="15.75" customHeight="1">
      <c r="A22" s="9"/>
      <c r="B22" s="697"/>
      <c r="C22" s="497" t="s">
        <v>160</v>
      </c>
      <c r="D22" s="427">
        <v>12.0</v>
      </c>
      <c r="E22" s="158">
        <v>12.0</v>
      </c>
      <c r="F22" s="159">
        <v>14.0</v>
      </c>
      <c r="G22" s="159">
        <v>17.4</v>
      </c>
      <c r="H22" s="159">
        <v>14.9</v>
      </c>
      <c r="I22" s="159">
        <v>13.9</v>
      </c>
      <c r="J22" s="498">
        <v>12.2</v>
      </c>
      <c r="K22" s="160">
        <v>14.2</v>
      </c>
      <c r="L22" s="159">
        <v>15.3</v>
      </c>
      <c r="M22" s="698">
        <f>+'FY24 KPIs'!L132</f>
        <v>15.3</v>
      </c>
      <c r="N22" s="698">
        <f>+'FY24 KPIs'!M132</f>
        <v>12.2</v>
      </c>
      <c r="O22" s="698">
        <f>+'FY24 KPIs'!N132</f>
        <v>15.8</v>
      </c>
      <c r="P22" s="459">
        <f t="shared" ref="P22:P26" si="3">AVERAGE(D22:O22)</f>
        <v>14.1</v>
      </c>
      <c r="Q22" s="499">
        <f t="shared" ref="Q22:Q25" si="4">AVERAGE(D22:O22)/60</f>
        <v>0.235</v>
      </c>
      <c r="R22" s="425" t="s">
        <v>209</v>
      </c>
    </row>
    <row r="23" ht="15.75" customHeight="1">
      <c r="A23" s="9"/>
      <c r="B23" s="697"/>
      <c r="C23" s="497" t="s">
        <v>161</v>
      </c>
      <c r="D23" s="427">
        <v>260.0</v>
      </c>
      <c r="E23" s="158">
        <v>554.0</v>
      </c>
      <c r="F23" s="159">
        <v>932.0</v>
      </c>
      <c r="G23" s="159">
        <v>523.0</v>
      </c>
      <c r="H23" s="159">
        <v>360.0</v>
      </c>
      <c r="I23" s="159">
        <v>407.0</v>
      </c>
      <c r="J23" s="458">
        <v>149.0</v>
      </c>
      <c r="K23" s="51">
        <v>152.0</v>
      </c>
      <c r="L23" s="159">
        <v>387.0</v>
      </c>
      <c r="M23" s="698">
        <f>+'FY24 KPIs'!L133</f>
        <v>387</v>
      </c>
      <c r="N23" s="698">
        <f>+'FY24 KPIs'!M133</f>
        <v>254</v>
      </c>
      <c r="O23" s="698">
        <f>+'FY24 KPIs'!N133</f>
        <v>311</v>
      </c>
      <c r="P23" s="510">
        <f t="shared" si="3"/>
        <v>389.6666667</v>
      </c>
      <c r="Q23" s="499">
        <f t="shared" si="4"/>
        <v>6.494444444</v>
      </c>
      <c r="R23" s="425" t="s">
        <v>209</v>
      </c>
    </row>
    <row r="24" ht="15.75" customHeight="1">
      <c r="A24" s="9"/>
      <c r="B24" s="697"/>
      <c r="C24" s="497" t="s">
        <v>162</v>
      </c>
      <c r="D24" s="427">
        <v>660.0</v>
      </c>
      <c r="E24" s="158">
        <v>1260.0</v>
      </c>
      <c r="F24" s="159">
        <v>956.0</v>
      </c>
      <c r="G24" s="159">
        <v>980.0</v>
      </c>
      <c r="H24" s="159">
        <v>621.0</v>
      </c>
      <c r="I24" s="159">
        <v>971.0</v>
      </c>
      <c r="J24" s="458">
        <v>1350.0</v>
      </c>
      <c r="K24" s="51">
        <v>1437.0</v>
      </c>
      <c r="L24" s="159">
        <v>907.0</v>
      </c>
      <c r="M24" s="698">
        <f>+'FY24 KPIs'!L134</f>
        <v>907</v>
      </c>
      <c r="N24" s="698">
        <f>+'FY24 KPIs'!M134</f>
        <v>709</v>
      </c>
      <c r="O24" s="698">
        <f>+'FY24 KPIs'!N134</f>
        <v>480</v>
      </c>
      <c r="P24" s="459">
        <f t="shared" si="3"/>
        <v>936.5</v>
      </c>
      <c r="Q24" s="499">
        <f t="shared" si="4"/>
        <v>15.60833333</v>
      </c>
    </row>
    <row r="25" ht="15.75" customHeight="1">
      <c r="A25" s="9"/>
      <c r="B25" s="697"/>
      <c r="C25" s="497" t="s">
        <v>163</v>
      </c>
      <c r="D25" s="427">
        <v>19.0</v>
      </c>
      <c r="E25" s="158">
        <v>22.0</v>
      </c>
      <c r="F25" s="159">
        <v>436.0</v>
      </c>
      <c r="G25" s="159">
        <v>18.0</v>
      </c>
      <c r="H25" s="159">
        <v>20.0</v>
      </c>
      <c r="I25" s="159">
        <v>35.0</v>
      </c>
      <c r="J25" s="458">
        <v>385.0</v>
      </c>
      <c r="K25" s="51">
        <v>126.0</v>
      </c>
      <c r="L25" s="159">
        <v>135.0</v>
      </c>
      <c r="M25" s="698">
        <f>+'FY24 KPIs'!L135</f>
        <v>135</v>
      </c>
      <c r="N25" s="698">
        <f>+'FY24 KPIs'!M135</f>
        <v>244</v>
      </c>
      <c r="O25" s="698">
        <f>+'FY24 KPIs'!N135</f>
        <v>159</v>
      </c>
      <c r="P25" s="510">
        <f t="shared" si="3"/>
        <v>144.5</v>
      </c>
      <c r="Q25" s="499">
        <f t="shared" si="4"/>
        <v>2.408333333</v>
      </c>
    </row>
    <row r="26" ht="15.75" customHeight="1">
      <c r="A26" s="103"/>
      <c r="B26" s="702"/>
      <c r="C26" s="501" t="s">
        <v>164</v>
      </c>
      <c r="D26" s="502">
        <v>0.98</v>
      </c>
      <c r="E26" s="503">
        <v>0.99</v>
      </c>
      <c r="F26" s="159"/>
      <c r="G26" s="504">
        <v>0.994</v>
      </c>
      <c r="H26" s="504">
        <v>0.994</v>
      </c>
      <c r="I26" s="504">
        <v>0.993</v>
      </c>
      <c r="J26" s="505">
        <v>0.99</v>
      </c>
      <c r="K26" s="506">
        <v>0.99</v>
      </c>
      <c r="L26" s="504">
        <v>0.99</v>
      </c>
      <c r="M26" s="701">
        <f>+'FY24 KPIs'!L136</f>
        <v>0.99</v>
      </c>
      <c r="N26" s="701">
        <f>+'FY24 KPIs'!M136</f>
        <v>0.99</v>
      </c>
      <c r="O26" s="701">
        <f>+'FY24 KPIs'!N136</f>
        <v>0.92</v>
      </c>
      <c r="P26" s="703">
        <f t="shared" si="3"/>
        <v>0.9837272727</v>
      </c>
      <c r="Q26" s="518"/>
    </row>
    <row r="27" ht="15.75" customHeight="1">
      <c r="C27" s="497" t="s">
        <v>165</v>
      </c>
      <c r="D27" s="508"/>
      <c r="E27" s="509"/>
      <c r="F27" s="509"/>
      <c r="G27" s="167"/>
      <c r="H27" s="159"/>
      <c r="I27" s="159"/>
      <c r="J27" s="167"/>
      <c r="K27" s="160"/>
      <c r="L27" s="167"/>
    </row>
    <row r="28" ht="15.75" customHeight="1">
      <c r="C28" s="497" t="s">
        <v>166</v>
      </c>
      <c r="D28" s="508"/>
      <c r="E28" s="509"/>
      <c r="F28" s="509"/>
      <c r="G28" s="167"/>
      <c r="H28" s="159"/>
      <c r="I28" s="159"/>
      <c r="J28" s="167"/>
      <c r="K28" s="160"/>
      <c r="L28" s="167"/>
    </row>
    <row r="29" ht="15.75" customHeight="1">
      <c r="C29" s="497" t="s">
        <v>167</v>
      </c>
      <c r="D29" s="508"/>
      <c r="E29" s="509"/>
      <c r="F29" s="509"/>
      <c r="G29" s="167"/>
      <c r="H29" s="159"/>
      <c r="I29" s="159"/>
      <c r="J29" s="167"/>
      <c r="K29" s="160"/>
      <c r="L29" s="167"/>
    </row>
    <row r="30" ht="15.75" customHeight="1">
      <c r="C30" s="513" t="s">
        <v>168</v>
      </c>
      <c r="D30" s="514"/>
      <c r="E30" s="515"/>
      <c r="F30" s="515"/>
      <c r="G30" s="516"/>
      <c r="H30" s="178"/>
      <c r="I30" s="178"/>
      <c r="J30" s="516"/>
      <c r="K30" s="467"/>
      <c r="L30" s="516"/>
      <c r="P30" s="425">
        <f>SUM(P7:P20)</f>
        <v>3666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26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0"/>
    <col customWidth="1" min="3" max="3" width="49.29"/>
    <col customWidth="1" min="4" max="4" width="7.57"/>
    <col customWidth="1" min="5" max="5" width="4.71"/>
    <col customWidth="1" min="6" max="6" width="4.57"/>
    <col customWidth="1" min="7" max="7" width="5.86"/>
    <col customWidth="1" min="8" max="12" width="8.0"/>
    <col customWidth="1" min="13" max="13" width="8.14"/>
    <col customWidth="1" min="14" max="15" width="7.14"/>
    <col customWidth="1" min="16" max="16" width="6.14"/>
    <col customWidth="1" min="17" max="17" width="9.43"/>
    <col customWidth="1" min="18" max="18" width="8.71"/>
    <col customWidth="1" min="19" max="19" width="14.57"/>
    <col customWidth="1" min="20" max="28" width="8.71"/>
  </cols>
  <sheetData>
    <row r="1" ht="21.0" customHeight="1">
      <c r="A1" s="704"/>
      <c r="B1" s="704"/>
      <c r="D1" s="705" t="s">
        <v>2</v>
      </c>
      <c r="E1" s="705" t="s">
        <v>3</v>
      </c>
      <c r="F1" s="705" t="s">
        <v>4</v>
      </c>
      <c r="G1" s="562" t="s">
        <v>5</v>
      </c>
      <c r="H1" s="562" t="s">
        <v>6</v>
      </c>
      <c r="I1" s="562" t="s">
        <v>7</v>
      </c>
      <c r="J1" s="562" t="s">
        <v>8</v>
      </c>
      <c r="K1" s="356" t="s">
        <v>9</v>
      </c>
      <c r="L1" s="356" t="s">
        <v>10</v>
      </c>
      <c r="M1" s="356" t="s">
        <v>11</v>
      </c>
      <c r="N1" s="165" t="s">
        <v>12</v>
      </c>
      <c r="O1" s="356" t="s">
        <v>13</v>
      </c>
      <c r="P1" s="356" t="s">
        <v>14</v>
      </c>
      <c r="Q1" s="6" t="s">
        <v>15</v>
      </c>
    </row>
    <row r="2" ht="21.0" customHeight="1">
      <c r="A2" s="519" t="s">
        <v>154</v>
      </c>
      <c r="B2" s="520"/>
      <c r="C2" s="521" t="s">
        <v>210</v>
      </c>
      <c r="D2" s="522">
        <v>0.98</v>
      </c>
      <c r="E2" s="522">
        <v>0.98</v>
      </c>
      <c r="F2" s="522">
        <v>0.93</v>
      </c>
      <c r="G2" s="523">
        <v>0.94</v>
      </c>
      <c r="H2" s="524">
        <v>0.97</v>
      </c>
      <c r="I2" s="524">
        <v>0.97</v>
      </c>
      <c r="J2" s="524">
        <v>0.96</v>
      </c>
      <c r="K2" s="525">
        <v>0.95</v>
      </c>
      <c r="L2" s="524">
        <v>0.96</v>
      </c>
      <c r="M2" s="524">
        <f>+'FY24 KPIs'!M141</f>
        <v>0.95</v>
      </c>
      <c r="N2" s="524">
        <f>+'FY24 KPIs'!N141</f>
        <v>0.95</v>
      </c>
      <c r="O2" s="524">
        <f>+'FY24 KPIs'!O141</f>
        <v>0.96</v>
      </c>
      <c r="P2" s="706" t="str">
        <f>+'FY24 KPIs'!P142</f>
        <v/>
      </c>
      <c r="Q2" s="548" t="str">
        <f>+'FY24 KPIs'!Q142</f>
        <v/>
      </c>
    </row>
    <row r="3" ht="21.75" customHeight="1">
      <c r="A3" s="335"/>
      <c r="B3" s="103"/>
      <c r="C3" s="513" t="s">
        <v>211</v>
      </c>
      <c r="D3" s="530">
        <v>0.17</v>
      </c>
      <c r="E3" s="530">
        <v>0.18</v>
      </c>
      <c r="F3" s="530">
        <v>0.2</v>
      </c>
      <c r="G3" s="531">
        <v>0.2</v>
      </c>
      <c r="H3" s="532">
        <v>0.17</v>
      </c>
      <c r="I3" s="532">
        <v>0.18</v>
      </c>
      <c r="J3" s="532">
        <v>0.14</v>
      </c>
      <c r="K3" s="533">
        <v>0.18</v>
      </c>
      <c r="L3" s="532">
        <v>0.19</v>
      </c>
      <c r="M3" s="523">
        <f>+'FY24 KPIs'!M142</f>
        <v>0.2</v>
      </c>
      <c r="N3" s="523">
        <f>+'FY24 KPIs'!N142</f>
        <v>0.19</v>
      </c>
      <c r="O3" s="523">
        <f>+'FY24 KPIs'!O142</f>
        <v>0.17</v>
      </c>
      <c r="P3" s="706" t="str">
        <f>+'FY24 KPIs'!P143</f>
        <v/>
      </c>
      <c r="Q3" s="537" t="str">
        <f>+'FY24 KPIs'!Q143</f>
        <v/>
      </c>
    </row>
    <row r="4" ht="15.75" customHeight="1">
      <c r="A4" s="335"/>
      <c r="B4" s="707" t="s">
        <v>212</v>
      </c>
      <c r="C4" s="708" t="s">
        <v>172</v>
      </c>
      <c r="D4" s="540">
        <v>39.0</v>
      </c>
      <c r="E4" s="541">
        <v>41.0</v>
      </c>
      <c r="F4" s="542">
        <v>46.0</v>
      </c>
      <c r="G4" s="543">
        <v>46.0</v>
      </c>
      <c r="H4" s="544">
        <v>40.0</v>
      </c>
      <c r="I4" s="544">
        <v>42.0</v>
      </c>
      <c r="J4" s="544">
        <v>33.0</v>
      </c>
      <c r="K4" s="545">
        <v>41.0</v>
      </c>
      <c r="L4" s="544">
        <v>44.0</v>
      </c>
      <c r="M4" s="544">
        <f>+'FY24 KPIs'!M143</f>
        <v>49</v>
      </c>
      <c r="N4" s="544">
        <f>+'FY24 KPIs'!N143</f>
        <v>44</v>
      </c>
      <c r="O4" s="544">
        <f>+'FY24 KPIs'!O143</f>
        <v>39</v>
      </c>
      <c r="P4" s="709">
        <f t="shared" ref="P4:Q4" si="1">SUM(P5:P14)</f>
        <v>0</v>
      </c>
      <c r="Q4" s="709">
        <f t="shared" si="1"/>
        <v>0</v>
      </c>
    </row>
    <row r="5" ht="21.0" customHeight="1">
      <c r="A5" s="335"/>
      <c r="B5" s="710"/>
      <c r="C5" s="329" t="s">
        <v>112</v>
      </c>
      <c r="D5" s="549">
        <v>1.0</v>
      </c>
      <c r="E5" s="550">
        <v>2.0</v>
      </c>
      <c r="F5" s="551">
        <v>2.0</v>
      </c>
      <c r="G5" s="552">
        <v>2.0</v>
      </c>
      <c r="H5" s="553">
        <v>2.0</v>
      </c>
      <c r="I5" s="553">
        <v>1.0</v>
      </c>
      <c r="J5" s="553">
        <v>1.0</v>
      </c>
      <c r="K5" s="554">
        <v>1.0</v>
      </c>
      <c r="L5" s="555">
        <v>1.0</v>
      </c>
      <c r="M5" s="570">
        <f>+'FY24 KPIs'!M144</f>
        <v>3</v>
      </c>
      <c r="N5" s="570">
        <f>+'FY24 KPIs'!N144</f>
        <v>2</v>
      </c>
      <c r="O5" s="570">
        <f>+'FY24 KPIs'!O144</f>
        <v>2</v>
      </c>
      <c r="P5" s="711" t="str">
        <f>+'FY24 KPIs'!P145</f>
        <v/>
      </c>
      <c r="Q5" s="331"/>
    </row>
    <row r="6" ht="21.0" customHeight="1">
      <c r="A6" s="335"/>
      <c r="B6" s="710"/>
      <c r="C6" s="336" t="s">
        <v>0</v>
      </c>
      <c r="D6" s="549">
        <v>32.0</v>
      </c>
      <c r="E6" s="550">
        <v>34.0</v>
      </c>
      <c r="F6" s="551">
        <v>31.0</v>
      </c>
      <c r="G6" s="552">
        <v>31.0</v>
      </c>
      <c r="H6" s="553">
        <v>25.0</v>
      </c>
      <c r="I6" s="553">
        <v>32.0</v>
      </c>
      <c r="J6" s="553">
        <v>25.0</v>
      </c>
      <c r="K6" s="554">
        <v>28.0</v>
      </c>
      <c r="L6" s="553">
        <v>28.0</v>
      </c>
      <c r="M6" s="570">
        <f>+'FY24 KPIs'!M145</f>
        <v>29</v>
      </c>
      <c r="N6" s="570">
        <f>+'FY24 KPIs'!N145</f>
        <v>25</v>
      </c>
      <c r="O6" s="570">
        <f>+'FY24 KPIs'!O145</f>
        <v>23</v>
      </c>
      <c r="P6" s="711" t="str">
        <f>+'FY24 KPIs'!P146</f>
        <v/>
      </c>
      <c r="Q6" s="167"/>
    </row>
    <row r="7" ht="21.0" customHeight="1">
      <c r="A7" s="335"/>
      <c r="B7" s="710"/>
      <c r="C7" s="336" t="s">
        <v>173</v>
      </c>
      <c r="D7" s="549">
        <v>1.0</v>
      </c>
      <c r="E7" s="550">
        <v>2.0</v>
      </c>
      <c r="F7" s="551">
        <v>6.0</v>
      </c>
      <c r="G7" s="552">
        <v>5.0</v>
      </c>
      <c r="H7" s="553">
        <v>0.0</v>
      </c>
      <c r="I7" s="553">
        <v>0.0</v>
      </c>
      <c r="J7" s="553">
        <v>0.0</v>
      </c>
      <c r="K7" s="554">
        <v>0.0</v>
      </c>
      <c r="L7" s="553">
        <v>0.0</v>
      </c>
      <c r="M7" s="570">
        <f>+'FY24 KPIs'!M146</f>
        <v>0</v>
      </c>
      <c r="N7" s="570">
        <f>+'FY24 KPIs'!N146</f>
        <v>0</v>
      </c>
      <c r="O7" s="570">
        <f>+'FY24 KPIs'!O146</f>
        <v>0</v>
      </c>
      <c r="P7" s="711" t="str">
        <f>+'FY24 KPIs'!P147</f>
        <v/>
      </c>
      <c r="Q7" s="167"/>
    </row>
    <row r="8" ht="21.0" customHeight="1">
      <c r="A8" s="335"/>
      <c r="B8" s="710"/>
      <c r="C8" s="336" t="s">
        <v>174</v>
      </c>
      <c r="D8" s="549">
        <v>3.0</v>
      </c>
      <c r="E8" s="550">
        <v>1.0</v>
      </c>
      <c r="F8" s="551">
        <v>3.0</v>
      </c>
      <c r="G8" s="552">
        <v>2.0</v>
      </c>
      <c r="H8" s="553">
        <v>2.0</v>
      </c>
      <c r="I8" s="553">
        <v>1.0</v>
      </c>
      <c r="J8" s="553">
        <v>1.0</v>
      </c>
      <c r="K8" s="554">
        <v>0.0</v>
      </c>
      <c r="L8" s="553">
        <v>3.0</v>
      </c>
      <c r="M8" s="570">
        <f>+'FY24 KPIs'!M147</f>
        <v>5</v>
      </c>
      <c r="N8" s="570">
        <f>+'FY24 KPIs'!N147</f>
        <v>4</v>
      </c>
      <c r="O8" s="570">
        <f>+'FY24 KPIs'!O147</f>
        <v>1</v>
      </c>
      <c r="P8" s="711" t="str">
        <f>+'FY24 KPIs'!P148</f>
        <v/>
      </c>
      <c r="Q8" s="167"/>
    </row>
    <row r="9" ht="21.0" customHeight="1">
      <c r="A9" s="335"/>
      <c r="B9" s="710"/>
      <c r="C9" s="336" t="s">
        <v>102</v>
      </c>
      <c r="D9" s="549">
        <v>0.0</v>
      </c>
      <c r="E9" s="550">
        <v>0.0</v>
      </c>
      <c r="F9" s="551">
        <v>0.0</v>
      </c>
      <c r="G9" s="552">
        <v>0.0</v>
      </c>
      <c r="H9" s="553">
        <v>0.0</v>
      </c>
      <c r="I9" s="553">
        <v>0.0</v>
      </c>
      <c r="J9" s="553">
        <v>0.0</v>
      </c>
      <c r="K9" s="554">
        <v>0.0</v>
      </c>
      <c r="L9" s="553">
        <v>0.0</v>
      </c>
      <c r="M9" s="570">
        <f>+'FY24 KPIs'!M148</f>
        <v>0</v>
      </c>
      <c r="N9" s="570">
        <f>+'FY24 KPIs'!N148</f>
        <v>0</v>
      </c>
      <c r="O9" s="570">
        <f>+'FY24 KPIs'!O148</f>
        <v>0</v>
      </c>
      <c r="P9" s="711" t="str">
        <f>+'FY24 KPIs'!P149</f>
        <v/>
      </c>
      <c r="Q9" s="167"/>
    </row>
    <row r="10" ht="21.0" customHeight="1">
      <c r="A10" s="335"/>
      <c r="B10" s="710"/>
      <c r="C10" s="336" t="s">
        <v>152</v>
      </c>
      <c r="D10" s="549">
        <v>1.0</v>
      </c>
      <c r="E10" s="550">
        <v>1.0</v>
      </c>
      <c r="F10" s="551">
        <v>1.0</v>
      </c>
      <c r="G10" s="552">
        <v>2.0</v>
      </c>
      <c r="H10" s="553">
        <v>2.0</v>
      </c>
      <c r="I10" s="553">
        <v>2.0</v>
      </c>
      <c r="J10" s="553">
        <v>2.0</v>
      </c>
      <c r="K10" s="554">
        <v>2.0</v>
      </c>
      <c r="L10" s="553">
        <v>1.0</v>
      </c>
      <c r="M10" s="570">
        <f>+'FY24 KPIs'!M149</f>
        <v>1</v>
      </c>
      <c r="N10" s="570">
        <f>+'FY24 KPIs'!N149</f>
        <v>1</v>
      </c>
      <c r="O10" s="570">
        <f>+'FY24 KPIs'!O149</f>
        <v>1</v>
      </c>
      <c r="P10" s="711" t="str">
        <f>+'FY24 KPIs'!P150</f>
        <v/>
      </c>
      <c r="Q10" s="167"/>
    </row>
    <row r="11" ht="21.0" customHeight="1">
      <c r="A11" s="335"/>
      <c r="B11" s="710"/>
      <c r="C11" s="336" t="s">
        <v>37</v>
      </c>
      <c r="D11" s="549">
        <v>1.0</v>
      </c>
      <c r="E11" s="550">
        <v>1.0</v>
      </c>
      <c r="F11" s="551">
        <v>2.0</v>
      </c>
      <c r="G11" s="552">
        <v>2.0</v>
      </c>
      <c r="H11" s="553">
        <v>1.0</v>
      </c>
      <c r="I11" s="553">
        <v>1.0</v>
      </c>
      <c r="J11" s="553">
        <v>0.0</v>
      </c>
      <c r="K11" s="554">
        <v>0.0</v>
      </c>
      <c r="L11" s="553">
        <v>1.0</v>
      </c>
      <c r="M11" s="570">
        <f>+'FY24 KPIs'!M150</f>
        <v>1</v>
      </c>
      <c r="N11" s="570">
        <f>+'FY24 KPIs'!N150</f>
        <v>1</v>
      </c>
      <c r="O11" s="570">
        <f>+'FY24 KPIs'!O150</f>
        <v>1</v>
      </c>
      <c r="P11" s="711" t="str">
        <f>+'FY24 KPIs'!P151</f>
        <v/>
      </c>
      <c r="Q11" s="167"/>
    </row>
    <row r="12" ht="21.0" customHeight="1">
      <c r="A12" s="335"/>
      <c r="B12" s="710"/>
      <c r="C12" s="336" t="s">
        <v>154</v>
      </c>
      <c r="D12" s="549">
        <v>0.0</v>
      </c>
      <c r="E12" s="550">
        <v>0.0</v>
      </c>
      <c r="F12" s="551">
        <v>0.0</v>
      </c>
      <c r="G12" s="552">
        <v>0.0</v>
      </c>
      <c r="H12" s="553">
        <v>0.0</v>
      </c>
      <c r="I12" s="553">
        <v>0.0</v>
      </c>
      <c r="J12" s="553">
        <v>0.0</v>
      </c>
      <c r="K12" s="554">
        <v>0.0</v>
      </c>
      <c r="L12" s="553">
        <v>1.0</v>
      </c>
      <c r="M12" s="570">
        <f>+'FY24 KPIs'!M151</f>
        <v>1</v>
      </c>
      <c r="N12" s="570">
        <f>+'FY24 KPIs'!N151</f>
        <v>1</v>
      </c>
      <c r="O12" s="570">
        <f>+'FY24 KPIs'!O151</f>
        <v>1</v>
      </c>
      <c r="P12" s="711" t="str">
        <f>+'FY24 KPIs'!P152</f>
        <v/>
      </c>
      <c r="Q12" s="167"/>
    </row>
    <row r="13" ht="21.0" customHeight="1">
      <c r="A13" s="335"/>
      <c r="B13" s="710"/>
      <c r="C13" s="336" t="s">
        <v>142</v>
      </c>
      <c r="D13" s="549">
        <v>0.0</v>
      </c>
      <c r="E13" s="550">
        <v>0.0</v>
      </c>
      <c r="F13" s="551">
        <v>0.0</v>
      </c>
      <c r="G13" s="552">
        <v>0.0</v>
      </c>
      <c r="H13" s="553">
        <v>0.0</v>
      </c>
      <c r="I13" s="553">
        <v>0.0</v>
      </c>
      <c r="J13" s="553">
        <v>0.0</v>
      </c>
      <c r="K13" s="554">
        <v>0.0</v>
      </c>
      <c r="L13" s="553">
        <v>0.0</v>
      </c>
      <c r="M13" s="570">
        <f>+'FY24 KPIs'!M152</f>
        <v>0</v>
      </c>
      <c r="N13" s="570">
        <f>+'FY24 KPIs'!N152</f>
        <v>1</v>
      </c>
      <c r="O13" s="570">
        <f>+'FY24 KPIs'!O152</f>
        <v>1</v>
      </c>
      <c r="P13" s="711" t="str">
        <f>+'FY24 KPIs'!P153</f>
        <v/>
      </c>
      <c r="Q13" s="167"/>
    </row>
    <row r="14" ht="21.0" customHeight="1">
      <c r="A14" s="335"/>
      <c r="B14" s="710"/>
      <c r="C14" s="336" t="s">
        <v>156</v>
      </c>
      <c r="D14" s="549">
        <v>0.0</v>
      </c>
      <c r="E14" s="550">
        <v>0.0</v>
      </c>
      <c r="F14" s="551">
        <v>1.0</v>
      </c>
      <c r="G14" s="552">
        <v>2.0</v>
      </c>
      <c r="H14" s="553">
        <v>2.0</v>
      </c>
      <c r="I14" s="553">
        <v>0.0</v>
      </c>
      <c r="J14" s="553">
        <v>0.0</v>
      </c>
      <c r="K14" s="554">
        <v>0.0</v>
      </c>
      <c r="L14" s="553">
        <v>0.0</v>
      </c>
      <c r="M14" s="570">
        <f>+'FY24 KPIs'!M153</f>
        <v>0</v>
      </c>
      <c r="N14" s="570">
        <f>+'FY24 KPIs'!N153</f>
        <v>0</v>
      </c>
      <c r="O14" s="570">
        <f>+'FY24 KPIs'!O153</f>
        <v>0</v>
      </c>
      <c r="P14" s="711" t="str">
        <f>+'FY24 KPIs'!P158</f>
        <v/>
      </c>
      <c r="Q14" s="357"/>
    </row>
    <row r="15" ht="15.75" customHeight="1">
      <c r="A15" s="335"/>
      <c r="B15" s="710"/>
      <c r="C15" s="336" t="s">
        <v>175</v>
      </c>
      <c r="D15" s="549"/>
      <c r="E15" s="550"/>
      <c r="F15" s="551"/>
      <c r="G15" s="552"/>
      <c r="H15" s="553">
        <v>4.0</v>
      </c>
      <c r="I15" s="553">
        <v>5.0</v>
      </c>
      <c r="J15" s="553">
        <v>4.0</v>
      </c>
      <c r="K15" s="554">
        <v>4.0</v>
      </c>
      <c r="L15" s="553">
        <v>5.0</v>
      </c>
      <c r="M15" s="570">
        <f>+'FY24 KPIs'!M154</f>
        <v>5</v>
      </c>
      <c r="N15" s="570">
        <f>+'FY24 KPIs'!N154</f>
        <v>2</v>
      </c>
      <c r="O15" s="570">
        <f>+'FY24 KPIs'!O154</f>
        <v>2</v>
      </c>
      <c r="P15" s="709">
        <f t="shared" ref="P15:Q15" si="2">SUM(P16:P25)</f>
        <v>0</v>
      </c>
      <c r="Q15" s="709">
        <f t="shared" si="2"/>
        <v>0</v>
      </c>
    </row>
    <row r="16" ht="21.0" customHeight="1">
      <c r="A16" s="335"/>
      <c r="B16" s="710"/>
      <c r="C16" s="336" t="s">
        <v>153</v>
      </c>
      <c r="D16" s="549"/>
      <c r="E16" s="550"/>
      <c r="F16" s="551"/>
      <c r="G16" s="552"/>
      <c r="H16" s="553">
        <v>0.0</v>
      </c>
      <c r="I16" s="553">
        <v>0.0</v>
      </c>
      <c r="J16" s="553">
        <v>0.0</v>
      </c>
      <c r="K16" s="554">
        <v>0.0</v>
      </c>
      <c r="L16" s="553">
        <v>0.0</v>
      </c>
      <c r="M16" s="570">
        <f>+'FY24 KPIs'!M155</f>
        <v>0</v>
      </c>
      <c r="N16" s="570">
        <f>+'FY24 KPIs'!N155</f>
        <v>0</v>
      </c>
      <c r="O16" s="570">
        <f>+'FY24 KPIs'!O155</f>
        <v>0</v>
      </c>
      <c r="P16" s="711" t="str">
        <f>+'FY24 KPIs'!P160</f>
        <v/>
      </c>
      <c r="Q16" s="711" t="str">
        <f>+'FY24 KPIs'!Q160</f>
        <v/>
      </c>
    </row>
    <row r="17" ht="21.0" customHeight="1">
      <c r="A17" s="335"/>
      <c r="B17" s="710"/>
      <c r="C17" s="712" t="s">
        <v>176</v>
      </c>
      <c r="D17" s="549"/>
      <c r="E17" s="550"/>
      <c r="F17" s="551"/>
      <c r="G17" s="552"/>
      <c r="H17" s="553">
        <v>2.0</v>
      </c>
      <c r="I17" s="553">
        <v>0.0</v>
      </c>
      <c r="J17" s="553">
        <v>0.0</v>
      </c>
      <c r="K17" s="554">
        <v>0.0</v>
      </c>
      <c r="L17" s="553">
        <v>0.0</v>
      </c>
      <c r="M17" s="570">
        <f>+'FY24 KPIs'!M156</f>
        <v>0</v>
      </c>
      <c r="N17" s="570">
        <f>+'FY24 KPIs'!N156</f>
        <v>0</v>
      </c>
      <c r="O17" s="570">
        <f>+'FY24 KPIs'!O156</f>
        <v>0</v>
      </c>
      <c r="P17" s="711" t="str">
        <f>+'FY24 KPIs'!P161</f>
        <v/>
      </c>
      <c r="Q17" s="711" t="str">
        <f>+'FY24 KPIs'!Q161</f>
        <v/>
      </c>
      <c r="T17" s="425" t="s">
        <v>6</v>
      </c>
      <c r="U17" s="425" t="s">
        <v>7</v>
      </c>
      <c r="V17" s="425" t="s">
        <v>8</v>
      </c>
      <c r="W17" s="425" t="s">
        <v>9</v>
      </c>
      <c r="X17" s="425" t="s">
        <v>10</v>
      </c>
      <c r="Y17" s="425" t="s">
        <v>199</v>
      </c>
      <c r="Z17" s="425" t="s">
        <v>12</v>
      </c>
      <c r="AA17" s="425" t="s">
        <v>13</v>
      </c>
    </row>
    <row r="18" ht="21.0" customHeight="1">
      <c r="A18" s="335"/>
      <c r="B18" s="713"/>
      <c r="C18" s="361" t="s">
        <v>155</v>
      </c>
      <c r="D18" s="559"/>
      <c r="E18" s="560"/>
      <c r="F18" s="561"/>
      <c r="G18" s="561"/>
      <c r="H18" s="562">
        <v>0.0</v>
      </c>
      <c r="I18" s="562">
        <v>0.0</v>
      </c>
      <c r="J18" s="562">
        <v>0.0</v>
      </c>
      <c r="K18" s="563">
        <v>6.0</v>
      </c>
      <c r="L18" s="562">
        <v>4.0</v>
      </c>
      <c r="M18" s="570">
        <f>+'FY24 KPIs'!M157</f>
        <v>4</v>
      </c>
      <c r="N18" s="570">
        <f>+'FY24 KPIs'!N157</f>
        <v>7</v>
      </c>
      <c r="O18" s="570">
        <f>+'FY24 KPIs'!O157</f>
        <v>7</v>
      </c>
      <c r="P18" s="711" t="str">
        <f>+'FY24 KPIs'!P162</f>
        <v/>
      </c>
      <c r="Q18" s="711" t="str">
        <f>+'FY24 KPIs'!Q162</f>
        <v/>
      </c>
      <c r="S18" s="425" t="s">
        <v>213</v>
      </c>
      <c r="T18" s="425">
        <f t="shared" ref="T18:AA18" si="3">+H4</f>
        <v>40</v>
      </c>
      <c r="U18" s="425">
        <f t="shared" si="3"/>
        <v>42</v>
      </c>
      <c r="V18" s="425">
        <f t="shared" si="3"/>
        <v>33</v>
      </c>
      <c r="W18" s="425">
        <f t="shared" si="3"/>
        <v>41</v>
      </c>
      <c r="X18" s="425">
        <f t="shared" si="3"/>
        <v>44</v>
      </c>
      <c r="Y18" s="425">
        <f t="shared" si="3"/>
        <v>49</v>
      </c>
      <c r="Z18" s="425">
        <f t="shared" si="3"/>
        <v>44</v>
      </c>
      <c r="AA18" s="425">
        <f t="shared" si="3"/>
        <v>39</v>
      </c>
    </row>
    <row r="19" ht="15.75" customHeight="1">
      <c r="A19" s="335"/>
      <c r="B19" s="538" t="s">
        <v>214</v>
      </c>
      <c r="C19" s="714" t="s">
        <v>172</v>
      </c>
      <c r="D19" s="566">
        <v>89.0</v>
      </c>
      <c r="E19" s="567">
        <v>51.0</v>
      </c>
      <c r="F19" s="568">
        <v>38.0</v>
      </c>
      <c r="G19" s="569">
        <v>134.0</v>
      </c>
      <c r="H19" s="570">
        <v>114.0</v>
      </c>
      <c r="I19" s="570">
        <v>77.0</v>
      </c>
      <c r="J19" s="570">
        <v>109.0</v>
      </c>
      <c r="K19" s="571">
        <v>118.0</v>
      </c>
      <c r="L19" s="570">
        <v>122.0</v>
      </c>
      <c r="M19" s="544">
        <f>+'FY24 KPIs'!M158</f>
        <v>85</v>
      </c>
      <c r="N19" s="544">
        <f>+'FY24 KPIs'!N158</f>
        <v>127</v>
      </c>
      <c r="O19" s="544">
        <f>+'FY24 KPIs'!O158</f>
        <v>53</v>
      </c>
      <c r="P19" s="711" t="str">
        <f>+'FY24 KPIs'!P163</f>
        <v/>
      </c>
      <c r="Q19" s="711" t="str">
        <f>+'FY24 KPIs'!Q163</f>
        <v/>
      </c>
      <c r="S19" s="425" t="s">
        <v>215</v>
      </c>
      <c r="T19" s="425">
        <f t="shared" ref="T19:AA19" si="4">+H26</f>
        <v>0</v>
      </c>
      <c r="U19" s="425">
        <f t="shared" si="4"/>
        <v>0</v>
      </c>
      <c r="V19" s="425">
        <f t="shared" si="4"/>
        <v>124</v>
      </c>
      <c r="W19" s="425">
        <f t="shared" si="4"/>
        <v>0</v>
      </c>
      <c r="X19" s="425">
        <f t="shared" si="4"/>
        <v>0</v>
      </c>
      <c r="Y19" s="425">
        <f t="shared" si="4"/>
        <v>0</v>
      </c>
      <c r="Z19" s="425">
        <f t="shared" si="4"/>
        <v>0</v>
      </c>
      <c r="AA19" s="425">
        <f t="shared" si="4"/>
        <v>0</v>
      </c>
    </row>
    <row r="20" ht="21.0" customHeight="1">
      <c r="A20" s="335"/>
      <c r="B20" s="9"/>
      <c r="C20" s="329" t="s">
        <v>112</v>
      </c>
      <c r="D20" s="549">
        <v>0.0</v>
      </c>
      <c r="E20" s="550">
        <v>0.0</v>
      </c>
      <c r="F20" s="551">
        <v>0.0</v>
      </c>
      <c r="G20" s="552">
        <v>75.0</v>
      </c>
      <c r="H20" s="553">
        <v>104.0</v>
      </c>
      <c r="I20" s="553">
        <v>0.0</v>
      </c>
      <c r="J20" s="553">
        <v>0.0</v>
      </c>
      <c r="K20" s="554">
        <v>0.0</v>
      </c>
      <c r="L20" s="553">
        <v>0.0</v>
      </c>
      <c r="M20" s="570">
        <f>+'FY24 KPIs'!M159</f>
        <v>139</v>
      </c>
      <c r="N20" s="570">
        <f>+'FY24 KPIs'!N159</f>
        <v>0</v>
      </c>
      <c r="O20" s="570">
        <f>+'FY24 KPIs'!O159</f>
        <v>0</v>
      </c>
      <c r="P20" s="711" t="str">
        <f>+'FY24 KPIs'!P164</f>
        <v/>
      </c>
      <c r="Q20" s="711" t="str">
        <f>+'FY24 KPIs'!Q164</f>
        <v/>
      </c>
      <c r="S20" s="425" t="s">
        <v>216</v>
      </c>
      <c r="T20" s="425">
        <f t="shared" ref="T20:AA20" si="5">SUM(T18:T19)</f>
        <v>40</v>
      </c>
      <c r="U20" s="425">
        <f t="shared" si="5"/>
        <v>42</v>
      </c>
      <c r="V20" s="425">
        <f t="shared" si="5"/>
        <v>157</v>
      </c>
      <c r="W20" s="425">
        <f t="shared" si="5"/>
        <v>41</v>
      </c>
      <c r="X20" s="425">
        <f t="shared" si="5"/>
        <v>44</v>
      </c>
      <c r="Y20" s="425">
        <f t="shared" si="5"/>
        <v>49</v>
      </c>
      <c r="Z20" s="425">
        <f t="shared" si="5"/>
        <v>44</v>
      </c>
      <c r="AA20" s="425">
        <f t="shared" si="5"/>
        <v>39</v>
      </c>
    </row>
    <row r="21" ht="21.0" customHeight="1">
      <c r="A21" s="335"/>
      <c r="B21" s="9"/>
      <c r="C21" s="336" t="s">
        <v>0</v>
      </c>
      <c r="D21" s="549">
        <v>104.0</v>
      </c>
      <c r="E21" s="550">
        <v>51.0</v>
      </c>
      <c r="F21" s="551">
        <v>0.0</v>
      </c>
      <c r="G21" s="552">
        <v>84.0</v>
      </c>
      <c r="H21" s="553">
        <v>150.0</v>
      </c>
      <c r="I21" s="553">
        <v>0.0</v>
      </c>
      <c r="J21" s="553">
        <v>130.0</v>
      </c>
      <c r="K21" s="554">
        <v>118.0</v>
      </c>
      <c r="L21" s="553">
        <v>116.0</v>
      </c>
      <c r="M21" s="570">
        <f>+'FY24 KPIs'!M160</f>
        <v>31</v>
      </c>
      <c r="N21" s="570">
        <f>+'FY24 KPIs'!N160</f>
        <v>151</v>
      </c>
      <c r="O21" s="570">
        <f>+'FY24 KPIs'!O160</f>
        <v>53</v>
      </c>
      <c r="P21" s="711" t="str">
        <f>+'FY24 KPIs'!P165</f>
        <v/>
      </c>
      <c r="Q21" s="711" t="str">
        <f>+'FY24 KPIs'!Q165</f>
        <v/>
      </c>
    </row>
    <row r="22" ht="21.0" customHeight="1">
      <c r="A22" s="335"/>
      <c r="B22" s="9"/>
      <c r="C22" s="336" t="s">
        <v>173</v>
      </c>
      <c r="D22" s="549">
        <v>0.0</v>
      </c>
      <c r="E22" s="550">
        <v>0.0</v>
      </c>
      <c r="F22" s="551">
        <v>27.0</v>
      </c>
      <c r="G22" s="552">
        <v>45.0</v>
      </c>
      <c r="H22" s="553">
        <v>0.0</v>
      </c>
      <c r="I22" s="553">
        <v>0.0</v>
      </c>
      <c r="J22" s="553">
        <v>0.0</v>
      </c>
      <c r="K22" s="554">
        <v>0.0</v>
      </c>
      <c r="L22" s="553">
        <v>0.0</v>
      </c>
      <c r="M22" s="570">
        <f>+'FY24 KPIs'!M161</f>
        <v>0</v>
      </c>
      <c r="N22" s="570">
        <f>+'FY24 KPIs'!N161</f>
        <v>0</v>
      </c>
      <c r="O22" s="570">
        <f>+'FY24 KPIs'!O161</f>
        <v>0</v>
      </c>
      <c r="P22" s="711" t="str">
        <f>+'FY24 KPIs'!P166</f>
        <v/>
      </c>
      <c r="Q22" s="711" t="str">
        <f>+'FY24 KPIs'!Q166</f>
        <v/>
      </c>
    </row>
    <row r="23" ht="21.0" customHeight="1">
      <c r="A23" s="335"/>
      <c r="B23" s="9"/>
      <c r="C23" s="336" t="s">
        <v>174</v>
      </c>
      <c r="D23" s="549">
        <v>21.0</v>
      </c>
      <c r="E23" s="550">
        <v>0.0</v>
      </c>
      <c r="F23" s="551">
        <v>44.0</v>
      </c>
      <c r="G23" s="552">
        <v>38.0</v>
      </c>
      <c r="H23" s="553">
        <v>0.0</v>
      </c>
      <c r="I23" s="553">
        <v>54.0</v>
      </c>
      <c r="J23" s="553">
        <v>31.0</v>
      </c>
      <c r="K23" s="554">
        <v>0.0</v>
      </c>
      <c r="L23" s="553">
        <v>0.0</v>
      </c>
      <c r="M23" s="570">
        <f>+'FY24 KPIs'!M162</f>
        <v>0</v>
      </c>
      <c r="N23" s="570">
        <f>+'FY24 KPIs'!N162</f>
        <v>45</v>
      </c>
      <c r="O23" s="570">
        <f>+'FY24 KPIs'!O162</f>
        <v>0</v>
      </c>
      <c r="P23" s="711" t="str">
        <f>+'FY24 KPIs'!P167</f>
        <v/>
      </c>
      <c r="Q23" s="711" t="str">
        <f>+'FY24 KPIs'!Q167</f>
        <v/>
      </c>
    </row>
    <row r="24" ht="21.0" customHeight="1">
      <c r="A24" s="335"/>
      <c r="B24" s="9"/>
      <c r="C24" s="336" t="s">
        <v>102</v>
      </c>
      <c r="D24" s="549">
        <v>0.0</v>
      </c>
      <c r="E24" s="550">
        <v>0.0</v>
      </c>
      <c r="F24" s="551">
        <v>0.0</v>
      </c>
      <c r="G24" s="552">
        <v>0.0</v>
      </c>
      <c r="H24" s="553">
        <v>0.0</v>
      </c>
      <c r="I24" s="553">
        <v>0.0</v>
      </c>
      <c r="J24" s="553">
        <v>0.0</v>
      </c>
      <c r="K24" s="554">
        <v>0.0</v>
      </c>
      <c r="L24" s="553">
        <v>0.0</v>
      </c>
      <c r="M24" s="570">
        <f>+'FY24 KPIs'!M163</f>
        <v>0</v>
      </c>
      <c r="N24" s="570">
        <f>+'FY24 KPIs'!N163</f>
        <v>0</v>
      </c>
      <c r="O24" s="570">
        <f>+'FY24 KPIs'!O163</f>
        <v>0</v>
      </c>
      <c r="P24" s="711" t="str">
        <f>+'FY24 KPIs'!P168</f>
        <v/>
      </c>
      <c r="Q24" s="711" t="str">
        <f>+'FY24 KPIs'!Q168</f>
        <v/>
      </c>
    </row>
    <row r="25" ht="21.0" customHeight="1">
      <c r="A25" s="335"/>
      <c r="B25" s="9"/>
      <c r="C25" s="336" t="s">
        <v>152</v>
      </c>
      <c r="D25" s="549">
        <v>0.0</v>
      </c>
      <c r="E25" s="550">
        <v>0.0</v>
      </c>
      <c r="F25" s="551">
        <v>0.0</v>
      </c>
      <c r="G25" s="552">
        <v>0.0</v>
      </c>
      <c r="H25" s="553">
        <v>0.0</v>
      </c>
      <c r="I25" s="553">
        <v>0.0</v>
      </c>
      <c r="J25" s="553">
        <v>0.0</v>
      </c>
      <c r="K25" s="554">
        <v>0.0</v>
      </c>
      <c r="L25" s="553">
        <v>159.0</v>
      </c>
      <c r="M25" s="570">
        <f>+'FY24 KPIs'!M164</f>
        <v>0</v>
      </c>
      <c r="N25" s="570">
        <f>+'FY24 KPIs'!N164</f>
        <v>0</v>
      </c>
      <c r="O25" s="570">
        <f>+'FY24 KPIs'!O164</f>
        <v>0</v>
      </c>
      <c r="P25" s="711" t="str">
        <f>+'FY24 KPIs'!P169</f>
        <v/>
      </c>
      <c r="Q25" s="711" t="str">
        <f>+'FY24 KPIs'!Q169</f>
        <v/>
      </c>
    </row>
    <row r="26" ht="15.75" customHeight="1">
      <c r="A26" s="335"/>
      <c r="B26" s="9"/>
      <c r="C26" s="336" t="s">
        <v>37</v>
      </c>
      <c r="D26" s="549">
        <v>0.0</v>
      </c>
      <c r="E26" s="550">
        <v>0.0</v>
      </c>
      <c r="F26" s="551">
        <v>0.0</v>
      </c>
      <c r="G26" s="552">
        <v>852.0</v>
      </c>
      <c r="H26" s="553">
        <v>0.0</v>
      </c>
      <c r="I26" s="553">
        <v>0.0</v>
      </c>
      <c r="J26" s="553">
        <v>124.0</v>
      </c>
      <c r="K26" s="554">
        <v>0.0</v>
      </c>
      <c r="L26" s="553">
        <v>0.0</v>
      </c>
      <c r="M26" s="570">
        <f>+'FY24 KPIs'!M165</f>
        <v>0</v>
      </c>
      <c r="N26" s="570">
        <f>+'FY24 KPIs'!N165</f>
        <v>0</v>
      </c>
      <c r="O26" s="570">
        <f>+'FY24 KPIs'!O165</f>
        <v>0</v>
      </c>
      <c r="P26" s="709">
        <f t="shared" ref="P26:Q26" si="6">SUM(P27:P36)</f>
        <v>0</v>
      </c>
      <c r="Q26" s="709">
        <f t="shared" si="6"/>
        <v>0</v>
      </c>
    </row>
    <row r="27" ht="21.0" customHeight="1">
      <c r="A27" s="335"/>
      <c r="B27" s="9"/>
      <c r="C27" s="336" t="s">
        <v>154</v>
      </c>
      <c r="D27" s="549">
        <v>0.0</v>
      </c>
      <c r="E27" s="550">
        <v>0.0</v>
      </c>
      <c r="F27" s="551">
        <v>0.0</v>
      </c>
      <c r="G27" s="552">
        <v>0.0</v>
      </c>
      <c r="H27" s="553">
        <v>0.0</v>
      </c>
      <c r="I27" s="553">
        <v>0.0</v>
      </c>
      <c r="J27" s="553">
        <v>0.0</v>
      </c>
      <c r="K27" s="554">
        <v>0.0</v>
      </c>
      <c r="L27" s="553">
        <v>0.0</v>
      </c>
      <c r="M27" s="570">
        <f>+'FY24 KPIs'!M166</f>
        <v>0</v>
      </c>
      <c r="N27" s="570">
        <f>+'FY24 KPIs'!N166</f>
        <v>0</v>
      </c>
      <c r="O27" s="570">
        <f>+'FY24 KPIs'!O166</f>
        <v>0</v>
      </c>
      <c r="P27" s="711" t="str">
        <f>+'FY24 KPIs'!P173</f>
        <v/>
      </c>
      <c r="Q27" s="711" t="str">
        <f>+'FY24 KPIs'!Q173</f>
        <v/>
      </c>
    </row>
    <row r="28" ht="21.0" customHeight="1">
      <c r="A28" s="335"/>
      <c r="B28" s="9"/>
      <c r="C28" s="336" t="s">
        <v>142</v>
      </c>
      <c r="D28" s="549">
        <v>0.0</v>
      </c>
      <c r="E28" s="550">
        <v>0.0</v>
      </c>
      <c r="F28" s="551">
        <v>0.0</v>
      </c>
      <c r="G28" s="552">
        <v>0.0</v>
      </c>
      <c r="H28" s="553">
        <v>0.0</v>
      </c>
      <c r="I28" s="553">
        <v>0.0</v>
      </c>
      <c r="J28" s="553">
        <v>0.0</v>
      </c>
      <c r="K28" s="554">
        <v>0.0</v>
      </c>
      <c r="L28" s="553">
        <v>0.0</v>
      </c>
      <c r="M28" s="570">
        <f>+'FY24 KPIs'!M167</f>
        <v>0</v>
      </c>
      <c r="N28" s="570">
        <f>+'FY24 KPIs'!N167</f>
        <v>0</v>
      </c>
      <c r="O28" s="570">
        <f>+'FY24 KPIs'!O167</f>
        <v>0</v>
      </c>
      <c r="P28" s="711" t="str">
        <f>+'FY24 KPIs'!P174</f>
        <v/>
      </c>
      <c r="Q28" s="711" t="str">
        <f>+'FY24 KPIs'!Q174</f>
        <v/>
      </c>
    </row>
    <row r="29" ht="21.0" customHeight="1">
      <c r="A29" s="335"/>
      <c r="B29" s="9"/>
      <c r="C29" s="336" t="s">
        <v>156</v>
      </c>
      <c r="D29" s="549">
        <v>0.0</v>
      </c>
      <c r="E29" s="550">
        <v>0.0</v>
      </c>
      <c r="F29" s="551">
        <v>0.0</v>
      </c>
      <c r="G29" s="552">
        <v>0.0</v>
      </c>
      <c r="H29" s="553">
        <v>0.0</v>
      </c>
      <c r="I29" s="553">
        <v>83.0</v>
      </c>
      <c r="J29" s="553">
        <v>0.0</v>
      </c>
      <c r="K29" s="554">
        <v>0.0</v>
      </c>
      <c r="L29" s="553">
        <v>0.0</v>
      </c>
      <c r="M29" s="570">
        <f>+'FY24 KPIs'!M168</f>
        <v>0</v>
      </c>
      <c r="N29" s="570">
        <f>+'FY24 KPIs'!N168</f>
        <v>0</v>
      </c>
      <c r="O29" s="570">
        <f>+'FY24 KPIs'!O168</f>
        <v>0</v>
      </c>
      <c r="P29" s="711" t="str">
        <f>+'FY24 KPIs'!P175</f>
        <v/>
      </c>
      <c r="Q29" s="711" t="str">
        <f>+'FY24 KPIs'!Q175</f>
        <v/>
      </c>
    </row>
    <row r="30" ht="21.0" customHeight="1">
      <c r="A30" s="335"/>
      <c r="B30" s="9"/>
      <c r="C30" s="336" t="s">
        <v>175</v>
      </c>
      <c r="D30" s="549"/>
      <c r="E30" s="550"/>
      <c r="F30" s="551"/>
      <c r="G30" s="552"/>
      <c r="H30" s="553">
        <v>0.0</v>
      </c>
      <c r="I30" s="553">
        <v>85.0</v>
      </c>
      <c r="J30" s="553">
        <v>0.0</v>
      </c>
      <c r="K30" s="554">
        <v>0.0</v>
      </c>
      <c r="L30" s="553">
        <v>0.0</v>
      </c>
      <c r="M30" s="570">
        <f>+'FY24 KPIs'!M169</f>
        <v>0</v>
      </c>
      <c r="N30" s="570">
        <f>+'FY24 KPIs'!N169</f>
        <v>0</v>
      </c>
      <c r="O30" s="570">
        <f>+'FY24 KPIs'!O169</f>
        <v>0</v>
      </c>
      <c r="P30" s="711" t="str">
        <f>+'FY24 KPIs'!P176</f>
        <v/>
      </c>
      <c r="Q30" s="711" t="str">
        <f>+'FY24 KPIs'!Q176</f>
        <v/>
      </c>
    </row>
    <row r="31" ht="21.0" customHeight="1">
      <c r="A31" s="335"/>
      <c r="B31" s="9"/>
      <c r="C31" s="336" t="s">
        <v>153</v>
      </c>
      <c r="D31" s="549"/>
      <c r="E31" s="550"/>
      <c r="F31" s="551"/>
      <c r="G31" s="552"/>
      <c r="H31" s="553">
        <v>0.0</v>
      </c>
      <c r="I31" s="553">
        <v>0.0</v>
      </c>
      <c r="J31" s="553">
        <v>0.0</v>
      </c>
      <c r="K31" s="554">
        <v>0.0</v>
      </c>
      <c r="L31" s="553">
        <v>0.0</v>
      </c>
      <c r="M31" s="570">
        <f>+'FY24 KPIs'!M170</f>
        <v>0</v>
      </c>
      <c r="N31" s="570">
        <f>+'FY24 KPIs'!N170</f>
        <v>0</v>
      </c>
      <c r="O31" s="570">
        <f>+'FY24 KPIs'!O170</f>
        <v>0</v>
      </c>
      <c r="P31" s="711" t="str">
        <f>+'FY24 KPIs'!P177</f>
        <v/>
      </c>
      <c r="Q31" s="711" t="str">
        <f>+'FY24 KPIs'!Q177</f>
        <v/>
      </c>
    </row>
    <row r="32" ht="21.0" customHeight="1">
      <c r="A32" s="335"/>
      <c r="B32" s="9"/>
      <c r="C32" s="712" t="s">
        <v>176</v>
      </c>
      <c r="D32" s="549"/>
      <c r="E32" s="550"/>
      <c r="F32" s="551"/>
      <c r="G32" s="552"/>
      <c r="H32" s="553">
        <v>83.0</v>
      </c>
      <c r="I32" s="553">
        <v>0.0</v>
      </c>
      <c r="J32" s="553">
        <v>0.0</v>
      </c>
      <c r="K32" s="554">
        <v>0.0</v>
      </c>
      <c r="L32" s="553">
        <v>0.0</v>
      </c>
      <c r="M32" s="570">
        <f>+'FY24 KPIs'!M171</f>
        <v>0</v>
      </c>
      <c r="N32" s="570">
        <f>+'FY24 KPIs'!N171</f>
        <v>0</v>
      </c>
      <c r="O32" s="570">
        <f>+'FY24 KPIs'!O171</f>
        <v>0</v>
      </c>
      <c r="P32" s="711" t="str">
        <f>+'FY24 KPIs'!P178</f>
        <v/>
      </c>
      <c r="Q32" s="711" t="str">
        <f>+'FY24 KPIs'!Q178</f>
        <v/>
      </c>
    </row>
    <row r="33" ht="21.0" customHeight="1">
      <c r="A33" s="335"/>
      <c r="B33" s="103"/>
      <c r="C33" s="361" t="s">
        <v>155</v>
      </c>
      <c r="D33" s="573"/>
      <c r="E33" s="574"/>
      <c r="F33" s="575"/>
      <c r="G33" s="576"/>
      <c r="H33" s="577">
        <v>0.0</v>
      </c>
      <c r="I33" s="577">
        <v>0.0</v>
      </c>
      <c r="J33" s="577">
        <v>0.0</v>
      </c>
      <c r="K33" s="563">
        <v>0.0</v>
      </c>
      <c r="L33" s="577">
        <v>0.0</v>
      </c>
      <c r="M33" s="570">
        <f>+'FY24 KPIs'!M172</f>
        <v>0</v>
      </c>
      <c r="N33" s="570">
        <f>+'FY24 KPIs'!N172</f>
        <v>0</v>
      </c>
      <c r="O33" s="570">
        <f>+'FY24 KPIs'!O172</f>
        <v>0</v>
      </c>
      <c r="P33" s="711" t="str">
        <f>+'FY24 KPIs'!P179</f>
        <v/>
      </c>
      <c r="Q33" s="711" t="str">
        <f>+'FY24 KPIs'!Q179</f>
        <v/>
      </c>
    </row>
    <row r="34" ht="15.75" customHeight="1">
      <c r="A34" s="335"/>
      <c r="B34" s="715" t="s">
        <v>217</v>
      </c>
      <c r="C34" s="716" t="s">
        <v>172</v>
      </c>
      <c r="D34" s="581">
        <v>251.0</v>
      </c>
      <c r="E34" s="582">
        <v>254.0</v>
      </c>
      <c r="F34" s="583">
        <v>258.0</v>
      </c>
      <c r="G34" s="584">
        <v>263.0</v>
      </c>
      <c r="H34" s="585">
        <v>256.0</v>
      </c>
      <c r="I34" s="585">
        <v>256.0</v>
      </c>
      <c r="J34" s="585">
        <v>260.0</v>
      </c>
      <c r="K34" s="545">
        <v>263.0</v>
      </c>
      <c r="L34" s="544">
        <v>264.0</v>
      </c>
      <c r="M34" s="544">
        <f>+'FY24 KPIs'!M173</f>
        <v>260</v>
      </c>
      <c r="N34" s="544">
        <f>+'FY24 KPIs'!N173</f>
        <v>264</v>
      </c>
      <c r="O34" s="544">
        <f>+'FY24 KPIs'!O173</f>
        <v>258</v>
      </c>
      <c r="P34" s="711" t="str">
        <f>+'FY24 KPIs'!P180</f>
        <v/>
      </c>
      <c r="Q34" s="711" t="str">
        <f>+'FY24 KPIs'!Q180</f>
        <v/>
      </c>
    </row>
    <row r="35" ht="21.0" customHeight="1">
      <c r="A35" s="335"/>
      <c r="B35" s="717"/>
      <c r="C35" s="718" t="s">
        <v>112</v>
      </c>
      <c r="D35" s="588">
        <v>13.0</v>
      </c>
      <c r="E35" s="550">
        <v>13.0</v>
      </c>
      <c r="F35" s="551">
        <v>13.0</v>
      </c>
      <c r="G35" s="552">
        <v>14.0</v>
      </c>
      <c r="H35" s="553">
        <v>14.0</v>
      </c>
      <c r="I35" s="553">
        <v>13.0</v>
      </c>
      <c r="J35" s="553">
        <v>13.0</v>
      </c>
      <c r="K35" s="554">
        <v>13.0</v>
      </c>
      <c r="L35" s="553">
        <v>12.0</v>
      </c>
      <c r="M35" s="570">
        <f>+'FY24 KPIs'!M174</f>
        <v>12</v>
      </c>
      <c r="N35" s="570">
        <f>+'FY24 KPIs'!N174</f>
        <v>11</v>
      </c>
      <c r="O35" s="570">
        <f>+'FY24 KPIs'!O174</f>
        <v>12</v>
      </c>
      <c r="P35" s="711" t="str">
        <f>+'FY24 KPIs'!P181</f>
        <v/>
      </c>
      <c r="Q35" s="711" t="str">
        <f>+'FY24 KPIs'!Q181</f>
        <v/>
      </c>
    </row>
    <row r="36" ht="21.0" customHeight="1">
      <c r="A36" s="335"/>
      <c r="B36" s="717"/>
      <c r="C36" s="497" t="s">
        <v>0</v>
      </c>
      <c r="D36" s="588">
        <v>133.0</v>
      </c>
      <c r="E36" s="550">
        <v>135.0</v>
      </c>
      <c r="F36" s="551">
        <v>135.0</v>
      </c>
      <c r="G36" s="552">
        <v>138.0</v>
      </c>
      <c r="H36" s="553">
        <v>130.0</v>
      </c>
      <c r="I36" s="553">
        <v>129.0</v>
      </c>
      <c r="J36" s="553">
        <v>132.0</v>
      </c>
      <c r="K36" s="554">
        <v>135.0</v>
      </c>
      <c r="L36" s="553">
        <v>139.0</v>
      </c>
      <c r="M36" s="570">
        <f>+'FY24 KPIs'!M175</f>
        <v>136</v>
      </c>
      <c r="N36" s="570">
        <f>+'FY24 KPIs'!N175</f>
        <v>138</v>
      </c>
      <c r="O36" s="570">
        <f>+'FY24 KPIs'!O175</f>
        <v>132</v>
      </c>
      <c r="P36" s="711" t="str">
        <f>+'FY24 KPIs'!P182</f>
        <v/>
      </c>
      <c r="Q36" s="711" t="str">
        <f>+'FY24 KPIs'!Q182</f>
        <v/>
      </c>
    </row>
    <row r="37" ht="15.0" customHeight="1">
      <c r="A37" s="335"/>
      <c r="B37" s="717"/>
      <c r="C37" s="497" t="s">
        <v>173</v>
      </c>
      <c r="D37" s="588">
        <v>8.0</v>
      </c>
      <c r="E37" s="550">
        <v>9.0</v>
      </c>
      <c r="F37" s="551">
        <v>11.0</v>
      </c>
      <c r="G37" s="552">
        <v>14.0</v>
      </c>
      <c r="H37" s="553">
        <v>6.0</v>
      </c>
      <c r="I37" s="553">
        <v>5.0</v>
      </c>
      <c r="J37" s="553">
        <v>5.0</v>
      </c>
      <c r="K37" s="554">
        <v>5.0</v>
      </c>
      <c r="L37" s="553">
        <v>5.0</v>
      </c>
      <c r="M37" s="570">
        <f>+'FY24 KPIs'!M176</f>
        <v>5</v>
      </c>
      <c r="N37" s="570">
        <f>+'FY24 KPIs'!N176</f>
        <v>5</v>
      </c>
      <c r="O37" s="570">
        <f>+'FY24 KPIs'!O176</f>
        <v>5</v>
      </c>
      <c r="P37" s="719" t="str">
        <f>+'FY24 KPIs'!P186</f>
        <v/>
      </c>
      <c r="Q37" s="719" t="str">
        <f>+'FY24 KPIs'!Q186</f>
        <v/>
      </c>
    </row>
    <row r="38" ht="15.75" customHeight="1">
      <c r="A38" s="335"/>
      <c r="B38" s="717"/>
      <c r="C38" s="497" t="s">
        <v>174</v>
      </c>
      <c r="D38" s="588">
        <v>48.0</v>
      </c>
      <c r="E38" s="550">
        <v>48.0</v>
      </c>
      <c r="F38" s="551">
        <v>50.0</v>
      </c>
      <c r="G38" s="552">
        <v>48.0</v>
      </c>
      <c r="H38" s="553">
        <v>48.0</v>
      </c>
      <c r="I38" s="553">
        <v>47.0</v>
      </c>
      <c r="J38" s="553">
        <v>48.0</v>
      </c>
      <c r="K38" s="554">
        <v>47.0</v>
      </c>
      <c r="L38" s="553">
        <v>44.0</v>
      </c>
      <c r="M38" s="570">
        <f>+'FY24 KPIs'!M177</f>
        <v>44</v>
      </c>
      <c r="N38" s="570">
        <f>+'FY24 KPIs'!N177</f>
        <v>46</v>
      </c>
      <c r="O38" s="570">
        <f>+'FY24 KPIs'!O177</f>
        <v>46</v>
      </c>
      <c r="P38" s="711" t="str">
        <f>+'FY24 KPIs'!P187</f>
        <v/>
      </c>
      <c r="Q38" s="711" t="str">
        <f>+'FY24 KPIs'!Q187</f>
        <v/>
      </c>
    </row>
    <row r="39" ht="21.0" customHeight="1">
      <c r="A39" s="335"/>
      <c r="B39" s="717"/>
      <c r="C39" s="497" t="s">
        <v>102</v>
      </c>
      <c r="D39" s="588">
        <v>1.0</v>
      </c>
      <c r="E39" s="550">
        <v>1.0</v>
      </c>
      <c r="F39" s="551">
        <v>1.0</v>
      </c>
      <c r="G39" s="552">
        <v>1.0</v>
      </c>
      <c r="H39" s="553">
        <v>1.0</v>
      </c>
      <c r="I39" s="553">
        <v>1.0</v>
      </c>
      <c r="J39" s="553">
        <v>1.0</v>
      </c>
      <c r="K39" s="554">
        <v>1.0</v>
      </c>
      <c r="L39" s="553">
        <v>1.0</v>
      </c>
      <c r="M39" s="570">
        <f>+'FY24 KPIs'!M178</f>
        <v>1</v>
      </c>
      <c r="N39" s="570">
        <f>+'FY24 KPIs'!N178</f>
        <v>1</v>
      </c>
      <c r="O39" s="570">
        <f>+'FY24 KPIs'!O178</f>
        <v>1</v>
      </c>
      <c r="P39" s="711" t="str">
        <f>+'FY24 KPIs'!P188</f>
        <v/>
      </c>
      <c r="Q39" s="711" t="str">
        <f>+'FY24 KPIs'!Q188</f>
        <v/>
      </c>
    </row>
    <row r="40" ht="21.0" customHeight="1">
      <c r="A40" s="335"/>
      <c r="B40" s="717"/>
      <c r="C40" s="497" t="s">
        <v>152</v>
      </c>
      <c r="D40" s="588">
        <v>10.0</v>
      </c>
      <c r="E40" s="550">
        <v>10.0</v>
      </c>
      <c r="F40" s="551">
        <v>10.0</v>
      </c>
      <c r="G40" s="552">
        <v>9.0</v>
      </c>
      <c r="H40" s="553">
        <v>9.0</v>
      </c>
      <c r="I40" s="553">
        <v>9.0</v>
      </c>
      <c r="J40" s="553">
        <v>9.0</v>
      </c>
      <c r="K40" s="554">
        <v>9.0</v>
      </c>
      <c r="L40" s="553">
        <v>10.0</v>
      </c>
      <c r="M40" s="570">
        <f>+'FY24 KPIs'!M179</f>
        <v>10</v>
      </c>
      <c r="N40" s="570">
        <f>+'FY24 KPIs'!N179</f>
        <v>9</v>
      </c>
      <c r="O40" s="570">
        <f>+'FY24 KPIs'!O179</f>
        <v>9</v>
      </c>
      <c r="P40" s="711" t="str">
        <f>+'FY24 KPIs'!P189</f>
        <v/>
      </c>
      <c r="Q40" s="711" t="str">
        <f>+'FY24 KPIs'!Q189</f>
        <v/>
      </c>
    </row>
    <row r="41" ht="21.0" customHeight="1">
      <c r="A41" s="335"/>
      <c r="B41" s="717"/>
      <c r="C41" s="497" t="s">
        <v>37</v>
      </c>
      <c r="D41" s="588">
        <v>18.0</v>
      </c>
      <c r="E41" s="550">
        <v>18.0</v>
      </c>
      <c r="F41" s="551">
        <v>18.0</v>
      </c>
      <c r="G41" s="552">
        <v>19.0</v>
      </c>
      <c r="H41" s="553">
        <v>19.0</v>
      </c>
      <c r="I41" s="553">
        <v>19.0</v>
      </c>
      <c r="J41" s="553">
        <v>19.0</v>
      </c>
      <c r="K41" s="554">
        <v>20.0</v>
      </c>
      <c r="L41" s="553">
        <v>19.0</v>
      </c>
      <c r="M41" s="570">
        <f>+'FY24 KPIs'!M180</f>
        <v>18</v>
      </c>
      <c r="N41" s="570">
        <f>+'FY24 KPIs'!N180</f>
        <v>18</v>
      </c>
      <c r="O41" s="570">
        <f>+'FY24 KPIs'!O180</f>
        <v>18</v>
      </c>
      <c r="P41" s="711" t="str">
        <f>+'FY24 KPIs'!P190</f>
        <v/>
      </c>
      <c r="Q41" s="711" t="str">
        <f>+'FY24 KPIs'!Q190</f>
        <v/>
      </c>
    </row>
    <row r="42" ht="21.0" customHeight="1">
      <c r="A42" s="335"/>
      <c r="B42" s="717"/>
      <c r="C42" s="497" t="s">
        <v>154</v>
      </c>
      <c r="D42" s="588">
        <v>5.0</v>
      </c>
      <c r="E42" s="550">
        <v>5.0</v>
      </c>
      <c r="F42" s="551">
        <v>5.0</v>
      </c>
      <c r="G42" s="552">
        <v>5.0</v>
      </c>
      <c r="H42" s="553">
        <v>5.0</v>
      </c>
      <c r="I42" s="553">
        <v>5.0</v>
      </c>
      <c r="J42" s="553">
        <v>5.0</v>
      </c>
      <c r="K42" s="554">
        <v>5.0</v>
      </c>
      <c r="L42" s="553">
        <v>5.0</v>
      </c>
      <c r="M42" s="570">
        <f>+'FY24 KPIs'!M181</f>
        <v>5</v>
      </c>
      <c r="N42" s="570">
        <f>+'FY24 KPIs'!N181</f>
        <v>5</v>
      </c>
      <c r="O42" s="570">
        <f>+'FY24 KPIs'!O181</f>
        <v>5</v>
      </c>
      <c r="P42" s="711" t="str">
        <f>+'FY24 KPIs'!P191</f>
        <v/>
      </c>
      <c r="Q42" s="711" t="str">
        <f>+'FY24 KPIs'!Q191</f>
        <v/>
      </c>
    </row>
    <row r="43" ht="21.0" customHeight="1">
      <c r="A43" s="335"/>
      <c r="B43" s="717"/>
      <c r="C43" s="497" t="s">
        <v>142</v>
      </c>
      <c r="D43" s="588">
        <v>6.0</v>
      </c>
      <c r="E43" s="550">
        <v>6.0</v>
      </c>
      <c r="F43" s="551">
        <v>6.0</v>
      </c>
      <c r="G43" s="552">
        <v>6.0</v>
      </c>
      <c r="H43" s="553">
        <v>6.0</v>
      </c>
      <c r="I43" s="553">
        <v>7.0</v>
      </c>
      <c r="J43" s="553">
        <v>7.0</v>
      </c>
      <c r="K43" s="554">
        <v>7.0</v>
      </c>
      <c r="L43" s="553">
        <v>7.0</v>
      </c>
      <c r="M43" s="570">
        <f>+'FY24 KPIs'!M182</f>
        <v>7</v>
      </c>
      <c r="N43" s="570">
        <f>+'FY24 KPIs'!N182</f>
        <v>7</v>
      </c>
      <c r="O43" s="570">
        <f>+'FY24 KPIs'!O182</f>
        <v>7</v>
      </c>
      <c r="P43" s="711" t="str">
        <f>+'FY24 KPIs'!P192</f>
        <v/>
      </c>
      <c r="Q43" s="711" t="str">
        <f>+'FY24 KPIs'!Q192</f>
        <v/>
      </c>
    </row>
    <row r="44" ht="21.0" customHeight="1">
      <c r="A44" s="335"/>
      <c r="B44" s="717"/>
      <c r="C44" s="497" t="s">
        <v>156</v>
      </c>
      <c r="D44" s="588">
        <v>9.0</v>
      </c>
      <c r="E44" s="550">
        <v>9.0</v>
      </c>
      <c r="F44" s="551">
        <v>9.0</v>
      </c>
      <c r="G44" s="552">
        <v>9.0</v>
      </c>
      <c r="H44" s="553">
        <v>8.0</v>
      </c>
      <c r="I44" s="553">
        <v>10.0</v>
      </c>
      <c r="J44" s="553">
        <v>10.0</v>
      </c>
      <c r="K44" s="554">
        <v>10.0</v>
      </c>
      <c r="L44" s="553">
        <v>10.0</v>
      </c>
      <c r="M44" s="570">
        <f>+'FY24 KPIs'!M183</f>
        <v>12</v>
      </c>
      <c r="N44" s="570">
        <f>+'FY24 KPIs'!N183</f>
        <v>12</v>
      </c>
      <c r="O44" s="570">
        <f>+'FY24 KPIs'!O183</f>
        <v>12</v>
      </c>
      <c r="P44" s="711" t="str">
        <f>+'FY24 KPIs'!P193</f>
        <v/>
      </c>
      <c r="Q44" s="711" t="str">
        <f>+'FY24 KPIs'!Q193</f>
        <v/>
      </c>
    </row>
    <row r="45" ht="21.0" customHeight="1">
      <c r="A45" s="335"/>
      <c r="B45" s="717"/>
      <c r="C45" s="497" t="s">
        <v>175</v>
      </c>
      <c r="D45" s="588"/>
      <c r="E45" s="550"/>
      <c r="F45" s="551"/>
      <c r="G45" s="552"/>
      <c r="H45" s="553">
        <v>4.0</v>
      </c>
      <c r="I45" s="553">
        <v>5.0</v>
      </c>
      <c r="J45" s="553">
        <v>5.0</v>
      </c>
      <c r="K45" s="554">
        <v>5.0</v>
      </c>
      <c r="L45" s="553">
        <v>5.0</v>
      </c>
      <c r="M45" s="570">
        <f>+'FY24 KPIs'!M184</f>
        <v>5</v>
      </c>
      <c r="N45" s="570">
        <f>+'FY24 KPIs'!N184</f>
        <v>6</v>
      </c>
      <c r="O45" s="570">
        <f>+'FY24 KPIs'!O184</f>
        <v>6</v>
      </c>
      <c r="P45" s="711" t="str">
        <f>+'FY24 KPIs'!P194</f>
        <v/>
      </c>
      <c r="Q45" s="711" t="str">
        <f>+'FY24 KPIs'!Q194</f>
        <v/>
      </c>
    </row>
    <row r="46" ht="21.0" customHeight="1">
      <c r="A46" s="335"/>
      <c r="B46" s="717"/>
      <c r="C46" s="497" t="s">
        <v>153</v>
      </c>
      <c r="D46" s="588"/>
      <c r="E46" s="550"/>
      <c r="F46" s="551"/>
      <c r="G46" s="552"/>
      <c r="H46" s="553">
        <v>1.0</v>
      </c>
      <c r="I46" s="553">
        <v>1.0</v>
      </c>
      <c r="J46" s="553">
        <v>1.0</v>
      </c>
      <c r="K46" s="554">
        <v>1.0</v>
      </c>
      <c r="L46" s="553">
        <v>1.0</v>
      </c>
      <c r="M46" s="570" t="str">
        <f>+'FY24 KPIs'!M185</f>
        <v/>
      </c>
      <c r="N46" s="570">
        <f>+'FY24 KPIs'!N185</f>
        <v>1</v>
      </c>
      <c r="O46" s="570">
        <f>+'FY24 KPIs'!O185</f>
        <v>0</v>
      </c>
      <c r="P46" s="711" t="str">
        <f>+'FY24 KPIs'!P195</f>
        <v/>
      </c>
      <c r="Q46" s="711" t="str">
        <f>+'FY24 KPIs'!Q195</f>
        <v/>
      </c>
    </row>
    <row r="47" ht="21.0" customHeight="1">
      <c r="A47" s="335"/>
      <c r="B47" s="717"/>
      <c r="C47" s="720" t="s">
        <v>176</v>
      </c>
      <c r="D47" s="588"/>
      <c r="E47" s="550"/>
      <c r="F47" s="551"/>
      <c r="G47" s="552"/>
      <c r="H47" s="553">
        <v>4.0</v>
      </c>
      <c r="I47" s="553">
        <v>4.0</v>
      </c>
      <c r="J47" s="553">
        <v>4.0</v>
      </c>
      <c r="K47" s="554">
        <v>4.0</v>
      </c>
      <c r="L47" s="553">
        <v>3.0</v>
      </c>
      <c r="M47" s="570">
        <f>+'FY24 KPIs'!M186</f>
        <v>3</v>
      </c>
      <c r="N47" s="570">
        <f>+'FY24 KPIs'!N186</f>
        <v>3</v>
      </c>
      <c r="O47" s="570">
        <f>+'FY24 KPIs'!O186</f>
        <v>3</v>
      </c>
      <c r="P47" s="711" t="str">
        <f>+'FY24 KPIs'!P196</f>
        <v/>
      </c>
      <c r="Q47" s="711" t="str">
        <f>+'FY24 KPIs'!Q196</f>
        <v/>
      </c>
    </row>
    <row r="48" ht="21.0" customHeight="1">
      <c r="A48" s="335"/>
      <c r="B48" s="721"/>
      <c r="C48" s="513" t="s">
        <v>155</v>
      </c>
      <c r="D48" s="589"/>
      <c r="E48" s="574"/>
      <c r="F48" s="575"/>
      <c r="G48" s="576"/>
      <c r="H48" s="577">
        <v>1.0</v>
      </c>
      <c r="I48" s="577">
        <v>1.0</v>
      </c>
      <c r="J48" s="577">
        <v>1.0</v>
      </c>
      <c r="K48" s="563">
        <v>1.0</v>
      </c>
      <c r="L48" s="577">
        <v>1.0</v>
      </c>
      <c r="M48" s="570">
        <f>+'FY24 KPIs'!M187</f>
        <v>2</v>
      </c>
      <c r="N48" s="570">
        <f>+'FY24 KPIs'!N187</f>
        <v>2</v>
      </c>
      <c r="O48" s="570">
        <f>+'FY24 KPIs'!O187</f>
        <v>2</v>
      </c>
    </row>
    <row r="49" ht="15.75" customHeight="1">
      <c r="A49" s="335"/>
      <c r="B49" s="590" t="s">
        <v>218</v>
      </c>
      <c r="C49" s="716" t="s">
        <v>172</v>
      </c>
      <c r="D49" s="591">
        <v>0.01</v>
      </c>
      <c r="E49" s="592">
        <v>0.01</v>
      </c>
      <c r="F49" s="593">
        <v>0.04</v>
      </c>
      <c r="G49" s="594">
        <v>0.03</v>
      </c>
      <c r="H49" s="523">
        <v>0.02</v>
      </c>
      <c r="I49" s="523">
        <v>0.02</v>
      </c>
      <c r="J49" s="523">
        <v>0.02</v>
      </c>
      <c r="K49" s="595">
        <v>0.02</v>
      </c>
      <c r="L49" s="523">
        <v>0.02</v>
      </c>
      <c r="M49" s="722">
        <f>+'FY24 KPIs'!M188</f>
        <v>0.02</v>
      </c>
      <c r="N49" s="722">
        <f>+'FY24 KPIs'!N188</f>
        <v>0.02</v>
      </c>
      <c r="O49" s="722">
        <f>+'FY24 KPIs'!O188</f>
        <v>0.02</v>
      </c>
    </row>
    <row r="50" ht="21.0" customHeight="1">
      <c r="A50" s="335"/>
      <c r="B50" s="9"/>
      <c r="C50" s="718" t="s">
        <v>112</v>
      </c>
      <c r="D50" s="597">
        <v>0.0</v>
      </c>
      <c r="E50" s="598">
        <v>0.0</v>
      </c>
      <c r="F50" s="599">
        <v>0.0</v>
      </c>
      <c r="G50" s="600">
        <v>0.0</v>
      </c>
      <c r="H50" s="601">
        <v>0.08</v>
      </c>
      <c r="I50" s="601">
        <v>0.08</v>
      </c>
      <c r="J50" s="601">
        <v>0.08</v>
      </c>
      <c r="K50" s="602">
        <v>0.08</v>
      </c>
      <c r="L50" s="601">
        <v>0.08</v>
      </c>
      <c r="M50" s="722">
        <f>+'FY24 KPIs'!M189</f>
        <v>0</v>
      </c>
      <c r="N50" s="722">
        <f>+'FY24 KPIs'!N189</f>
        <v>0</v>
      </c>
      <c r="O50" s="722">
        <f>+'FY24 KPIs'!O189</f>
        <v>0</v>
      </c>
    </row>
    <row r="51" ht="21.0" customHeight="1">
      <c r="A51" s="335"/>
      <c r="B51" s="9"/>
      <c r="C51" s="497" t="s">
        <v>0</v>
      </c>
      <c r="D51" s="597">
        <v>0.03</v>
      </c>
      <c r="E51" s="598">
        <v>0.03</v>
      </c>
      <c r="F51" s="599">
        <v>0.04</v>
      </c>
      <c r="G51" s="600">
        <v>0.05</v>
      </c>
      <c r="H51" s="601">
        <v>0.03</v>
      </c>
      <c r="I51" s="601">
        <v>0.03</v>
      </c>
      <c r="J51" s="601">
        <v>0.03</v>
      </c>
      <c r="K51" s="602">
        <v>0.03</v>
      </c>
      <c r="L51" s="601">
        <v>0.02</v>
      </c>
      <c r="M51" s="722">
        <f>+'FY24 KPIs'!M190</f>
        <v>0.03</v>
      </c>
      <c r="N51" s="722">
        <f>+'FY24 KPIs'!N190</f>
        <v>0.06</v>
      </c>
      <c r="O51" s="722">
        <f>+'FY24 KPIs'!O190</f>
        <v>0.02</v>
      </c>
    </row>
    <row r="52" ht="21.0" customHeight="1">
      <c r="A52" s="335"/>
      <c r="B52" s="9"/>
      <c r="C52" s="497" t="s">
        <v>173</v>
      </c>
      <c r="D52" s="597">
        <v>0.0</v>
      </c>
      <c r="E52" s="598">
        <v>0.0</v>
      </c>
      <c r="F52" s="599">
        <v>0.2</v>
      </c>
      <c r="G52" s="600">
        <v>0.0</v>
      </c>
      <c r="H52" s="601">
        <v>0.0</v>
      </c>
      <c r="I52" s="601">
        <v>0.0</v>
      </c>
      <c r="J52" s="601">
        <v>0.0</v>
      </c>
      <c r="K52" s="602">
        <v>0.0</v>
      </c>
      <c r="L52" s="601">
        <v>0.0</v>
      </c>
      <c r="M52" s="722">
        <f>+'FY24 KPIs'!M191</f>
        <v>0</v>
      </c>
      <c r="N52" s="722">
        <f>+'FY24 KPIs'!N191</f>
        <v>0</v>
      </c>
      <c r="O52" s="722">
        <f>+'FY24 KPIs'!O191</f>
        <v>0</v>
      </c>
    </row>
    <row r="53" ht="21.0" customHeight="1">
      <c r="A53" s="335"/>
      <c r="B53" s="9"/>
      <c r="C53" s="497" t="s">
        <v>174</v>
      </c>
      <c r="D53" s="597">
        <v>0.0</v>
      </c>
      <c r="E53" s="598">
        <v>0.0</v>
      </c>
      <c r="F53" s="599">
        <v>0.06</v>
      </c>
      <c r="G53" s="600">
        <v>0.0</v>
      </c>
      <c r="H53" s="601">
        <v>0.0</v>
      </c>
      <c r="I53" s="601">
        <v>0.02</v>
      </c>
      <c r="J53" s="601">
        <v>0.0</v>
      </c>
      <c r="K53" s="602">
        <v>0.02</v>
      </c>
      <c r="L53" s="601">
        <v>0.04</v>
      </c>
      <c r="M53" s="722">
        <f>+'FY24 KPIs'!M192</f>
        <v>0.02</v>
      </c>
      <c r="N53" s="722">
        <f>+'FY24 KPIs'!N192</f>
        <v>0</v>
      </c>
      <c r="O53" s="722">
        <f>+'FY24 KPIs'!O192</f>
        <v>0</v>
      </c>
    </row>
    <row r="54" ht="21.0" customHeight="1">
      <c r="A54" s="335"/>
      <c r="B54" s="9"/>
      <c r="C54" s="497" t="s">
        <v>102</v>
      </c>
      <c r="D54" s="597">
        <v>0.0</v>
      </c>
      <c r="E54" s="598">
        <v>0.0</v>
      </c>
      <c r="F54" s="599">
        <v>0.0</v>
      </c>
      <c r="G54" s="600">
        <v>0.0</v>
      </c>
      <c r="H54" s="601">
        <v>0.0</v>
      </c>
      <c r="I54" s="601">
        <v>0.0</v>
      </c>
      <c r="J54" s="601">
        <v>0.0</v>
      </c>
      <c r="K54" s="602">
        <v>0.0</v>
      </c>
      <c r="L54" s="601">
        <v>0.0</v>
      </c>
      <c r="M54" s="722">
        <f>+'FY24 KPIs'!M193</f>
        <v>0</v>
      </c>
      <c r="N54" s="722">
        <f>+'FY24 KPIs'!N193</f>
        <v>0</v>
      </c>
      <c r="O54" s="722">
        <f>+'FY24 KPIs'!O193</f>
        <v>0</v>
      </c>
    </row>
    <row r="55" ht="21.0" customHeight="1">
      <c r="A55" s="335"/>
      <c r="B55" s="9"/>
      <c r="C55" s="497" t="s">
        <v>152</v>
      </c>
      <c r="D55" s="597">
        <v>0.0</v>
      </c>
      <c r="E55" s="598">
        <v>0.0</v>
      </c>
      <c r="F55" s="599">
        <v>0.0</v>
      </c>
      <c r="G55" s="600">
        <v>0.16</v>
      </c>
      <c r="H55" s="601">
        <v>0.0</v>
      </c>
      <c r="I55" s="601">
        <v>0.0</v>
      </c>
      <c r="J55" s="601">
        <v>0.0</v>
      </c>
      <c r="K55" s="602">
        <v>0.0</v>
      </c>
      <c r="L55" s="601">
        <v>0.0</v>
      </c>
      <c r="M55" s="722">
        <f>+'FY24 KPIs'!M194</f>
        <v>0.16</v>
      </c>
      <c r="N55" s="722">
        <f>+'FY24 KPIs'!N194</f>
        <v>0</v>
      </c>
      <c r="O55" s="722">
        <f>+'FY24 KPIs'!O194</f>
        <v>0</v>
      </c>
    </row>
    <row r="56" ht="21.0" customHeight="1">
      <c r="A56" s="335"/>
      <c r="B56" s="9"/>
      <c r="C56" s="497" t="s">
        <v>37</v>
      </c>
      <c r="D56" s="597">
        <v>0.0</v>
      </c>
      <c r="E56" s="598">
        <v>0.0</v>
      </c>
      <c r="F56" s="599">
        <v>0.0</v>
      </c>
      <c r="G56" s="600">
        <v>0.0</v>
      </c>
      <c r="H56" s="601">
        <v>0.0</v>
      </c>
      <c r="I56" s="601">
        <v>0.0</v>
      </c>
      <c r="J56" s="601">
        <v>0.0</v>
      </c>
      <c r="K56" s="602">
        <v>0.0</v>
      </c>
      <c r="L56" s="601">
        <v>0.0</v>
      </c>
      <c r="M56" s="722">
        <f>+'FY24 KPIs'!M195</f>
        <v>0</v>
      </c>
      <c r="N56" s="722">
        <f>+'FY24 KPIs'!N195</f>
        <v>0</v>
      </c>
      <c r="O56" s="722">
        <f>+'FY24 KPIs'!O195</f>
        <v>0.05</v>
      </c>
    </row>
    <row r="57" ht="21.0" customHeight="1">
      <c r="A57" s="335"/>
      <c r="B57" s="9"/>
      <c r="C57" s="497" t="s">
        <v>154</v>
      </c>
      <c r="D57" s="597">
        <v>0.0</v>
      </c>
      <c r="E57" s="598">
        <v>0.0</v>
      </c>
      <c r="F57" s="599">
        <v>0.0</v>
      </c>
      <c r="G57" s="600">
        <v>0.0</v>
      </c>
      <c r="H57" s="601">
        <v>0.0</v>
      </c>
      <c r="I57" s="601">
        <v>0.0</v>
      </c>
      <c r="J57" s="601">
        <v>0.0</v>
      </c>
      <c r="K57" s="602">
        <v>0.0</v>
      </c>
      <c r="L57" s="601">
        <v>0.0</v>
      </c>
      <c r="M57" s="722">
        <f>+'FY24 KPIs'!M196</f>
        <v>0</v>
      </c>
      <c r="N57" s="722">
        <f>+'FY24 KPIs'!N196</f>
        <v>0</v>
      </c>
      <c r="O57" s="722">
        <f>+'FY24 KPIs'!O196</f>
        <v>0</v>
      </c>
    </row>
    <row r="58" ht="21.0" customHeight="1">
      <c r="A58" s="335"/>
      <c r="B58" s="9"/>
      <c r="C58" s="497" t="s">
        <v>142</v>
      </c>
      <c r="D58" s="597">
        <v>0.0</v>
      </c>
      <c r="E58" s="598">
        <v>0.0</v>
      </c>
      <c r="F58" s="599">
        <v>0.0</v>
      </c>
      <c r="G58" s="600">
        <v>0.0</v>
      </c>
      <c r="H58" s="601">
        <v>0.0</v>
      </c>
      <c r="I58" s="601">
        <v>0.0</v>
      </c>
      <c r="J58" s="601">
        <v>0.0</v>
      </c>
      <c r="K58" s="602">
        <v>0.0</v>
      </c>
      <c r="L58" s="601">
        <v>0.0</v>
      </c>
      <c r="M58" s="722">
        <f>+'FY24 KPIs'!M197</f>
        <v>0</v>
      </c>
      <c r="N58" s="722">
        <f>+'FY24 KPIs'!N197</f>
        <v>0</v>
      </c>
      <c r="O58" s="722">
        <f>+'FY24 KPIs'!O197</f>
        <v>0.17</v>
      </c>
    </row>
    <row r="59" ht="21.0" customHeight="1">
      <c r="A59" s="335"/>
      <c r="B59" s="9"/>
      <c r="C59" s="497" t="s">
        <v>156</v>
      </c>
      <c r="D59" s="597">
        <v>0.0</v>
      </c>
      <c r="E59" s="598">
        <v>0.0</v>
      </c>
      <c r="F59" s="599">
        <v>0.0</v>
      </c>
      <c r="G59" s="600">
        <v>0.13</v>
      </c>
      <c r="H59" s="601">
        <v>0.0</v>
      </c>
      <c r="I59" s="601">
        <v>0.0</v>
      </c>
      <c r="J59" s="601">
        <v>0.0</v>
      </c>
      <c r="K59" s="602">
        <v>0.0</v>
      </c>
      <c r="L59" s="601">
        <v>0.0</v>
      </c>
      <c r="M59" s="722">
        <f>+'FY24 KPIs'!M198</f>
        <v>0</v>
      </c>
      <c r="N59" s="722">
        <f>+'FY24 KPIs'!N198</f>
        <v>0</v>
      </c>
      <c r="O59" s="722">
        <f>+'FY24 KPIs'!O198</f>
        <v>0</v>
      </c>
    </row>
    <row r="60" ht="21.0" customHeight="1">
      <c r="A60" s="335"/>
      <c r="B60" s="9"/>
      <c r="C60" s="497" t="s">
        <v>175</v>
      </c>
      <c r="D60" s="603"/>
      <c r="E60" s="604"/>
      <c r="F60" s="605"/>
      <c r="G60" s="605"/>
      <c r="H60" s="606">
        <v>0.0</v>
      </c>
      <c r="I60" s="606">
        <v>0.0</v>
      </c>
      <c r="J60" s="606">
        <v>0.0</v>
      </c>
      <c r="K60" s="602">
        <v>0.0</v>
      </c>
      <c r="L60" s="601">
        <v>0.0</v>
      </c>
      <c r="M60" s="722">
        <f>+'FY24 KPIs'!M199</f>
        <v>0</v>
      </c>
      <c r="N60" s="722">
        <f>+'FY24 KPIs'!N199</f>
        <v>0</v>
      </c>
      <c r="O60" s="722">
        <f>+'FY24 KPIs'!O199</f>
        <v>0</v>
      </c>
    </row>
    <row r="61" ht="21.0" customHeight="1">
      <c r="A61" s="335"/>
      <c r="B61" s="9"/>
      <c r="C61" s="497" t="s">
        <v>153</v>
      </c>
      <c r="D61" s="603"/>
      <c r="E61" s="604"/>
      <c r="F61" s="605"/>
      <c r="G61" s="605"/>
      <c r="H61" s="606">
        <v>0.0</v>
      </c>
      <c r="I61" s="606">
        <v>0.0</v>
      </c>
      <c r="J61" s="606">
        <v>0.0</v>
      </c>
      <c r="K61" s="602">
        <v>0.0</v>
      </c>
      <c r="L61" s="601">
        <v>0.0</v>
      </c>
      <c r="M61" s="722">
        <f>+'FY24 KPIs'!M200</f>
        <v>0</v>
      </c>
      <c r="N61" s="722">
        <f>+'FY24 KPIs'!N200</f>
        <v>0</v>
      </c>
      <c r="O61" s="722">
        <f>+'FY24 KPIs'!O200</f>
        <v>0</v>
      </c>
    </row>
    <row r="62" ht="21.0" customHeight="1">
      <c r="A62" s="335"/>
      <c r="B62" s="9"/>
      <c r="C62" s="720" t="s">
        <v>176</v>
      </c>
      <c r="D62" s="603"/>
      <c r="E62" s="604"/>
      <c r="F62" s="605"/>
      <c r="G62" s="605"/>
      <c r="H62" s="606">
        <v>0.0</v>
      </c>
      <c r="I62" s="606">
        <v>0.0</v>
      </c>
      <c r="J62" s="606">
        <v>0.0</v>
      </c>
      <c r="K62" s="602">
        <v>0.32</v>
      </c>
      <c r="L62" s="601">
        <v>0.0</v>
      </c>
      <c r="M62" s="722">
        <f>+'FY24 KPIs'!M201</f>
        <v>0</v>
      </c>
      <c r="N62" s="722">
        <f>+'FY24 KPIs'!N201</f>
        <v>0</v>
      </c>
      <c r="O62" s="722">
        <f>+'FY24 KPIs'!O201</f>
        <v>0</v>
      </c>
    </row>
    <row r="63" ht="21.0" customHeight="1">
      <c r="A63" s="335"/>
      <c r="B63" s="103"/>
      <c r="C63" s="513" t="s">
        <v>155</v>
      </c>
      <c r="D63" s="607"/>
      <c r="E63" s="608"/>
      <c r="F63" s="609"/>
      <c r="G63" s="609"/>
      <c r="H63" s="610">
        <v>0.0</v>
      </c>
      <c r="I63" s="610">
        <v>0.0</v>
      </c>
      <c r="J63" s="610">
        <v>0.0</v>
      </c>
      <c r="K63" s="611">
        <v>0.0</v>
      </c>
      <c r="L63" s="612">
        <v>0.0</v>
      </c>
      <c r="M63" s="722">
        <f>+'FY24 KPIs'!M202</f>
        <v>0</v>
      </c>
      <c r="N63" s="722">
        <f>+'FY24 KPIs'!N202</f>
        <v>0</v>
      </c>
      <c r="O63" s="722">
        <f>+'FY24 KPIs'!O202</f>
        <v>0</v>
      </c>
    </row>
    <row r="64" ht="21.0" customHeight="1">
      <c r="A64" s="704"/>
      <c r="B64" s="704"/>
      <c r="D64" s="723"/>
      <c r="E64" s="723"/>
      <c r="F64" s="723"/>
      <c r="G64" s="723"/>
      <c r="H64" s="723"/>
      <c r="I64" s="723"/>
      <c r="J64" s="723"/>
    </row>
    <row r="65" ht="21.0" customHeight="1">
      <c r="A65" s="704"/>
      <c r="B65" s="704"/>
      <c r="D65" s="723"/>
      <c r="E65" s="723"/>
      <c r="F65" s="723"/>
      <c r="G65" s="723"/>
      <c r="H65" s="723"/>
      <c r="I65" s="723"/>
      <c r="J65" s="723"/>
    </row>
    <row r="66" ht="21.0" customHeight="1">
      <c r="A66" s="704"/>
      <c r="B66" s="704"/>
      <c r="D66" s="723"/>
      <c r="E66" s="723"/>
      <c r="F66" s="723"/>
      <c r="G66" s="723"/>
      <c r="H66" s="723"/>
      <c r="I66" s="723"/>
      <c r="J66" s="723"/>
    </row>
    <row r="67" ht="21.0" customHeight="1">
      <c r="A67" s="704"/>
      <c r="B67" s="704"/>
      <c r="D67" s="723"/>
      <c r="E67" s="723"/>
      <c r="F67" s="723"/>
      <c r="G67" s="723"/>
      <c r="H67" s="723"/>
      <c r="I67" s="723"/>
      <c r="J67" s="723"/>
    </row>
    <row r="68" ht="21.0" customHeight="1">
      <c r="A68" s="704"/>
      <c r="B68" s="704"/>
      <c r="D68" s="723"/>
      <c r="E68" s="723"/>
      <c r="F68" s="723"/>
      <c r="G68" s="723"/>
      <c r="H68" s="723"/>
      <c r="I68" s="723"/>
      <c r="J68" s="723"/>
    </row>
    <row r="69" ht="21.0" customHeight="1">
      <c r="A69" s="704"/>
      <c r="B69" s="704"/>
      <c r="D69" s="723"/>
      <c r="E69" s="723"/>
      <c r="F69" s="723"/>
      <c r="G69" s="723"/>
      <c r="H69" s="723"/>
      <c r="I69" s="723"/>
      <c r="J69" s="723"/>
    </row>
    <row r="70" ht="21.0" customHeight="1">
      <c r="A70" s="704"/>
      <c r="B70" s="704"/>
      <c r="D70" s="723"/>
      <c r="E70" s="723"/>
      <c r="F70" s="723"/>
      <c r="G70" s="723"/>
      <c r="H70" s="723"/>
      <c r="I70" s="723"/>
      <c r="J70" s="723"/>
    </row>
    <row r="71" ht="21.0" customHeight="1">
      <c r="A71" s="704"/>
      <c r="B71" s="704"/>
      <c r="D71" s="723"/>
      <c r="E71" s="723"/>
      <c r="F71" s="723"/>
      <c r="G71" s="723"/>
      <c r="H71" s="723"/>
      <c r="I71" s="723"/>
      <c r="J71" s="723"/>
    </row>
    <row r="72" ht="21.0" customHeight="1">
      <c r="A72" s="704"/>
      <c r="B72" s="704"/>
      <c r="D72" s="723"/>
      <c r="E72" s="723"/>
      <c r="F72" s="723"/>
      <c r="G72" s="723"/>
      <c r="H72" s="723"/>
      <c r="I72" s="723"/>
      <c r="J72" s="723"/>
    </row>
    <row r="73" ht="21.0" customHeight="1">
      <c r="A73" s="704"/>
      <c r="B73" s="704"/>
      <c r="D73" s="723"/>
      <c r="E73" s="723"/>
      <c r="F73" s="723"/>
      <c r="G73" s="723"/>
      <c r="H73" s="723"/>
      <c r="I73" s="723"/>
      <c r="J73" s="723"/>
    </row>
    <row r="74" ht="21.0" customHeight="1">
      <c r="A74" s="704"/>
      <c r="B74" s="704"/>
      <c r="D74" s="723"/>
      <c r="E74" s="723"/>
      <c r="F74" s="723"/>
      <c r="G74" s="723"/>
      <c r="H74" s="723"/>
      <c r="I74" s="723"/>
      <c r="J74" s="723"/>
    </row>
    <row r="75" ht="21.0" customHeight="1">
      <c r="A75" s="704"/>
      <c r="B75" s="704"/>
      <c r="D75" s="723"/>
      <c r="E75" s="723"/>
      <c r="F75" s="723"/>
      <c r="G75" s="723"/>
      <c r="H75" s="723"/>
      <c r="I75" s="723"/>
      <c r="J75" s="723"/>
    </row>
    <row r="76" ht="21.0" customHeight="1">
      <c r="A76" s="704"/>
      <c r="B76" s="704"/>
      <c r="D76" s="723"/>
      <c r="E76" s="723"/>
      <c r="F76" s="723"/>
      <c r="G76" s="723"/>
      <c r="H76" s="723"/>
      <c r="I76" s="723"/>
      <c r="J76" s="723"/>
    </row>
    <row r="77" ht="21.0" customHeight="1">
      <c r="A77" s="704"/>
      <c r="B77" s="704"/>
      <c r="D77" s="723"/>
      <c r="E77" s="723"/>
      <c r="F77" s="723"/>
      <c r="G77" s="723"/>
      <c r="H77" s="723"/>
      <c r="I77" s="723"/>
      <c r="J77" s="723"/>
    </row>
    <row r="78" ht="21.0" customHeight="1">
      <c r="A78" s="704"/>
      <c r="B78" s="704"/>
      <c r="D78" s="723"/>
      <c r="E78" s="723"/>
      <c r="F78" s="723"/>
      <c r="G78" s="723"/>
      <c r="H78" s="723"/>
      <c r="I78" s="723"/>
      <c r="J78" s="723"/>
    </row>
    <row r="79" ht="21.0" customHeight="1">
      <c r="A79" s="704"/>
      <c r="B79" s="704"/>
      <c r="D79" s="723"/>
      <c r="E79" s="723"/>
      <c r="F79" s="723"/>
      <c r="G79" s="723"/>
      <c r="H79" s="723"/>
      <c r="I79" s="723"/>
      <c r="J79" s="723"/>
    </row>
    <row r="80" ht="21.0" customHeight="1">
      <c r="A80" s="704"/>
      <c r="B80" s="704"/>
      <c r="D80" s="723"/>
      <c r="E80" s="723"/>
      <c r="F80" s="723"/>
      <c r="G80" s="723"/>
      <c r="H80" s="723"/>
      <c r="I80" s="723"/>
      <c r="J80" s="723"/>
    </row>
    <row r="81" ht="21.0" customHeight="1">
      <c r="A81" s="704"/>
      <c r="B81" s="704"/>
      <c r="D81" s="723"/>
      <c r="E81" s="723"/>
      <c r="F81" s="723"/>
      <c r="G81" s="723"/>
      <c r="H81" s="723"/>
      <c r="I81" s="723"/>
      <c r="J81" s="723"/>
    </row>
    <row r="82" ht="21.0" customHeight="1">
      <c r="A82" s="704"/>
      <c r="B82" s="704"/>
      <c r="D82" s="723"/>
      <c r="E82" s="723"/>
      <c r="F82" s="723"/>
      <c r="G82" s="723"/>
      <c r="H82" s="723"/>
      <c r="I82" s="723"/>
      <c r="J82" s="723"/>
    </row>
    <row r="83" ht="21.0" customHeight="1">
      <c r="A83" s="704"/>
      <c r="B83" s="704"/>
      <c r="D83" s="723"/>
      <c r="E83" s="723"/>
      <c r="F83" s="723"/>
      <c r="G83" s="723"/>
      <c r="H83" s="723"/>
      <c r="I83" s="723"/>
      <c r="J83" s="723"/>
    </row>
    <row r="84" ht="21.0" customHeight="1">
      <c r="A84" s="704"/>
      <c r="B84" s="704"/>
      <c r="D84" s="723"/>
      <c r="E84" s="723"/>
      <c r="F84" s="723"/>
      <c r="G84" s="723"/>
      <c r="H84" s="723"/>
      <c r="I84" s="723"/>
      <c r="J84" s="723"/>
    </row>
    <row r="85" ht="21.0" customHeight="1">
      <c r="A85" s="704"/>
      <c r="B85" s="704"/>
      <c r="D85" s="723"/>
      <c r="E85" s="723"/>
      <c r="F85" s="723"/>
      <c r="G85" s="723"/>
      <c r="H85" s="723"/>
      <c r="I85" s="723"/>
      <c r="J85" s="723"/>
    </row>
    <row r="86" ht="21.0" customHeight="1">
      <c r="A86" s="704"/>
      <c r="B86" s="704"/>
      <c r="D86" s="723"/>
      <c r="E86" s="723"/>
      <c r="F86" s="723"/>
      <c r="G86" s="723"/>
      <c r="H86" s="723"/>
      <c r="I86" s="723"/>
      <c r="J86" s="723"/>
    </row>
    <row r="87" ht="21.0" customHeight="1">
      <c r="A87" s="704"/>
      <c r="B87" s="704"/>
      <c r="D87" s="723"/>
      <c r="E87" s="723"/>
      <c r="F87" s="723"/>
      <c r="G87" s="723"/>
      <c r="H87" s="723"/>
      <c r="I87" s="723"/>
      <c r="J87" s="723"/>
    </row>
    <row r="88" ht="21.0" customHeight="1">
      <c r="A88" s="704"/>
      <c r="B88" s="704"/>
      <c r="D88" s="723"/>
      <c r="E88" s="723"/>
      <c r="F88" s="723"/>
      <c r="G88" s="723"/>
      <c r="H88" s="723"/>
      <c r="I88" s="723"/>
      <c r="J88" s="723"/>
    </row>
    <row r="89" ht="21.0" customHeight="1">
      <c r="A89" s="704"/>
      <c r="B89" s="704"/>
      <c r="D89" s="723"/>
      <c r="E89" s="723"/>
      <c r="F89" s="723"/>
      <c r="G89" s="723"/>
      <c r="H89" s="723"/>
      <c r="I89" s="723"/>
      <c r="J89" s="723"/>
    </row>
    <row r="90" ht="21.0" customHeight="1">
      <c r="A90" s="704"/>
      <c r="B90" s="704"/>
      <c r="D90" s="723"/>
      <c r="E90" s="723"/>
      <c r="F90" s="723"/>
      <c r="G90" s="723"/>
      <c r="H90" s="723"/>
      <c r="I90" s="723"/>
      <c r="J90" s="723"/>
    </row>
    <row r="91" ht="21.0" customHeight="1">
      <c r="A91" s="704"/>
      <c r="B91" s="704"/>
      <c r="D91" s="723"/>
      <c r="E91" s="723"/>
      <c r="F91" s="723"/>
      <c r="G91" s="723"/>
      <c r="H91" s="723"/>
      <c r="I91" s="723"/>
      <c r="J91" s="723"/>
    </row>
    <row r="92" ht="21.0" customHeight="1">
      <c r="A92" s="704"/>
      <c r="B92" s="704"/>
      <c r="D92" s="723"/>
      <c r="E92" s="723"/>
      <c r="F92" s="723"/>
      <c r="G92" s="723"/>
      <c r="H92" s="723"/>
      <c r="I92" s="723"/>
      <c r="J92" s="723"/>
    </row>
    <row r="93" ht="21.0" customHeight="1">
      <c r="A93" s="704"/>
      <c r="B93" s="704"/>
      <c r="D93" s="723"/>
      <c r="E93" s="723"/>
      <c r="F93" s="723"/>
      <c r="G93" s="723"/>
      <c r="H93" s="723"/>
      <c r="I93" s="723"/>
      <c r="J93" s="723"/>
    </row>
    <row r="94" ht="21.0" customHeight="1">
      <c r="A94" s="704"/>
      <c r="B94" s="704"/>
      <c r="D94" s="723"/>
      <c r="E94" s="723"/>
      <c r="F94" s="723"/>
      <c r="G94" s="723"/>
      <c r="H94" s="723"/>
      <c r="I94" s="723"/>
      <c r="J94" s="723"/>
    </row>
    <row r="95" ht="21.0" customHeight="1">
      <c r="A95" s="704"/>
      <c r="B95" s="704"/>
      <c r="D95" s="723"/>
      <c r="E95" s="723"/>
      <c r="F95" s="723"/>
      <c r="G95" s="723"/>
      <c r="H95" s="723"/>
      <c r="I95" s="723"/>
      <c r="J95" s="723"/>
    </row>
    <row r="96" ht="21.0" customHeight="1">
      <c r="A96" s="704"/>
      <c r="B96" s="704"/>
      <c r="D96" s="723"/>
      <c r="E96" s="723"/>
      <c r="F96" s="723"/>
      <c r="G96" s="723"/>
      <c r="H96" s="723"/>
      <c r="I96" s="723"/>
      <c r="J96" s="723"/>
    </row>
    <row r="97" ht="21.0" customHeight="1">
      <c r="A97" s="704"/>
      <c r="B97" s="704"/>
      <c r="D97" s="723"/>
      <c r="E97" s="723"/>
      <c r="F97" s="723"/>
      <c r="G97" s="723"/>
      <c r="H97" s="723"/>
      <c r="I97" s="723"/>
      <c r="J97" s="723"/>
    </row>
    <row r="98" ht="21.0" customHeight="1">
      <c r="A98" s="704"/>
      <c r="B98" s="704"/>
      <c r="D98" s="723"/>
      <c r="E98" s="723"/>
      <c r="F98" s="723"/>
      <c r="G98" s="723"/>
      <c r="H98" s="723"/>
      <c r="I98" s="723"/>
      <c r="J98" s="723"/>
    </row>
    <row r="99" ht="21.0" customHeight="1">
      <c r="A99" s="704"/>
      <c r="B99" s="704"/>
      <c r="D99" s="723"/>
      <c r="E99" s="723"/>
      <c r="F99" s="723"/>
      <c r="G99" s="723"/>
      <c r="H99" s="723"/>
      <c r="I99" s="723"/>
      <c r="J99" s="723"/>
    </row>
    <row r="100" ht="21.0" customHeight="1">
      <c r="A100" s="704"/>
      <c r="B100" s="704"/>
      <c r="D100" s="723"/>
      <c r="E100" s="723"/>
      <c r="F100" s="723"/>
      <c r="G100" s="723"/>
      <c r="H100" s="723"/>
      <c r="I100" s="723"/>
      <c r="J100" s="723"/>
    </row>
    <row r="101" ht="21.0" customHeight="1">
      <c r="A101" s="704"/>
      <c r="B101" s="704"/>
      <c r="D101" s="723"/>
      <c r="E101" s="723"/>
      <c r="F101" s="723"/>
      <c r="G101" s="723"/>
      <c r="H101" s="723"/>
      <c r="I101" s="723"/>
      <c r="J101" s="723"/>
    </row>
    <row r="102" ht="21.0" customHeight="1">
      <c r="A102" s="704"/>
      <c r="B102" s="704"/>
      <c r="D102" s="723"/>
      <c r="E102" s="723"/>
      <c r="F102" s="723"/>
      <c r="G102" s="723"/>
      <c r="H102" s="723"/>
      <c r="I102" s="723"/>
      <c r="J102" s="723"/>
    </row>
    <row r="103" ht="21.0" customHeight="1">
      <c r="A103" s="704"/>
      <c r="B103" s="704"/>
      <c r="D103" s="723"/>
      <c r="E103" s="723"/>
      <c r="F103" s="723"/>
      <c r="G103" s="723"/>
      <c r="H103" s="723"/>
      <c r="I103" s="723"/>
      <c r="J103" s="723"/>
    </row>
    <row r="104" ht="21.0" customHeight="1">
      <c r="A104" s="704"/>
      <c r="B104" s="704"/>
      <c r="D104" s="723"/>
      <c r="E104" s="723"/>
      <c r="F104" s="723"/>
      <c r="G104" s="723"/>
      <c r="H104" s="723"/>
      <c r="I104" s="723"/>
      <c r="J104" s="723"/>
    </row>
    <row r="105" ht="21.0" customHeight="1">
      <c r="A105" s="704"/>
      <c r="B105" s="704"/>
      <c r="D105" s="723"/>
      <c r="E105" s="723"/>
      <c r="F105" s="723"/>
      <c r="G105" s="723"/>
      <c r="H105" s="723"/>
      <c r="I105" s="723"/>
      <c r="J105" s="723"/>
    </row>
    <row r="106" ht="21.0" customHeight="1">
      <c r="A106" s="704"/>
      <c r="B106" s="704"/>
      <c r="D106" s="723"/>
      <c r="E106" s="723"/>
      <c r="F106" s="723"/>
      <c r="G106" s="723"/>
      <c r="H106" s="723"/>
      <c r="I106" s="723"/>
      <c r="J106" s="723"/>
    </row>
    <row r="107" ht="21.0" customHeight="1">
      <c r="A107" s="704"/>
      <c r="B107" s="704"/>
      <c r="D107" s="723"/>
      <c r="E107" s="723"/>
      <c r="F107" s="723"/>
      <c r="G107" s="723"/>
      <c r="H107" s="723"/>
      <c r="I107" s="723"/>
      <c r="J107" s="723"/>
    </row>
    <row r="108" ht="21.0" customHeight="1">
      <c r="A108" s="704"/>
      <c r="B108" s="704"/>
      <c r="D108" s="723"/>
      <c r="E108" s="723"/>
      <c r="F108" s="723"/>
      <c r="G108" s="723"/>
      <c r="H108" s="723"/>
      <c r="I108" s="723"/>
      <c r="J108" s="723"/>
    </row>
    <row r="109" ht="21.0" customHeight="1">
      <c r="A109" s="704"/>
      <c r="B109" s="704"/>
      <c r="D109" s="723"/>
      <c r="E109" s="723"/>
      <c r="F109" s="723"/>
      <c r="G109" s="723"/>
      <c r="H109" s="723"/>
      <c r="I109" s="723"/>
      <c r="J109" s="723"/>
    </row>
    <row r="110" ht="21.0" customHeight="1">
      <c r="A110" s="704"/>
      <c r="B110" s="704"/>
      <c r="D110" s="723"/>
      <c r="E110" s="723"/>
      <c r="F110" s="723"/>
      <c r="G110" s="723"/>
      <c r="H110" s="723"/>
      <c r="I110" s="723"/>
      <c r="J110" s="723"/>
    </row>
    <row r="111" ht="21.0" customHeight="1">
      <c r="A111" s="704"/>
      <c r="B111" s="704"/>
      <c r="D111" s="723"/>
      <c r="E111" s="723"/>
      <c r="F111" s="723"/>
      <c r="G111" s="723"/>
      <c r="H111" s="723"/>
      <c r="I111" s="723"/>
      <c r="J111" s="723"/>
    </row>
    <row r="112" ht="21.0" customHeight="1">
      <c r="A112" s="704"/>
      <c r="B112" s="704"/>
      <c r="D112" s="723"/>
      <c r="E112" s="723"/>
      <c r="F112" s="723"/>
      <c r="G112" s="723"/>
      <c r="H112" s="723"/>
      <c r="I112" s="723"/>
      <c r="J112" s="723"/>
    </row>
    <row r="113" ht="21.0" customHeight="1">
      <c r="A113" s="704"/>
      <c r="B113" s="704"/>
      <c r="D113" s="723"/>
      <c r="E113" s="723"/>
      <c r="F113" s="723"/>
      <c r="G113" s="723"/>
      <c r="H113" s="723"/>
      <c r="I113" s="723"/>
      <c r="J113" s="723"/>
    </row>
    <row r="114" ht="21.0" customHeight="1">
      <c r="A114" s="704"/>
      <c r="B114" s="704"/>
      <c r="D114" s="723"/>
      <c r="E114" s="723"/>
      <c r="F114" s="723"/>
      <c r="G114" s="723"/>
      <c r="H114" s="723"/>
      <c r="I114" s="723"/>
      <c r="J114" s="723"/>
    </row>
    <row r="115" ht="21.0" customHeight="1">
      <c r="A115" s="704"/>
      <c r="B115" s="704"/>
      <c r="D115" s="723"/>
      <c r="E115" s="723"/>
      <c r="F115" s="723"/>
      <c r="G115" s="723"/>
      <c r="H115" s="723"/>
      <c r="I115" s="723"/>
      <c r="J115" s="723"/>
    </row>
    <row r="116" ht="21.0" customHeight="1">
      <c r="A116" s="704"/>
      <c r="B116" s="704"/>
      <c r="D116" s="723"/>
      <c r="E116" s="723"/>
      <c r="F116" s="723"/>
      <c r="G116" s="723"/>
      <c r="H116" s="723"/>
      <c r="I116" s="723"/>
      <c r="J116" s="723"/>
    </row>
    <row r="117" ht="21.0" customHeight="1">
      <c r="A117" s="704"/>
      <c r="B117" s="704"/>
      <c r="D117" s="723"/>
      <c r="E117" s="723"/>
      <c r="F117" s="723"/>
      <c r="G117" s="723"/>
      <c r="H117" s="723"/>
      <c r="I117" s="723"/>
      <c r="J117" s="723"/>
    </row>
    <row r="118" ht="21.0" customHeight="1">
      <c r="A118" s="704"/>
      <c r="B118" s="704"/>
      <c r="D118" s="723"/>
      <c r="E118" s="723"/>
      <c r="F118" s="723"/>
      <c r="G118" s="723"/>
      <c r="H118" s="723"/>
      <c r="I118" s="723"/>
      <c r="J118" s="723"/>
    </row>
    <row r="119" ht="21.0" customHeight="1">
      <c r="A119" s="704"/>
      <c r="B119" s="704"/>
      <c r="D119" s="723"/>
      <c r="E119" s="723"/>
      <c r="F119" s="723"/>
      <c r="G119" s="723"/>
      <c r="H119" s="723"/>
      <c r="I119" s="723"/>
      <c r="J119" s="723"/>
    </row>
    <row r="120" ht="21.0" customHeight="1">
      <c r="A120" s="704"/>
      <c r="B120" s="704"/>
      <c r="D120" s="723"/>
      <c r="E120" s="723"/>
      <c r="F120" s="723"/>
      <c r="G120" s="723"/>
      <c r="H120" s="723"/>
      <c r="I120" s="723"/>
      <c r="J120" s="723"/>
    </row>
    <row r="121" ht="21.0" customHeight="1">
      <c r="A121" s="704"/>
      <c r="B121" s="704"/>
      <c r="D121" s="723"/>
      <c r="E121" s="723"/>
      <c r="F121" s="723"/>
      <c r="G121" s="723"/>
      <c r="H121" s="723"/>
      <c r="I121" s="723"/>
      <c r="J121" s="723"/>
    </row>
    <row r="122" ht="21.0" customHeight="1">
      <c r="A122" s="704"/>
      <c r="B122" s="704"/>
      <c r="D122" s="723"/>
      <c r="E122" s="723"/>
      <c r="F122" s="723"/>
      <c r="G122" s="723"/>
      <c r="H122" s="723"/>
      <c r="I122" s="723"/>
      <c r="J122" s="723"/>
    </row>
    <row r="123" ht="21.0" customHeight="1">
      <c r="A123" s="704"/>
      <c r="B123" s="704"/>
      <c r="D123" s="723"/>
      <c r="E123" s="723"/>
      <c r="F123" s="723"/>
      <c r="G123" s="723"/>
      <c r="H123" s="723"/>
      <c r="I123" s="723"/>
      <c r="J123" s="723"/>
    </row>
    <row r="124" ht="21.0" customHeight="1">
      <c r="A124" s="704"/>
      <c r="B124" s="704"/>
      <c r="D124" s="723"/>
      <c r="E124" s="723"/>
      <c r="F124" s="723"/>
      <c r="G124" s="723"/>
      <c r="H124" s="723"/>
      <c r="I124" s="723"/>
      <c r="J124" s="723"/>
    </row>
    <row r="125" ht="21.0" customHeight="1">
      <c r="A125" s="704"/>
      <c r="B125" s="704"/>
      <c r="D125" s="723"/>
      <c r="E125" s="723"/>
      <c r="F125" s="723"/>
      <c r="G125" s="723"/>
      <c r="H125" s="723"/>
      <c r="I125" s="723"/>
      <c r="J125" s="723"/>
    </row>
    <row r="126" ht="21.0" customHeight="1">
      <c r="A126" s="704"/>
      <c r="B126" s="704"/>
      <c r="D126" s="723"/>
      <c r="E126" s="723"/>
      <c r="F126" s="723"/>
      <c r="G126" s="723"/>
      <c r="H126" s="723"/>
      <c r="I126" s="723"/>
      <c r="J126" s="723"/>
    </row>
    <row r="127" ht="21.0" customHeight="1">
      <c r="A127" s="704"/>
      <c r="B127" s="704"/>
      <c r="D127" s="723"/>
      <c r="E127" s="723"/>
      <c r="F127" s="723"/>
      <c r="G127" s="723"/>
      <c r="H127" s="723"/>
      <c r="I127" s="723"/>
      <c r="J127" s="723"/>
    </row>
    <row r="128" ht="21.0" customHeight="1">
      <c r="A128" s="704"/>
      <c r="B128" s="704"/>
      <c r="D128" s="723"/>
      <c r="E128" s="723"/>
      <c r="F128" s="723"/>
      <c r="G128" s="723"/>
      <c r="H128" s="723"/>
      <c r="I128" s="723"/>
      <c r="J128" s="723"/>
    </row>
    <row r="129" ht="21.0" customHeight="1">
      <c r="A129" s="704"/>
      <c r="B129" s="704"/>
      <c r="D129" s="723"/>
      <c r="E129" s="723"/>
      <c r="F129" s="723"/>
      <c r="G129" s="723"/>
      <c r="H129" s="723"/>
      <c r="I129" s="723"/>
      <c r="J129" s="723"/>
    </row>
    <row r="130" ht="21.0" customHeight="1">
      <c r="A130" s="704"/>
      <c r="B130" s="704"/>
      <c r="D130" s="723"/>
      <c r="E130" s="723"/>
      <c r="F130" s="723"/>
      <c r="G130" s="723"/>
      <c r="H130" s="723"/>
      <c r="I130" s="723"/>
      <c r="J130" s="723"/>
    </row>
    <row r="131" ht="21.0" customHeight="1">
      <c r="A131" s="704"/>
      <c r="B131" s="704"/>
      <c r="D131" s="723"/>
      <c r="E131" s="723"/>
      <c r="F131" s="723"/>
      <c r="G131" s="723"/>
      <c r="H131" s="723"/>
      <c r="I131" s="723"/>
      <c r="J131" s="723"/>
    </row>
    <row r="132" ht="21.0" customHeight="1">
      <c r="A132" s="704"/>
      <c r="B132" s="704"/>
      <c r="D132" s="723"/>
      <c r="E132" s="723"/>
      <c r="F132" s="723"/>
      <c r="G132" s="723"/>
      <c r="H132" s="723"/>
      <c r="I132" s="723"/>
      <c r="J132" s="723"/>
    </row>
    <row r="133" ht="21.0" customHeight="1">
      <c r="A133" s="704"/>
      <c r="B133" s="704"/>
      <c r="D133" s="723"/>
      <c r="E133" s="723"/>
      <c r="F133" s="723"/>
      <c r="G133" s="723"/>
      <c r="H133" s="723"/>
      <c r="I133" s="723"/>
      <c r="J133" s="723"/>
    </row>
    <row r="134" ht="21.0" customHeight="1">
      <c r="A134" s="704"/>
      <c r="B134" s="704"/>
      <c r="D134" s="723"/>
      <c r="E134" s="723"/>
      <c r="F134" s="723"/>
      <c r="G134" s="723"/>
      <c r="H134" s="723"/>
      <c r="I134" s="723"/>
      <c r="J134" s="723"/>
    </row>
    <row r="135" ht="21.0" customHeight="1">
      <c r="A135" s="704"/>
      <c r="B135" s="704"/>
      <c r="D135" s="723"/>
      <c r="E135" s="723"/>
      <c r="F135" s="723"/>
      <c r="G135" s="723"/>
      <c r="H135" s="723"/>
      <c r="I135" s="723"/>
      <c r="J135" s="723"/>
    </row>
    <row r="136" ht="21.0" customHeight="1">
      <c r="A136" s="704"/>
      <c r="B136" s="704"/>
      <c r="D136" s="723"/>
      <c r="E136" s="723"/>
      <c r="F136" s="723"/>
      <c r="G136" s="723"/>
      <c r="H136" s="723"/>
      <c r="I136" s="723"/>
      <c r="J136" s="723"/>
    </row>
    <row r="137" ht="21.0" customHeight="1">
      <c r="A137" s="704"/>
      <c r="B137" s="704"/>
      <c r="D137" s="723"/>
      <c r="E137" s="723"/>
      <c r="F137" s="723"/>
      <c r="G137" s="723"/>
      <c r="H137" s="723"/>
      <c r="I137" s="723"/>
      <c r="J137" s="723"/>
    </row>
    <row r="138" ht="21.0" customHeight="1">
      <c r="A138" s="704"/>
      <c r="B138" s="704"/>
      <c r="D138" s="723"/>
      <c r="E138" s="723"/>
      <c r="F138" s="723"/>
      <c r="G138" s="723"/>
      <c r="H138" s="723"/>
      <c r="I138" s="723"/>
      <c r="J138" s="723"/>
    </row>
    <row r="139" ht="21.0" customHeight="1">
      <c r="A139" s="704"/>
      <c r="B139" s="704"/>
      <c r="D139" s="723"/>
      <c r="E139" s="723"/>
      <c r="F139" s="723"/>
      <c r="G139" s="723"/>
      <c r="H139" s="723"/>
      <c r="I139" s="723"/>
      <c r="J139" s="723"/>
    </row>
    <row r="140" ht="21.0" customHeight="1">
      <c r="A140" s="704"/>
      <c r="B140" s="704"/>
      <c r="D140" s="723"/>
      <c r="E140" s="723"/>
      <c r="F140" s="723"/>
      <c r="G140" s="723"/>
      <c r="H140" s="723"/>
      <c r="I140" s="723"/>
      <c r="J140" s="723"/>
    </row>
    <row r="141" ht="21.0" customHeight="1">
      <c r="A141" s="704"/>
      <c r="B141" s="704"/>
      <c r="D141" s="723"/>
      <c r="E141" s="723"/>
      <c r="F141" s="723"/>
      <c r="G141" s="723"/>
      <c r="H141" s="723"/>
      <c r="I141" s="723"/>
      <c r="J141" s="723"/>
    </row>
    <row r="142" ht="21.0" customHeight="1">
      <c r="A142" s="704"/>
      <c r="B142" s="704"/>
      <c r="D142" s="723"/>
      <c r="E142" s="723"/>
      <c r="F142" s="723"/>
      <c r="G142" s="723"/>
      <c r="H142" s="723"/>
      <c r="I142" s="723"/>
      <c r="J142" s="723"/>
    </row>
    <row r="143" ht="21.0" customHeight="1">
      <c r="A143" s="704"/>
      <c r="B143" s="704"/>
      <c r="D143" s="723"/>
      <c r="E143" s="723"/>
      <c r="F143" s="723"/>
      <c r="G143" s="723"/>
      <c r="H143" s="723"/>
      <c r="I143" s="723"/>
      <c r="J143" s="723"/>
    </row>
    <row r="144" ht="21.0" customHeight="1">
      <c r="A144" s="704"/>
      <c r="B144" s="704"/>
      <c r="D144" s="723"/>
      <c r="E144" s="723"/>
      <c r="F144" s="723"/>
      <c r="G144" s="723"/>
      <c r="H144" s="723"/>
      <c r="I144" s="723"/>
      <c r="J144" s="723"/>
    </row>
    <row r="145" ht="21.0" customHeight="1">
      <c r="A145" s="704"/>
      <c r="B145" s="704"/>
      <c r="D145" s="723"/>
      <c r="E145" s="723"/>
      <c r="F145" s="723"/>
      <c r="G145" s="723"/>
      <c r="H145" s="723"/>
      <c r="I145" s="723"/>
      <c r="J145" s="723"/>
    </row>
    <row r="146" ht="21.0" customHeight="1">
      <c r="A146" s="704"/>
      <c r="B146" s="704"/>
      <c r="D146" s="723"/>
      <c r="E146" s="723"/>
      <c r="F146" s="723"/>
      <c r="G146" s="723"/>
      <c r="H146" s="723"/>
      <c r="I146" s="723"/>
      <c r="J146" s="723"/>
    </row>
    <row r="147" ht="21.0" customHeight="1">
      <c r="A147" s="704"/>
      <c r="B147" s="704"/>
      <c r="D147" s="723"/>
      <c r="E147" s="723"/>
      <c r="F147" s="723"/>
      <c r="G147" s="723"/>
      <c r="H147" s="723"/>
      <c r="I147" s="723"/>
      <c r="J147" s="723"/>
    </row>
    <row r="148" ht="21.0" customHeight="1">
      <c r="A148" s="704"/>
      <c r="B148" s="704"/>
      <c r="D148" s="723"/>
      <c r="E148" s="723"/>
      <c r="F148" s="723"/>
      <c r="G148" s="723"/>
      <c r="H148" s="723"/>
      <c r="I148" s="723"/>
      <c r="J148" s="723"/>
    </row>
    <row r="149" ht="21.0" customHeight="1">
      <c r="A149" s="704"/>
      <c r="B149" s="704"/>
      <c r="D149" s="723"/>
      <c r="E149" s="723"/>
      <c r="F149" s="723"/>
      <c r="G149" s="723"/>
      <c r="H149" s="723"/>
      <c r="I149" s="723"/>
      <c r="J149" s="723"/>
    </row>
    <row r="150" ht="21.0" customHeight="1">
      <c r="A150" s="704"/>
      <c r="B150" s="704"/>
      <c r="D150" s="723"/>
      <c r="E150" s="723"/>
      <c r="F150" s="723"/>
      <c r="G150" s="723"/>
      <c r="H150" s="723"/>
      <c r="I150" s="723"/>
      <c r="J150" s="723"/>
    </row>
    <row r="151" ht="21.0" customHeight="1">
      <c r="A151" s="704"/>
      <c r="B151" s="704"/>
      <c r="D151" s="723"/>
      <c r="E151" s="723"/>
      <c r="F151" s="723"/>
      <c r="G151" s="723"/>
      <c r="H151" s="723"/>
      <c r="I151" s="723"/>
      <c r="J151" s="723"/>
    </row>
    <row r="152" ht="21.0" customHeight="1">
      <c r="A152" s="704"/>
      <c r="B152" s="704"/>
      <c r="D152" s="723"/>
      <c r="E152" s="723"/>
      <c r="F152" s="723"/>
      <c r="G152" s="723"/>
      <c r="H152" s="723"/>
      <c r="I152" s="723"/>
      <c r="J152" s="723"/>
    </row>
    <row r="153" ht="21.0" customHeight="1">
      <c r="A153" s="704"/>
      <c r="B153" s="704"/>
      <c r="D153" s="723"/>
      <c r="E153" s="723"/>
      <c r="F153" s="723"/>
      <c r="G153" s="723"/>
      <c r="H153" s="723"/>
      <c r="I153" s="723"/>
      <c r="J153" s="723"/>
    </row>
    <row r="154" ht="21.0" customHeight="1">
      <c r="A154" s="704"/>
      <c r="B154" s="704"/>
      <c r="D154" s="723"/>
      <c r="E154" s="723"/>
      <c r="F154" s="723"/>
      <c r="G154" s="723"/>
      <c r="H154" s="723"/>
      <c r="I154" s="723"/>
      <c r="J154" s="723"/>
    </row>
    <row r="155" ht="21.0" customHeight="1">
      <c r="A155" s="704"/>
      <c r="B155" s="704"/>
      <c r="D155" s="723"/>
      <c r="E155" s="723"/>
      <c r="F155" s="723"/>
      <c r="G155" s="723"/>
      <c r="H155" s="723"/>
      <c r="I155" s="723"/>
      <c r="J155" s="723"/>
    </row>
    <row r="156" ht="21.0" customHeight="1">
      <c r="A156" s="704"/>
      <c r="B156" s="704"/>
      <c r="D156" s="723"/>
      <c r="E156" s="723"/>
      <c r="F156" s="723"/>
      <c r="G156" s="723"/>
      <c r="H156" s="723"/>
      <c r="I156" s="723"/>
      <c r="J156" s="723"/>
    </row>
    <row r="157" ht="21.0" customHeight="1">
      <c r="A157" s="704"/>
      <c r="B157" s="704"/>
      <c r="D157" s="723"/>
      <c r="E157" s="723"/>
      <c r="F157" s="723"/>
      <c r="G157" s="723"/>
      <c r="H157" s="723"/>
      <c r="I157" s="723"/>
      <c r="J157" s="723"/>
    </row>
    <row r="158" ht="21.0" customHeight="1">
      <c r="A158" s="704"/>
      <c r="B158" s="704"/>
      <c r="D158" s="723"/>
      <c r="E158" s="723"/>
      <c r="F158" s="723"/>
      <c r="G158" s="723"/>
      <c r="H158" s="723"/>
      <c r="I158" s="723"/>
      <c r="J158" s="723"/>
    </row>
    <row r="159" ht="21.0" customHeight="1">
      <c r="A159" s="704"/>
      <c r="B159" s="704"/>
      <c r="D159" s="723"/>
      <c r="E159" s="723"/>
      <c r="F159" s="723"/>
      <c r="G159" s="723"/>
      <c r="H159" s="723"/>
      <c r="I159" s="723"/>
      <c r="J159" s="723"/>
    </row>
    <row r="160" ht="21.0" customHeight="1">
      <c r="A160" s="704"/>
      <c r="B160" s="704"/>
      <c r="D160" s="723"/>
      <c r="E160" s="723"/>
      <c r="F160" s="723"/>
      <c r="G160" s="723"/>
      <c r="H160" s="723"/>
      <c r="I160" s="723"/>
      <c r="J160" s="723"/>
    </row>
    <row r="161" ht="21.0" customHeight="1">
      <c r="A161" s="704"/>
      <c r="B161" s="704"/>
      <c r="D161" s="723"/>
      <c r="E161" s="723"/>
      <c r="F161" s="723"/>
      <c r="G161" s="723"/>
      <c r="H161" s="723"/>
      <c r="I161" s="723"/>
      <c r="J161" s="723"/>
    </row>
    <row r="162" ht="21.0" customHeight="1">
      <c r="A162" s="704"/>
      <c r="B162" s="704"/>
      <c r="D162" s="723"/>
      <c r="E162" s="723"/>
      <c r="F162" s="723"/>
      <c r="G162" s="723"/>
      <c r="H162" s="723"/>
      <c r="I162" s="723"/>
      <c r="J162" s="723"/>
    </row>
    <row r="163" ht="21.0" customHeight="1">
      <c r="A163" s="704"/>
      <c r="B163" s="704"/>
      <c r="D163" s="723"/>
      <c r="E163" s="723"/>
      <c r="F163" s="723"/>
      <c r="G163" s="723"/>
      <c r="H163" s="723"/>
      <c r="I163" s="723"/>
      <c r="J163" s="723"/>
    </row>
    <row r="164" ht="21.0" customHeight="1">
      <c r="A164" s="704"/>
      <c r="B164" s="704"/>
      <c r="D164" s="723"/>
      <c r="E164" s="723"/>
      <c r="F164" s="723"/>
      <c r="G164" s="723"/>
      <c r="H164" s="723"/>
      <c r="I164" s="723"/>
      <c r="J164" s="723"/>
    </row>
    <row r="165" ht="21.0" customHeight="1">
      <c r="A165" s="704"/>
      <c r="B165" s="704"/>
      <c r="D165" s="723"/>
      <c r="E165" s="723"/>
      <c r="F165" s="723"/>
      <c r="G165" s="723"/>
      <c r="H165" s="723"/>
      <c r="I165" s="723"/>
      <c r="J165" s="723"/>
    </row>
    <row r="166" ht="21.0" customHeight="1">
      <c r="A166" s="704"/>
      <c r="B166" s="704"/>
      <c r="D166" s="723"/>
      <c r="E166" s="723"/>
      <c r="F166" s="723"/>
      <c r="G166" s="723"/>
      <c r="H166" s="723"/>
      <c r="I166" s="723"/>
      <c r="J166" s="723"/>
    </row>
    <row r="167" ht="21.0" customHeight="1">
      <c r="A167" s="704"/>
      <c r="B167" s="704"/>
      <c r="D167" s="723"/>
      <c r="E167" s="723"/>
      <c r="F167" s="723"/>
      <c r="G167" s="723"/>
      <c r="H167" s="723"/>
      <c r="I167" s="723"/>
      <c r="J167" s="723"/>
    </row>
    <row r="168" ht="21.0" customHeight="1">
      <c r="A168" s="704"/>
      <c r="B168" s="704"/>
      <c r="D168" s="723"/>
      <c r="E168" s="723"/>
      <c r="F168" s="723"/>
      <c r="G168" s="723"/>
      <c r="H168" s="723"/>
      <c r="I168" s="723"/>
      <c r="J168" s="723"/>
    </row>
    <row r="169" ht="21.0" customHeight="1">
      <c r="A169" s="704"/>
      <c r="B169" s="704"/>
      <c r="D169" s="723"/>
      <c r="E169" s="723"/>
      <c r="F169" s="723"/>
      <c r="G169" s="723"/>
      <c r="H169" s="723"/>
      <c r="I169" s="723"/>
      <c r="J169" s="723"/>
    </row>
    <row r="170" ht="21.0" customHeight="1">
      <c r="A170" s="704"/>
      <c r="B170" s="704"/>
      <c r="D170" s="723"/>
      <c r="E170" s="723"/>
      <c r="F170" s="723"/>
      <c r="G170" s="723"/>
      <c r="H170" s="723"/>
      <c r="I170" s="723"/>
      <c r="J170" s="723"/>
    </row>
    <row r="171" ht="21.0" customHeight="1">
      <c r="A171" s="704"/>
      <c r="B171" s="704"/>
      <c r="D171" s="723"/>
      <c r="E171" s="723"/>
      <c r="F171" s="723"/>
      <c r="G171" s="723"/>
      <c r="H171" s="723"/>
      <c r="I171" s="723"/>
      <c r="J171" s="723"/>
    </row>
    <row r="172" ht="21.0" customHeight="1">
      <c r="A172" s="704"/>
      <c r="B172" s="704"/>
      <c r="D172" s="723"/>
      <c r="E172" s="723"/>
      <c r="F172" s="723"/>
      <c r="G172" s="723"/>
      <c r="H172" s="723"/>
      <c r="I172" s="723"/>
      <c r="J172" s="723"/>
    </row>
    <row r="173" ht="21.0" customHeight="1">
      <c r="A173" s="704"/>
      <c r="B173" s="704"/>
      <c r="D173" s="723"/>
      <c r="E173" s="723"/>
      <c r="F173" s="723"/>
      <c r="G173" s="723"/>
      <c r="H173" s="723"/>
      <c r="I173" s="723"/>
      <c r="J173" s="723"/>
    </row>
    <row r="174" ht="21.0" customHeight="1">
      <c r="A174" s="704"/>
      <c r="B174" s="704"/>
      <c r="D174" s="723"/>
      <c r="E174" s="723"/>
      <c r="F174" s="723"/>
      <c r="G174" s="723"/>
      <c r="H174" s="723"/>
      <c r="I174" s="723"/>
      <c r="J174" s="723"/>
    </row>
    <row r="175" ht="21.0" customHeight="1">
      <c r="A175" s="704"/>
      <c r="B175" s="704"/>
      <c r="D175" s="723"/>
      <c r="E175" s="723"/>
      <c r="F175" s="723"/>
      <c r="G175" s="723"/>
      <c r="H175" s="723"/>
      <c r="I175" s="723"/>
      <c r="J175" s="723"/>
    </row>
    <row r="176" ht="21.0" customHeight="1">
      <c r="A176" s="704"/>
      <c r="B176" s="704"/>
      <c r="D176" s="723"/>
      <c r="E176" s="723"/>
      <c r="F176" s="723"/>
      <c r="G176" s="723"/>
      <c r="H176" s="723"/>
      <c r="I176" s="723"/>
      <c r="J176" s="723"/>
    </row>
    <row r="177" ht="21.0" customHeight="1">
      <c r="A177" s="704"/>
      <c r="B177" s="704"/>
      <c r="D177" s="723"/>
      <c r="E177" s="723"/>
      <c r="F177" s="723"/>
      <c r="G177" s="723"/>
      <c r="H177" s="723"/>
      <c r="I177" s="723"/>
      <c r="J177" s="723"/>
    </row>
    <row r="178" ht="21.0" customHeight="1">
      <c r="A178" s="704"/>
      <c r="B178" s="704"/>
      <c r="D178" s="723"/>
      <c r="E178" s="723"/>
      <c r="F178" s="723"/>
      <c r="G178" s="723"/>
      <c r="H178" s="723"/>
      <c r="I178" s="723"/>
      <c r="J178" s="723"/>
    </row>
    <row r="179" ht="21.0" customHeight="1">
      <c r="A179" s="704"/>
      <c r="B179" s="704"/>
      <c r="D179" s="723"/>
      <c r="E179" s="723"/>
      <c r="F179" s="723"/>
      <c r="G179" s="723"/>
      <c r="H179" s="723"/>
      <c r="I179" s="723"/>
      <c r="J179" s="723"/>
    </row>
    <row r="180" ht="21.0" customHeight="1">
      <c r="A180" s="704"/>
      <c r="B180" s="704"/>
      <c r="D180" s="723"/>
      <c r="E180" s="723"/>
      <c r="F180" s="723"/>
      <c r="G180" s="723"/>
      <c r="H180" s="723"/>
      <c r="I180" s="723"/>
      <c r="J180" s="723"/>
    </row>
    <row r="181" ht="21.0" customHeight="1">
      <c r="A181" s="704"/>
      <c r="B181" s="704"/>
      <c r="D181" s="723"/>
      <c r="E181" s="723"/>
      <c r="F181" s="723"/>
      <c r="G181" s="723"/>
      <c r="H181" s="723"/>
      <c r="I181" s="723"/>
      <c r="J181" s="723"/>
    </row>
    <row r="182" ht="21.0" customHeight="1">
      <c r="A182" s="704"/>
      <c r="B182" s="704"/>
      <c r="D182" s="723"/>
      <c r="E182" s="723"/>
      <c r="F182" s="723"/>
      <c r="G182" s="723"/>
      <c r="H182" s="723"/>
      <c r="I182" s="723"/>
      <c r="J182" s="723"/>
    </row>
    <row r="183" ht="21.0" customHeight="1">
      <c r="A183" s="704"/>
      <c r="B183" s="704"/>
      <c r="D183" s="723"/>
      <c r="E183" s="723"/>
      <c r="F183" s="723"/>
      <c r="G183" s="723"/>
      <c r="H183" s="723"/>
      <c r="I183" s="723"/>
      <c r="J183" s="723"/>
    </row>
    <row r="184" ht="21.0" customHeight="1">
      <c r="A184" s="704"/>
      <c r="B184" s="704"/>
      <c r="D184" s="723"/>
      <c r="E184" s="723"/>
      <c r="F184" s="723"/>
      <c r="G184" s="723"/>
      <c r="H184" s="723"/>
      <c r="I184" s="723"/>
      <c r="J184" s="723"/>
    </row>
    <row r="185" ht="21.0" customHeight="1">
      <c r="A185" s="704"/>
      <c r="B185" s="704"/>
      <c r="D185" s="723"/>
      <c r="E185" s="723"/>
      <c r="F185" s="723"/>
      <c r="G185" s="723"/>
      <c r="H185" s="723"/>
      <c r="I185" s="723"/>
      <c r="J185" s="723"/>
    </row>
    <row r="186" ht="21.0" customHeight="1">
      <c r="A186" s="704"/>
      <c r="B186" s="704"/>
      <c r="D186" s="723"/>
      <c r="E186" s="723"/>
      <c r="F186" s="723"/>
      <c r="G186" s="723"/>
      <c r="H186" s="723"/>
      <c r="I186" s="723"/>
      <c r="J186" s="723"/>
    </row>
    <row r="187" ht="21.0" customHeight="1">
      <c r="A187" s="704"/>
      <c r="B187" s="704"/>
      <c r="D187" s="723"/>
      <c r="E187" s="723"/>
      <c r="F187" s="723"/>
      <c r="G187" s="723"/>
      <c r="H187" s="723"/>
      <c r="I187" s="723"/>
      <c r="J187" s="723"/>
    </row>
    <row r="188" ht="21.0" customHeight="1">
      <c r="A188" s="704"/>
      <c r="B188" s="704"/>
      <c r="D188" s="723"/>
      <c r="E188" s="723"/>
      <c r="F188" s="723"/>
      <c r="G188" s="723"/>
      <c r="H188" s="723"/>
      <c r="I188" s="723"/>
      <c r="J188" s="723"/>
    </row>
    <row r="189" ht="21.0" customHeight="1">
      <c r="A189" s="704"/>
      <c r="B189" s="704"/>
      <c r="D189" s="723"/>
      <c r="E189" s="723"/>
      <c r="F189" s="723"/>
      <c r="G189" s="723"/>
      <c r="H189" s="723"/>
      <c r="I189" s="723"/>
      <c r="J189" s="723"/>
    </row>
    <row r="190" ht="21.0" customHeight="1">
      <c r="A190" s="704"/>
      <c r="B190" s="704"/>
      <c r="D190" s="723"/>
      <c r="E190" s="723"/>
      <c r="F190" s="723"/>
      <c r="G190" s="723"/>
      <c r="H190" s="723"/>
      <c r="I190" s="723"/>
      <c r="J190" s="723"/>
    </row>
    <row r="191" ht="21.0" customHeight="1">
      <c r="A191" s="704"/>
      <c r="B191" s="704"/>
      <c r="D191" s="723"/>
      <c r="E191" s="723"/>
      <c r="F191" s="723"/>
      <c r="G191" s="723"/>
      <c r="H191" s="723"/>
      <c r="I191" s="723"/>
      <c r="J191" s="723"/>
    </row>
    <row r="192" ht="21.0" customHeight="1">
      <c r="A192" s="704"/>
      <c r="B192" s="704"/>
      <c r="D192" s="723"/>
      <c r="E192" s="723"/>
      <c r="F192" s="723"/>
      <c r="G192" s="723"/>
      <c r="H192" s="723"/>
      <c r="I192" s="723"/>
      <c r="J192" s="723"/>
    </row>
    <row r="193" ht="21.0" customHeight="1">
      <c r="A193" s="704"/>
      <c r="B193" s="704"/>
      <c r="D193" s="723"/>
      <c r="E193" s="723"/>
      <c r="F193" s="723"/>
      <c r="G193" s="723"/>
      <c r="H193" s="723"/>
      <c r="I193" s="723"/>
      <c r="J193" s="723"/>
    </row>
    <row r="194" ht="21.0" customHeight="1">
      <c r="A194" s="704"/>
      <c r="B194" s="704"/>
      <c r="D194" s="723"/>
      <c r="E194" s="723"/>
      <c r="F194" s="723"/>
      <c r="G194" s="723"/>
      <c r="H194" s="723"/>
      <c r="I194" s="723"/>
      <c r="J194" s="723"/>
    </row>
    <row r="195" ht="21.0" customHeight="1">
      <c r="A195" s="704"/>
      <c r="B195" s="704"/>
      <c r="D195" s="723"/>
      <c r="E195" s="723"/>
      <c r="F195" s="723"/>
      <c r="G195" s="723"/>
      <c r="H195" s="723"/>
      <c r="I195" s="723"/>
      <c r="J195" s="723"/>
    </row>
    <row r="196" ht="21.0" customHeight="1">
      <c r="A196" s="704"/>
      <c r="B196" s="704"/>
      <c r="D196" s="723"/>
      <c r="E196" s="723"/>
      <c r="F196" s="723"/>
      <c r="G196" s="723"/>
      <c r="H196" s="723"/>
      <c r="I196" s="723"/>
      <c r="J196" s="723"/>
    </row>
    <row r="197" ht="21.0" customHeight="1">
      <c r="A197" s="704"/>
      <c r="B197" s="704"/>
      <c r="D197" s="723"/>
      <c r="E197" s="723"/>
      <c r="F197" s="723"/>
      <c r="G197" s="723"/>
      <c r="H197" s="723"/>
      <c r="I197" s="723"/>
      <c r="J197" s="723"/>
    </row>
    <row r="198" ht="21.0" customHeight="1">
      <c r="A198" s="704"/>
      <c r="B198" s="704"/>
      <c r="D198" s="723"/>
      <c r="E198" s="723"/>
      <c r="F198" s="723"/>
      <c r="G198" s="723"/>
      <c r="H198" s="723"/>
      <c r="I198" s="723"/>
      <c r="J198" s="723"/>
    </row>
    <row r="199" ht="21.0" customHeight="1">
      <c r="A199" s="704"/>
      <c r="B199" s="704"/>
      <c r="D199" s="723"/>
      <c r="E199" s="723"/>
      <c r="F199" s="723"/>
      <c r="G199" s="723"/>
      <c r="H199" s="723"/>
      <c r="I199" s="723"/>
      <c r="J199" s="723"/>
    </row>
    <row r="200" ht="21.0" customHeight="1">
      <c r="A200" s="704"/>
      <c r="B200" s="704"/>
      <c r="D200" s="723"/>
      <c r="E200" s="723"/>
      <c r="F200" s="723"/>
      <c r="G200" s="723"/>
      <c r="H200" s="723"/>
      <c r="I200" s="723"/>
      <c r="J200" s="723"/>
    </row>
    <row r="201" ht="21.0" customHeight="1">
      <c r="A201" s="704"/>
      <c r="B201" s="704"/>
      <c r="D201" s="723"/>
      <c r="E201" s="723"/>
      <c r="F201" s="723"/>
      <c r="G201" s="723"/>
      <c r="H201" s="723"/>
      <c r="I201" s="723"/>
      <c r="J201" s="723"/>
    </row>
    <row r="202" ht="21.0" customHeight="1">
      <c r="A202" s="704"/>
      <c r="B202" s="704"/>
      <c r="D202" s="723"/>
      <c r="E202" s="723"/>
      <c r="F202" s="723"/>
      <c r="G202" s="723"/>
      <c r="H202" s="723"/>
      <c r="I202" s="723"/>
      <c r="J202" s="723"/>
    </row>
    <row r="203" ht="21.0" customHeight="1">
      <c r="A203" s="704"/>
      <c r="B203" s="704"/>
      <c r="D203" s="723"/>
      <c r="E203" s="723"/>
      <c r="F203" s="723"/>
      <c r="G203" s="723"/>
      <c r="H203" s="723"/>
      <c r="I203" s="723"/>
      <c r="J203" s="723"/>
    </row>
    <row r="204" ht="21.0" customHeight="1">
      <c r="A204" s="704"/>
      <c r="B204" s="704"/>
      <c r="D204" s="723"/>
      <c r="E204" s="723"/>
      <c r="F204" s="723"/>
      <c r="G204" s="723"/>
      <c r="H204" s="723"/>
      <c r="I204" s="723"/>
      <c r="J204" s="723"/>
    </row>
    <row r="205" ht="21.0" customHeight="1">
      <c r="A205" s="704"/>
      <c r="B205" s="704"/>
      <c r="D205" s="723"/>
      <c r="E205" s="723"/>
      <c r="F205" s="723"/>
      <c r="G205" s="723"/>
      <c r="H205" s="723"/>
      <c r="I205" s="723"/>
      <c r="J205" s="723"/>
    </row>
    <row r="206" ht="21.0" customHeight="1">
      <c r="A206" s="704"/>
      <c r="B206" s="704"/>
      <c r="D206" s="723"/>
      <c r="E206" s="723"/>
      <c r="F206" s="723"/>
      <c r="G206" s="723"/>
      <c r="H206" s="723"/>
      <c r="I206" s="723"/>
      <c r="J206" s="723"/>
    </row>
    <row r="207" ht="21.0" customHeight="1">
      <c r="A207" s="704"/>
      <c r="B207" s="704"/>
      <c r="D207" s="723"/>
      <c r="E207" s="723"/>
      <c r="F207" s="723"/>
      <c r="G207" s="723"/>
      <c r="H207" s="723"/>
      <c r="I207" s="723"/>
      <c r="J207" s="723"/>
    </row>
    <row r="208" ht="21.0" customHeight="1">
      <c r="A208" s="704"/>
      <c r="B208" s="704"/>
      <c r="D208" s="723"/>
      <c r="E208" s="723"/>
      <c r="F208" s="723"/>
      <c r="G208" s="723"/>
      <c r="H208" s="723"/>
      <c r="I208" s="723"/>
      <c r="J208" s="723"/>
    </row>
    <row r="209" ht="21.0" customHeight="1">
      <c r="A209" s="704"/>
      <c r="B209" s="704"/>
      <c r="D209" s="723"/>
      <c r="E209" s="723"/>
      <c r="F209" s="723"/>
      <c r="G209" s="723"/>
      <c r="H209" s="723"/>
      <c r="I209" s="723"/>
      <c r="J209" s="723"/>
    </row>
    <row r="210" ht="21.0" customHeight="1">
      <c r="A210" s="704"/>
      <c r="B210" s="704"/>
      <c r="D210" s="723"/>
      <c r="E210" s="723"/>
      <c r="F210" s="723"/>
      <c r="G210" s="723"/>
      <c r="H210" s="723"/>
      <c r="I210" s="723"/>
      <c r="J210" s="723"/>
    </row>
    <row r="211" ht="21.0" customHeight="1">
      <c r="A211" s="704"/>
      <c r="B211" s="704"/>
      <c r="D211" s="723"/>
      <c r="E211" s="723"/>
      <c r="F211" s="723"/>
      <c r="G211" s="723"/>
      <c r="H211" s="723"/>
      <c r="I211" s="723"/>
      <c r="J211" s="723"/>
    </row>
    <row r="212" ht="21.0" customHeight="1">
      <c r="A212" s="704"/>
      <c r="B212" s="704"/>
      <c r="D212" s="723"/>
      <c r="E212" s="723"/>
      <c r="F212" s="723"/>
      <c r="G212" s="723"/>
      <c r="H212" s="723"/>
      <c r="I212" s="723"/>
      <c r="J212" s="723"/>
    </row>
    <row r="213" ht="21.0" customHeight="1">
      <c r="A213" s="704"/>
      <c r="B213" s="704"/>
      <c r="D213" s="723"/>
      <c r="E213" s="723"/>
      <c r="F213" s="723"/>
      <c r="G213" s="723"/>
      <c r="H213" s="723"/>
      <c r="I213" s="723"/>
      <c r="J213" s="723"/>
    </row>
    <row r="214" ht="21.0" customHeight="1">
      <c r="A214" s="704"/>
      <c r="B214" s="704"/>
      <c r="D214" s="723"/>
      <c r="E214" s="723"/>
      <c r="F214" s="723"/>
      <c r="G214" s="723"/>
      <c r="H214" s="723"/>
      <c r="I214" s="723"/>
      <c r="J214" s="723"/>
    </row>
    <row r="215" ht="21.0" customHeight="1">
      <c r="A215" s="704"/>
      <c r="B215" s="704"/>
      <c r="D215" s="723"/>
      <c r="E215" s="723"/>
      <c r="F215" s="723"/>
      <c r="G215" s="723"/>
      <c r="H215" s="723"/>
      <c r="I215" s="723"/>
      <c r="J215" s="723"/>
    </row>
    <row r="216" ht="21.0" customHeight="1">
      <c r="A216" s="704"/>
      <c r="B216" s="704"/>
      <c r="D216" s="723"/>
      <c r="E216" s="723"/>
      <c r="F216" s="723"/>
      <c r="G216" s="723"/>
      <c r="H216" s="723"/>
      <c r="I216" s="723"/>
      <c r="J216" s="723"/>
    </row>
    <row r="217" ht="21.0" customHeight="1">
      <c r="A217" s="704"/>
      <c r="B217" s="704"/>
      <c r="D217" s="723"/>
      <c r="E217" s="723"/>
      <c r="F217" s="723"/>
      <c r="G217" s="723"/>
      <c r="H217" s="723"/>
      <c r="I217" s="723"/>
      <c r="J217" s="723"/>
    </row>
    <row r="218" ht="21.0" customHeight="1">
      <c r="A218" s="704"/>
      <c r="B218" s="704"/>
      <c r="D218" s="723"/>
      <c r="E218" s="723"/>
      <c r="F218" s="723"/>
      <c r="G218" s="723"/>
      <c r="H218" s="723"/>
      <c r="I218" s="723"/>
      <c r="J218" s="723"/>
    </row>
    <row r="219" ht="21.0" customHeight="1">
      <c r="A219" s="704"/>
      <c r="B219" s="704"/>
      <c r="D219" s="723"/>
      <c r="E219" s="723"/>
      <c r="F219" s="723"/>
      <c r="G219" s="723"/>
      <c r="H219" s="723"/>
      <c r="I219" s="723"/>
      <c r="J219" s="723"/>
    </row>
    <row r="220" ht="21.0" customHeight="1">
      <c r="A220" s="704"/>
      <c r="B220" s="704"/>
      <c r="D220" s="723"/>
      <c r="E220" s="723"/>
      <c r="F220" s="723"/>
      <c r="G220" s="723"/>
      <c r="H220" s="723"/>
      <c r="I220" s="723"/>
      <c r="J220" s="723"/>
    </row>
    <row r="221" ht="21.0" customHeight="1">
      <c r="A221" s="704"/>
      <c r="B221" s="704"/>
      <c r="D221" s="723"/>
      <c r="E221" s="723"/>
      <c r="F221" s="723"/>
      <c r="G221" s="723"/>
      <c r="H221" s="723"/>
      <c r="I221" s="723"/>
      <c r="J221" s="723"/>
    </row>
    <row r="222" ht="21.0" customHeight="1">
      <c r="A222" s="704"/>
      <c r="B222" s="704"/>
      <c r="D222" s="723"/>
      <c r="E222" s="723"/>
      <c r="F222" s="723"/>
      <c r="G222" s="723"/>
      <c r="H222" s="723"/>
      <c r="I222" s="723"/>
      <c r="J222" s="723"/>
    </row>
    <row r="223" ht="21.0" customHeight="1">
      <c r="A223" s="704"/>
      <c r="B223" s="704"/>
      <c r="D223" s="723"/>
      <c r="E223" s="723"/>
      <c r="F223" s="723"/>
      <c r="G223" s="723"/>
      <c r="H223" s="723"/>
      <c r="I223" s="723"/>
      <c r="J223" s="723"/>
    </row>
    <row r="224" ht="21.0" customHeight="1">
      <c r="A224" s="704"/>
      <c r="B224" s="704"/>
      <c r="D224" s="723"/>
      <c r="E224" s="723"/>
      <c r="F224" s="723"/>
      <c r="G224" s="723"/>
      <c r="H224" s="723"/>
      <c r="I224" s="723"/>
      <c r="J224" s="723"/>
    </row>
    <row r="225" ht="21.0" customHeight="1">
      <c r="A225" s="704"/>
      <c r="B225" s="704"/>
      <c r="D225" s="723"/>
      <c r="E225" s="723"/>
      <c r="F225" s="723"/>
      <c r="G225" s="723"/>
      <c r="H225" s="723"/>
      <c r="I225" s="723"/>
      <c r="J225" s="723"/>
    </row>
    <row r="226" ht="21.0" customHeight="1">
      <c r="A226" s="704"/>
      <c r="B226" s="704"/>
      <c r="D226" s="723"/>
      <c r="E226" s="723"/>
      <c r="F226" s="723"/>
      <c r="G226" s="723"/>
      <c r="H226" s="723"/>
      <c r="I226" s="723"/>
      <c r="J226" s="723"/>
    </row>
    <row r="227" ht="21.0" customHeight="1">
      <c r="A227" s="704"/>
      <c r="B227" s="704"/>
      <c r="D227" s="723"/>
      <c r="E227" s="723"/>
      <c r="F227" s="723"/>
      <c r="G227" s="723"/>
      <c r="H227" s="723"/>
      <c r="I227" s="723"/>
      <c r="J227" s="723"/>
    </row>
    <row r="228" ht="21.0" customHeight="1">
      <c r="A228" s="704"/>
      <c r="B228" s="704"/>
      <c r="D228" s="723"/>
      <c r="E228" s="723"/>
      <c r="F228" s="723"/>
      <c r="G228" s="723"/>
      <c r="H228" s="723"/>
      <c r="I228" s="723"/>
      <c r="J228" s="723"/>
    </row>
    <row r="229" ht="21.0" customHeight="1">
      <c r="A229" s="704"/>
      <c r="B229" s="704"/>
      <c r="D229" s="723"/>
      <c r="E229" s="723"/>
      <c r="F229" s="723"/>
      <c r="G229" s="723"/>
      <c r="H229" s="723"/>
      <c r="I229" s="723"/>
      <c r="J229" s="723"/>
    </row>
    <row r="230" ht="21.0" customHeight="1">
      <c r="A230" s="704"/>
      <c r="B230" s="704"/>
      <c r="D230" s="723"/>
      <c r="E230" s="723"/>
      <c r="F230" s="723"/>
      <c r="G230" s="723"/>
      <c r="H230" s="723"/>
      <c r="I230" s="723"/>
      <c r="J230" s="723"/>
    </row>
    <row r="231" ht="21.0" customHeight="1">
      <c r="A231" s="704"/>
      <c r="B231" s="704"/>
      <c r="D231" s="723"/>
      <c r="E231" s="723"/>
      <c r="F231" s="723"/>
      <c r="G231" s="723"/>
      <c r="H231" s="723"/>
      <c r="I231" s="723"/>
      <c r="J231" s="723"/>
    </row>
    <row r="232" ht="21.0" customHeight="1">
      <c r="A232" s="704"/>
      <c r="B232" s="704"/>
      <c r="D232" s="723"/>
      <c r="E232" s="723"/>
      <c r="F232" s="723"/>
      <c r="G232" s="723"/>
      <c r="H232" s="723"/>
      <c r="I232" s="723"/>
      <c r="J232" s="723"/>
    </row>
    <row r="233" ht="21.0" customHeight="1">
      <c r="A233" s="704"/>
      <c r="B233" s="704"/>
      <c r="D233" s="723"/>
      <c r="E233" s="723"/>
      <c r="F233" s="723"/>
      <c r="G233" s="723"/>
      <c r="H233" s="723"/>
      <c r="I233" s="723"/>
      <c r="J233" s="723"/>
    </row>
    <row r="234" ht="21.0" customHeight="1">
      <c r="A234" s="704"/>
      <c r="B234" s="704"/>
      <c r="D234" s="723"/>
      <c r="E234" s="723"/>
      <c r="F234" s="723"/>
      <c r="G234" s="723"/>
      <c r="H234" s="723"/>
      <c r="I234" s="723"/>
      <c r="J234" s="723"/>
    </row>
    <row r="235" ht="21.0" customHeight="1">
      <c r="A235" s="704"/>
      <c r="B235" s="704"/>
      <c r="D235" s="723"/>
      <c r="E235" s="723"/>
      <c r="F235" s="723"/>
      <c r="G235" s="723"/>
      <c r="H235" s="723"/>
      <c r="I235" s="723"/>
      <c r="J235" s="723"/>
    </row>
    <row r="236" ht="21.0" customHeight="1">
      <c r="A236" s="704"/>
      <c r="B236" s="704"/>
      <c r="D236" s="723"/>
      <c r="E236" s="723"/>
      <c r="F236" s="723"/>
      <c r="G236" s="723"/>
      <c r="H236" s="723"/>
      <c r="I236" s="723"/>
      <c r="J236" s="723"/>
    </row>
    <row r="237" ht="21.0" customHeight="1">
      <c r="A237" s="704"/>
      <c r="B237" s="704"/>
      <c r="D237" s="723"/>
      <c r="E237" s="723"/>
      <c r="F237" s="723"/>
      <c r="G237" s="723"/>
      <c r="H237" s="723"/>
      <c r="I237" s="723"/>
      <c r="J237" s="723"/>
    </row>
    <row r="238" ht="21.0" customHeight="1">
      <c r="A238" s="704"/>
      <c r="B238" s="704"/>
      <c r="D238" s="723"/>
      <c r="E238" s="723"/>
      <c r="F238" s="723"/>
      <c r="G238" s="723"/>
      <c r="H238" s="723"/>
      <c r="I238" s="723"/>
      <c r="J238" s="723"/>
    </row>
    <row r="239" ht="21.0" customHeight="1">
      <c r="A239" s="704"/>
      <c r="B239" s="704"/>
      <c r="D239" s="723"/>
      <c r="E239" s="723"/>
      <c r="F239" s="723"/>
      <c r="G239" s="723"/>
      <c r="H239" s="723"/>
      <c r="I239" s="723"/>
      <c r="J239" s="723"/>
    </row>
    <row r="240" ht="21.0" customHeight="1">
      <c r="A240" s="704"/>
      <c r="B240" s="704"/>
      <c r="D240" s="723"/>
      <c r="E240" s="723"/>
      <c r="F240" s="723"/>
      <c r="G240" s="723"/>
      <c r="H240" s="723"/>
      <c r="I240" s="723"/>
      <c r="J240" s="723"/>
    </row>
    <row r="241" ht="21.0" customHeight="1">
      <c r="A241" s="704"/>
      <c r="B241" s="704"/>
      <c r="D241" s="723"/>
      <c r="E241" s="723"/>
      <c r="F241" s="723"/>
      <c r="G241" s="723"/>
      <c r="H241" s="723"/>
      <c r="I241" s="723"/>
      <c r="J241" s="723"/>
    </row>
    <row r="242" ht="21.0" customHeight="1">
      <c r="A242" s="704"/>
      <c r="B242" s="704"/>
      <c r="D242" s="723"/>
      <c r="E242" s="723"/>
      <c r="F242" s="723"/>
      <c r="G242" s="723"/>
      <c r="H242" s="723"/>
      <c r="I242" s="723"/>
      <c r="J242" s="723"/>
    </row>
    <row r="243" ht="21.0" customHeight="1">
      <c r="A243" s="704"/>
      <c r="B243" s="704"/>
      <c r="D243" s="723"/>
      <c r="E243" s="723"/>
      <c r="F243" s="723"/>
      <c r="G243" s="723"/>
      <c r="H243" s="723"/>
      <c r="I243" s="723"/>
      <c r="J243" s="723"/>
    </row>
    <row r="244" ht="21.0" customHeight="1">
      <c r="A244" s="704"/>
      <c r="B244" s="704"/>
      <c r="D244" s="723"/>
      <c r="E244" s="723"/>
      <c r="F244" s="723"/>
      <c r="G244" s="723"/>
      <c r="H244" s="723"/>
      <c r="I244" s="723"/>
      <c r="J244" s="723"/>
    </row>
    <row r="245" ht="21.0" customHeight="1">
      <c r="A245" s="704"/>
      <c r="B245" s="704"/>
      <c r="D245" s="723"/>
      <c r="E245" s="723"/>
      <c r="F245" s="723"/>
      <c r="G245" s="723"/>
      <c r="H245" s="723"/>
      <c r="I245" s="723"/>
      <c r="J245" s="723"/>
    </row>
    <row r="246" ht="21.0" customHeight="1">
      <c r="A246" s="704"/>
      <c r="B246" s="704"/>
      <c r="D246" s="723"/>
      <c r="E246" s="723"/>
      <c r="F246" s="723"/>
      <c r="G246" s="723"/>
      <c r="H246" s="723"/>
      <c r="I246" s="723"/>
      <c r="J246" s="723"/>
    </row>
    <row r="247" ht="21.0" customHeight="1">
      <c r="A247" s="704"/>
      <c r="B247" s="704"/>
      <c r="D247" s="723"/>
      <c r="E247" s="723"/>
      <c r="F247" s="723"/>
      <c r="G247" s="723"/>
      <c r="H247" s="723"/>
      <c r="I247" s="723"/>
      <c r="J247" s="723"/>
    </row>
    <row r="248" ht="21.0" customHeight="1">
      <c r="A248" s="704"/>
      <c r="B248" s="704"/>
      <c r="D248" s="723"/>
      <c r="E248" s="723"/>
      <c r="F248" s="723"/>
      <c r="G248" s="723"/>
      <c r="H248" s="723"/>
      <c r="I248" s="723"/>
      <c r="J248" s="723"/>
    </row>
    <row r="249" ht="21.0" customHeight="1">
      <c r="A249" s="704"/>
      <c r="B249" s="704"/>
      <c r="D249" s="723"/>
      <c r="E249" s="723"/>
      <c r="F249" s="723"/>
      <c r="G249" s="723"/>
      <c r="H249" s="723"/>
      <c r="I249" s="723"/>
      <c r="J249" s="723"/>
    </row>
    <row r="250" ht="21.0" customHeight="1">
      <c r="A250" s="704"/>
      <c r="B250" s="704"/>
      <c r="D250" s="723"/>
      <c r="E250" s="723"/>
      <c r="F250" s="723"/>
      <c r="G250" s="723"/>
      <c r="H250" s="723"/>
      <c r="I250" s="723"/>
      <c r="J250" s="723"/>
    </row>
    <row r="251" ht="21.0" customHeight="1">
      <c r="A251" s="704"/>
      <c r="B251" s="704"/>
      <c r="D251" s="723"/>
      <c r="E251" s="723"/>
      <c r="F251" s="723"/>
      <c r="G251" s="723"/>
      <c r="H251" s="723"/>
      <c r="I251" s="723"/>
      <c r="J251" s="723"/>
    </row>
    <row r="252" ht="21.0" customHeight="1">
      <c r="A252" s="704"/>
      <c r="B252" s="704"/>
      <c r="D252" s="723"/>
      <c r="E252" s="723"/>
      <c r="F252" s="723"/>
      <c r="G252" s="723"/>
      <c r="H252" s="723"/>
      <c r="I252" s="723"/>
      <c r="J252" s="723"/>
    </row>
    <row r="253" ht="21.0" customHeight="1">
      <c r="A253" s="704"/>
      <c r="B253" s="704"/>
      <c r="D253" s="723"/>
      <c r="E253" s="723"/>
      <c r="F253" s="723"/>
      <c r="G253" s="723"/>
      <c r="H253" s="723"/>
      <c r="I253" s="723"/>
      <c r="J253" s="723"/>
    </row>
    <row r="254" ht="21.0" customHeight="1">
      <c r="A254" s="704"/>
      <c r="B254" s="704"/>
      <c r="D254" s="723"/>
      <c r="E254" s="723"/>
      <c r="F254" s="723"/>
      <c r="G254" s="723"/>
      <c r="H254" s="723"/>
      <c r="I254" s="723"/>
      <c r="J254" s="723"/>
    </row>
    <row r="255" ht="21.0" customHeight="1">
      <c r="A255" s="704"/>
      <c r="B255" s="704"/>
      <c r="D255" s="723"/>
      <c r="E255" s="723"/>
      <c r="F255" s="723"/>
      <c r="G255" s="723"/>
      <c r="H255" s="723"/>
      <c r="I255" s="723"/>
      <c r="J255" s="723"/>
    </row>
    <row r="256" ht="21.0" customHeight="1">
      <c r="A256" s="704"/>
      <c r="B256" s="704"/>
      <c r="D256" s="723"/>
      <c r="E256" s="723"/>
      <c r="F256" s="723"/>
      <c r="G256" s="723"/>
      <c r="H256" s="723"/>
      <c r="I256" s="723"/>
      <c r="J256" s="723"/>
    </row>
    <row r="257" ht="21.0" customHeight="1">
      <c r="A257" s="704"/>
      <c r="B257" s="704"/>
      <c r="D257" s="723"/>
      <c r="E257" s="723"/>
      <c r="F257" s="723"/>
      <c r="G257" s="723"/>
      <c r="H257" s="723"/>
      <c r="I257" s="723"/>
      <c r="J257" s="723"/>
    </row>
    <row r="258" ht="21.0" customHeight="1">
      <c r="A258" s="704"/>
      <c r="B258" s="704"/>
      <c r="D258" s="723"/>
      <c r="E258" s="723"/>
      <c r="F258" s="723"/>
      <c r="G258" s="723"/>
      <c r="H258" s="723"/>
      <c r="I258" s="723"/>
      <c r="J258" s="723"/>
    </row>
    <row r="259" ht="21.0" customHeight="1">
      <c r="A259" s="704"/>
      <c r="B259" s="704"/>
      <c r="D259" s="723"/>
      <c r="E259" s="723"/>
      <c r="F259" s="723"/>
      <c r="G259" s="723"/>
      <c r="H259" s="723"/>
      <c r="I259" s="723"/>
      <c r="J259" s="723"/>
    </row>
    <row r="260" ht="21.0" customHeight="1">
      <c r="A260" s="704"/>
      <c r="B260" s="704"/>
      <c r="D260" s="723"/>
      <c r="E260" s="723"/>
      <c r="F260" s="723"/>
      <c r="G260" s="723"/>
      <c r="H260" s="723"/>
      <c r="I260" s="723"/>
      <c r="J260" s="723"/>
    </row>
    <row r="261" ht="21.0" customHeight="1">
      <c r="A261" s="704"/>
      <c r="B261" s="704"/>
      <c r="D261" s="723"/>
      <c r="E261" s="723"/>
      <c r="F261" s="723"/>
      <c r="G261" s="723"/>
      <c r="H261" s="723"/>
      <c r="I261" s="723"/>
      <c r="J261" s="723"/>
    </row>
    <row r="262" ht="21.0" customHeight="1">
      <c r="A262" s="704"/>
      <c r="B262" s="704"/>
      <c r="D262" s="723"/>
      <c r="E262" s="723"/>
      <c r="F262" s="723"/>
      <c r="G262" s="723"/>
      <c r="H262" s="723"/>
      <c r="I262" s="723"/>
      <c r="J262" s="723"/>
    </row>
    <row r="263" ht="21.0" customHeight="1">
      <c r="A263" s="704"/>
      <c r="B263" s="704"/>
      <c r="D263" s="723"/>
      <c r="E263" s="723"/>
      <c r="F263" s="723"/>
      <c r="G263" s="723"/>
      <c r="H263" s="723"/>
      <c r="I263" s="723"/>
      <c r="J263" s="723"/>
    </row>
    <row r="264" ht="21.0" customHeight="1">
      <c r="A264" s="704"/>
      <c r="B264" s="704"/>
      <c r="D264" s="723"/>
      <c r="E264" s="723"/>
      <c r="F264" s="723"/>
      <c r="G264" s="723"/>
      <c r="H264" s="723"/>
      <c r="I264" s="723"/>
      <c r="J264" s="723"/>
    </row>
    <row r="265" ht="21.0" customHeight="1">
      <c r="A265" s="704"/>
      <c r="B265" s="704"/>
      <c r="D265" s="723"/>
      <c r="E265" s="723"/>
      <c r="F265" s="723"/>
      <c r="G265" s="723"/>
      <c r="H265" s="723"/>
      <c r="I265" s="723"/>
      <c r="J265" s="723"/>
    </row>
    <row r="266" ht="21.0" customHeight="1">
      <c r="A266" s="704"/>
      <c r="B266" s="704"/>
      <c r="D266" s="723"/>
      <c r="E266" s="723"/>
      <c r="F266" s="723"/>
      <c r="G266" s="723"/>
      <c r="H266" s="723"/>
      <c r="I266" s="723"/>
      <c r="J266" s="723"/>
    </row>
    <row r="267" ht="21.0" customHeight="1">
      <c r="A267" s="704"/>
      <c r="B267" s="704"/>
      <c r="D267" s="723"/>
      <c r="E267" s="723"/>
      <c r="F267" s="723"/>
      <c r="G267" s="723"/>
      <c r="H267" s="723"/>
      <c r="I267" s="723"/>
      <c r="J267" s="723"/>
    </row>
    <row r="268" ht="21.0" customHeight="1">
      <c r="A268" s="704"/>
      <c r="B268" s="704"/>
      <c r="D268" s="723"/>
      <c r="E268" s="723"/>
      <c r="F268" s="723"/>
      <c r="G268" s="723"/>
      <c r="H268" s="723"/>
      <c r="I268" s="723"/>
      <c r="J268" s="723"/>
    </row>
    <row r="269" ht="21.0" customHeight="1">
      <c r="A269" s="704"/>
      <c r="B269" s="704"/>
      <c r="D269" s="723"/>
      <c r="E269" s="723"/>
      <c r="F269" s="723"/>
      <c r="G269" s="723"/>
      <c r="H269" s="723"/>
      <c r="I269" s="723"/>
      <c r="J269" s="723"/>
    </row>
    <row r="270" ht="21.0" customHeight="1">
      <c r="A270" s="704"/>
      <c r="B270" s="704"/>
      <c r="D270" s="723"/>
      <c r="E270" s="723"/>
      <c r="F270" s="723"/>
      <c r="G270" s="723"/>
      <c r="H270" s="723"/>
      <c r="I270" s="723"/>
      <c r="J270" s="723"/>
    </row>
    <row r="271" ht="21.0" customHeight="1">
      <c r="A271" s="704"/>
      <c r="B271" s="704"/>
      <c r="D271" s="723"/>
      <c r="E271" s="723"/>
      <c r="F271" s="723"/>
      <c r="G271" s="723"/>
      <c r="H271" s="723"/>
      <c r="I271" s="723"/>
      <c r="J271" s="723"/>
    </row>
    <row r="272" ht="21.0" customHeight="1">
      <c r="A272" s="704"/>
      <c r="B272" s="704"/>
      <c r="D272" s="723"/>
      <c r="E272" s="723"/>
      <c r="F272" s="723"/>
      <c r="G272" s="723"/>
      <c r="H272" s="723"/>
      <c r="I272" s="723"/>
      <c r="J272" s="723"/>
    </row>
    <row r="273" ht="21.0" customHeight="1">
      <c r="A273" s="704"/>
      <c r="B273" s="704"/>
      <c r="D273" s="723"/>
      <c r="E273" s="723"/>
      <c r="F273" s="723"/>
      <c r="G273" s="723"/>
      <c r="H273" s="723"/>
      <c r="I273" s="723"/>
      <c r="J273" s="723"/>
    </row>
    <row r="274" ht="21.0" customHeight="1">
      <c r="A274" s="704"/>
      <c r="B274" s="704"/>
      <c r="D274" s="723"/>
      <c r="E274" s="723"/>
      <c r="F274" s="723"/>
      <c r="G274" s="723"/>
      <c r="H274" s="723"/>
      <c r="I274" s="723"/>
      <c r="J274" s="723"/>
    </row>
    <row r="275" ht="21.0" customHeight="1">
      <c r="A275" s="704"/>
      <c r="B275" s="704"/>
      <c r="D275" s="723"/>
      <c r="E275" s="723"/>
      <c r="F275" s="723"/>
      <c r="G275" s="723"/>
      <c r="H275" s="723"/>
      <c r="I275" s="723"/>
      <c r="J275" s="723"/>
    </row>
    <row r="276" ht="21.0" customHeight="1">
      <c r="A276" s="704"/>
      <c r="B276" s="704"/>
      <c r="D276" s="723"/>
      <c r="E276" s="723"/>
      <c r="F276" s="723"/>
      <c r="G276" s="723"/>
      <c r="H276" s="723"/>
      <c r="I276" s="723"/>
      <c r="J276" s="723"/>
    </row>
    <row r="277" ht="21.0" customHeight="1">
      <c r="A277" s="704"/>
      <c r="B277" s="704"/>
      <c r="D277" s="723"/>
      <c r="E277" s="723"/>
      <c r="F277" s="723"/>
      <c r="G277" s="723"/>
      <c r="H277" s="723"/>
      <c r="I277" s="723"/>
      <c r="J277" s="723"/>
    </row>
    <row r="278" ht="21.0" customHeight="1">
      <c r="A278" s="704"/>
      <c r="B278" s="704"/>
      <c r="D278" s="723"/>
      <c r="E278" s="723"/>
      <c r="F278" s="723"/>
      <c r="G278" s="723"/>
      <c r="H278" s="723"/>
      <c r="I278" s="723"/>
      <c r="J278" s="723"/>
    </row>
    <row r="279" ht="21.0" customHeight="1">
      <c r="A279" s="704"/>
      <c r="B279" s="704"/>
      <c r="D279" s="723"/>
      <c r="E279" s="723"/>
      <c r="F279" s="723"/>
      <c r="G279" s="723"/>
      <c r="H279" s="723"/>
      <c r="I279" s="723"/>
      <c r="J279" s="723"/>
    </row>
    <row r="280" ht="21.0" customHeight="1">
      <c r="A280" s="704"/>
      <c r="B280" s="704"/>
      <c r="D280" s="723"/>
      <c r="E280" s="723"/>
      <c r="F280" s="723"/>
      <c r="G280" s="723"/>
      <c r="H280" s="723"/>
      <c r="I280" s="723"/>
      <c r="J280" s="723"/>
    </row>
    <row r="281" ht="21.0" customHeight="1">
      <c r="A281" s="704"/>
      <c r="B281" s="704"/>
      <c r="D281" s="723"/>
      <c r="E281" s="723"/>
      <c r="F281" s="723"/>
      <c r="G281" s="723"/>
      <c r="H281" s="723"/>
      <c r="I281" s="723"/>
      <c r="J281" s="723"/>
    </row>
    <row r="282" ht="21.0" customHeight="1">
      <c r="A282" s="704"/>
      <c r="B282" s="704"/>
      <c r="D282" s="723"/>
      <c r="E282" s="723"/>
      <c r="F282" s="723"/>
      <c r="G282" s="723"/>
      <c r="H282" s="723"/>
      <c r="I282" s="723"/>
      <c r="J282" s="723"/>
    </row>
    <row r="283" ht="21.0" customHeight="1">
      <c r="A283" s="704"/>
      <c r="B283" s="704"/>
      <c r="D283" s="723"/>
      <c r="E283" s="723"/>
      <c r="F283" s="723"/>
      <c r="G283" s="723"/>
      <c r="H283" s="723"/>
      <c r="I283" s="723"/>
      <c r="J283" s="723"/>
    </row>
    <row r="284" ht="21.0" customHeight="1">
      <c r="A284" s="704"/>
      <c r="B284" s="704"/>
      <c r="D284" s="723"/>
      <c r="E284" s="723"/>
      <c r="F284" s="723"/>
      <c r="G284" s="723"/>
      <c r="H284" s="723"/>
      <c r="I284" s="723"/>
      <c r="J284" s="723"/>
    </row>
    <row r="285" ht="21.0" customHeight="1">
      <c r="A285" s="704"/>
      <c r="B285" s="704"/>
      <c r="D285" s="723"/>
      <c r="E285" s="723"/>
      <c r="F285" s="723"/>
      <c r="G285" s="723"/>
      <c r="H285" s="723"/>
      <c r="I285" s="723"/>
      <c r="J285" s="723"/>
    </row>
    <row r="286" ht="21.0" customHeight="1">
      <c r="A286" s="704"/>
      <c r="B286" s="704"/>
      <c r="D286" s="723"/>
      <c r="E286" s="723"/>
      <c r="F286" s="723"/>
      <c r="G286" s="723"/>
      <c r="H286" s="723"/>
      <c r="I286" s="723"/>
      <c r="J286" s="723"/>
    </row>
    <row r="287" ht="21.0" customHeight="1">
      <c r="A287" s="704"/>
      <c r="B287" s="704"/>
      <c r="D287" s="723"/>
      <c r="E287" s="723"/>
      <c r="F287" s="723"/>
      <c r="G287" s="723"/>
      <c r="H287" s="723"/>
      <c r="I287" s="723"/>
      <c r="J287" s="723"/>
    </row>
    <row r="288" ht="21.0" customHeight="1">
      <c r="A288" s="704"/>
      <c r="B288" s="704"/>
      <c r="D288" s="723"/>
      <c r="E288" s="723"/>
      <c r="F288" s="723"/>
      <c r="G288" s="723"/>
      <c r="H288" s="723"/>
      <c r="I288" s="723"/>
      <c r="J288" s="723"/>
    </row>
    <row r="289" ht="21.0" customHeight="1">
      <c r="A289" s="704"/>
      <c r="B289" s="704"/>
      <c r="D289" s="723"/>
      <c r="E289" s="723"/>
      <c r="F289" s="723"/>
      <c r="G289" s="723"/>
      <c r="H289" s="723"/>
      <c r="I289" s="723"/>
      <c r="J289" s="723"/>
    </row>
    <row r="290" ht="21.0" customHeight="1">
      <c r="A290" s="704"/>
      <c r="B290" s="704"/>
      <c r="D290" s="723"/>
      <c r="E290" s="723"/>
      <c r="F290" s="723"/>
      <c r="G290" s="723"/>
      <c r="H290" s="723"/>
      <c r="I290" s="723"/>
      <c r="J290" s="723"/>
    </row>
    <row r="291" ht="21.0" customHeight="1">
      <c r="A291" s="704"/>
      <c r="B291" s="704"/>
      <c r="D291" s="723"/>
      <c r="E291" s="723"/>
      <c r="F291" s="723"/>
      <c r="G291" s="723"/>
      <c r="H291" s="723"/>
      <c r="I291" s="723"/>
      <c r="J291" s="723"/>
    </row>
    <row r="292" ht="21.0" customHeight="1">
      <c r="A292" s="704"/>
      <c r="B292" s="704"/>
      <c r="D292" s="723"/>
      <c r="E292" s="723"/>
      <c r="F292" s="723"/>
      <c r="G292" s="723"/>
      <c r="H292" s="723"/>
      <c r="I292" s="723"/>
      <c r="J292" s="723"/>
    </row>
    <row r="293" ht="21.0" customHeight="1">
      <c r="A293" s="704"/>
      <c r="B293" s="704"/>
      <c r="D293" s="723"/>
      <c r="E293" s="723"/>
      <c r="F293" s="723"/>
      <c r="G293" s="723"/>
      <c r="H293" s="723"/>
      <c r="I293" s="723"/>
      <c r="J293" s="723"/>
    </row>
    <row r="294" ht="21.0" customHeight="1">
      <c r="A294" s="704"/>
      <c r="B294" s="704"/>
      <c r="D294" s="723"/>
      <c r="E294" s="723"/>
      <c r="F294" s="723"/>
      <c r="G294" s="723"/>
      <c r="H294" s="723"/>
      <c r="I294" s="723"/>
      <c r="J294" s="723"/>
    </row>
    <row r="295" ht="21.0" customHeight="1">
      <c r="A295" s="704"/>
      <c r="B295" s="704"/>
      <c r="D295" s="723"/>
      <c r="E295" s="723"/>
      <c r="F295" s="723"/>
      <c r="G295" s="723"/>
      <c r="H295" s="723"/>
      <c r="I295" s="723"/>
      <c r="J295" s="723"/>
    </row>
    <row r="296" ht="21.0" customHeight="1">
      <c r="A296" s="704"/>
      <c r="B296" s="704"/>
      <c r="D296" s="723"/>
      <c r="E296" s="723"/>
      <c r="F296" s="723"/>
      <c r="G296" s="723"/>
      <c r="H296" s="723"/>
      <c r="I296" s="723"/>
      <c r="J296" s="723"/>
    </row>
    <row r="297" ht="21.0" customHeight="1">
      <c r="A297" s="704"/>
      <c r="B297" s="704"/>
      <c r="D297" s="723"/>
      <c r="E297" s="723"/>
      <c r="F297" s="723"/>
      <c r="G297" s="723"/>
      <c r="H297" s="723"/>
      <c r="I297" s="723"/>
      <c r="J297" s="723"/>
    </row>
    <row r="298" ht="21.0" customHeight="1">
      <c r="A298" s="704"/>
      <c r="B298" s="704"/>
      <c r="D298" s="723"/>
      <c r="E298" s="723"/>
      <c r="F298" s="723"/>
      <c r="G298" s="723"/>
      <c r="H298" s="723"/>
      <c r="I298" s="723"/>
      <c r="J298" s="723"/>
    </row>
    <row r="299" ht="21.0" customHeight="1">
      <c r="A299" s="704"/>
      <c r="B299" s="704"/>
      <c r="D299" s="723"/>
      <c r="E299" s="723"/>
      <c r="F299" s="723"/>
      <c r="G299" s="723"/>
      <c r="H299" s="723"/>
      <c r="I299" s="723"/>
      <c r="J299" s="723"/>
    </row>
    <row r="300" ht="21.0" customHeight="1">
      <c r="A300" s="704"/>
      <c r="B300" s="704"/>
      <c r="D300" s="723"/>
      <c r="E300" s="723"/>
      <c r="F300" s="723"/>
      <c r="G300" s="723"/>
      <c r="H300" s="723"/>
      <c r="I300" s="723"/>
      <c r="J300" s="723"/>
    </row>
    <row r="301" ht="21.0" customHeight="1">
      <c r="A301" s="704"/>
      <c r="B301" s="704"/>
      <c r="D301" s="723"/>
      <c r="E301" s="723"/>
      <c r="F301" s="723"/>
      <c r="G301" s="723"/>
      <c r="H301" s="723"/>
      <c r="I301" s="723"/>
      <c r="J301" s="723"/>
    </row>
    <row r="302" ht="21.0" customHeight="1">
      <c r="A302" s="704"/>
      <c r="B302" s="704"/>
      <c r="D302" s="723"/>
      <c r="E302" s="723"/>
      <c r="F302" s="723"/>
      <c r="G302" s="723"/>
      <c r="H302" s="723"/>
      <c r="I302" s="723"/>
      <c r="J302" s="723"/>
    </row>
    <row r="303" ht="21.0" customHeight="1">
      <c r="A303" s="704"/>
      <c r="B303" s="704"/>
      <c r="D303" s="723"/>
      <c r="E303" s="723"/>
      <c r="F303" s="723"/>
      <c r="G303" s="723"/>
      <c r="H303" s="723"/>
      <c r="I303" s="723"/>
      <c r="J303" s="723"/>
    </row>
    <row r="304" ht="21.0" customHeight="1">
      <c r="A304" s="704"/>
      <c r="B304" s="704"/>
      <c r="D304" s="723"/>
      <c r="E304" s="723"/>
      <c r="F304" s="723"/>
      <c r="G304" s="723"/>
      <c r="H304" s="723"/>
      <c r="I304" s="723"/>
      <c r="J304" s="723"/>
    </row>
    <row r="305" ht="21.0" customHeight="1">
      <c r="A305" s="704"/>
      <c r="B305" s="704"/>
      <c r="D305" s="723"/>
      <c r="E305" s="723"/>
      <c r="F305" s="723"/>
      <c r="G305" s="723"/>
      <c r="H305" s="723"/>
      <c r="I305" s="723"/>
      <c r="J305" s="723"/>
    </row>
    <row r="306" ht="21.0" customHeight="1">
      <c r="A306" s="704"/>
      <c r="B306" s="704"/>
      <c r="D306" s="723"/>
      <c r="E306" s="723"/>
      <c r="F306" s="723"/>
      <c r="G306" s="723"/>
      <c r="H306" s="723"/>
      <c r="I306" s="723"/>
      <c r="J306" s="723"/>
    </row>
    <row r="307" ht="21.0" customHeight="1">
      <c r="A307" s="704"/>
      <c r="B307" s="704"/>
      <c r="D307" s="723"/>
      <c r="E307" s="723"/>
      <c r="F307" s="723"/>
      <c r="G307" s="723"/>
      <c r="H307" s="723"/>
      <c r="I307" s="723"/>
      <c r="J307" s="723"/>
    </row>
    <row r="308" ht="21.0" customHeight="1">
      <c r="A308" s="704"/>
      <c r="B308" s="704"/>
      <c r="D308" s="723"/>
      <c r="E308" s="723"/>
      <c r="F308" s="723"/>
      <c r="G308" s="723"/>
      <c r="H308" s="723"/>
      <c r="I308" s="723"/>
      <c r="J308" s="723"/>
    </row>
    <row r="309" ht="21.0" customHeight="1">
      <c r="A309" s="704"/>
      <c r="B309" s="704"/>
      <c r="D309" s="723"/>
      <c r="E309" s="723"/>
      <c r="F309" s="723"/>
      <c r="G309" s="723"/>
      <c r="H309" s="723"/>
      <c r="I309" s="723"/>
      <c r="J309" s="723"/>
    </row>
    <row r="310" ht="21.0" customHeight="1">
      <c r="A310" s="704"/>
      <c r="B310" s="704"/>
      <c r="D310" s="723"/>
      <c r="E310" s="723"/>
      <c r="F310" s="723"/>
      <c r="G310" s="723"/>
      <c r="H310" s="723"/>
      <c r="I310" s="723"/>
      <c r="J310" s="723"/>
    </row>
    <row r="311" ht="21.0" customHeight="1">
      <c r="A311" s="704"/>
      <c r="B311" s="704"/>
      <c r="D311" s="723"/>
      <c r="E311" s="723"/>
      <c r="F311" s="723"/>
      <c r="G311" s="723"/>
      <c r="H311" s="723"/>
      <c r="I311" s="723"/>
      <c r="J311" s="723"/>
    </row>
    <row r="312" ht="21.0" customHeight="1">
      <c r="A312" s="704"/>
      <c r="B312" s="704"/>
      <c r="D312" s="723"/>
      <c r="E312" s="723"/>
      <c r="F312" s="723"/>
      <c r="G312" s="723"/>
      <c r="H312" s="723"/>
      <c r="I312" s="723"/>
      <c r="J312" s="723"/>
    </row>
    <row r="313" ht="21.0" customHeight="1">
      <c r="A313" s="704"/>
      <c r="B313" s="704"/>
      <c r="D313" s="723"/>
      <c r="E313" s="723"/>
      <c r="F313" s="723"/>
      <c r="G313" s="723"/>
      <c r="H313" s="723"/>
      <c r="I313" s="723"/>
      <c r="J313" s="723"/>
    </row>
    <row r="314" ht="21.0" customHeight="1">
      <c r="A314" s="704"/>
      <c r="B314" s="704"/>
      <c r="D314" s="723"/>
      <c r="E314" s="723"/>
      <c r="F314" s="723"/>
      <c r="G314" s="723"/>
      <c r="H314" s="723"/>
      <c r="I314" s="723"/>
      <c r="J314" s="723"/>
    </row>
    <row r="315" ht="21.0" customHeight="1">
      <c r="A315" s="704"/>
      <c r="B315" s="704"/>
      <c r="D315" s="723"/>
      <c r="E315" s="723"/>
      <c r="F315" s="723"/>
      <c r="G315" s="723"/>
      <c r="H315" s="723"/>
      <c r="I315" s="723"/>
      <c r="J315" s="723"/>
    </row>
    <row r="316" ht="21.0" customHeight="1">
      <c r="A316" s="704"/>
      <c r="B316" s="704"/>
      <c r="D316" s="723"/>
      <c r="E316" s="723"/>
      <c r="F316" s="723"/>
      <c r="G316" s="723"/>
      <c r="H316" s="723"/>
      <c r="I316" s="723"/>
      <c r="J316" s="723"/>
    </row>
    <row r="317" ht="21.0" customHeight="1">
      <c r="A317" s="704"/>
      <c r="B317" s="704"/>
      <c r="D317" s="723"/>
      <c r="E317" s="723"/>
      <c r="F317" s="723"/>
      <c r="G317" s="723"/>
      <c r="H317" s="723"/>
      <c r="I317" s="723"/>
      <c r="J317" s="723"/>
    </row>
    <row r="318" ht="21.0" customHeight="1">
      <c r="A318" s="704"/>
      <c r="B318" s="704"/>
      <c r="D318" s="723"/>
      <c r="E318" s="723"/>
      <c r="F318" s="723"/>
      <c r="G318" s="723"/>
      <c r="H318" s="723"/>
      <c r="I318" s="723"/>
      <c r="J318" s="723"/>
    </row>
    <row r="319" ht="21.0" customHeight="1">
      <c r="A319" s="704"/>
      <c r="B319" s="704"/>
      <c r="D319" s="723"/>
      <c r="E319" s="723"/>
      <c r="F319" s="723"/>
      <c r="G319" s="723"/>
      <c r="H319" s="723"/>
      <c r="I319" s="723"/>
      <c r="J319" s="723"/>
    </row>
    <row r="320" ht="21.0" customHeight="1">
      <c r="A320" s="704"/>
      <c r="B320" s="704"/>
      <c r="D320" s="723"/>
      <c r="E320" s="723"/>
      <c r="F320" s="723"/>
      <c r="G320" s="723"/>
      <c r="H320" s="723"/>
      <c r="I320" s="723"/>
      <c r="J320" s="723"/>
    </row>
    <row r="321" ht="21.0" customHeight="1">
      <c r="A321" s="704"/>
      <c r="B321" s="704"/>
      <c r="D321" s="723"/>
      <c r="E321" s="723"/>
      <c r="F321" s="723"/>
      <c r="G321" s="723"/>
      <c r="H321" s="723"/>
      <c r="I321" s="723"/>
      <c r="J321" s="723"/>
    </row>
    <row r="322" ht="21.0" customHeight="1">
      <c r="A322" s="704"/>
      <c r="B322" s="704"/>
      <c r="D322" s="723"/>
      <c r="E322" s="723"/>
      <c r="F322" s="723"/>
      <c r="G322" s="723"/>
      <c r="H322" s="723"/>
      <c r="I322" s="723"/>
      <c r="J322" s="723"/>
    </row>
    <row r="323" ht="21.0" customHeight="1">
      <c r="A323" s="704"/>
      <c r="B323" s="704"/>
      <c r="D323" s="723"/>
      <c r="E323" s="723"/>
      <c r="F323" s="723"/>
      <c r="G323" s="723"/>
      <c r="H323" s="723"/>
      <c r="I323" s="723"/>
      <c r="J323" s="723"/>
    </row>
    <row r="324" ht="21.0" customHeight="1">
      <c r="A324" s="704"/>
      <c r="B324" s="704"/>
      <c r="D324" s="723"/>
      <c r="E324" s="723"/>
      <c r="F324" s="723"/>
      <c r="G324" s="723"/>
      <c r="H324" s="723"/>
      <c r="I324" s="723"/>
      <c r="J324" s="723"/>
    </row>
    <row r="325" ht="21.0" customHeight="1">
      <c r="A325" s="704"/>
      <c r="B325" s="704"/>
      <c r="D325" s="723"/>
      <c r="E325" s="723"/>
      <c r="F325" s="723"/>
      <c r="G325" s="723"/>
      <c r="H325" s="723"/>
      <c r="I325" s="723"/>
      <c r="J325" s="723"/>
    </row>
    <row r="326" ht="21.0" customHeight="1">
      <c r="A326" s="704"/>
      <c r="B326" s="704"/>
      <c r="D326" s="723"/>
      <c r="E326" s="723"/>
      <c r="F326" s="723"/>
      <c r="G326" s="723"/>
      <c r="H326" s="723"/>
      <c r="I326" s="723"/>
      <c r="J326" s="723"/>
    </row>
    <row r="327" ht="21.0" customHeight="1">
      <c r="A327" s="704"/>
      <c r="B327" s="704"/>
      <c r="D327" s="723"/>
      <c r="E327" s="723"/>
      <c r="F327" s="723"/>
      <c r="G327" s="723"/>
      <c r="H327" s="723"/>
      <c r="I327" s="723"/>
      <c r="J327" s="723"/>
    </row>
    <row r="328" ht="21.0" customHeight="1">
      <c r="A328" s="704"/>
      <c r="B328" s="704"/>
      <c r="D328" s="723"/>
      <c r="E328" s="723"/>
      <c r="F328" s="723"/>
      <c r="G328" s="723"/>
      <c r="H328" s="723"/>
      <c r="I328" s="723"/>
      <c r="J328" s="723"/>
    </row>
    <row r="329" ht="21.0" customHeight="1">
      <c r="A329" s="704"/>
      <c r="B329" s="704"/>
      <c r="D329" s="723"/>
      <c r="E329" s="723"/>
      <c r="F329" s="723"/>
      <c r="G329" s="723"/>
      <c r="H329" s="723"/>
      <c r="I329" s="723"/>
      <c r="J329" s="723"/>
    </row>
    <row r="330" ht="21.0" customHeight="1">
      <c r="A330" s="704"/>
      <c r="B330" s="704"/>
      <c r="D330" s="723"/>
      <c r="E330" s="723"/>
      <c r="F330" s="723"/>
      <c r="G330" s="723"/>
      <c r="H330" s="723"/>
      <c r="I330" s="723"/>
      <c r="J330" s="723"/>
    </row>
    <row r="331" ht="21.0" customHeight="1">
      <c r="A331" s="704"/>
      <c r="B331" s="704"/>
      <c r="D331" s="723"/>
      <c r="E331" s="723"/>
      <c r="F331" s="723"/>
      <c r="G331" s="723"/>
      <c r="H331" s="723"/>
      <c r="I331" s="723"/>
      <c r="J331" s="723"/>
    </row>
    <row r="332" ht="21.0" customHeight="1">
      <c r="A332" s="704"/>
      <c r="B332" s="704"/>
      <c r="D332" s="723"/>
      <c r="E332" s="723"/>
      <c r="F332" s="723"/>
      <c r="G332" s="723"/>
      <c r="H332" s="723"/>
      <c r="I332" s="723"/>
      <c r="J332" s="723"/>
    </row>
    <row r="333" ht="21.0" customHeight="1">
      <c r="A333" s="704"/>
      <c r="B333" s="704"/>
      <c r="D333" s="723"/>
      <c r="E333" s="723"/>
      <c r="F333" s="723"/>
      <c r="G333" s="723"/>
      <c r="H333" s="723"/>
      <c r="I333" s="723"/>
      <c r="J333" s="723"/>
    </row>
    <row r="334" ht="21.0" customHeight="1">
      <c r="A334" s="704"/>
      <c r="B334" s="704"/>
      <c r="D334" s="723"/>
      <c r="E334" s="723"/>
      <c r="F334" s="723"/>
      <c r="G334" s="723"/>
      <c r="H334" s="723"/>
      <c r="I334" s="723"/>
      <c r="J334" s="723"/>
    </row>
    <row r="335" ht="21.0" customHeight="1">
      <c r="A335" s="704"/>
      <c r="B335" s="704"/>
      <c r="D335" s="723"/>
      <c r="E335" s="723"/>
      <c r="F335" s="723"/>
      <c r="G335" s="723"/>
      <c r="H335" s="723"/>
      <c r="I335" s="723"/>
      <c r="J335" s="723"/>
    </row>
    <row r="336" ht="21.0" customHeight="1">
      <c r="A336" s="704"/>
      <c r="B336" s="704"/>
      <c r="D336" s="723"/>
      <c r="E336" s="723"/>
      <c r="F336" s="723"/>
      <c r="G336" s="723"/>
      <c r="H336" s="723"/>
      <c r="I336" s="723"/>
      <c r="J336" s="723"/>
    </row>
    <row r="337" ht="21.0" customHeight="1">
      <c r="A337" s="704"/>
      <c r="B337" s="704"/>
      <c r="D337" s="723"/>
      <c r="E337" s="723"/>
      <c r="F337" s="723"/>
      <c r="G337" s="723"/>
      <c r="H337" s="723"/>
      <c r="I337" s="723"/>
      <c r="J337" s="723"/>
    </row>
    <row r="338" ht="21.0" customHeight="1">
      <c r="A338" s="704"/>
      <c r="B338" s="704"/>
      <c r="D338" s="723"/>
      <c r="E338" s="723"/>
      <c r="F338" s="723"/>
      <c r="G338" s="723"/>
      <c r="H338" s="723"/>
      <c r="I338" s="723"/>
      <c r="J338" s="723"/>
    </row>
    <row r="339" ht="21.0" customHeight="1">
      <c r="A339" s="704"/>
      <c r="B339" s="704"/>
      <c r="D339" s="723"/>
      <c r="E339" s="723"/>
      <c r="F339" s="723"/>
      <c r="G339" s="723"/>
      <c r="H339" s="723"/>
      <c r="I339" s="723"/>
      <c r="J339" s="723"/>
    </row>
    <row r="340" ht="21.0" customHeight="1">
      <c r="A340" s="704"/>
      <c r="B340" s="704"/>
      <c r="D340" s="723"/>
      <c r="E340" s="723"/>
      <c r="F340" s="723"/>
      <c r="G340" s="723"/>
      <c r="H340" s="723"/>
      <c r="I340" s="723"/>
      <c r="J340" s="723"/>
    </row>
    <row r="341" ht="21.0" customHeight="1">
      <c r="A341" s="704"/>
      <c r="B341" s="704"/>
      <c r="D341" s="723"/>
      <c r="E341" s="723"/>
      <c r="F341" s="723"/>
      <c r="G341" s="723"/>
      <c r="H341" s="723"/>
      <c r="I341" s="723"/>
      <c r="J341" s="723"/>
    </row>
    <row r="342" ht="21.0" customHeight="1">
      <c r="A342" s="704"/>
      <c r="B342" s="704"/>
      <c r="D342" s="723"/>
      <c r="E342" s="723"/>
      <c r="F342" s="723"/>
      <c r="G342" s="723"/>
      <c r="H342" s="723"/>
      <c r="I342" s="723"/>
      <c r="J342" s="723"/>
    </row>
    <row r="343" ht="21.0" customHeight="1">
      <c r="A343" s="704"/>
      <c r="B343" s="704"/>
      <c r="D343" s="723"/>
      <c r="E343" s="723"/>
      <c r="F343" s="723"/>
      <c r="G343" s="723"/>
      <c r="H343" s="723"/>
      <c r="I343" s="723"/>
      <c r="J343" s="723"/>
    </row>
    <row r="344" ht="21.0" customHeight="1">
      <c r="A344" s="704"/>
      <c r="B344" s="704"/>
      <c r="D344" s="723"/>
      <c r="E344" s="723"/>
      <c r="F344" s="723"/>
      <c r="G344" s="723"/>
      <c r="H344" s="723"/>
      <c r="I344" s="723"/>
      <c r="J344" s="723"/>
    </row>
    <row r="345" ht="21.0" customHeight="1">
      <c r="A345" s="704"/>
      <c r="B345" s="704"/>
      <c r="D345" s="723"/>
      <c r="E345" s="723"/>
      <c r="F345" s="723"/>
      <c r="G345" s="723"/>
      <c r="H345" s="723"/>
      <c r="I345" s="723"/>
      <c r="J345" s="723"/>
    </row>
    <row r="346" ht="21.0" customHeight="1">
      <c r="A346" s="704"/>
      <c r="B346" s="704"/>
      <c r="D346" s="723"/>
      <c r="E346" s="723"/>
      <c r="F346" s="723"/>
      <c r="G346" s="723"/>
      <c r="H346" s="723"/>
      <c r="I346" s="723"/>
      <c r="J346" s="723"/>
    </row>
    <row r="347" ht="21.0" customHeight="1">
      <c r="A347" s="704"/>
      <c r="B347" s="704"/>
      <c r="D347" s="723"/>
      <c r="E347" s="723"/>
      <c r="F347" s="723"/>
      <c r="G347" s="723"/>
      <c r="H347" s="723"/>
      <c r="I347" s="723"/>
      <c r="J347" s="723"/>
    </row>
    <row r="348" ht="21.0" customHeight="1">
      <c r="A348" s="704"/>
      <c r="B348" s="704"/>
      <c r="D348" s="723"/>
      <c r="E348" s="723"/>
      <c r="F348" s="723"/>
      <c r="G348" s="723"/>
      <c r="H348" s="723"/>
      <c r="I348" s="723"/>
      <c r="J348" s="723"/>
    </row>
    <row r="349" ht="21.0" customHeight="1">
      <c r="A349" s="704"/>
      <c r="B349" s="704"/>
      <c r="D349" s="723"/>
      <c r="E349" s="723"/>
      <c r="F349" s="723"/>
      <c r="G349" s="723"/>
      <c r="H349" s="723"/>
      <c r="I349" s="723"/>
      <c r="J349" s="723"/>
    </row>
    <row r="350" ht="21.0" customHeight="1">
      <c r="A350" s="704"/>
      <c r="B350" s="704"/>
      <c r="D350" s="723"/>
      <c r="E350" s="723"/>
      <c r="F350" s="723"/>
      <c r="G350" s="723"/>
      <c r="H350" s="723"/>
      <c r="I350" s="723"/>
      <c r="J350" s="723"/>
    </row>
    <row r="351" ht="21.0" customHeight="1">
      <c r="A351" s="704"/>
      <c r="B351" s="704"/>
      <c r="D351" s="723"/>
      <c r="E351" s="723"/>
      <c r="F351" s="723"/>
      <c r="G351" s="723"/>
      <c r="H351" s="723"/>
      <c r="I351" s="723"/>
      <c r="J351" s="723"/>
    </row>
    <row r="352" ht="21.0" customHeight="1">
      <c r="A352" s="704"/>
      <c r="B352" s="704"/>
      <c r="D352" s="723"/>
      <c r="E352" s="723"/>
      <c r="F352" s="723"/>
      <c r="G352" s="723"/>
      <c r="H352" s="723"/>
      <c r="I352" s="723"/>
      <c r="J352" s="723"/>
    </row>
    <row r="353" ht="21.0" customHeight="1">
      <c r="A353" s="704"/>
      <c r="B353" s="704"/>
      <c r="D353" s="723"/>
      <c r="E353" s="723"/>
      <c r="F353" s="723"/>
      <c r="G353" s="723"/>
      <c r="H353" s="723"/>
      <c r="I353" s="723"/>
      <c r="J353" s="723"/>
    </row>
    <row r="354" ht="21.0" customHeight="1">
      <c r="A354" s="704"/>
      <c r="B354" s="704"/>
      <c r="D354" s="723"/>
      <c r="E354" s="723"/>
      <c r="F354" s="723"/>
      <c r="G354" s="723"/>
      <c r="H354" s="723"/>
      <c r="I354" s="723"/>
      <c r="J354" s="723"/>
    </row>
    <row r="355" ht="21.0" customHeight="1">
      <c r="A355" s="704"/>
      <c r="B355" s="704"/>
      <c r="D355" s="723"/>
      <c r="E355" s="723"/>
      <c r="F355" s="723"/>
      <c r="G355" s="723"/>
      <c r="H355" s="723"/>
      <c r="I355" s="723"/>
      <c r="J355" s="723"/>
    </row>
    <row r="356" ht="21.0" customHeight="1">
      <c r="A356" s="704"/>
      <c r="B356" s="704"/>
      <c r="D356" s="723"/>
      <c r="E356" s="723"/>
      <c r="F356" s="723"/>
      <c r="G356" s="723"/>
      <c r="H356" s="723"/>
      <c r="I356" s="723"/>
      <c r="J356" s="723"/>
    </row>
    <row r="357" ht="21.0" customHeight="1">
      <c r="A357" s="704"/>
      <c r="B357" s="704"/>
      <c r="D357" s="723"/>
      <c r="E357" s="723"/>
      <c r="F357" s="723"/>
      <c r="G357" s="723"/>
      <c r="H357" s="723"/>
      <c r="I357" s="723"/>
      <c r="J357" s="723"/>
    </row>
    <row r="358" ht="21.0" customHeight="1">
      <c r="A358" s="704"/>
      <c r="B358" s="704"/>
      <c r="D358" s="723"/>
      <c r="E358" s="723"/>
      <c r="F358" s="723"/>
      <c r="G358" s="723"/>
      <c r="H358" s="723"/>
      <c r="I358" s="723"/>
      <c r="J358" s="723"/>
    </row>
    <row r="359" ht="21.0" customHeight="1">
      <c r="A359" s="704"/>
      <c r="B359" s="704"/>
      <c r="D359" s="723"/>
      <c r="E359" s="723"/>
      <c r="F359" s="723"/>
      <c r="G359" s="723"/>
      <c r="H359" s="723"/>
      <c r="I359" s="723"/>
      <c r="J359" s="723"/>
    </row>
    <row r="360" ht="21.0" customHeight="1">
      <c r="A360" s="704"/>
      <c r="B360" s="704"/>
      <c r="D360" s="723"/>
      <c r="E360" s="723"/>
      <c r="F360" s="723"/>
      <c r="G360" s="723"/>
      <c r="H360" s="723"/>
      <c r="I360" s="723"/>
      <c r="J360" s="723"/>
    </row>
    <row r="361" ht="21.0" customHeight="1">
      <c r="A361" s="704"/>
      <c r="B361" s="704"/>
      <c r="D361" s="723"/>
      <c r="E361" s="723"/>
      <c r="F361" s="723"/>
      <c r="G361" s="723"/>
      <c r="H361" s="723"/>
      <c r="I361" s="723"/>
      <c r="J361" s="723"/>
    </row>
    <row r="362" ht="21.0" customHeight="1">
      <c r="A362" s="704"/>
      <c r="B362" s="704"/>
      <c r="D362" s="723"/>
      <c r="E362" s="723"/>
      <c r="F362" s="723"/>
      <c r="G362" s="723"/>
      <c r="H362" s="723"/>
      <c r="I362" s="723"/>
      <c r="J362" s="723"/>
    </row>
    <row r="363" ht="21.0" customHeight="1">
      <c r="A363" s="704"/>
      <c r="B363" s="704"/>
      <c r="D363" s="723"/>
      <c r="E363" s="723"/>
      <c r="F363" s="723"/>
      <c r="G363" s="723"/>
      <c r="H363" s="723"/>
      <c r="I363" s="723"/>
      <c r="J363" s="723"/>
    </row>
    <row r="364" ht="21.0" customHeight="1">
      <c r="A364" s="704"/>
      <c r="B364" s="704"/>
      <c r="D364" s="723"/>
      <c r="E364" s="723"/>
      <c r="F364" s="723"/>
      <c r="G364" s="723"/>
      <c r="H364" s="723"/>
      <c r="I364" s="723"/>
      <c r="J364" s="723"/>
    </row>
    <row r="365" ht="21.0" customHeight="1">
      <c r="A365" s="704"/>
      <c r="B365" s="704"/>
      <c r="D365" s="723"/>
      <c r="E365" s="723"/>
      <c r="F365" s="723"/>
      <c r="G365" s="723"/>
      <c r="H365" s="723"/>
      <c r="I365" s="723"/>
      <c r="J365" s="723"/>
    </row>
    <row r="366" ht="21.0" customHeight="1">
      <c r="A366" s="704"/>
      <c r="B366" s="704"/>
      <c r="D366" s="723"/>
      <c r="E366" s="723"/>
      <c r="F366" s="723"/>
      <c r="G366" s="723"/>
      <c r="H366" s="723"/>
      <c r="I366" s="723"/>
      <c r="J366" s="723"/>
    </row>
    <row r="367" ht="21.0" customHeight="1">
      <c r="A367" s="704"/>
      <c r="B367" s="704"/>
      <c r="D367" s="723"/>
      <c r="E367" s="723"/>
      <c r="F367" s="723"/>
      <c r="G367" s="723"/>
      <c r="H367" s="723"/>
      <c r="I367" s="723"/>
      <c r="J367" s="723"/>
    </row>
    <row r="368" ht="21.0" customHeight="1">
      <c r="A368" s="704"/>
      <c r="B368" s="704"/>
      <c r="D368" s="723"/>
      <c r="E368" s="723"/>
      <c r="F368" s="723"/>
      <c r="G368" s="723"/>
      <c r="H368" s="723"/>
      <c r="I368" s="723"/>
      <c r="J368" s="723"/>
    </row>
    <row r="369" ht="21.0" customHeight="1">
      <c r="A369" s="704"/>
      <c r="B369" s="704"/>
      <c r="D369" s="723"/>
      <c r="E369" s="723"/>
      <c r="F369" s="723"/>
      <c r="G369" s="723"/>
      <c r="H369" s="723"/>
      <c r="I369" s="723"/>
      <c r="J369" s="723"/>
    </row>
    <row r="370" ht="21.0" customHeight="1">
      <c r="A370" s="704"/>
      <c r="B370" s="704"/>
      <c r="D370" s="723"/>
      <c r="E370" s="723"/>
      <c r="F370" s="723"/>
      <c r="G370" s="723"/>
      <c r="H370" s="723"/>
      <c r="I370" s="723"/>
      <c r="J370" s="723"/>
    </row>
    <row r="371" ht="21.0" customHeight="1">
      <c r="A371" s="704"/>
      <c r="B371" s="704"/>
      <c r="D371" s="723"/>
      <c r="E371" s="723"/>
      <c r="F371" s="723"/>
      <c r="G371" s="723"/>
      <c r="H371" s="723"/>
      <c r="I371" s="723"/>
      <c r="J371" s="723"/>
    </row>
    <row r="372" ht="21.0" customHeight="1">
      <c r="A372" s="704"/>
      <c r="B372" s="704"/>
      <c r="D372" s="723"/>
      <c r="E372" s="723"/>
      <c r="F372" s="723"/>
      <c r="G372" s="723"/>
      <c r="H372" s="723"/>
      <c r="I372" s="723"/>
      <c r="J372" s="723"/>
    </row>
    <row r="373" ht="21.0" customHeight="1">
      <c r="A373" s="704"/>
      <c r="B373" s="704"/>
      <c r="D373" s="723"/>
      <c r="E373" s="723"/>
      <c r="F373" s="723"/>
      <c r="G373" s="723"/>
      <c r="H373" s="723"/>
      <c r="I373" s="723"/>
      <c r="J373" s="723"/>
    </row>
    <row r="374" ht="21.0" customHeight="1">
      <c r="A374" s="704"/>
      <c r="B374" s="704"/>
      <c r="D374" s="723"/>
      <c r="E374" s="723"/>
      <c r="F374" s="723"/>
      <c r="G374" s="723"/>
      <c r="H374" s="723"/>
      <c r="I374" s="723"/>
      <c r="J374" s="723"/>
    </row>
    <row r="375" ht="21.0" customHeight="1">
      <c r="A375" s="704"/>
      <c r="B375" s="704"/>
      <c r="D375" s="723"/>
      <c r="E375" s="723"/>
      <c r="F375" s="723"/>
      <c r="G375" s="723"/>
      <c r="H375" s="723"/>
      <c r="I375" s="723"/>
      <c r="J375" s="723"/>
    </row>
    <row r="376" ht="21.0" customHeight="1">
      <c r="A376" s="704"/>
      <c r="B376" s="704"/>
      <c r="D376" s="723"/>
      <c r="E376" s="723"/>
      <c r="F376" s="723"/>
      <c r="G376" s="723"/>
      <c r="H376" s="723"/>
      <c r="I376" s="723"/>
      <c r="J376" s="723"/>
    </row>
    <row r="377" ht="21.0" customHeight="1">
      <c r="A377" s="704"/>
      <c r="B377" s="704"/>
      <c r="D377" s="723"/>
      <c r="E377" s="723"/>
      <c r="F377" s="723"/>
      <c r="G377" s="723"/>
      <c r="H377" s="723"/>
      <c r="I377" s="723"/>
      <c r="J377" s="723"/>
    </row>
    <row r="378" ht="21.0" customHeight="1">
      <c r="A378" s="704"/>
      <c r="B378" s="704"/>
      <c r="D378" s="723"/>
      <c r="E378" s="723"/>
      <c r="F378" s="723"/>
      <c r="G378" s="723"/>
      <c r="H378" s="723"/>
      <c r="I378" s="723"/>
      <c r="J378" s="723"/>
    </row>
    <row r="379" ht="21.0" customHeight="1">
      <c r="A379" s="704"/>
      <c r="B379" s="704"/>
      <c r="D379" s="723"/>
      <c r="E379" s="723"/>
      <c r="F379" s="723"/>
      <c r="G379" s="723"/>
      <c r="H379" s="723"/>
      <c r="I379" s="723"/>
      <c r="J379" s="723"/>
    </row>
    <row r="380" ht="21.0" customHeight="1">
      <c r="A380" s="704"/>
      <c r="B380" s="704"/>
      <c r="D380" s="723"/>
      <c r="E380" s="723"/>
      <c r="F380" s="723"/>
      <c r="G380" s="723"/>
      <c r="H380" s="723"/>
      <c r="I380" s="723"/>
      <c r="J380" s="723"/>
    </row>
    <row r="381" ht="21.0" customHeight="1">
      <c r="A381" s="704"/>
      <c r="B381" s="704"/>
      <c r="D381" s="723"/>
      <c r="E381" s="723"/>
      <c r="F381" s="723"/>
      <c r="G381" s="723"/>
      <c r="H381" s="723"/>
      <c r="I381" s="723"/>
      <c r="J381" s="723"/>
    </row>
    <row r="382" ht="21.0" customHeight="1">
      <c r="A382" s="704"/>
      <c r="B382" s="704"/>
      <c r="D382" s="723"/>
      <c r="E382" s="723"/>
      <c r="F382" s="723"/>
      <c r="G382" s="723"/>
      <c r="H382" s="723"/>
      <c r="I382" s="723"/>
      <c r="J382" s="723"/>
    </row>
    <row r="383" ht="21.0" customHeight="1">
      <c r="A383" s="704"/>
      <c r="B383" s="704"/>
      <c r="D383" s="723"/>
      <c r="E383" s="723"/>
      <c r="F383" s="723"/>
      <c r="G383" s="723"/>
      <c r="H383" s="723"/>
      <c r="I383" s="723"/>
      <c r="J383" s="723"/>
    </row>
    <row r="384" ht="21.0" customHeight="1">
      <c r="A384" s="704"/>
      <c r="B384" s="704"/>
      <c r="D384" s="723"/>
      <c r="E384" s="723"/>
      <c r="F384" s="723"/>
      <c r="G384" s="723"/>
      <c r="H384" s="723"/>
      <c r="I384" s="723"/>
      <c r="J384" s="723"/>
    </row>
    <row r="385" ht="21.0" customHeight="1">
      <c r="A385" s="704"/>
      <c r="B385" s="704"/>
      <c r="D385" s="723"/>
      <c r="E385" s="723"/>
      <c r="F385" s="723"/>
      <c r="G385" s="723"/>
      <c r="H385" s="723"/>
      <c r="I385" s="723"/>
      <c r="J385" s="723"/>
    </row>
    <row r="386" ht="21.0" customHeight="1">
      <c r="A386" s="704"/>
      <c r="B386" s="704"/>
      <c r="D386" s="723"/>
      <c r="E386" s="723"/>
      <c r="F386" s="723"/>
      <c r="G386" s="723"/>
      <c r="H386" s="723"/>
      <c r="I386" s="723"/>
      <c r="J386" s="723"/>
    </row>
    <row r="387" ht="21.0" customHeight="1">
      <c r="A387" s="704"/>
      <c r="B387" s="704"/>
      <c r="D387" s="723"/>
      <c r="E387" s="723"/>
      <c r="F387" s="723"/>
      <c r="G387" s="723"/>
      <c r="H387" s="723"/>
      <c r="I387" s="723"/>
      <c r="J387" s="723"/>
    </row>
    <row r="388" ht="21.0" customHeight="1">
      <c r="A388" s="704"/>
      <c r="B388" s="704"/>
      <c r="D388" s="723"/>
      <c r="E388" s="723"/>
      <c r="F388" s="723"/>
      <c r="G388" s="723"/>
      <c r="H388" s="723"/>
      <c r="I388" s="723"/>
      <c r="J388" s="723"/>
    </row>
    <row r="389" ht="21.0" customHeight="1">
      <c r="A389" s="704"/>
      <c r="B389" s="704"/>
      <c r="D389" s="723"/>
      <c r="E389" s="723"/>
      <c r="F389" s="723"/>
      <c r="G389" s="723"/>
      <c r="H389" s="723"/>
      <c r="I389" s="723"/>
      <c r="J389" s="723"/>
    </row>
    <row r="390" ht="21.0" customHeight="1">
      <c r="A390" s="704"/>
      <c r="B390" s="704"/>
      <c r="D390" s="723"/>
      <c r="E390" s="723"/>
      <c r="F390" s="723"/>
      <c r="G390" s="723"/>
      <c r="H390" s="723"/>
      <c r="I390" s="723"/>
      <c r="J390" s="723"/>
    </row>
    <row r="391" ht="21.0" customHeight="1">
      <c r="A391" s="704"/>
      <c r="B391" s="704"/>
      <c r="D391" s="723"/>
      <c r="E391" s="723"/>
      <c r="F391" s="723"/>
      <c r="G391" s="723"/>
      <c r="H391" s="723"/>
      <c r="I391" s="723"/>
      <c r="J391" s="723"/>
    </row>
    <row r="392" ht="21.0" customHeight="1">
      <c r="A392" s="704"/>
      <c r="B392" s="704"/>
      <c r="D392" s="723"/>
      <c r="E392" s="723"/>
      <c r="F392" s="723"/>
      <c r="G392" s="723"/>
      <c r="H392" s="723"/>
      <c r="I392" s="723"/>
      <c r="J392" s="723"/>
    </row>
    <row r="393" ht="21.0" customHeight="1">
      <c r="A393" s="704"/>
      <c r="B393" s="704"/>
      <c r="D393" s="723"/>
      <c r="E393" s="723"/>
      <c r="F393" s="723"/>
      <c r="G393" s="723"/>
      <c r="H393" s="723"/>
      <c r="I393" s="723"/>
      <c r="J393" s="723"/>
    </row>
    <row r="394" ht="21.0" customHeight="1">
      <c r="A394" s="704"/>
      <c r="B394" s="704"/>
      <c r="D394" s="723"/>
      <c r="E394" s="723"/>
      <c r="F394" s="723"/>
      <c r="G394" s="723"/>
      <c r="H394" s="723"/>
      <c r="I394" s="723"/>
      <c r="J394" s="723"/>
    </row>
    <row r="395" ht="21.0" customHeight="1">
      <c r="A395" s="704"/>
      <c r="B395" s="704"/>
      <c r="D395" s="723"/>
      <c r="E395" s="723"/>
      <c r="F395" s="723"/>
      <c r="G395" s="723"/>
      <c r="H395" s="723"/>
      <c r="I395" s="723"/>
      <c r="J395" s="723"/>
    </row>
    <row r="396" ht="21.0" customHeight="1">
      <c r="A396" s="704"/>
      <c r="B396" s="704"/>
      <c r="D396" s="723"/>
      <c r="E396" s="723"/>
      <c r="F396" s="723"/>
      <c r="G396" s="723"/>
      <c r="H396" s="723"/>
      <c r="I396" s="723"/>
      <c r="J396" s="723"/>
    </row>
    <row r="397" ht="21.0" customHeight="1">
      <c r="A397" s="704"/>
      <c r="B397" s="704"/>
      <c r="D397" s="723"/>
      <c r="E397" s="723"/>
      <c r="F397" s="723"/>
      <c r="G397" s="723"/>
      <c r="H397" s="723"/>
      <c r="I397" s="723"/>
      <c r="J397" s="723"/>
    </row>
    <row r="398" ht="21.0" customHeight="1">
      <c r="A398" s="704"/>
      <c r="B398" s="704"/>
      <c r="D398" s="723"/>
      <c r="E398" s="723"/>
      <c r="F398" s="723"/>
      <c r="G398" s="723"/>
      <c r="H398" s="723"/>
      <c r="I398" s="723"/>
      <c r="J398" s="723"/>
    </row>
    <row r="399" ht="21.0" customHeight="1">
      <c r="A399" s="704"/>
      <c r="B399" s="704"/>
      <c r="D399" s="723"/>
      <c r="E399" s="723"/>
      <c r="F399" s="723"/>
      <c r="G399" s="723"/>
      <c r="H399" s="723"/>
      <c r="I399" s="723"/>
      <c r="J399" s="723"/>
    </row>
    <row r="400" ht="21.0" customHeight="1">
      <c r="A400" s="704"/>
      <c r="B400" s="704"/>
      <c r="D400" s="723"/>
      <c r="E400" s="723"/>
      <c r="F400" s="723"/>
      <c r="G400" s="723"/>
      <c r="H400" s="723"/>
      <c r="I400" s="723"/>
      <c r="J400" s="723"/>
    </row>
    <row r="401" ht="21.0" customHeight="1">
      <c r="A401" s="704"/>
      <c r="B401" s="704"/>
      <c r="D401" s="723"/>
      <c r="E401" s="723"/>
      <c r="F401" s="723"/>
      <c r="G401" s="723"/>
      <c r="H401" s="723"/>
      <c r="I401" s="723"/>
      <c r="J401" s="723"/>
    </row>
    <row r="402" ht="21.0" customHeight="1">
      <c r="A402" s="704"/>
      <c r="B402" s="704"/>
      <c r="D402" s="723"/>
      <c r="E402" s="723"/>
      <c r="F402" s="723"/>
      <c r="G402" s="723"/>
      <c r="H402" s="723"/>
      <c r="I402" s="723"/>
      <c r="J402" s="723"/>
    </row>
    <row r="403" ht="21.0" customHeight="1">
      <c r="A403" s="704"/>
      <c r="B403" s="704"/>
      <c r="D403" s="723"/>
      <c r="E403" s="723"/>
      <c r="F403" s="723"/>
      <c r="G403" s="723"/>
      <c r="H403" s="723"/>
      <c r="I403" s="723"/>
      <c r="J403" s="723"/>
    </row>
    <row r="404" ht="21.0" customHeight="1">
      <c r="A404" s="704"/>
      <c r="B404" s="704"/>
      <c r="D404" s="723"/>
      <c r="E404" s="723"/>
      <c r="F404" s="723"/>
      <c r="G404" s="723"/>
      <c r="H404" s="723"/>
      <c r="I404" s="723"/>
      <c r="J404" s="723"/>
    </row>
    <row r="405" ht="21.0" customHeight="1">
      <c r="A405" s="704"/>
      <c r="B405" s="704"/>
      <c r="D405" s="723"/>
      <c r="E405" s="723"/>
      <c r="F405" s="723"/>
      <c r="G405" s="723"/>
      <c r="H405" s="723"/>
      <c r="I405" s="723"/>
      <c r="J405" s="723"/>
    </row>
    <row r="406" ht="21.0" customHeight="1">
      <c r="A406" s="704"/>
      <c r="B406" s="704"/>
      <c r="D406" s="723"/>
      <c r="E406" s="723"/>
      <c r="F406" s="723"/>
      <c r="G406" s="723"/>
      <c r="H406" s="723"/>
      <c r="I406" s="723"/>
      <c r="J406" s="723"/>
    </row>
    <row r="407" ht="21.0" customHeight="1">
      <c r="A407" s="704"/>
      <c r="B407" s="704"/>
      <c r="D407" s="723"/>
      <c r="E407" s="723"/>
      <c r="F407" s="723"/>
      <c r="G407" s="723"/>
      <c r="H407" s="723"/>
      <c r="I407" s="723"/>
      <c r="J407" s="723"/>
    </row>
    <row r="408" ht="21.0" customHeight="1">
      <c r="A408" s="704"/>
      <c r="B408" s="704"/>
      <c r="D408" s="723"/>
      <c r="E408" s="723"/>
      <c r="F408" s="723"/>
      <c r="G408" s="723"/>
      <c r="H408" s="723"/>
      <c r="I408" s="723"/>
      <c r="J408" s="723"/>
    </row>
    <row r="409" ht="21.0" customHeight="1">
      <c r="A409" s="704"/>
      <c r="B409" s="704"/>
      <c r="D409" s="723"/>
      <c r="E409" s="723"/>
      <c r="F409" s="723"/>
      <c r="G409" s="723"/>
      <c r="H409" s="723"/>
      <c r="I409" s="723"/>
      <c r="J409" s="723"/>
    </row>
    <row r="410" ht="21.0" customHeight="1">
      <c r="A410" s="704"/>
      <c r="B410" s="704"/>
      <c r="D410" s="723"/>
      <c r="E410" s="723"/>
      <c r="F410" s="723"/>
      <c r="G410" s="723"/>
      <c r="H410" s="723"/>
      <c r="I410" s="723"/>
      <c r="J410" s="723"/>
    </row>
    <row r="411" ht="21.0" customHeight="1">
      <c r="A411" s="704"/>
      <c r="B411" s="704"/>
      <c r="D411" s="723"/>
      <c r="E411" s="723"/>
      <c r="F411" s="723"/>
      <c r="G411" s="723"/>
      <c r="H411" s="723"/>
      <c r="I411" s="723"/>
      <c r="J411" s="723"/>
    </row>
    <row r="412" ht="21.0" customHeight="1">
      <c r="A412" s="704"/>
      <c r="B412" s="704"/>
      <c r="D412" s="723"/>
      <c r="E412" s="723"/>
      <c r="F412" s="723"/>
      <c r="G412" s="723"/>
      <c r="H412" s="723"/>
      <c r="I412" s="723"/>
      <c r="J412" s="723"/>
    </row>
    <row r="413" ht="21.0" customHeight="1">
      <c r="A413" s="704"/>
      <c r="B413" s="704"/>
      <c r="D413" s="723"/>
      <c r="E413" s="723"/>
      <c r="F413" s="723"/>
      <c r="G413" s="723"/>
      <c r="H413" s="723"/>
      <c r="I413" s="723"/>
      <c r="J413" s="723"/>
    </row>
    <row r="414" ht="21.0" customHeight="1">
      <c r="A414" s="704"/>
      <c r="B414" s="704"/>
      <c r="D414" s="723"/>
      <c r="E414" s="723"/>
      <c r="F414" s="723"/>
      <c r="G414" s="723"/>
      <c r="H414" s="723"/>
      <c r="I414" s="723"/>
      <c r="J414" s="723"/>
    </row>
    <row r="415" ht="21.0" customHeight="1">
      <c r="A415" s="704"/>
      <c r="B415" s="704"/>
      <c r="D415" s="723"/>
      <c r="E415" s="723"/>
      <c r="F415" s="723"/>
      <c r="G415" s="723"/>
      <c r="H415" s="723"/>
      <c r="I415" s="723"/>
      <c r="J415" s="723"/>
    </row>
    <row r="416" ht="21.0" customHeight="1">
      <c r="A416" s="704"/>
      <c r="B416" s="704"/>
      <c r="D416" s="723"/>
      <c r="E416" s="723"/>
      <c r="F416" s="723"/>
      <c r="G416" s="723"/>
      <c r="H416" s="723"/>
      <c r="I416" s="723"/>
      <c r="J416" s="723"/>
    </row>
    <row r="417" ht="21.0" customHeight="1">
      <c r="A417" s="704"/>
      <c r="B417" s="704"/>
      <c r="D417" s="723"/>
      <c r="E417" s="723"/>
      <c r="F417" s="723"/>
      <c r="G417" s="723"/>
      <c r="H417" s="723"/>
      <c r="I417" s="723"/>
      <c r="J417" s="723"/>
    </row>
    <row r="418" ht="21.0" customHeight="1">
      <c r="A418" s="704"/>
      <c r="B418" s="704"/>
      <c r="D418" s="723"/>
      <c r="E418" s="723"/>
      <c r="F418" s="723"/>
      <c r="G418" s="723"/>
      <c r="H418" s="723"/>
      <c r="I418" s="723"/>
      <c r="J418" s="723"/>
    </row>
    <row r="419" ht="21.0" customHeight="1">
      <c r="A419" s="704"/>
      <c r="B419" s="704"/>
      <c r="D419" s="723"/>
      <c r="E419" s="723"/>
      <c r="F419" s="723"/>
      <c r="G419" s="723"/>
      <c r="H419" s="723"/>
      <c r="I419" s="723"/>
      <c r="J419" s="723"/>
    </row>
    <row r="420" ht="21.0" customHeight="1">
      <c r="A420" s="704"/>
      <c r="B420" s="704"/>
      <c r="D420" s="723"/>
      <c r="E420" s="723"/>
      <c r="F420" s="723"/>
      <c r="G420" s="723"/>
      <c r="H420" s="723"/>
      <c r="I420" s="723"/>
      <c r="J420" s="723"/>
    </row>
    <row r="421" ht="21.0" customHeight="1">
      <c r="A421" s="704"/>
      <c r="B421" s="704"/>
      <c r="D421" s="723"/>
      <c r="E421" s="723"/>
      <c r="F421" s="723"/>
      <c r="G421" s="723"/>
      <c r="H421" s="723"/>
      <c r="I421" s="723"/>
      <c r="J421" s="723"/>
    </row>
    <row r="422" ht="21.0" customHeight="1">
      <c r="A422" s="704"/>
      <c r="B422" s="704"/>
      <c r="D422" s="723"/>
      <c r="E422" s="723"/>
      <c r="F422" s="723"/>
      <c r="G422" s="723"/>
      <c r="H422" s="723"/>
      <c r="I422" s="723"/>
      <c r="J422" s="723"/>
    </row>
    <row r="423" ht="21.0" customHeight="1">
      <c r="A423" s="704"/>
      <c r="B423" s="704"/>
      <c r="D423" s="723"/>
      <c r="E423" s="723"/>
      <c r="F423" s="723"/>
      <c r="G423" s="723"/>
      <c r="H423" s="723"/>
      <c r="I423" s="723"/>
      <c r="J423" s="723"/>
    </row>
    <row r="424" ht="21.0" customHeight="1">
      <c r="A424" s="704"/>
      <c r="B424" s="704"/>
      <c r="D424" s="723"/>
      <c r="E424" s="723"/>
      <c r="F424" s="723"/>
      <c r="G424" s="723"/>
      <c r="H424" s="723"/>
      <c r="I424" s="723"/>
      <c r="J424" s="723"/>
    </row>
    <row r="425" ht="21.0" customHeight="1">
      <c r="A425" s="704"/>
      <c r="B425" s="704"/>
      <c r="D425" s="723"/>
      <c r="E425" s="723"/>
      <c r="F425" s="723"/>
      <c r="G425" s="723"/>
      <c r="H425" s="723"/>
      <c r="I425" s="723"/>
      <c r="J425" s="723"/>
    </row>
    <row r="426" ht="21.0" customHeight="1">
      <c r="A426" s="704"/>
      <c r="B426" s="704"/>
      <c r="D426" s="723"/>
      <c r="E426" s="723"/>
      <c r="F426" s="723"/>
      <c r="G426" s="723"/>
      <c r="H426" s="723"/>
      <c r="I426" s="723"/>
      <c r="J426" s="723"/>
    </row>
    <row r="427" ht="21.0" customHeight="1">
      <c r="A427" s="704"/>
      <c r="B427" s="704"/>
      <c r="D427" s="723"/>
      <c r="E427" s="723"/>
      <c r="F427" s="723"/>
      <c r="G427" s="723"/>
      <c r="H427" s="723"/>
      <c r="I427" s="723"/>
      <c r="J427" s="723"/>
    </row>
    <row r="428" ht="21.0" customHeight="1">
      <c r="A428" s="704"/>
      <c r="B428" s="704"/>
      <c r="D428" s="723"/>
      <c r="E428" s="723"/>
      <c r="F428" s="723"/>
      <c r="G428" s="723"/>
      <c r="H428" s="723"/>
      <c r="I428" s="723"/>
      <c r="J428" s="723"/>
    </row>
    <row r="429" ht="21.0" customHeight="1">
      <c r="A429" s="704"/>
      <c r="B429" s="704"/>
      <c r="D429" s="723"/>
      <c r="E429" s="723"/>
      <c r="F429" s="723"/>
      <c r="G429" s="723"/>
      <c r="H429" s="723"/>
      <c r="I429" s="723"/>
      <c r="J429" s="723"/>
    </row>
    <row r="430" ht="21.0" customHeight="1">
      <c r="A430" s="704"/>
      <c r="B430" s="704"/>
      <c r="D430" s="723"/>
      <c r="E430" s="723"/>
      <c r="F430" s="723"/>
      <c r="G430" s="723"/>
      <c r="H430" s="723"/>
      <c r="I430" s="723"/>
      <c r="J430" s="723"/>
    </row>
    <row r="431" ht="21.0" customHeight="1">
      <c r="A431" s="704"/>
      <c r="B431" s="704"/>
      <c r="D431" s="723"/>
      <c r="E431" s="723"/>
      <c r="F431" s="723"/>
      <c r="G431" s="723"/>
      <c r="H431" s="723"/>
      <c r="I431" s="723"/>
      <c r="J431" s="723"/>
    </row>
    <row r="432" ht="21.0" customHeight="1">
      <c r="A432" s="704"/>
      <c r="B432" s="704"/>
      <c r="D432" s="723"/>
      <c r="E432" s="723"/>
      <c r="F432" s="723"/>
      <c r="G432" s="723"/>
      <c r="H432" s="723"/>
      <c r="I432" s="723"/>
      <c r="J432" s="723"/>
    </row>
    <row r="433" ht="21.0" customHeight="1">
      <c r="A433" s="704"/>
      <c r="B433" s="704"/>
      <c r="D433" s="723"/>
      <c r="E433" s="723"/>
      <c r="F433" s="723"/>
      <c r="G433" s="723"/>
      <c r="H433" s="723"/>
      <c r="I433" s="723"/>
      <c r="J433" s="723"/>
    </row>
    <row r="434" ht="21.0" customHeight="1">
      <c r="A434" s="704"/>
      <c r="B434" s="704"/>
      <c r="D434" s="723"/>
      <c r="E434" s="723"/>
      <c r="F434" s="723"/>
      <c r="G434" s="723"/>
      <c r="H434" s="723"/>
      <c r="I434" s="723"/>
      <c r="J434" s="723"/>
    </row>
    <row r="435" ht="21.0" customHeight="1">
      <c r="A435" s="704"/>
      <c r="B435" s="704"/>
      <c r="D435" s="723"/>
      <c r="E435" s="723"/>
      <c r="F435" s="723"/>
      <c r="G435" s="723"/>
      <c r="H435" s="723"/>
      <c r="I435" s="723"/>
      <c r="J435" s="723"/>
    </row>
    <row r="436" ht="21.0" customHeight="1">
      <c r="A436" s="704"/>
      <c r="B436" s="704"/>
      <c r="D436" s="723"/>
      <c r="E436" s="723"/>
      <c r="F436" s="723"/>
      <c r="G436" s="723"/>
      <c r="H436" s="723"/>
      <c r="I436" s="723"/>
      <c r="J436" s="723"/>
    </row>
    <row r="437" ht="21.0" customHeight="1">
      <c r="A437" s="704"/>
      <c r="B437" s="704"/>
      <c r="D437" s="723"/>
      <c r="E437" s="723"/>
      <c r="F437" s="723"/>
      <c r="G437" s="723"/>
      <c r="H437" s="723"/>
      <c r="I437" s="723"/>
      <c r="J437" s="723"/>
    </row>
    <row r="438" ht="21.0" customHeight="1">
      <c r="A438" s="704"/>
      <c r="B438" s="704"/>
      <c r="D438" s="723"/>
      <c r="E438" s="723"/>
      <c r="F438" s="723"/>
      <c r="G438" s="723"/>
      <c r="H438" s="723"/>
      <c r="I438" s="723"/>
      <c r="J438" s="723"/>
    </row>
    <row r="439" ht="21.0" customHeight="1">
      <c r="A439" s="704"/>
      <c r="B439" s="704"/>
      <c r="D439" s="723"/>
      <c r="E439" s="723"/>
      <c r="F439" s="723"/>
      <c r="G439" s="723"/>
      <c r="H439" s="723"/>
      <c r="I439" s="723"/>
      <c r="J439" s="723"/>
    </row>
    <row r="440" ht="21.0" customHeight="1">
      <c r="A440" s="704"/>
      <c r="B440" s="704"/>
      <c r="D440" s="723"/>
      <c r="E440" s="723"/>
      <c r="F440" s="723"/>
      <c r="G440" s="723"/>
      <c r="H440" s="723"/>
      <c r="I440" s="723"/>
      <c r="J440" s="723"/>
    </row>
    <row r="441" ht="21.0" customHeight="1">
      <c r="A441" s="704"/>
      <c r="B441" s="704"/>
      <c r="D441" s="723"/>
      <c r="E441" s="723"/>
      <c r="F441" s="723"/>
      <c r="G441" s="723"/>
      <c r="H441" s="723"/>
      <c r="I441" s="723"/>
      <c r="J441" s="723"/>
    </row>
    <row r="442" ht="21.0" customHeight="1">
      <c r="A442" s="704"/>
      <c r="B442" s="704"/>
      <c r="D442" s="723"/>
      <c r="E442" s="723"/>
      <c r="F442" s="723"/>
      <c r="G442" s="723"/>
      <c r="H442" s="723"/>
      <c r="I442" s="723"/>
      <c r="J442" s="723"/>
    </row>
    <row r="443" ht="21.0" customHeight="1">
      <c r="A443" s="704"/>
      <c r="B443" s="704"/>
      <c r="D443" s="723"/>
      <c r="E443" s="723"/>
      <c r="F443" s="723"/>
      <c r="G443" s="723"/>
      <c r="H443" s="723"/>
      <c r="I443" s="723"/>
      <c r="J443" s="723"/>
    </row>
    <row r="444" ht="21.0" customHeight="1">
      <c r="A444" s="704"/>
      <c r="B444" s="704"/>
      <c r="D444" s="723"/>
      <c r="E444" s="723"/>
      <c r="F444" s="723"/>
      <c r="G444" s="723"/>
      <c r="H444" s="723"/>
      <c r="I444" s="723"/>
      <c r="J444" s="723"/>
    </row>
    <row r="445" ht="21.0" customHeight="1">
      <c r="A445" s="704"/>
      <c r="B445" s="704"/>
      <c r="D445" s="723"/>
      <c r="E445" s="723"/>
      <c r="F445" s="723"/>
      <c r="G445" s="723"/>
      <c r="H445" s="723"/>
      <c r="I445" s="723"/>
      <c r="J445" s="723"/>
    </row>
    <row r="446" ht="21.0" customHeight="1">
      <c r="A446" s="704"/>
      <c r="B446" s="704"/>
      <c r="D446" s="723"/>
      <c r="E446" s="723"/>
      <c r="F446" s="723"/>
      <c r="G446" s="723"/>
      <c r="H446" s="723"/>
      <c r="I446" s="723"/>
      <c r="J446" s="723"/>
    </row>
    <row r="447" ht="21.0" customHeight="1">
      <c r="A447" s="704"/>
      <c r="B447" s="704"/>
      <c r="D447" s="723"/>
      <c r="E447" s="723"/>
      <c r="F447" s="723"/>
      <c r="G447" s="723"/>
      <c r="H447" s="723"/>
      <c r="I447" s="723"/>
      <c r="J447" s="723"/>
    </row>
    <row r="448" ht="21.0" customHeight="1">
      <c r="A448" s="704"/>
      <c r="B448" s="704"/>
      <c r="D448" s="723"/>
      <c r="E448" s="723"/>
      <c r="F448" s="723"/>
      <c r="G448" s="723"/>
      <c r="H448" s="723"/>
      <c r="I448" s="723"/>
      <c r="J448" s="723"/>
    </row>
    <row r="449" ht="21.0" customHeight="1">
      <c r="A449" s="704"/>
      <c r="B449" s="704"/>
      <c r="D449" s="723"/>
      <c r="E449" s="723"/>
      <c r="F449" s="723"/>
      <c r="G449" s="723"/>
      <c r="H449" s="723"/>
      <c r="I449" s="723"/>
      <c r="J449" s="723"/>
    </row>
    <row r="450" ht="21.0" customHeight="1">
      <c r="A450" s="704"/>
      <c r="B450" s="704"/>
      <c r="D450" s="723"/>
      <c r="E450" s="723"/>
      <c r="F450" s="723"/>
      <c r="G450" s="723"/>
      <c r="H450" s="723"/>
      <c r="I450" s="723"/>
      <c r="J450" s="723"/>
    </row>
    <row r="451" ht="21.0" customHeight="1">
      <c r="A451" s="704"/>
      <c r="B451" s="704"/>
      <c r="D451" s="723"/>
      <c r="E451" s="723"/>
      <c r="F451" s="723"/>
      <c r="G451" s="723"/>
      <c r="H451" s="723"/>
      <c r="I451" s="723"/>
      <c r="J451" s="723"/>
    </row>
    <row r="452" ht="21.0" customHeight="1">
      <c r="A452" s="704"/>
      <c r="B452" s="704"/>
      <c r="D452" s="723"/>
      <c r="E452" s="723"/>
      <c r="F452" s="723"/>
      <c r="G452" s="723"/>
      <c r="H452" s="723"/>
      <c r="I452" s="723"/>
      <c r="J452" s="723"/>
    </row>
    <row r="453" ht="21.0" customHeight="1">
      <c r="A453" s="704"/>
      <c r="B453" s="704"/>
      <c r="D453" s="723"/>
      <c r="E453" s="723"/>
      <c r="F453" s="723"/>
      <c r="G453" s="723"/>
      <c r="H453" s="723"/>
      <c r="I453" s="723"/>
      <c r="J453" s="723"/>
    </row>
    <row r="454" ht="21.0" customHeight="1">
      <c r="A454" s="704"/>
      <c r="B454" s="704"/>
      <c r="D454" s="723"/>
      <c r="E454" s="723"/>
      <c r="F454" s="723"/>
      <c r="G454" s="723"/>
      <c r="H454" s="723"/>
      <c r="I454" s="723"/>
      <c r="J454" s="723"/>
    </row>
    <row r="455" ht="21.0" customHeight="1">
      <c r="A455" s="704"/>
      <c r="B455" s="704"/>
      <c r="D455" s="723"/>
      <c r="E455" s="723"/>
      <c r="F455" s="723"/>
      <c r="G455" s="723"/>
      <c r="H455" s="723"/>
      <c r="I455" s="723"/>
      <c r="J455" s="723"/>
    </row>
    <row r="456" ht="21.0" customHeight="1">
      <c r="A456" s="704"/>
      <c r="B456" s="704"/>
      <c r="D456" s="723"/>
      <c r="E456" s="723"/>
      <c r="F456" s="723"/>
      <c r="G456" s="723"/>
      <c r="H456" s="723"/>
      <c r="I456" s="723"/>
      <c r="J456" s="723"/>
    </row>
    <row r="457" ht="21.0" customHeight="1">
      <c r="A457" s="704"/>
      <c r="B457" s="704"/>
      <c r="D457" s="723"/>
      <c r="E457" s="723"/>
      <c r="F457" s="723"/>
      <c r="G457" s="723"/>
      <c r="H457" s="723"/>
      <c r="I457" s="723"/>
      <c r="J457" s="723"/>
    </row>
    <row r="458" ht="21.0" customHeight="1">
      <c r="A458" s="704"/>
      <c r="B458" s="704"/>
      <c r="D458" s="723"/>
      <c r="E458" s="723"/>
      <c r="F458" s="723"/>
      <c r="G458" s="723"/>
      <c r="H458" s="723"/>
      <c r="I458" s="723"/>
      <c r="J458" s="723"/>
    </row>
    <row r="459" ht="21.0" customHeight="1">
      <c r="A459" s="704"/>
      <c r="B459" s="704"/>
      <c r="D459" s="723"/>
      <c r="E459" s="723"/>
      <c r="F459" s="723"/>
      <c r="G459" s="723"/>
      <c r="H459" s="723"/>
      <c r="I459" s="723"/>
      <c r="J459" s="723"/>
    </row>
    <row r="460" ht="21.0" customHeight="1">
      <c r="A460" s="704"/>
      <c r="B460" s="704"/>
      <c r="D460" s="723"/>
      <c r="E460" s="723"/>
      <c r="F460" s="723"/>
      <c r="G460" s="723"/>
      <c r="H460" s="723"/>
      <c r="I460" s="723"/>
      <c r="J460" s="723"/>
    </row>
    <row r="461" ht="21.0" customHeight="1">
      <c r="A461" s="704"/>
      <c r="B461" s="704"/>
      <c r="D461" s="723"/>
      <c r="E461" s="723"/>
      <c r="F461" s="723"/>
      <c r="G461" s="723"/>
      <c r="H461" s="723"/>
      <c r="I461" s="723"/>
      <c r="J461" s="723"/>
    </row>
    <row r="462" ht="21.0" customHeight="1">
      <c r="A462" s="704"/>
      <c r="B462" s="704"/>
      <c r="D462" s="723"/>
      <c r="E462" s="723"/>
      <c r="F462" s="723"/>
      <c r="G462" s="723"/>
      <c r="H462" s="723"/>
      <c r="I462" s="723"/>
      <c r="J462" s="723"/>
    </row>
    <row r="463" ht="21.0" customHeight="1">
      <c r="A463" s="704"/>
      <c r="B463" s="704"/>
      <c r="D463" s="723"/>
      <c r="E463" s="723"/>
      <c r="F463" s="723"/>
      <c r="G463" s="723"/>
      <c r="H463" s="723"/>
      <c r="I463" s="723"/>
      <c r="J463" s="723"/>
    </row>
    <row r="464" ht="21.0" customHeight="1">
      <c r="A464" s="704"/>
      <c r="B464" s="704"/>
      <c r="D464" s="723"/>
      <c r="E464" s="723"/>
      <c r="F464" s="723"/>
      <c r="G464" s="723"/>
      <c r="H464" s="723"/>
      <c r="I464" s="723"/>
      <c r="J464" s="723"/>
    </row>
    <row r="465" ht="21.0" customHeight="1">
      <c r="A465" s="704"/>
      <c r="B465" s="704"/>
      <c r="D465" s="723"/>
      <c r="E465" s="723"/>
      <c r="F465" s="723"/>
      <c r="G465" s="723"/>
      <c r="H465" s="723"/>
      <c r="I465" s="723"/>
      <c r="J465" s="723"/>
    </row>
    <row r="466" ht="21.0" customHeight="1">
      <c r="A466" s="704"/>
      <c r="B466" s="704"/>
      <c r="D466" s="723"/>
      <c r="E466" s="723"/>
      <c r="F466" s="723"/>
      <c r="G466" s="723"/>
      <c r="H466" s="723"/>
      <c r="I466" s="723"/>
      <c r="J466" s="723"/>
    </row>
    <row r="467" ht="21.0" customHeight="1">
      <c r="A467" s="704"/>
      <c r="B467" s="704"/>
      <c r="D467" s="723"/>
      <c r="E467" s="723"/>
      <c r="F467" s="723"/>
      <c r="G467" s="723"/>
      <c r="H467" s="723"/>
      <c r="I467" s="723"/>
      <c r="J467" s="723"/>
    </row>
    <row r="468" ht="21.0" customHeight="1">
      <c r="A468" s="704"/>
      <c r="B468" s="704"/>
      <c r="D468" s="723"/>
      <c r="E468" s="723"/>
      <c r="F468" s="723"/>
      <c r="G468" s="723"/>
      <c r="H468" s="723"/>
      <c r="I468" s="723"/>
      <c r="J468" s="723"/>
    </row>
    <row r="469" ht="21.0" customHeight="1">
      <c r="A469" s="704"/>
      <c r="B469" s="704"/>
      <c r="D469" s="723"/>
      <c r="E469" s="723"/>
      <c r="F469" s="723"/>
      <c r="G469" s="723"/>
      <c r="H469" s="723"/>
      <c r="I469" s="723"/>
      <c r="J469" s="723"/>
    </row>
    <row r="470" ht="21.0" customHeight="1">
      <c r="A470" s="704"/>
      <c r="B470" s="704"/>
      <c r="D470" s="723"/>
      <c r="E470" s="723"/>
      <c r="F470" s="723"/>
      <c r="G470" s="723"/>
      <c r="H470" s="723"/>
      <c r="I470" s="723"/>
      <c r="J470" s="723"/>
    </row>
    <row r="471" ht="21.0" customHeight="1">
      <c r="A471" s="704"/>
      <c r="B471" s="704"/>
      <c r="D471" s="723"/>
      <c r="E471" s="723"/>
      <c r="F471" s="723"/>
      <c r="G471" s="723"/>
      <c r="H471" s="723"/>
      <c r="I471" s="723"/>
      <c r="J471" s="723"/>
    </row>
    <row r="472" ht="21.0" customHeight="1">
      <c r="A472" s="704"/>
      <c r="B472" s="704"/>
      <c r="D472" s="723"/>
      <c r="E472" s="723"/>
      <c r="F472" s="723"/>
      <c r="G472" s="723"/>
      <c r="H472" s="723"/>
      <c r="I472" s="723"/>
      <c r="J472" s="723"/>
    </row>
    <row r="473" ht="21.0" customHeight="1">
      <c r="A473" s="704"/>
      <c r="B473" s="704"/>
      <c r="D473" s="723"/>
      <c r="E473" s="723"/>
      <c r="F473" s="723"/>
      <c r="G473" s="723"/>
      <c r="H473" s="723"/>
      <c r="I473" s="723"/>
      <c r="J473" s="723"/>
    </row>
    <row r="474" ht="21.0" customHeight="1">
      <c r="A474" s="704"/>
      <c r="B474" s="704"/>
      <c r="D474" s="723"/>
      <c r="E474" s="723"/>
      <c r="F474" s="723"/>
      <c r="G474" s="723"/>
      <c r="H474" s="723"/>
      <c r="I474" s="723"/>
      <c r="J474" s="723"/>
    </row>
    <row r="475" ht="21.0" customHeight="1">
      <c r="A475" s="704"/>
      <c r="B475" s="704"/>
      <c r="D475" s="723"/>
      <c r="E475" s="723"/>
      <c r="F475" s="723"/>
      <c r="G475" s="723"/>
      <c r="H475" s="723"/>
      <c r="I475" s="723"/>
      <c r="J475" s="723"/>
    </row>
    <row r="476" ht="21.0" customHeight="1">
      <c r="A476" s="704"/>
      <c r="B476" s="704"/>
      <c r="D476" s="723"/>
      <c r="E476" s="723"/>
      <c r="F476" s="723"/>
      <c r="G476" s="723"/>
      <c r="H476" s="723"/>
      <c r="I476" s="723"/>
      <c r="J476" s="723"/>
    </row>
    <row r="477" ht="21.0" customHeight="1">
      <c r="A477" s="704"/>
      <c r="B477" s="704"/>
      <c r="D477" s="723"/>
      <c r="E477" s="723"/>
      <c r="F477" s="723"/>
      <c r="G477" s="723"/>
      <c r="H477" s="723"/>
      <c r="I477" s="723"/>
      <c r="J477" s="723"/>
    </row>
    <row r="478" ht="21.0" customHeight="1">
      <c r="A478" s="704"/>
      <c r="B478" s="704"/>
      <c r="D478" s="723"/>
      <c r="E478" s="723"/>
      <c r="F478" s="723"/>
      <c r="G478" s="723"/>
      <c r="H478" s="723"/>
      <c r="I478" s="723"/>
      <c r="J478" s="723"/>
    </row>
    <row r="479" ht="21.0" customHeight="1">
      <c r="A479" s="704"/>
      <c r="B479" s="704"/>
      <c r="D479" s="723"/>
      <c r="E479" s="723"/>
      <c r="F479" s="723"/>
      <c r="G479" s="723"/>
      <c r="H479" s="723"/>
      <c r="I479" s="723"/>
      <c r="J479" s="723"/>
    </row>
    <row r="480" ht="21.0" customHeight="1">
      <c r="A480" s="704"/>
      <c r="B480" s="704"/>
      <c r="D480" s="723"/>
      <c r="E480" s="723"/>
      <c r="F480" s="723"/>
      <c r="G480" s="723"/>
      <c r="H480" s="723"/>
      <c r="I480" s="723"/>
      <c r="J480" s="723"/>
    </row>
    <row r="481" ht="21.0" customHeight="1">
      <c r="A481" s="704"/>
      <c r="B481" s="704"/>
      <c r="D481" s="723"/>
      <c r="E481" s="723"/>
      <c r="F481" s="723"/>
      <c r="G481" s="723"/>
      <c r="H481" s="723"/>
      <c r="I481" s="723"/>
      <c r="J481" s="723"/>
    </row>
    <row r="482" ht="21.0" customHeight="1">
      <c r="A482" s="704"/>
      <c r="B482" s="704"/>
      <c r="D482" s="723"/>
      <c r="E482" s="723"/>
      <c r="F482" s="723"/>
      <c r="G482" s="723"/>
      <c r="H482" s="723"/>
      <c r="I482" s="723"/>
      <c r="J482" s="723"/>
    </row>
    <row r="483" ht="21.0" customHeight="1">
      <c r="A483" s="704"/>
      <c r="B483" s="704"/>
      <c r="D483" s="723"/>
      <c r="E483" s="723"/>
      <c r="F483" s="723"/>
      <c r="G483" s="723"/>
      <c r="H483" s="723"/>
      <c r="I483" s="723"/>
      <c r="J483" s="723"/>
    </row>
    <row r="484" ht="21.0" customHeight="1">
      <c r="A484" s="704"/>
      <c r="B484" s="704"/>
      <c r="D484" s="723"/>
      <c r="E484" s="723"/>
      <c r="F484" s="723"/>
      <c r="G484" s="723"/>
      <c r="H484" s="723"/>
      <c r="I484" s="723"/>
      <c r="J484" s="723"/>
    </row>
    <row r="485" ht="21.0" customHeight="1">
      <c r="A485" s="704"/>
      <c r="B485" s="704"/>
      <c r="D485" s="723"/>
      <c r="E485" s="723"/>
      <c r="F485" s="723"/>
      <c r="G485" s="723"/>
      <c r="H485" s="723"/>
      <c r="I485" s="723"/>
      <c r="J485" s="723"/>
    </row>
    <row r="486" ht="21.0" customHeight="1">
      <c r="A486" s="704"/>
      <c r="B486" s="704"/>
      <c r="D486" s="723"/>
      <c r="E486" s="723"/>
      <c r="F486" s="723"/>
      <c r="G486" s="723"/>
      <c r="H486" s="723"/>
      <c r="I486" s="723"/>
      <c r="J486" s="723"/>
    </row>
    <row r="487" ht="21.0" customHeight="1">
      <c r="A487" s="704"/>
      <c r="B487" s="704"/>
      <c r="D487" s="723"/>
      <c r="E487" s="723"/>
      <c r="F487" s="723"/>
      <c r="G487" s="723"/>
      <c r="H487" s="723"/>
      <c r="I487" s="723"/>
      <c r="J487" s="723"/>
    </row>
    <row r="488" ht="21.0" customHeight="1">
      <c r="A488" s="704"/>
      <c r="B488" s="704"/>
      <c r="D488" s="723"/>
      <c r="E488" s="723"/>
      <c r="F488" s="723"/>
      <c r="G488" s="723"/>
      <c r="H488" s="723"/>
      <c r="I488" s="723"/>
      <c r="J488" s="723"/>
    </row>
    <row r="489" ht="21.0" customHeight="1">
      <c r="A489" s="704"/>
      <c r="B489" s="704"/>
      <c r="D489" s="723"/>
      <c r="E489" s="723"/>
      <c r="F489" s="723"/>
      <c r="G489" s="723"/>
      <c r="H489" s="723"/>
      <c r="I489" s="723"/>
      <c r="J489" s="723"/>
    </row>
    <row r="490" ht="21.0" customHeight="1">
      <c r="A490" s="704"/>
      <c r="B490" s="704"/>
      <c r="D490" s="723"/>
      <c r="E490" s="723"/>
      <c r="F490" s="723"/>
      <c r="G490" s="723"/>
      <c r="H490" s="723"/>
      <c r="I490" s="723"/>
      <c r="J490" s="723"/>
    </row>
    <row r="491" ht="21.0" customHeight="1">
      <c r="A491" s="704"/>
      <c r="B491" s="704"/>
      <c r="D491" s="723"/>
      <c r="E491" s="723"/>
      <c r="F491" s="723"/>
      <c r="G491" s="723"/>
      <c r="H491" s="723"/>
      <c r="I491" s="723"/>
      <c r="J491" s="723"/>
    </row>
    <row r="492" ht="21.0" customHeight="1">
      <c r="A492" s="704"/>
      <c r="B492" s="704"/>
      <c r="D492" s="723"/>
      <c r="E492" s="723"/>
      <c r="F492" s="723"/>
      <c r="G492" s="723"/>
      <c r="H492" s="723"/>
      <c r="I492" s="723"/>
      <c r="J492" s="723"/>
    </row>
    <row r="493" ht="21.0" customHeight="1">
      <c r="A493" s="704"/>
      <c r="B493" s="704"/>
      <c r="D493" s="723"/>
      <c r="E493" s="723"/>
      <c r="F493" s="723"/>
      <c r="G493" s="723"/>
      <c r="H493" s="723"/>
      <c r="I493" s="723"/>
      <c r="J493" s="723"/>
    </row>
    <row r="494" ht="21.0" customHeight="1">
      <c r="A494" s="704"/>
      <c r="B494" s="704"/>
      <c r="D494" s="723"/>
      <c r="E494" s="723"/>
      <c r="F494" s="723"/>
      <c r="G494" s="723"/>
      <c r="H494" s="723"/>
      <c r="I494" s="723"/>
      <c r="J494" s="723"/>
    </row>
    <row r="495" ht="21.0" customHeight="1">
      <c r="A495" s="704"/>
      <c r="B495" s="704"/>
      <c r="D495" s="723"/>
      <c r="E495" s="723"/>
      <c r="F495" s="723"/>
      <c r="G495" s="723"/>
      <c r="H495" s="723"/>
      <c r="I495" s="723"/>
      <c r="J495" s="723"/>
    </row>
    <row r="496" ht="21.0" customHeight="1">
      <c r="A496" s="704"/>
      <c r="B496" s="704"/>
      <c r="D496" s="723"/>
      <c r="E496" s="723"/>
      <c r="F496" s="723"/>
      <c r="G496" s="723"/>
      <c r="H496" s="723"/>
      <c r="I496" s="723"/>
      <c r="J496" s="723"/>
    </row>
    <row r="497" ht="21.0" customHeight="1">
      <c r="A497" s="704"/>
      <c r="B497" s="704"/>
      <c r="D497" s="723"/>
      <c r="E497" s="723"/>
      <c r="F497" s="723"/>
      <c r="G497" s="723"/>
      <c r="H497" s="723"/>
      <c r="I497" s="723"/>
      <c r="J497" s="723"/>
    </row>
    <row r="498" ht="21.0" customHeight="1">
      <c r="A498" s="704"/>
      <c r="B498" s="704"/>
      <c r="D498" s="723"/>
      <c r="E498" s="723"/>
      <c r="F498" s="723"/>
      <c r="G498" s="723"/>
      <c r="H498" s="723"/>
      <c r="I498" s="723"/>
      <c r="J498" s="723"/>
    </row>
    <row r="499" ht="21.0" customHeight="1">
      <c r="A499" s="704"/>
      <c r="B499" s="704"/>
      <c r="D499" s="723"/>
      <c r="E499" s="723"/>
      <c r="F499" s="723"/>
      <c r="G499" s="723"/>
      <c r="H499" s="723"/>
      <c r="I499" s="723"/>
      <c r="J499" s="723"/>
    </row>
    <row r="500" ht="21.0" customHeight="1">
      <c r="A500" s="704"/>
      <c r="B500" s="704"/>
      <c r="D500" s="723"/>
      <c r="E500" s="723"/>
      <c r="F500" s="723"/>
      <c r="G500" s="723"/>
      <c r="H500" s="723"/>
      <c r="I500" s="723"/>
      <c r="J500" s="723"/>
    </row>
    <row r="501" ht="21.0" customHeight="1">
      <c r="A501" s="704"/>
      <c r="B501" s="704"/>
      <c r="D501" s="723"/>
      <c r="E501" s="723"/>
      <c r="F501" s="723"/>
      <c r="G501" s="723"/>
      <c r="H501" s="723"/>
      <c r="I501" s="723"/>
      <c r="J501" s="723"/>
    </row>
    <row r="502" ht="21.0" customHeight="1">
      <c r="A502" s="704"/>
      <c r="B502" s="704"/>
      <c r="D502" s="723"/>
      <c r="E502" s="723"/>
      <c r="F502" s="723"/>
      <c r="G502" s="723"/>
      <c r="H502" s="723"/>
      <c r="I502" s="723"/>
      <c r="J502" s="723"/>
    </row>
    <row r="503" ht="21.0" customHeight="1">
      <c r="A503" s="704"/>
      <c r="B503" s="704"/>
      <c r="D503" s="723"/>
      <c r="E503" s="723"/>
      <c r="F503" s="723"/>
      <c r="G503" s="723"/>
      <c r="H503" s="723"/>
      <c r="I503" s="723"/>
      <c r="J503" s="723"/>
    </row>
    <row r="504" ht="21.0" customHeight="1">
      <c r="A504" s="704"/>
      <c r="B504" s="704"/>
      <c r="D504" s="723"/>
      <c r="E504" s="723"/>
      <c r="F504" s="723"/>
      <c r="G504" s="723"/>
      <c r="H504" s="723"/>
      <c r="I504" s="723"/>
      <c r="J504" s="723"/>
    </row>
    <row r="505" ht="21.0" customHeight="1">
      <c r="A505" s="704"/>
      <c r="B505" s="704"/>
      <c r="D505" s="723"/>
      <c r="E505" s="723"/>
      <c r="F505" s="723"/>
      <c r="G505" s="723"/>
      <c r="H505" s="723"/>
      <c r="I505" s="723"/>
      <c r="J505" s="723"/>
    </row>
    <row r="506" ht="21.0" customHeight="1">
      <c r="A506" s="704"/>
      <c r="B506" s="704"/>
      <c r="D506" s="723"/>
      <c r="E506" s="723"/>
      <c r="F506" s="723"/>
      <c r="G506" s="723"/>
      <c r="H506" s="723"/>
      <c r="I506" s="723"/>
      <c r="J506" s="723"/>
    </row>
    <row r="507" ht="21.0" customHeight="1">
      <c r="A507" s="704"/>
      <c r="B507" s="704"/>
      <c r="D507" s="723"/>
      <c r="E507" s="723"/>
      <c r="F507" s="723"/>
      <c r="G507" s="723"/>
      <c r="H507" s="723"/>
      <c r="I507" s="723"/>
      <c r="J507" s="723"/>
    </row>
    <row r="508" ht="21.0" customHeight="1">
      <c r="A508" s="704"/>
      <c r="B508" s="704"/>
      <c r="D508" s="723"/>
      <c r="E508" s="723"/>
      <c r="F508" s="723"/>
      <c r="G508" s="723"/>
      <c r="H508" s="723"/>
      <c r="I508" s="723"/>
      <c r="J508" s="723"/>
    </row>
    <row r="509" ht="21.0" customHeight="1">
      <c r="A509" s="704"/>
      <c r="B509" s="704"/>
      <c r="D509" s="723"/>
      <c r="E509" s="723"/>
      <c r="F509" s="723"/>
      <c r="G509" s="723"/>
      <c r="H509" s="723"/>
      <c r="I509" s="723"/>
      <c r="J509" s="723"/>
    </row>
    <row r="510" ht="21.0" customHeight="1">
      <c r="A510" s="704"/>
      <c r="B510" s="704"/>
      <c r="D510" s="723"/>
      <c r="E510" s="723"/>
      <c r="F510" s="723"/>
      <c r="G510" s="723"/>
      <c r="H510" s="723"/>
      <c r="I510" s="723"/>
      <c r="J510" s="723"/>
    </row>
    <row r="511" ht="21.0" customHeight="1">
      <c r="A511" s="704"/>
      <c r="B511" s="704"/>
      <c r="D511" s="723"/>
      <c r="E511" s="723"/>
      <c r="F511" s="723"/>
      <c r="G511" s="723"/>
      <c r="H511" s="723"/>
      <c r="I511" s="723"/>
      <c r="J511" s="723"/>
    </row>
    <row r="512" ht="21.0" customHeight="1">
      <c r="A512" s="704"/>
      <c r="B512" s="704"/>
      <c r="D512" s="723"/>
      <c r="E512" s="723"/>
      <c r="F512" s="723"/>
      <c r="G512" s="723"/>
      <c r="H512" s="723"/>
      <c r="I512" s="723"/>
      <c r="J512" s="723"/>
    </row>
    <row r="513" ht="21.0" customHeight="1">
      <c r="A513" s="704"/>
      <c r="B513" s="704"/>
      <c r="D513" s="723"/>
      <c r="E513" s="723"/>
      <c r="F513" s="723"/>
      <c r="G513" s="723"/>
      <c r="H513" s="723"/>
      <c r="I513" s="723"/>
      <c r="J513" s="723"/>
    </row>
    <row r="514" ht="21.0" customHeight="1">
      <c r="A514" s="704"/>
      <c r="B514" s="704"/>
      <c r="D514" s="723"/>
      <c r="E514" s="723"/>
      <c r="F514" s="723"/>
      <c r="G514" s="723"/>
      <c r="H514" s="723"/>
      <c r="I514" s="723"/>
      <c r="J514" s="723"/>
    </row>
    <row r="515" ht="21.0" customHeight="1">
      <c r="A515" s="704"/>
      <c r="B515" s="704"/>
      <c r="D515" s="723"/>
      <c r="E515" s="723"/>
      <c r="F515" s="723"/>
      <c r="G515" s="723"/>
      <c r="H515" s="723"/>
      <c r="I515" s="723"/>
      <c r="J515" s="723"/>
    </row>
    <row r="516" ht="21.0" customHeight="1">
      <c r="A516" s="704"/>
      <c r="B516" s="704"/>
      <c r="D516" s="723"/>
      <c r="E516" s="723"/>
      <c r="F516" s="723"/>
      <c r="G516" s="723"/>
      <c r="H516" s="723"/>
      <c r="I516" s="723"/>
      <c r="J516" s="723"/>
    </row>
    <row r="517" ht="21.0" customHeight="1">
      <c r="A517" s="704"/>
      <c r="B517" s="704"/>
      <c r="D517" s="723"/>
      <c r="E517" s="723"/>
      <c r="F517" s="723"/>
      <c r="G517" s="723"/>
      <c r="H517" s="723"/>
      <c r="I517" s="723"/>
      <c r="J517" s="723"/>
    </row>
    <row r="518" ht="21.0" customHeight="1">
      <c r="A518" s="704"/>
      <c r="B518" s="704"/>
      <c r="D518" s="723"/>
      <c r="E518" s="723"/>
      <c r="F518" s="723"/>
      <c r="G518" s="723"/>
      <c r="H518" s="723"/>
      <c r="I518" s="723"/>
      <c r="J518" s="723"/>
    </row>
    <row r="519" ht="21.0" customHeight="1">
      <c r="A519" s="704"/>
      <c r="B519" s="704"/>
      <c r="D519" s="723"/>
      <c r="E519" s="723"/>
      <c r="F519" s="723"/>
      <c r="G519" s="723"/>
      <c r="H519" s="723"/>
      <c r="I519" s="723"/>
      <c r="J519" s="723"/>
    </row>
    <row r="520" ht="21.0" customHeight="1">
      <c r="A520" s="704"/>
      <c r="B520" s="704"/>
      <c r="D520" s="723"/>
      <c r="E520" s="723"/>
      <c r="F520" s="723"/>
      <c r="G520" s="723"/>
      <c r="H520" s="723"/>
      <c r="I520" s="723"/>
      <c r="J520" s="723"/>
    </row>
    <row r="521" ht="21.0" customHeight="1">
      <c r="A521" s="704"/>
      <c r="B521" s="704"/>
      <c r="D521" s="723"/>
      <c r="E521" s="723"/>
      <c r="F521" s="723"/>
      <c r="G521" s="723"/>
      <c r="H521" s="723"/>
      <c r="I521" s="723"/>
      <c r="J521" s="723"/>
    </row>
    <row r="522" ht="21.0" customHeight="1">
      <c r="A522" s="704"/>
      <c r="B522" s="704"/>
      <c r="D522" s="723"/>
      <c r="E522" s="723"/>
      <c r="F522" s="723"/>
      <c r="G522" s="723"/>
      <c r="H522" s="723"/>
      <c r="I522" s="723"/>
      <c r="J522" s="723"/>
    </row>
    <row r="523" ht="21.0" customHeight="1">
      <c r="A523" s="704"/>
      <c r="B523" s="704"/>
      <c r="D523" s="723"/>
      <c r="E523" s="723"/>
      <c r="F523" s="723"/>
      <c r="G523" s="723"/>
      <c r="H523" s="723"/>
      <c r="I523" s="723"/>
      <c r="J523" s="723"/>
    </row>
    <row r="524" ht="21.0" customHeight="1">
      <c r="A524" s="704"/>
      <c r="B524" s="704"/>
      <c r="D524" s="723"/>
      <c r="E524" s="723"/>
      <c r="F524" s="723"/>
      <c r="G524" s="723"/>
      <c r="H524" s="723"/>
      <c r="I524" s="723"/>
      <c r="J524" s="723"/>
    </row>
    <row r="525" ht="21.0" customHeight="1">
      <c r="A525" s="704"/>
      <c r="B525" s="704"/>
      <c r="D525" s="723"/>
      <c r="E525" s="723"/>
      <c r="F525" s="723"/>
      <c r="G525" s="723"/>
      <c r="H525" s="723"/>
      <c r="I525" s="723"/>
      <c r="J525" s="723"/>
    </row>
    <row r="526" ht="21.0" customHeight="1">
      <c r="A526" s="704"/>
      <c r="B526" s="704"/>
      <c r="D526" s="723"/>
      <c r="E526" s="723"/>
      <c r="F526" s="723"/>
      <c r="G526" s="723"/>
      <c r="H526" s="723"/>
      <c r="I526" s="723"/>
      <c r="J526" s="723"/>
    </row>
    <row r="527" ht="21.0" customHeight="1">
      <c r="A527" s="704"/>
      <c r="B527" s="704"/>
      <c r="D527" s="723"/>
      <c r="E527" s="723"/>
      <c r="F527" s="723"/>
      <c r="G527" s="723"/>
      <c r="H527" s="723"/>
      <c r="I527" s="723"/>
      <c r="J527" s="723"/>
    </row>
    <row r="528" ht="21.0" customHeight="1">
      <c r="A528" s="704"/>
      <c r="B528" s="704"/>
      <c r="D528" s="723"/>
      <c r="E528" s="723"/>
      <c r="F528" s="723"/>
      <c r="G528" s="723"/>
      <c r="H528" s="723"/>
      <c r="I528" s="723"/>
      <c r="J528" s="723"/>
    </row>
    <row r="529" ht="21.0" customHeight="1">
      <c r="A529" s="704"/>
      <c r="B529" s="704"/>
      <c r="D529" s="723"/>
      <c r="E529" s="723"/>
      <c r="F529" s="723"/>
      <c r="G529" s="723"/>
      <c r="H529" s="723"/>
      <c r="I529" s="723"/>
      <c r="J529" s="723"/>
    </row>
    <row r="530" ht="21.0" customHeight="1">
      <c r="A530" s="704"/>
      <c r="B530" s="704"/>
      <c r="D530" s="723"/>
      <c r="E530" s="723"/>
      <c r="F530" s="723"/>
      <c r="G530" s="723"/>
      <c r="H530" s="723"/>
      <c r="I530" s="723"/>
      <c r="J530" s="723"/>
    </row>
    <row r="531" ht="21.0" customHeight="1">
      <c r="A531" s="704"/>
      <c r="B531" s="704"/>
      <c r="D531" s="723"/>
      <c r="E531" s="723"/>
      <c r="F531" s="723"/>
      <c r="G531" s="723"/>
      <c r="H531" s="723"/>
      <c r="I531" s="723"/>
      <c r="J531" s="723"/>
    </row>
    <row r="532" ht="21.0" customHeight="1">
      <c r="A532" s="704"/>
      <c r="B532" s="704"/>
      <c r="D532" s="723"/>
      <c r="E532" s="723"/>
      <c r="F532" s="723"/>
      <c r="G532" s="723"/>
      <c r="H532" s="723"/>
      <c r="I532" s="723"/>
      <c r="J532" s="723"/>
    </row>
    <row r="533" ht="21.0" customHeight="1">
      <c r="A533" s="704"/>
      <c r="B533" s="704"/>
      <c r="D533" s="723"/>
      <c r="E533" s="723"/>
      <c r="F533" s="723"/>
      <c r="G533" s="723"/>
      <c r="H533" s="723"/>
      <c r="I533" s="723"/>
      <c r="J533" s="723"/>
    </row>
    <row r="534" ht="21.0" customHeight="1">
      <c r="A534" s="704"/>
      <c r="B534" s="704"/>
      <c r="D534" s="723"/>
      <c r="E534" s="723"/>
      <c r="F534" s="723"/>
      <c r="G534" s="723"/>
      <c r="H534" s="723"/>
      <c r="I534" s="723"/>
      <c r="J534" s="723"/>
    </row>
    <row r="535" ht="21.0" customHeight="1">
      <c r="A535" s="704"/>
      <c r="B535" s="704"/>
      <c r="D535" s="723"/>
      <c r="E535" s="723"/>
      <c r="F535" s="723"/>
      <c r="G535" s="723"/>
      <c r="H535" s="723"/>
      <c r="I535" s="723"/>
      <c r="J535" s="723"/>
    </row>
    <row r="536" ht="21.0" customHeight="1">
      <c r="A536" s="704"/>
      <c r="B536" s="704"/>
      <c r="D536" s="723"/>
      <c r="E536" s="723"/>
      <c r="F536" s="723"/>
      <c r="G536" s="723"/>
      <c r="H536" s="723"/>
      <c r="I536" s="723"/>
      <c r="J536" s="723"/>
    </row>
    <row r="537" ht="21.0" customHeight="1">
      <c r="A537" s="704"/>
      <c r="B537" s="704"/>
      <c r="D537" s="723"/>
      <c r="E537" s="723"/>
      <c r="F537" s="723"/>
      <c r="G537" s="723"/>
      <c r="H537" s="723"/>
      <c r="I537" s="723"/>
      <c r="J537" s="723"/>
    </row>
    <row r="538" ht="21.0" customHeight="1">
      <c r="A538" s="704"/>
      <c r="B538" s="704"/>
      <c r="D538" s="723"/>
      <c r="E538" s="723"/>
      <c r="F538" s="723"/>
      <c r="G538" s="723"/>
      <c r="H538" s="723"/>
      <c r="I538" s="723"/>
      <c r="J538" s="723"/>
    </row>
    <row r="539" ht="21.0" customHeight="1">
      <c r="A539" s="704"/>
      <c r="B539" s="704"/>
      <c r="D539" s="723"/>
      <c r="E539" s="723"/>
      <c r="F539" s="723"/>
      <c r="G539" s="723"/>
      <c r="H539" s="723"/>
      <c r="I539" s="723"/>
      <c r="J539" s="723"/>
    </row>
    <row r="540" ht="21.0" customHeight="1">
      <c r="A540" s="704"/>
      <c r="B540" s="704"/>
      <c r="D540" s="723"/>
      <c r="E540" s="723"/>
      <c r="F540" s="723"/>
      <c r="G540" s="723"/>
      <c r="H540" s="723"/>
      <c r="I540" s="723"/>
      <c r="J540" s="723"/>
    </row>
    <row r="541" ht="21.0" customHeight="1">
      <c r="A541" s="704"/>
      <c r="B541" s="704"/>
      <c r="D541" s="723"/>
      <c r="E541" s="723"/>
      <c r="F541" s="723"/>
      <c r="G541" s="723"/>
      <c r="H541" s="723"/>
      <c r="I541" s="723"/>
      <c r="J541" s="723"/>
    </row>
    <row r="542" ht="21.0" customHeight="1">
      <c r="A542" s="704"/>
      <c r="B542" s="704"/>
      <c r="D542" s="723"/>
      <c r="E542" s="723"/>
      <c r="F542" s="723"/>
      <c r="G542" s="723"/>
      <c r="H542" s="723"/>
      <c r="I542" s="723"/>
      <c r="J542" s="723"/>
    </row>
    <row r="543" ht="21.0" customHeight="1">
      <c r="A543" s="704"/>
      <c r="B543" s="704"/>
      <c r="D543" s="723"/>
      <c r="E543" s="723"/>
      <c r="F543" s="723"/>
      <c r="G543" s="723"/>
      <c r="H543" s="723"/>
      <c r="I543" s="723"/>
      <c r="J543" s="723"/>
    </row>
    <row r="544" ht="21.0" customHeight="1">
      <c r="A544" s="704"/>
      <c r="B544" s="704"/>
      <c r="D544" s="723"/>
      <c r="E544" s="723"/>
      <c r="F544" s="723"/>
      <c r="G544" s="723"/>
      <c r="H544" s="723"/>
      <c r="I544" s="723"/>
      <c r="J544" s="723"/>
    </row>
    <row r="545" ht="21.0" customHeight="1">
      <c r="A545" s="704"/>
      <c r="B545" s="704"/>
      <c r="D545" s="723"/>
      <c r="E545" s="723"/>
      <c r="F545" s="723"/>
      <c r="G545" s="723"/>
      <c r="H545" s="723"/>
      <c r="I545" s="723"/>
      <c r="J545" s="723"/>
    </row>
    <row r="546" ht="21.0" customHeight="1">
      <c r="A546" s="704"/>
      <c r="B546" s="704"/>
      <c r="D546" s="723"/>
      <c r="E546" s="723"/>
      <c r="F546" s="723"/>
      <c r="G546" s="723"/>
      <c r="H546" s="723"/>
      <c r="I546" s="723"/>
      <c r="J546" s="723"/>
    </row>
    <row r="547" ht="21.0" customHeight="1">
      <c r="A547" s="704"/>
      <c r="B547" s="704"/>
      <c r="D547" s="723"/>
      <c r="E547" s="723"/>
      <c r="F547" s="723"/>
      <c r="G547" s="723"/>
      <c r="H547" s="723"/>
      <c r="I547" s="723"/>
      <c r="J547" s="723"/>
    </row>
    <row r="548" ht="21.0" customHeight="1">
      <c r="A548" s="704"/>
      <c r="B548" s="704"/>
      <c r="D548" s="723"/>
      <c r="E548" s="723"/>
      <c r="F548" s="723"/>
      <c r="G548" s="723"/>
      <c r="H548" s="723"/>
      <c r="I548" s="723"/>
      <c r="J548" s="723"/>
    </row>
    <row r="549" ht="21.0" customHeight="1">
      <c r="A549" s="704"/>
      <c r="B549" s="704"/>
      <c r="D549" s="723"/>
      <c r="E549" s="723"/>
      <c r="F549" s="723"/>
      <c r="G549" s="723"/>
      <c r="H549" s="723"/>
      <c r="I549" s="723"/>
      <c r="J549" s="723"/>
    </row>
    <row r="550" ht="21.0" customHeight="1">
      <c r="A550" s="704"/>
      <c r="B550" s="704"/>
      <c r="D550" s="723"/>
      <c r="E550" s="723"/>
      <c r="F550" s="723"/>
      <c r="G550" s="723"/>
      <c r="H550" s="723"/>
      <c r="I550" s="723"/>
      <c r="J550" s="723"/>
    </row>
    <row r="551" ht="21.0" customHeight="1">
      <c r="A551" s="704"/>
      <c r="B551" s="704"/>
      <c r="D551" s="723"/>
      <c r="E551" s="723"/>
      <c r="F551" s="723"/>
      <c r="G551" s="723"/>
      <c r="H551" s="723"/>
      <c r="I551" s="723"/>
      <c r="J551" s="723"/>
    </row>
    <row r="552" ht="21.0" customHeight="1">
      <c r="A552" s="704"/>
      <c r="B552" s="704"/>
      <c r="D552" s="723"/>
      <c r="E552" s="723"/>
      <c r="F552" s="723"/>
      <c r="G552" s="723"/>
      <c r="H552" s="723"/>
      <c r="I552" s="723"/>
      <c r="J552" s="723"/>
    </row>
    <row r="553" ht="21.0" customHeight="1">
      <c r="A553" s="704"/>
      <c r="B553" s="704"/>
      <c r="D553" s="723"/>
      <c r="E553" s="723"/>
      <c r="F553" s="723"/>
      <c r="G553" s="723"/>
      <c r="H553" s="723"/>
      <c r="I553" s="723"/>
      <c r="J553" s="723"/>
    </row>
    <row r="554" ht="21.0" customHeight="1">
      <c r="A554" s="704"/>
      <c r="B554" s="704"/>
      <c r="D554" s="723"/>
      <c r="E554" s="723"/>
      <c r="F554" s="723"/>
      <c r="G554" s="723"/>
      <c r="H554" s="723"/>
      <c r="I554" s="723"/>
      <c r="J554" s="723"/>
    </row>
    <row r="555" ht="21.0" customHeight="1">
      <c r="A555" s="704"/>
      <c r="B555" s="704"/>
      <c r="D555" s="723"/>
      <c r="E555" s="723"/>
      <c r="F555" s="723"/>
      <c r="G555" s="723"/>
      <c r="H555" s="723"/>
      <c r="I555" s="723"/>
      <c r="J555" s="723"/>
    </row>
    <row r="556" ht="21.0" customHeight="1">
      <c r="A556" s="704"/>
      <c r="B556" s="704"/>
      <c r="D556" s="723"/>
      <c r="E556" s="723"/>
      <c r="F556" s="723"/>
      <c r="G556" s="723"/>
      <c r="H556" s="723"/>
      <c r="I556" s="723"/>
      <c r="J556" s="723"/>
    </row>
    <row r="557" ht="21.0" customHeight="1">
      <c r="A557" s="704"/>
      <c r="B557" s="704"/>
      <c r="D557" s="723"/>
      <c r="E557" s="723"/>
      <c r="F557" s="723"/>
      <c r="G557" s="723"/>
      <c r="H557" s="723"/>
      <c r="I557" s="723"/>
      <c r="J557" s="723"/>
    </row>
    <row r="558" ht="21.0" customHeight="1">
      <c r="A558" s="704"/>
      <c r="B558" s="704"/>
      <c r="D558" s="723"/>
      <c r="E558" s="723"/>
      <c r="F558" s="723"/>
      <c r="G558" s="723"/>
      <c r="H558" s="723"/>
      <c r="I558" s="723"/>
      <c r="J558" s="723"/>
    </row>
    <row r="559" ht="21.0" customHeight="1">
      <c r="A559" s="704"/>
      <c r="B559" s="704"/>
      <c r="D559" s="723"/>
      <c r="E559" s="723"/>
      <c r="F559" s="723"/>
      <c r="G559" s="723"/>
      <c r="H559" s="723"/>
      <c r="I559" s="723"/>
      <c r="J559" s="723"/>
    </row>
    <row r="560" ht="21.0" customHeight="1">
      <c r="A560" s="704"/>
      <c r="B560" s="704"/>
      <c r="D560" s="723"/>
      <c r="E560" s="723"/>
      <c r="F560" s="723"/>
      <c r="G560" s="723"/>
      <c r="H560" s="723"/>
      <c r="I560" s="723"/>
      <c r="J560" s="723"/>
    </row>
    <row r="561" ht="21.0" customHeight="1">
      <c r="A561" s="704"/>
      <c r="B561" s="704"/>
      <c r="D561" s="723"/>
      <c r="E561" s="723"/>
      <c r="F561" s="723"/>
      <c r="G561" s="723"/>
      <c r="H561" s="723"/>
      <c r="I561" s="723"/>
      <c r="J561" s="723"/>
    </row>
    <row r="562" ht="21.0" customHeight="1">
      <c r="A562" s="704"/>
      <c r="B562" s="704"/>
      <c r="D562" s="723"/>
      <c r="E562" s="723"/>
      <c r="F562" s="723"/>
      <c r="G562" s="723"/>
      <c r="H562" s="723"/>
      <c r="I562" s="723"/>
      <c r="J562" s="723"/>
    </row>
    <row r="563" ht="21.0" customHeight="1">
      <c r="A563" s="704"/>
      <c r="B563" s="704"/>
      <c r="D563" s="723"/>
      <c r="E563" s="723"/>
      <c r="F563" s="723"/>
      <c r="G563" s="723"/>
      <c r="H563" s="723"/>
      <c r="I563" s="723"/>
      <c r="J563" s="723"/>
    </row>
    <row r="564" ht="21.0" customHeight="1">
      <c r="A564" s="704"/>
      <c r="B564" s="704"/>
      <c r="D564" s="723"/>
      <c r="E564" s="723"/>
      <c r="F564" s="723"/>
      <c r="G564" s="723"/>
      <c r="H564" s="723"/>
      <c r="I564" s="723"/>
      <c r="J564" s="723"/>
    </row>
    <row r="565" ht="21.0" customHeight="1">
      <c r="A565" s="704"/>
      <c r="B565" s="704"/>
      <c r="D565" s="723"/>
      <c r="E565" s="723"/>
      <c r="F565" s="723"/>
      <c r="G565" s="723"/>
      <c r="H565" s="723"/>
      <c r="I565" s="723"/>
      <c r="J565" s="723"/>
    </row>
    <row r="566" ht="21.0" customHeight="1">
      <c r="A566" s="704"/>
      <c r="B566" s="704"/>
      <c r="D566" s="723"/>
      <c r="E566" s="723"/>
      <c r="F566" s="723"/>
      <c r="G566" s="723"/>
      <c r="H566" s="723"/>
      <c r="I566" s="723"/>
      <c r="J566" s="723"/>
    </row>
    <row r="567" ht="21.0" customHeight="1">
      <c r="A567" s="704"/>
      <c r="B567" s="704"/>
      <c r="D567" s="723"/>
      <c r="E567" s="723"/>
      <c r="F567" s="723"/>
      <c r="G567" s="723"/>
      <c r="H567" s="723"/>
      <c r="I567" s="723"/>
      <c r="J567" s="723"/>
    </row>
    <row r="568" ht="21.0" customHeight="1">
      <c r="A568" s="704"/>
      <c r="B568" s="704"/>
      <c r="D568" s="723"/>
      <c r="E568" s="723"/>
      <c r="F568" s="723"/>
      <c r="G568" s="723"/>
      <c r="H568" s="723"/>
      <c r="I568" s="723"/>
      <c r="J568" s="723"/>
    </row>
    <row r="569" ht="21.0" customHeight="1">
      <c r="A569" s="704"/>
      <c r="B569" s="704"/>
      <c r="D569" s="723"/>
      <c r="E569" s="723"/>
      <c r="F569" s="723"/>
      <c r="G569" s="723"/>
      <c r="H569" s="723"/>
      <c r="I569" s="723"/>
      <c r="J569" s="723"/>
    </row>
    <row r="570" ht="21.0" customHeight="1">
      <c r="A570" s="704"/>
      <c r="B570" s="704"/>
      <c r="D570" s="723"/>
      <c r="E570" s="723"/>
      <c r="F570" s="723"/>
      <c r="G570" s="723"/>
      <c r="H570" s="723"/>
      <c r="I570" s="723"/>
      <c r="J570" s="723"/>
    </row>
    <row r="571" ht="21.0" customHeight="1">
      <c r="A571" s="704"/>
      <c r="B571" s="704"/>
      <c r="D571" s="723"/>
      <c r="E571" s="723"/>
      <c r="F571" s="723"/>
      <c r="G571" s="723"/>
      <c r="H571" s="723"/>
      <c r="I571" s="723"/>
      <c r="J571" s="723"/>
    </row>
    <row r="572" ht="21.0" customHeight="1">
      <c r="A572" s="704"/>
      <c r="B572" s="704"/>
      <c r="D572" s="723"/>
      <c r="E572" s="723"/>
      <c r="F572" s="723"/>
      <c r="G572" s="723"/>
      <c r="H572" s="723"/>
      <c r="I572" s="723"/>
      <c r="J572" s="723"/>
    </row>
    <row r="573" ht="21.0" customHeight="1">
      <c r="A573" s="704"/>
      <c r="B573" s="704"/>
      <c r="D573" s="723"/>
      <c r="E573" s="723"/>
      <c r="F573" s="723"/>
      <c r="G573" s="723"/>
      <c r="H573" s="723"/>
      <c r="I573" s="723"/>
      <c r="J573" s="723"/>
    </row>
    <row r="574" ht="21.0" customHeight="1">
      <c r="A574" s="704"/>
      <c r="B574" s="704"/>
      <c r="D574" s="723"/>
      <c r="E574" s="723"/>
      <c r="F574" s="723"/>
      <c r="G574" s="723"/>
      <c r="H574" s="723"/>
      <c r="I574" s="723"/>
      <c r="J574" s="723"/>
    </row>
    <row r="575" ht="21.0" customHeight="1">
      <c r="A575" s="704"/>
      <c r="B575" s="704"/>
      <c r="D575" s="723"/>
      <c r="E575" s="723"/>
      <c r="F575" s="723"/>
      <c r="G575" s="723"/>
      <c r="H575" s="723"/>
      <c r="I575" s="723"/>
      <c r="J575" s="723"/>
    </row>
    <row r="576" ht="21.0" customHeight="1">
      <c r="A576" s="704"/>
      <c r="B576" s="704"/>
      <c r="D576" s="723"/>
      <c r="E576" s="723"/>
      <c r="F576" s="723"/>
      <c r="G576" s="723"/>
      <c r="H576" s="723"/>
      <c r="I576" s="723"/>
      <c r="J576" s="723"/>
    </row>
    <row r="577" ht="21.0" customHeight="1">
      <c r="A577" s="704"/>
      <c r="B577" s="704"/>
      <c r="D577" s="723"/>
      <c r="E577" s="723"/>
      <c r="F577" s="723"/>
      <c r="G577" s="723"/>
      <c r="H577" s="723"/>
      <c r="I577" s="723"/>
      <c r="J577" s="723"/>
    </row>
    <row r="578" ht="21.0" customHeight="1">
      <c r="A578" s="704"/>
      <c r="B578" s="704"/>
      <c r="D578" s="723"/>
      <c r="E578" s="723"/>
      <c r="F578" s="723"/>
      <c r="G578" s="723"/>
      <c r="H578" s="723"/>
      <c r="I578" s="723"/>
      <c r="J578" s="723"/>
    </row>
    <row r="579" ht="21.0" customHeight="1">
      <c r="A579" s="704"/>
      <c r="B579" s="704"/>
      <c r="D579" s="723"/>
      <c r="E579" s="723"/>
      <c r="F579" s="723"/>
      <c r="G579" s="723"/>
      <c r="H579" s="723"/>
      <c r="I579" s="723"/>
      <c r="J579" s="723"/>
    </row>
    <row r="580" ht="21.0" customHeight="1">
      <c r="A580" s="704"/>
      <c r="B580" s="704"/>
      <c r="D580" s="723"/>
      <c r="E580" s="723"/>
      <c r="F580" s="723"/>
      <c r="G580" s="723"/>
      <c r="H580" s="723"/>
      <c r="I580" s="723"/>
      <c r="J580" s="723"/>
    </row>
    <row r="581" ht="21.0" customHeight="1">
      <c r="A581" s="704"/>
      <c r="B581" s="704"/>
      <c r="D581" s="723"/>
      <c r="E581" s="723"/>
      <c r="F581" s="723"/>
      <c r="G581" s="723"/>
      <c r="H581" s="723"/>
      <c r="I581" s="723"/>
      <c r="J581" s="723"/>
    </row>
    <row r="582" ht="21.0" customHeight="1">
      <c r="A582" s="704"/>
      <c r="B582" s="704"/>
      <c r="D582" s="723"/>
      <c r="E582" s="723"/>
      <c r="F582" s="723"/>
      <c r="G582" s="723"/>
      <c r="H582" s="723"/>
      <c r="I582" s="723"/>
      <c r="J582" s="723"/>
    </row>
    <row r="583" ht="21.0" customHeight="1">
      <c r="A583" s="704"/>
      <c r="B583" s="704"/>
      <c r="D583" s="723"/>
      <c r="E583" s="723"/>
      <c r="F583" s="723"/>
      <c r="G583" s="723"/>
      <c r="H583" s="723"/>
      <c r="I583" s="723"/>
      <c r="J583" s="723"/>
    </row>
    <row r="584" ht="21.0" customHeight="1">
      <c r="A584" s="704"/>
      <c r="B584" s="704"/>
      <c r="D584" s="723"/>
      <c r="E584" s="723"/>
      <c r="F584" s="723"/>
      <c r="G584" s="723"/>
      <c r="H584" s="723"/>
      <c r="I584" s="723"/>
      <c r="J584" s="723"/>
    </row>
    <row r="585" ht="21.0" customHeight="1">
      <c r="A585" s="704"/>
      <c r="B585" s="704"/>
      <c r="D585" s="723"/>
      <c r="E585" s="723"/>
      <c r="F585" s="723"/>
      <c r="G585" s="723"/>
      <c r="H585" s="723"/>
      <c r="I585" s="723"/>
      <c r="J585" s="723"/>
    </row>
    <row r="586" ht="21.0" customHeight="1">
      <c r="A586" s="704"/>
      <c r="B586" s="704"/>
      <c r="D586" s="723"/>
      <c r="E586" s="723"/>
      <c r="F586" s="723"/>
      <c r="G586" s="723"/>
      <c r="H586" s="723"/>
      <c r="I586" s="723"/>
      <c r="J586" s="723"/>
    </row>
    <row r="587" ht="21.0" customHeight="1">
      <c r="A587" s="704"/>
      <c r="B587" s="704"/>
      <c r="D587" s="723"/>
      <c r="E587" s="723"/>
      <c r="F587" s="723"/>
      <c r="G587" s="723"/>
      <c r="H587" s="723"/>
      <c r="I587" s="723"/>
      <c r="J587" s="723"/>
    </row>
    <row r="588" ht="21.0" customHeight="1">
      <c r="A588" s="704"/>
      <c r="B588" s="704"/>
      <c r="D588" s="723"/>
      <c r="E588" s="723"/>
      <c r="F588" s="723"/>
      <c r="G588" s="723"/>
      <c r="H588" s="723"/>
      <c r="I588" s="723"/>
      <c r="J588" s="723"/>
    </row>
    <row r="589" ht="21.0" customHeight="1">
      <c r="A589" s="704"/>
      <c r="B589" s="704"/>
      <c r="D589" s="723"/>
      <c r="E589" s="723"/>
      <c r="F589" s="723"/>
      <c r="G589" s="723"/>
      <c r="H589" s="723"/>
      <c r="I589" s="723"/>
      <c r="J589" s="723"/>
    </row>
    <row r="590" ht="21.0" customHeight="1">
      <c r="A590" s="704"/>
      <c r="B590" s="704"/>
      <c r="D590" s="723"/>
      <c r="E590" s="723"/>
      <c r="F590" s="723"/>
      <c r="G590" s="723"/>
      <c r="H590" s="723"/>
      <c r="I590" s="723"/>
      <c r="J590" s="723"/>
    </row>
    <row r="591" ht="21.0" customHeight="1">
      <c r="A591" s="704"/>
      <c r="B591" s="704"/>
      <c r="D591" s="723"/>
      <c r="E591" s="723"/>
      <c r="F591" s="723"/>
      <c r="G591" s="723"/>
      <c r="H591" s="723"/>
      <c r="I591" s="723"/>
      <c r="J591" s="723"/>
    </row>
    <row r="592" ht="21.0" customHeight="1">
      <c r="A592" s="704"/>
      <c r="B592" s="704"/>
      <c r="D592" s="723"/>
      <c r="E592" s="723"/>
      <c r="F592" s="723"/>
      <c r="G592" s="723"/>
      <c r="H592" s="723"/>
      <c r="I592" s="723"/>
      <c r="J592" s="723"/>
    </row>
    <row r="593" ht="21.0" customHeight="1">
      <c r="A593" s="704"/>
      <c r="B593" s="704"/>
      <c r="D593" s="723"/>
      <c r="E593" s="723"/>
      <c r="F593" s="723"/>
      <c r="G593" s="723"/>
      <c r="H593" s="723"/>
      <c r="I593" s="723"/>
      <c r="J593" s="723"/>
    </row>
    <row r="594" ht="21.0" customHeight="1">
      <c r="A594" s="704"/>
      <c r="B594" s="704"/>
      <c r="D594" s="723"/>
      <c r="E594" s="723"/>
      <c r="F594" s="723"/>
      <c r="G594" s="723"/>
      <c r="H594" s="723"/>
      <c r="I594" s="723"/>
      <c r="J594" s="723"/>
    </row>
    <row r="595" ht="21.0" customHeight="1">
      <c r="A595" s="704"/>
      <c r="B595" s="704"/>
      <c r="D595" s="723"/>
      <c r="E595" s="723"/>
      <c r="F595" s="723"/>
      <c r="G595" s="723"/>
      <c r="H595" s="723"/>
      <c r="I595" s="723"/>
      <c r="J595" s="723"/>
    </row>
    <row r="596" ht="21.0" customHeight="1">
      <c r="A596" s="704"/>
      <c r="B596" s="704"/>
      <c r="D596" s="723"/>
      <c r="E596" s="723"/>
      <c r="F596" s="723"/>
      <c r="G596" s="723"/>
      <c r="H596" s="723"/>
      <c r="I596" s="723"/>
      <c r="J596" s="723"/>
    </row>
    <row r="597" ht="21.0" customHeight="1">
      <c r="A597" s="704"/>
      <c r="B597" s="704"/>
      <c r="D597" s="723"/>
      <c r="E597" s="723"/>
      <c r="F597" s="723"/>
      <c r="G597" s="723"/>
      <c r="H597" s="723"/>
      <c r="I597" s="723"/>
      <c r="J597" s="723"/>
    </row>
    <row r="598" ht="21.0" customHeight="1">
      <c r="A598" s="704"/>
      <c r="B598" s="704"/>
      <c r="D598" s="723"/>
      <c r="E598" s="723"/>
      <c r="F598" s="723"/>
      <c r="G598" s="723"/>
      <c r="H598" s="723"/>
      <c r="I598" s="723"/>
      <c r="J598" s="723"/>
    </row>
    <row r="599" ht="21.0" customHeight="1">
      <c r="A599" s="704"/>
      <c r="B599" s="704"/>
      <c r="D599" s="723"/>
      <c r="E599" s="723"/>
      <c r="F599" s="723"/>
      <c r="G599" s="723"/>
      <c r="H599" s="723"/>
      <c r="I599" s="723"/>
      <c r="J599" s="723"/>
    </row>
    <row r="600" ht="21.0" customHeight="1">
      <c r="A600" s="704"/>
      <c r="B600" s="704"/>
      <c r="D600" s="723"/>
      <c r="E600" s="723"/>
      <c r="F600" s="723"/>
      <c r="G600" s="723"/>
      <c r="H600" s="723"/>
      <c r="I600" s="723"/>
      <c r="J600" s="723"/>
    </row>
    <row r="601" ht="21.0" customHeight="1">
      <c r="A601" s="704"/>
      <c r="B601" s="704"/>
      <c r="D601" s="723"/>
      <c r="E601" s="723"/>
      <c r="F601" s="723"/>
      <c r="G601" s="723"/>
      <c r="H601" s="723"/>
      <c r="I601" s="723"/>
      <c r="J601" s="723"/>
    </row>
    <row r="602" ht="21.0" customHeight="1">
      <c r="A602" s="704"/>
      <c r="B602" s="704"/>
      <c r="D602" s="723"/>
      <c r="E602" s="723"/>
      <c r="F602" s="723"/>
      <c r="G602" s="723"/>
      <c r="H602" s="723"/>
      <c r="I602" s="723"/>
      <c r="J602" s="723"/>
    </row>
    <row r="603" ht="21.0" customHeight="1">
      <c r="A603" s="704"/>
      <c r="B603" s="704"/>
      <c r="D603" s="723"/>
      <c r="E603" s="723"/>
      <c r="F603" s="723"/>
      <c r="G603" s="723"/>
      <c r="H603" s="723"/>
      <c r="I603" s="723"/>
      <c r="J603" s="723"/>
    </row>
    <row r="604" ht="21.0" customHeight="1">
      <c r="A604" s="704"/>
      <c r="B604" s="704"/>
      <c r="D604" s="723"/>
      <c r="E604" s="723"/>
      <c r="F604" s="723"/>
      <c r="G604" s="723"/>
      <c r="H604" s="723"/>
      <c r="I604" s="723"/>
      <c r="J604" s="723"/>
    </row>
    <row r="605" ht="21.0" customHeight="1">
      <c r="A605" s="704"/>
      <c r="B605" s="704"/>
      <c r="D605" s="723"/>
      <c r="E605" s="723"/>
      <c r="F605" s="723"/>
      <c r="G605" s="723"/>
      <c r="H605" s="723"/>
      <c r="I605" s="723"/>
      <c r="J605" s="723"/>
    </row>
    <row r="606" ht="21.0" customHeight="1">
      <c r="A606" s="704"/>
      <c r="B606" s="704"/>
      <c r="D606" s="723"/>
      <c r="E606" s="723"/>
      <c r="F606" s="723"/>
      <c r="G606" s="723"/>
      <c r="H606" s="723"/>
      <c r="I606" s="723"/>
      <c r="J606" s="723"/>
    </row>
    <row r="607" ht="21.0" customHeight="1">
      <c r="A607" s="704"/>
      <c r="B607" s="704"/>
      <c r="D607" s="723"/>
      <c r="E607" s="723"/>
      <c r="F607" s="723"/>
      <c r="G607" s="723"/>
      <c r="H607" s="723"/>
      <c r="I607" s="723"/>
      <c r="J607" s="723"/>
    </row>
    <row r="608" ht="21.0" customHeight="1">
      <c r="A608" s="704"/>
      <c r="B608" s="704"/>
      <c r="D608" s="723"/>
      <c r="E608" s="723"/>
      <c r="F608" s="723"/>
      <c r="G608" s="723"/>
      <c r="H608" s="723"/>
      <c r="I608" s="723"/>
      <c r="J608" s="723"/>
    </row>
    <row r="609" ht="21.0" customHeight="1">
      <c r="A609" s="704"/>
      <c r="B609" s="704"/>
      <c r="D609" s="723"/>
      <c r="E609" s="723"/>
      <c r="F609" s="723"/>
      <c r="G609" s="723"/>
      <c r="H609" s="723"/>
      <c r="I609" s="723"/>
      <c r="J609" s="723"/>
    </row>
    <row r="610" ht="21.0" customHeight="1">
      <c r="A610" s="704"/>
      <c r="B610" s="704"/>
      <c r="D610" s="723"/>
      <c r="E610" s="723"/>
      <c r="F610" s="723"/>
      <c r="G610" s="723"/>
      <c r="H610" s="723"/>
      <c r="I610" s="723"/>
      <c r="J610" s="723"/>
    </row>
    <row r="611" ht="21.0" customHeight="1">
      <c r="A611" s="704"/>
      <c r="B611" s="704"/>
      <c r="D611" s="723"/>
      <c r="E611" s="723"/>
      <c r="F611" s="723"/>
      <c r="G611" s="723"/>
      <c r="H611" s="723"/>
      <c r="I611" s="723"/>
      <c r="J611" s="723"/>
    </row>
    <row r="612" ht="21.0" customHeight="1">
      <c r="A612" s="704"/>
      <c r="B612" s="704"/>
      <c r="D612" s="723"/>
      <c r="E612" s="723"/>
      <c r="F612" s="723"/>
      <c r="G612" s="723"/>
      <c r="H612" s="723"/>
      <c r="I612" s="723"/>
      <c r="J612" s="723"/>
    </row>
    <row r="613" ht="21.0" customHeight="1">
      <c r="A613" s="704"/>
      <c r="B613" s="704"/>
      <c r="D613" s="723"/>
      <c r="E613" s="723"/>
      <c r="F613" s="723"/>
      <c r="G613" s="723"/>
      <c r="H613" s="723"/>
      <c r="I613" s="723"/>
      <c r="J613" s="723"/>
    </row>
    <row r="614" ht="21.0" customHeight="1">
      <c r="A614" s="704"/>
      <c r="B614" s="704"/>
      <c r="D614" s="723"/>
      <c r="E614" s="723"/>
      <c r="F614" s="723"/>
      <c r="G614" s="723"/>
      <c r="H614" s="723"/>
      <c r="I614" s="723"/>
      <c r="J614" s="723"/>
    </row>
    <row r="615" ht="21.0" customHeight="1">
      <c r="A615" s="704"/>
      <c r="B615" s="704"/>
      <c r="D615" s="723"/>
      <c r="E615" s="723"/>
      <c r="F615" s="723"/>
      <c r="G615" s="723"/>
      <c r="H615" s="723"/>
      <c r="I615" s="723"/>
      <c r="J615" s="723"/>
    </row>
    <row r="616" ht="21.0" customHeight="1">
      <c r="A616" s="704"/>
      <c r="B616" s="704"/>
      <c r="D616" s="723"/>
      <c r="E616" s="723"/>
      <c r="F616" s="723"/>
      <c r="G616" s="723"/>
      <c r="H616" s="723"/>
      <c r="I616" s="723"/>
      <c r="J616" s="723"/>
    </row>
    <row r="617" ht="21.0" customHeight="1">
      <c r="A617" s="704"/>
      <c r="B617" s="704"/>
      <c r="D617" s="723"/>
      <c r="E617" s="723"/>
      <c r="F617" s="723"/>
      <c r="G617" s="723"/>
      <c r="H617" s="723"/>
      <c r="I617" s="723"/>
      <c r="J617" s="723"/>
    </row>
    <row r="618" ht="21.0" customHeight="1">
      <c r="A618" s="704"/>
      <c r="B618" s="704"/>
      <c r="D618" s="723"/>
      <c r="E618" s="723"/>
      <c r="F618" s="723"/>
      <c r="G618" s="723"/>
      <c r="H618" s="723"/>
      <c r="I618" s="723"/>
      <c r="J618" s="723"/>
    </row>
    <row r="619" ht="21.0" customHeight="1">
      <c r="A619" s="704"/>
      <c r="B619" s="704"/>
      <c r="D619" s="723"/>
      <c r="E619" s="723"/>
      <c r="F619" s="723"/>
      <c r="G619" s="723"/>
      <c r="H619" s="723"/>
      <c r="I619" s="723"/>
      <c r="J619" s="723"/>
    </row>
    <row r="620" ht="21.0" customHeight="1">
      <c r="A620" s="704"/>
      <c r="B620" s="704"/>
      <c r="D620" s="723"/>
      <c r="E620" s="723"/>
      <c r="F620" s="723"/>
      <c r="G620" s="723"/>
      <c r="H620" s="723"/>
      <c r="I620" s="723"/>
      <c r="J620" s="723"/>
    </row>
    <row r="621" ht="21.0" customHeight="1">
      <c r="A621" s="704"/>
      <c r="B621" s="704"/>
      <c r="D621" s="723"/>
      <c r="E621" s="723"/>
      <c r="F621" s="723"/>
      <c r="G621" s="723"/>
      <c r="H621" s="723"/>
      <c r="I621" s="723"/>
      <c r="J621" s="723"/>
    </row>
    <row r="622" ht="21.0" customHeight="1">
      <c r="A622" s="704"/>
      <c r="B622" s="704"/>
      <c r="D622" s="723"/>
      <c r="E622" s="723"/>
      <c r="F622" s="723"/>
      <c r="G622" s="723"/>
      <c r="H622" s="723"/>
      <c r="I622" s="723"/>
      <c r="J622" s="723"/>
    </row>
    <row r="623" ht="21.0" customHeight="1">
      <c r="A623" s="704"/>
      <c r="B623" s="704"/>
      <c r="D623" s="723"/>
      <c r="E623" s="723"/>
      <c r="F623" s="723"/>
      <c r="G623" s="723"/>
      <c r="H623" s="723"/>
      <c r="I623" s="723"/>
      <c r="J623" s="723"/>
    </row>
    <row r="624" ht="21.0" customHeight="1">
      <c r="A624" s="704"/>
      <c r="B624" s="704"/>
      <c r="D624" s="723"/>
      <c r="E624" s="723"/>
      <c r="F624" s="723"/>
      <c r="G624" s="723"/>
      <c r="H624" s="723"/>
      <c r="I624" s="723"/>
      <c r="J624" s="723"/>
    </row>
    <row r="625" ht="21.0" customHeight="1">
      <c r="A625" s="704"/>
      <c r="B625" s="704"/>
      <c r="D625" s="723"/>
      <c r="E625" s="723"/>
      <c r="F625" s="723"/>
      <c r="G625" s="723"/>
      <c r="H625" s="723"/>
      <c r="I625" s="723"/>
      <c r="J625" s="723"/>
    </row>
    <row r="626" ht="21.0" customHeight="1">
      <c r="A626" s="704"/>
      <c r="B626" s="704"/>
      <c r="D626" s="723"/>
      <c r="E626" s="723"/>
      <c r="F626" s="723"/>
      <c r="G626" s="723"/>
      <c r="H626" s="723"/>
      <c r="I626" s="723"/>
      <c r="J626" s="723"/>
    </row>
    <row r="627" ht="21.0" customHeight="1">
      <c r="A627" s="704"/>
      <c r="B627" s="704"/>
      <c r="D627" s="723"/>
      <c r="E627" s="723"/>
      <c r="F627" s="723"/>
      <c r="G627" s="723"/>
      <c r="H627" s="723"/>
      <c r="I627" s="723"/>
      <c r="J627" s="723"/>
    </row>
    <row r="628" ht="21.0" customHeight="1">
      <c r="A628" s="704"/>
      <c r="B628" s="704"/>
      <c r="D628" s="723"/>
      <c r="E628" s="723"/>
      <c r="F628" s="723"/>
      <c r="G628" s="723"/>
      <c r="H628" s="723"/>
      <c r="I628" s="723"/>
      <c r="J628" s="723"/>
    </row>
    <row r="629" ht="21.0" customHeight="1">
      <c r="A629" s="704"/>
      <c r="B629" s="704"/>
      <c r="D629" s="723"/>
      <c r="E629" s="723"/>
      <c r="F629" s="723"/>
      <c r="G629" s="723"/>
      <c r="H629" s="723"/>
      <c r="I629" s="723"/>
      <c r="J629" s="723"/>
    </row>
    <row r="630" ht="21.0" customHeight="1">
      <c r="A630" s="704"/>
      <c r="B630" s="704"/>
      <c r="D630" s="723"/>
      <c r="E630" s="723"/>
      <c r="F630" s="723"/>
      <c r="G630" s="723"/>
      <c r="H630" s="723"/>
      <c r="I630" s="723"/>
      <c r="J630" s="723"/>
    </row>
    <row r="631" ht="21.0" customHeight="1">
      <c r="A631" s="704"/>
      <c r="B631" s="704"/>
      <c r="D631" s="723"/>
      <c r="E631" s="723"/>
      <c r="F631" s="723"/>
      <c r="G631" s="723"/>
      <c r="H631" s="723"/>
      <c r="I631" s="723"/>
      <c r="J631" s="723"/>
    </row>
    <row r="632" ht="21.0" customHeight="1">
      <c r="A632" s="704"/>
      <c r="B632" s="704"/>
      <c r="D632" s="723"/>
      <c r="E632" s="723"/>
      <c r="F632" s="723"/>
      <c r="G632" s="723"/>
      <c r="H632" s="723"/>
      <c r="I632" s="723"/>
      <c r="J632" s="723"/>
    </row>
    <row r="633" ht="21.0" customHeight="1">
      <c r="A633" s="704"/>
      <c r="B633" s="704"/>
      <c r="D633" s="723"/>
      <c r="E633" s="723"/>
      <c r="F633" s="723"/>
      <c r="G633" s="723"/>
      <c r="H633" s="723"/>
      <c r="I633" s="723"/>
      <c r="J633" s="723"/>
    </row>
    <row r="634" ht="21.0" customHeight="1">
      <c r="A634" s="704"/>
      <c r="B634" s="704"/>
      <c r="D634" s="723"/>
      <c r="E634" s="723"/>
      <c r="F634" s="723"/>
      <c r="G634" s="723"/>
      <c r="H634" s="723"/>
      <c r="I634" s="723"/>
      <c r="J634" s="723"/>
    </row>
    <row r="635" ht="21.0" customHeight="1">
      <c r="A635" s="704"/>
      <c r="B635" s="704"/>
      <c r="D635" s="723"/>
      <c r="E635" s="723"/>
      <c r="F635" s="723"/>
      <c r="G635" s="723"/>
      <c r="H635" s="723"/>
      <c r="I635" s="723"/>
      <c r="J635" s="723"/>
    </row>
    <row r="636" ht="21.0" customHeight="1">
      <c r="A636" s="704"/>
      <c r="B636" s="704"/>
      <c r="D636" s="723"/>
      <c r="E636" s="723"/>
      <c r="F636" s="723"/>
      <c r="G636" s="723"/>
      <c r="H636" s="723"/>
      <c r="I636" s="723"/>
      <c r="J636" s="723"/>
    </row>
    <row r="637" ht="21.0" customHeight="1">
      <c r="A637" s="704"/>
      <c r="B637" s="704"/>
      <c r="D637" s="723"/>
      <c r="E637" s="723"/>
      <c r="F637" s="723"/>
      <c r="G637" s="723"/>
      <c r="H637" s="723"/>
      <c r="I637" s="723"/>
      <c r="J637" s="723"/>
    </row>
    <row r="638" ht="21.0" customHeight="1">
      <c r="A638" s="704"/>
      <c r="B638" s="704"/>
      <c r="D638" s="723"/>
      <c r="E638" s="723"/>
      <c r="F638" s="723"/>
      <c r="G638" s="723"/>
      <c r="H638" s="723"/>
      <c r="I638" s="723"/>
      <c r="J638" s="723"/>
    </row>
    <row r="639" ht="21.0" customHeight="1">
      <c r="A639" s="704"/>
      <c r="B639" s="704"/>
      <c r="D639" s="723"/>
      <c r="E639" s="723"/>
      <c r="F639" s="723"/>
      <c r="G639" s="723"/>
      <c r="H639" s="723"/>
      <c r="I639" s="723"/>
      <c r="J639" s="723"/>
    </row>
    <row r="640" ht="21.0" customHeight="1">
      <c r="A640" s="704"/>
      <c r="B640" s="704"/>
      <c r="D640" s="723"/>
      <c r="E640" s="723"/>
      <c r="F640" s="723"/>
      <c r="G640" s="723"/>
      <c r="H640" s="723"/>
      <c r="I640" s="723"/>
      <c r="J640" s="723"/>
    </row>
    <row r="641" ht="21.0" customHeight="1">
      <c r="A641" s="704"/>
      <c r="B641" s="704"/>
      <c r="D641" s="723"/>
      <c r="E641" s="723"/>
      <c r="F641" s="723"/>
      <c r="G641" s="723"/>
      <c r="H641" s="723"/>
      <c r="I641" s="723"/>
      <c r="J641" s="723"/>
    </row>
    <row r="642" ht="21.0" customHeight="1">
      <c r="A642" s="704"/>
      <c r="B642" s="704"/>
      <c r="D642" s="723"/>
      <c r="E642" s="723"/>
      <c r="F642" s="723"/>
      <c r="G642" s="723"/>
      <c r="H642" s="723"/>
      <c r="I642" s="723"/>
      <c r="J642" s="723"/>
    </row>
    <row r="643" ht="21.0" customHeight="1">
      <c r="A643" s="704"/>
      <c r="B643" s="704"/>
      <c r="D643" s="723"/>
      <c r="E643" s="723"/>
      <c r="F643" s="723"/>
      <c r="G643" s="723"/>
      <c r="H643" s="723"/>
      <c r="I643" s="723"/>
      <c r="J643" s="723"/>
    </row>
    <row r="644" ht="21.0" customHeight="1">
      <c r="A644" s="704"/>
      <c r="B644" s="704"/>
      <c r="D644" s="723"/>
      <c r="E644" s="723"/>
      <c r="F644" s="723"/>
      <c r="G644" s="723"/>
      <c r="H644" s="723"/>
      <c r="I644" s="723"/>
      <c r="J644" s="723"/>
    </row>
    <row r="645" ht="21.0" customHeight="1">
      <c r="A645" s="704"/>
      <c r="B645" s="704"/>
      <c r="D645" s="723"/>
      <c r="E645" s="723"/>
      <c r="F645" s="723"/>
      <c r="G645" s="723"/>
      <c r="H645" s="723"/>
      <c r="I645" s="723"/>
      <c r="J645" s="723"/>
    </row>
    <row r="646" ht="21.0" customHeight="1">
      <c r="A646" s="704"/>
      <c r="B646" s="704"/>
      <c r="D646" s="723"/>
      <c r="E646" s="723"/>
      <c r="F646" s="723"/>
      <c r="G646" s="723"/>
      <c r="H646" s="723"/>
      <c r="I646" s="723"/>
      <c r="J646" s="723"/>
    </row>
    <row r="647" ht="21.0" customHeight="1">
      <c r="A647" s="704"/>
      <c r="B647" s="704"/>
      <c r="D647" s="723"/>
      <c r="E647" s="723"/>
      <c r="F647" s="723"/>
      <c r="G647" s="723"/>
      <c r="H647" s="723"/>
      <c r="I647" s="723"/>
      <c r="J647" s="723"/>
    </row>
    <row r="648" ht="21.0" customHeight="1">
      <c r="A648" s="704"/>
      <c r="B648" s="704"/>
      <c r="D648" s="723"/>
      <c r="E648" s="723"/>
      <c r="F648" s="723"/>
      <c r="G648" s="723"/>
      <c r="H648" s="723"/>
      <c r="I648" s="723"/>
      <c r="J648" s="723"/>
    </row>
    <row r="649" ht="21.0" customHeight="1">
      <c r="A649" s="704"/>
      <c r="B649" s="704"/>
      <c r="D649" s="723"/>
      <c r="E649" s="723"/>
      <c r="F649" s="723"/>
      <c r="G649" s="723"/>
      <c r="H649" s="723"/>
      <c r="I649" s="723"/>
      <c r="J649" s="723"/>
    </row>
    <row r="650" ht="21.0" customHeight="1">
      <c r="A650" s="704"/>
      <c r="B650" s="704"/>
      <c r="D650" s="723"/>
      <c r="E650" s="723"/>
      <c r="F650" s="723"/>
      <c r="G650" s="723"/>
      <c r="H650" s="723"/>
      <c r="I650" s="723"/>
      <c r="J650" s="723"/>
    </row>
    <row r="651" ht="21.0" customHeight="1">
      <c r="A651" s="704"/>
      <c r="B651" s="704"/>
      <c r="D651" s="723"/>
      <c r="E651" s="723"/>
      <c r="F651" s="723"/>
      <c r="G651" s="723"/>
      <c r="H651" s="723"/>
      <c r="I651" s="723"/>
      <c r="J651" s="723"/>
    </row>
    <row r="652" ht="21.0" customHeight="1">
      <c r="A652" s="704"/>
      <c r="B652" s="704"/>
      <c r="D652" s="723"/>
      <c r="E652" s="723"/>
      <c r="F652" s="723"/>
      <c r="G652" s="723"/>
      <c r="H652" s="723"/>
      <c r="I652" s="723"/>
      <c r="J652" s="723"/>
    </row>
    <row r="653" ht="21.0" customHeight="1">
      <c r="A653" s="704"/>
      <c r="B653" s="704"/>
      <c r="D653" s="723"/>
      <c r="E653" s="723"/>
      <c r="F653" s="723"/>
      <c r="G653" s="723"/>
      <c r="H653" s="723"/>
      <c r="I653" s="723"/>
      <c r="J653" s="723"/>
    </row>
    <row r="654" ht="21.0" customHeight="1">
      <c r="A654" s="704"/>
      <c r="B654" s="704"/>
      <c r="D654" s="723"/>
      <c r="E654" s="723"/>
      <c r="F654" s="723"/>
      <c r="G654" s="723"/>
      <c r="H654" s="723"/>
      <c r="I654" s="723"/>
      <c r="J654" s="723"/>
    </row>
    <row r="655" ht="21.0" customHeight="1">
      <c r="A655" s="704"/>
      <c r="B655" s="704"/>
      <c r="D655" s="723"/>
      <c r="E655" s="723"/>
      <c r="F655" s="723"/>
      <c r="G655" s="723"/>
      <c r="H655" s="723"/>
      <c r="I655" s="723"/>
      <c r="J655" s="723"/>
    </row>
    <row r="656" ht="21.0" customHeight="1">
      <c r="A656" s="704"/>
      <c r="B656" s="704"/>
      <c r="D656" s="723"/>
      <c r="E656" s="723"/>
      <c r="F656" s="723"/>
      <c r="G656" s="723"/>
      <c r="H656" s="723"/>
      <c r="I656" s="723"/>
      <c r="J656" s="723"/>
    </row>
    <row r="657" ht="21.0" customHeight="1">
      <c r="A657" s="704"/>
      <c r="B657" s="704"/>
      <c r="D657" s="723"/>
      <c r="E657" s="723"/>
      <c r="F657" s="723"/>
      <c r="G657" s="723"/>
      <c r="H657" s="723"/>
      <c r="I657" s="723"/>
      <c r="J657" s="723"/>
    </row>
    <row r="658" ht="21.0" customHeight="1">
      <c r="A658" s="704"/>
      <c r="B658" s="704"/>
      <c r="D658" s="723"/>
      <c r="E658" s="723"/>
      <c r="F658" s="723"/>
      <c r="G658" s="723"/>
      <c r="H658" s="723"/>
      <c r="I658" s="723"/>
      <c r="J658" s="723"/>
    </row>
    <row r="659" ht="21.0" customHeight="1">
      <c r="A659" s="704"/>
      <c r="B659" s="704"/>
      <c r="D659" s="723"/>
      <c r="E659" s="723"/>
      <c r="F659" s="723"/>
      <c r="G659" s="723"/>
      <c r="H659" s="723"/>
      <c r="I659" s="723"/>
      <c r="J659" s="723"/>
    </row>
    <row r="660" ht="21.0" customHeight="1">
      <c r="A660" s="704"/>
      <c r="B660" s="704"/>
      <c r="D660" s="723"/>
      <c r="E660" s="723"/>
      <c r="F660" s="723"/>
      <c r="G660" s="723"/>
      <c r="H660" s="723"/>
      <c r="I660" s="723"/>
      <c r="J660" s="723"/>
    </row>
    <row r="661" ht="21.0" customHeight="1">
      <c r="A661" s="704"/>
      <c r="B661" s="704"/>
      <c r="D661" s="723"/>
      <c r="E661" s="723"/>
      <c r="F661" s="723"/>
      <c r="G661" s="723"/>
      <c r="H661" s="723"/>
      <c r="I661" s="723"/>
      <c r="J661" s="723"/>
    </row>
    <row r="662" ht="21.0" customHeight="1">
      <c r="A662" s="704"/>
      <c r="B662" s="704"/>
      <c r="D662" s="723"/>
      <c r="E662" s="723"/>
      <c r="F662" s="723"/>
      <c r="G662" s="723"/>
      <c r="H662" s="723"/>
      <c r="I662" s="723"/>
      <c r="J662" s="723"/>
    </row>
    <row r="663" ht="21.0" customHeight="1">
      <c r="A663" s="704"/>
      <c r="B663" s="704"/>
      <c r="D663" s="723"/>
      <c r="E663" s="723"/>
      <c r="F663" s="723"/>
      <c r="G663" s="723"/>
      <c r="H663" s="723"/>
      <c r="I663" s="723"/>
      <c r="J663" s="723"/>
    </row>
    <row r="664" ht="21.0" customHeight="1">
      <c r="A664" s="704"/>
      <c r="B664" s="704"/>
      <c r="D664" s="723"/>
      <c r="E664" s="723"/>
      <c r="F664" s="723"/>
      <c r="G664" s="723"/>
      <c r="H664" s="723"/>
      <c r="I664" s="723"/>
      <c r="J664" s="723"/>
    </row>
    <row r="665" ht="21.0" customHeight="1">
      <c r="A665" s="704"/>
      <c r="B665" s="704"/>
      <c r="D665" s="723"/>
      <c r="E665" s="723"/>
      <c r="F665" s="723"/>
      <c r="G665" s="723"/>
      <c r="H665" s="723"/>
      <c r="I665" s="723"/>
      <c r="J665" s="723"/>
    </row>
    <row r="666" ht="21.0" customHeight="1">
      <c r="A666" s="704"/>
      <c r="B666" s="704"/>
      <c r="D666" s="723"/>
      <c r="E666" s="723"/>
      <c r="F666" s="723"/>
      <c r="G666" s="723"/>
      <c r="H666" s="723"/>
      <c r="I666" s="723"/>
      <c r="J666" s="723"/>
    </row>
    <row r="667" ht="21.0" customHeight="1">
      <c r="A667" s="704"/>
      <c r="B667" s="704"/>
      <c r="D667" s="723"/>
      <c r="E667" s="723"/>
      <c r="F667" s="723"/>
      <c r="G667" s="723"/>
      <c r="H667" s="723"/>
      <c r="I667" s="723"/>
      <c r="J667" s="723"/>
    </row>
    <row r="668" ht="21.0" customHeight="1">
      <c r="A668" s="704"/>
      <c r="B668" s="704"/>
      <c r="D668" s="723"/>
      <c r="E668" s="723"/>
      <c r="F668" s="723"/>
      <c r="G668" s="723"/>
      <c r="H668" s="723"/>
      <c r="I668" s="723"/>
      <c r="J668" s="723"/>
    </row>
    <row r="669" ht="21.0" customHeight="1">
      <c r="A669" s="704"/>
      <c r="B669" s="704"/>
      <c r="D669" s="723"/>
      <c r="E669" s="723"/>
      <c r="F669" s="723"/>
      <c r="G669" s="723"/>
      <c r="H669" s="723"/>
      <c r="I669" s="723"/>
      <c r="J669" s="723"/>
    </row>
    <row r="670" ht="21.0" customHeight="1">
      <c r="A670" s="704"/>
      <c r="B670" s="704"/>
      <c r="D670" s="723"/>
      <c r="E670" s="723"/>
      <c r="F670" s="723"/>
      <c r="G670" s="723"/>
      <c r="H670" s="723"/>
      <c r="I670" s="723"/>
      <c r="J670" s="723"/>
    </row>
    <row r="671" ht="21.0" customHeight="1">
      <c r="A671" s="704"/>
      <c r="B671" s="704"/>
      <c r="D671" s="723"/>
      <c r="E671" s="723"/>
      <c r="F671" s="723"/>
      <c r="G671" s="723"/>
      <c r="H671" s="723"/>
      <c r="I671" s="723"/>
      <c r="J671" s="723"/>
    </row>
    <row r="672" ht="21.0" customHeight="1">
      <c r="A672" s="704"/>
      <c r="B672" s="704"/>
      <c r="D672" s="723"/>
      <c r="E672" s="723"/>
      <c r="F672" s="723"/>
      <c r="G672" s="723"/>
      <c r="H672" s="723"/>
      <c r="I672" s="723"/>
      <c r="J672" s="723"/>
    </row>
    <row r="673" ht="21.0" customHeight="1">
      <c r="A673" s="704"/>
      <c r="B673" s="704"/>
      <c r="D673" s="723"/>
      <c r="E673" s="723"/>
      <c r="F673" s="723"/>
      <c r="G673" s="723"/>
      <c r="H673" s="723"/>
      <c r="I673" s="723"/>
      <c r="J673" s="723"/>
    </row>
    <row r="674" ht="21.0" customHeight="1">
      <c r="A674" s="704"/>
      <c r="B674" s="704"/>
      <c r="D674" s="723"/>
      <c r="E674" s="723"/>
      <c r="F674" s="723"/>
      <c r="G674" s="723"/>
      <c r="H674" s="723"/>
      <c r="I674" s="723"/>
      <c r="J674" s="723"/>
    </row>
    <row r="675" ht="21.0" customHeight="1">
      <c r="A675" s="704"/>
      <c r="B675" s="704"/>
      <c r="D675" s="723"/>
      <c r="E675" s="723"/>
      <c r="F675" s="723"/>
      <c r="G675" s="723"/>
      <c r="H675" s="723"/>
      <c r="I675" s="723"/>
      <c r="J675" s="723"/>
    </row>
    <row r="676" ht="21.0" customHeight="1">
      <c r="A676" s="704"/>
      <c r="B676" s="704"/>
      <c r="D676" s="723"/>
      <c r="E676" s="723"/>
      <c r="F676" s="723"/>
      <c r="G676" s="723"/>
      <c r="H676" s="723"/>
      <c r="I676" s="723"/>
      <c r="J676" s="723"/>
    </row>
    <row r="677" ht="21.0" customHeight="1">
      <c r="A677" s="704"/>
      <c r="B677" s="704"/>
      <c r="D677" s="723"/>
      <c r="E677" s="723"/>
      <c r="F677" s="723"/>
      <c r="G677" s="723"/>
      <c r="H677" s="723"/>
      <c r="I677" s="723"/>
      <c r="J677" s="723"/>
    </row>
    <row r="678" ht="21.0" customHeight="1">
      <c r="A678" s="704"/>
      <c r="B678" s="704"/>
      <c r="D678" s="723"/>
      <c r="E678" s="723"/>
      <c r="F678" s="723"/>
      <c r="G678" s="723"/>
      <c r="H678" s="723"/>
      <c r="I678" s="723"/>
      <c r="J678" s="723"/>
    </row>
    <row r="679" ht="21.0" customHeight="1">
      <c r="A679" s="704"/>
      <c r="B679" s="704"/>
      <c r="D679" s="723"/>
      <c r="E679" s="723"/>
      <c r="F679" s="723"/>
      <c r="G679" s="723"/>
      <c r="H679" s="723"/>
      <c r="I679" s="723"/>
      <c r="J679" s="723"/>
    </row>
    <row r="680" ht="21.0" customHeight="1">
      <c r="A680" s="704"/>
      <c r="B680" s="704"/>
      <c r="D680" s="723"/>
      <c r="E680" s="723"/>
      <c r="F680" s="723"/>
      <c r="G680" s="723"/>
      <c r="H680" s="723"/>
      <c r="I680" s="723"/>
      <c r="J680" s="723"/>
    </row>
    <row r="681" ht="21.0" customHeight="1">
      <c r="A681" s="704"/>
      <c r="B681" s="704"/>
      <c r="D681" s="723"/>
      <c r="E681" s="723"/>
      <c r="F681" s="723"/>
      <c r="G681" s="723"/>
      <c r="H681" s="723"/>
      <c r="I681" s="723"/>
      <c r="J681" s="723"/>
    </row>
    <row r="682" ht="21.0" customHeight="1">
      <c r="A682" s="704"/>
      <c r="B682" s="704"/>
      <c r="D682" s="723"/>
      <c r="E682" s="723"/>
      <c r="F682" s="723"/>
      <c r="G682" s="723"/>
      <c r="H682" s="723"/>
      <c r="I682" s="723"/>
      <c r="J682" s="723"/>
    </row>
    <row r="683" ht="21.0" customHeight="1">
      <c r="A683" s="704"/>
      <c r="B683" s="704"/>
      <c r="D683" s="723"/>
      <c r="E683" s="723"/>
      <c r="F683" s="723"/>
      <c r="G683" s="723"/>
      <c r="H683" s="723"/>
      <c r="I683" s="723"/>
      <c r="J683" s="723"/>
    </row>
    <row r="684" ht="21.0" customHeight="1">
      <c r="A684" s="704"/>
      <c r="B684" s="704"/>
      <c r="D684" s="723"/>
      <c r="E684" s="723"/>
      <c r="F684" s="723"/>
      <c r="G684" s="723"/>
      <c r="H684" s="723"/>
      <c r="I684" s="723"/>
      <c r="J684" s="723"/>
    </row>
    <row r="685" ht="21.0" customHeight="1">
      <c r="A685" s="704"/>
      <c r="B685" s="704"/>
      <c r="D685" s="723"/>
      <c r="E685" s="723"/>
      <c r="F685" s="723"/>
      <c r="G685" s="723"/>
      <c r="H685" s="723"/>
      <c r="I685" s="723"/>
      <c r="J685" s="723"/>
    </row>
    <row r="686" ht="21.0" customHeight="1">
      <c r="A686" s="704"/>
      <c r="B686" s="704"/>
      <c r="D686" s="723"/>
      <c r="E686" s="723"/>
      <c r="F686" s="723"/>
      <c r="G686" s="723"/>
      <c r="H686" s="723"/>
      <c r="I686" s="723"/>
      <c r="J686" s="723"/>
    </row>
    <row r="687" ht="21.0" customHeight="1">
      <c r="A687" s="704"/>
      <c r="B687" s="704"/>
      <c r="D687" s="723"/>
      <c r="E687" s="723"/>
      <c r="F687" s="723"/>
      <c r="G687" s="723"/>
      <c r="H687" s="723"/>
      <c r="I687" s="723"/>
      <c r="J687" s="723"/>
    </row>
    <row r="688" ht="21.0" customHeight="1">
      <c r="A688" s="704"/>
      <c r="B688" s="704"/>
      <c r="D688" s="723"/>
      <c r="E688" s="723"/>
      <c r="F688" s="723"/>
      <c r="G688" s="723"/>
      <c r="H688" s="723"/>
      <c r="I688" s="723"/>
      <c r="J688" s="723"/>
    </row>
    <row r="689" ht="21.0" customHeight="1">
      <c r="A689" s="704"/>
      <c r="B689" s="704"/>
      <c r="D689" s="723"/>
      <c r="E689" s="723"/>
      <c r="F689" s="723"/>
      <c r="G689" s="723"/>
      <c r="H689" s="723"/>
      <c r="I689" s="723"/>
      <c r="J689" s="723"/>
    </row>
    <row r="690" ht="21.0" customHeight="1">
      <c r="A690" s="704"/>
      <c r="B690" s="704"/>
      <c r="D690" s="723"/>
      <c r="E690" s="723"/>
      <c r="F690" s="723"/>
      <c r="G690" s="723"/>
      <c r="H690" s="723"/>
      <c r="I690" s="723"/>
      <c r="J690" s="723"/>
    </row>
    <row r="691" ht="21.0" customHeight="1">
      <c r="A691" s="704"/>
      <c r="B691" s="704"/>
      <c r="D691" s="723"/>
      <c r="E691" s="723"/>
      <c r="F691" s="723"/>
      <c r="G691" s="723"/>
      <c r="H691" s="723"/>
      <c r="I691" s="723"/>
      <c r="J691" s="723"/>
    </row>
    <row r="692" ht="21.0" customHeight="1">
      <c r="A692" s="704"/>
      <c r="B692" s="704"/>
      <c r="D692" s="723"/>
      <c r="E692" s="723"/>
      <c r="F692" s="723"/>
      <c r="G692" s="723"/>
      <c r="H692" s="723"/>
      <c r="I692" s="723"/>
      <c r="J692" s="723"/>
    </row>
    <row r="693" ht="21.0" customHeight="1">
      <c r="A693" s="704"/>
      <c r="B693" s="704"/>
      <c r="D693" s="723"/>
      <c r="E693" s="723"/>
      <c r="F693" s="723"/>
      <c r="G693" s="723"/>
      <c r="H693" s="723"/>
      <c r="I693" s="723"/>
      <c r="J693" s="723"/>
    </row>
    <row r="694" ht="21.0" customHeight="1">
      <c r="A694" s="704"/>
      <c r="B694" s="704"/>
      <c r="D694" s="723"/>
      <c r="E694" s="723"/>
      <c r="F694" s="723"/>
      <c r="G694" s="723"/>
      <c r="H694" s="723"/>
      <c r="I694" s="723"/>
      <c r="J694" s="723"/>
    </row>
    <row r="695" ht="21.0" customHeight="1">
      <c r="A695" s="704"/>
      <c r="B695" s="704"/>
      <c r="D695" s="723"/>
      <c r="E695" s="723"/>
      <c r="F695" s="723"/>
      <c r="G695" s="723"/>
      <c r="H695" s="723"/>
      <c r="I695" s="723"/>
      <c r="J695" s="723"/>
    </row>
    <row r="696" ht="21.0" customHeight="1">
      <c r="A696" s="704"/>
      <c r="B696" s="704"/>
      <c r="D696" s="723"/>
      <c r="E696" s="723"/>
      <c r="F696" s="723"/>
      <c r="G696" s="723"/>
      <c r="H696" s="723"/>
      <c r="I696" s="723"/>
      <c r="J696" s="723"/>
    </row>
    <row r="697" ht="21.0" customHeight="1">
      <c r="A697" s="704"/>
      <c r="B697" s="704"/>
      <c r="D697" s="723"/>
      <c r="E697" s="723"/>
      <c r="F697" s="723"/>
      <c r="G697" s="723"/>
      <c r="H697" s="723"/>
      <c r="I697" s="723"/>
      <c r="J697" s="723"/>
    </row>
    <row r="698" ht="21.0" customHeight="1">
      <c r="A698" s="704"/>
      <c r="B698" s="704"/>
      <c r="D698" s="723"/>
      <c r="E698" s="723"/>
      <c r="F698" s="723"/>
      <c r="G698" s="723"/>
      <c r="H698" s="723"/>
      <c r="I698" s="723"/>
      <c r="J698" s="723"/>
    </row>
    <row r="699" ht="21.0" customHeight="1">
      <c r="A699" s="704"/>
      <c r="B699" s="704"/>
      <c r="D699" s="723"/>
      <c r="E699" s="723"/>
      <c r="F699" s="723"/>
      <c r="G699" s="723"/>
      <c r="H699" s="723"/>
      <c r="I699" s="723"/>
      <c r="J699" s="723"/>
    </row>
    <row r="700" ht="21.0" customHeight="1">
      <c r="A700" s="704"/>
      <c r="B700" s="704"/>
      <c r="D700" s="723"/>
      <c r="E700" s="723"/>
      <c r="F700" s="723"/>
      <c r="G700" s="723"/>
      <c r="H700" s="723"/>
      <c r="I700" s="723"/>
      <c r="J700" s="723"/>
    </row>
    <row r="701" ht="21.0" customHeight="1">
      <c r="A701" s="704"/>
      <c r="B701" s="704"/>
      <c r="D701" s="723"/>
      <c r="E701" s="723"/>
      <c r="F701" s="723"/>
      <c r="G701" s="723"/>
      <c r="H701" s="723"/>
      <c r="I701" s="723"/>
      <c r="J701" s="723"/>
    </row>
    <row r="702" ht="21.0" customHeight="1">
      <c r="A702" s="704"/>
      <c r="B702" s="704"/>
      <c r="D702" s="723"/>
      <c r="E702" s="723"/>
      <c r="F702" s="723"/>
      <c r="G702" s="723"/>
      <c r="H702" s="723"/>
      <c r="I702" s="723"/>
      <c r="J702" s="723"/>
    </row>
    <row r="703" ht="21.0" customHeight="1">
      <c r="A703" s="704"/>
      <c r="B703" s="704"/>
      <c r="D703" s="723"/>
      <c r="E703" s="723"/>
      <c r="F703" s="723"/>
      <c r="G703" s="723"/>
      <c r="H703" s="723"/>
      <c r="I703" s="723"/>
      <c r="J703" s="723"/>
    </row>
    <row r="704" ht="21.0" customHeight="1">
      <c r="A704" s="704"/>
      <c r="B704" s="704"/>
      <c r="D704" s="723"/>
      <c r="E704" s="723"/>
      <c r="F704" s="723"/>
      <c r="G704" s="723"/>
      <c r="H704" s="723"/>
      <c r="I704" s="723"/>
      <c r="J704" s="723"/>
    </row>
    <row r="705" ht="21.0" customHeight="1">
      <c r="A705" s="704"/>
      <c r="B705" s="704"/>
      <c r="D705" s="723"/>
      <c r="E705" s="723"/>
      <c r="F705" s="723"/>
      <c r="G705" s="723"/>
      <c r="H705" s="723"/>
      <c r="I705" s="723"/>
      <c r="J705" s="723"/>
    </row>
    <row r="706" ht="21.0" customHeight="1">
      <c r="A706" s="704"/>
      <c r="B706" s="704"/>
      <c r="D706" s="723"/>
      <c r="E706" s="723"/>
      <c r="F706" s="723"/>
      <c r="G706" s="723"/>
      <c r="H706" s="723"/>
      <c r="I706" s="723"/>
      <c r="J706" s="723"/>
    </row>
    <row r="707" ht="21.0" customHeight="1">
      <c r="A707" s="704"/>
      <c r="B707" s="704"/>
      <c r="D707" s="723"/>
      <c r="E707" s="723"/>
      <c r="F707" s="723"/>
      <c r="G707" s="723"/>
      <c r="H707" s="723"/>
      <c r="I707" s="723"/>
      <c r="J707" s="723"/>
    </row>
    <row r="708" ht="21.0" customHeight="1">
      <c r="A708" s="704"/>
      <c r="B708" s="704"/>
      <c r="D708" s="723"/>
      <c r="E708" s="723"/>
      <c r="F708" s="723"/>
      <c r="G708" s="723"/>
      <c r="H708" s="723"/>
      <c r="I708" s="723"/>
      <c r="J708" s="723"/>
    </row>
    <row r="709" ht="21.0" customHeight="1">
      <c r="A709" s="704"/>
      <c r="B709" s="704"/>
      <c r="D709" s="723"/>
      <c r="E709" s="723"/>
      <c r="F709" s="723"/>
      <c r="G709" s="723"/>
      <c r="H709" s="723"/>
      <c r="I709" s="723"/>
      <c r="J709" s="723"/>
    </row>
    <row r="710" ht="21.0" customHeight="1">
      <c r="A710" s="704"/>
      <c r="B710" s="704"/>
      <c r="D710" s="723"/>
      <c r="E710" s="723"/>
      <c r="F710" s="723"/>
      <c r="G710" s="723"/>
      <c r="H710" s="723"/>
      <c r="I710" s="723"/>
      <c r="J710" s="723"/>
    </row>
    <row r="711" ht="21.0" customHeight="1">
      <c r="A711" s="704"/>
      <c r="B711" s="704"/>
      <c r="D711" s="723"/>
      <c r="E711" s="723"/>
      <c r="F711" s="723"/>
      <c r="G711" s="723"/>
      <c r="H711" s="723"/>
      <c r="I711" s="723"/>
      <c r="J711" s="723"/>
    </row>
    <row r="712" ht="21.0" customHeight="1">
      <c r="A712" s="704"/>
      <c r="B712" s="704"/>
      <c r="D712" s="723"/>
      <c r="E712" s="723"/>
      <c r="F712" s="723"/>
      <c r="G712" s="723"/>
      <c r="H712" s="723"/>
      <c r="I712" s="723"/>
      <c r="J712" s="723"/>
    </row>
    <row r="713" ht="21.0" customHeight="1">
      <c r="A713" s="704"/>
      <c r="B713" s="704"/>
      <c r="D713" s="723"/>
      <c r="E713" s="723"/>
      <c r="F713" s="723"/>
      <c r="G713" s="723"/>
      <c r="H713" s="723"/>
      <c r="I713" s="723"/>
      <c r="J713" s="723"/>
    </row>
    <row r="714" ht="21.0" customHeight="1">
      <c r="A714" s="704"/>
      <c r="B714" s="704"/>
      <c r="D714" s="723"/>
      <c r="E714" s="723"/>
      <c r="F714" s="723"/>
      <c r="G714" s="723"/>
      <c r="H714" s="723"/>
      <c r="I714" s="723"/>
      <c r="J714" s="723"/>
    </row>
    <row r="715" ht="21.0" customHeight="1">
      <c r="A715" s="704"/>
      <c r="B715" s="704"/>
      <c r="D715" s="723"/>
      <c r="E715" s="723"/>
      <c r="F715" s="723"/>
      <c r="G715" s="723"/>
      <c r="H715" s="723"/>
      <c r="I715" s="723"/>
      <c r="J715" s="723"/>
    </row>
    <row r="716" ht="21.0" customHeight="1">
      <c r="A716" s="704"/>
      <c r="B716" s="704"/>
      <c r="D716" s="723"/>
      <c r="E716" s="723"/>
      <c r="F716" s="723"/>
      <c r="G716" s="723"/>
      <c r="H716" s="723"/>
      <c r="I716" s="723"/>
      <c r="J716" s="723"/>
    </row>
    <row r="717" ht="21.0" customHeight="1">
      <c r="A717" s="704"/>
      <c r="B717" s="704"/>
      <c r="D717" s="723"/>
      <c r="E717" s="723"/>
      <c r="F717" s="723"/>
      <c r="G717" s="723"/>
      <c r="H717" s="723"/>
      <c r="I717" s="723"/>
      <c r="J717" s="723"/>
    </row>
    <row r="718" ht="21.0" customHeight="1">
      <c r="A718" s="704"/>
      <c r="B718" s="704"/>
      <c r="D718" s="723"/>
      <c r="E718" s="723"/>
      <c r="F718" s="723"/>
      <c r="G718" s="723"/>
      <c r="H718" s="723"/>
      <c r="I718" s="723"/>
      <c r="J718" s="723"/>
    </row>
    <row r="719" ht="21.0" customHeight="1">
      <c r="A719" s="704"/>
      <c r="B719" s="704"/>
      <c r="D719" s="723"/>
      <c r="E719" s="723"/>
      <c r="F719" s="723"/>
      <c r="G719" s="723"/>
      <c r="H719" s="723"/>
      <c r="I719" s="723"/>
      <c r="J719" s="723"/>
    </row>
    <row r="720" ht="21.0" customHeight="1">
      <c r="A720" s="704"/>
      <c r="B720" s="704"/>
      <c r="D720" s="723"/>
      <c r="E720" s="723"/>
      <c r="F720" s="723"/>
      <c r="G720" s="723"/>
      <c r="H720" s="723"/>
      <c r="I720" s="723"/>
      <c r="J720" s="723"/>
    </row>
    <row r="721" ht="21.0" customHeight="1">
      <c r="A721" s="704"/>
      <c r="B721" s="704"/>
      <c r="D721" s="723"/>
      <c r="E721" s="723"/>
      <c r="F721" s="723"/>
      <c r="G721" s="723"/>
      <c r="H721" s="723"/>
      <c r="I721" s="723"/>
      <c r="J721" s="723"/>
    </row>
    <row r="722" ht="21.0" customHeight="1">
      <c r="A722" s="704"/>
      <c r="B722" s="704"/>
      <c r="D722" s="723"/>
      <c r="E722" s="723"/>
      <c r="F722" s="723"/>
      <c r="G722" s="723"/>
      <c r="H722" s="723"/>
      <c r="I722" s="723"/>
      <c r="J722" s="723"/>
    </row>
    <row r="723" ht="21.0" customHeight="1">
      <c r="A723" s="704"/>
      <c r="B723" s="704"/>
      <c r="D723" s="723"/>
      <c r="E723" s="723"/>
      <c r="F723" s="723"/>
      <c r="G723" s="723"/>
      <c r="H723" s="723"/>
      <c r="I723" s="723"/>
      <c r="J723" s="723"/>
    </row>
    <row r="724" ht="21.0" customHeight="1">
      <c r="A724" s="704"/>
      <c r="B724" s="704"/>
      <c r="D724" s="723"/>
      <c r="E724" s="723"/>
      <c r="F724" s="723"/>
      <c r="G724" s="723"/>
      <c r="H724" s="723"/>
      <c r="I724" s="723"/>
      <c r="J724" s="723"/>
    </row>
    <row r="725" ht="21.0" customHeight="1">
      <c r="A725" s="704"/>
      <c r="B725" s="704"/>
      <c r="D725" s="723"/>
      <c r="E725" s="723"/>
      <c r="F725" s="723"/>
      <c r="G725" s="723"/>
      <c r="H725" s="723"/>
      <c r="I725" s="723"/>
      <c r="J725" s="723"/>
    </row>
    <row r="726" ht="21.0" customHeight="1">
      <c r="A726" s="704"/>
      <c r="B726" s="704"/>
      <c r="D726" s="723"/>
      <c r="E726" s="723"/>
      <c r="F726" s="723"/>
      <c r="G726" s="723"/>
      <c r="H726" s="723"/>
      <c r="I726" s="723"/>
      <c r="J726" s="723"/>
    </row>
    <row r="727" ht="21.0" customHeight="1">
      <c r="A727" s="704"/>
      <c r="B727" s="704"/>
      <c r="D727" s="723"/>
      <c r="E727" s="723"/>
      <c r="F727" s="723"/>
      <c r="G727" s="723"/>
      <c r="H727" s="723"/>
      <c r="I727" s="723"/>
      <c r="J727" s="723"/>
    </row>
    <row r="728" ht="21.0" customHeight="1">
      <c r="A728" s="704"/>
      <c r="B728" s="704"/>
      <c r="D728" s="723"/>
      <c r="E728" s="723"/>
      <c r="F728" s="723"/>
      <c r="G728" s="723"/>
      <c r="H728" s="723"/>
      <c r="I728" s="723"/>
      <c r="J728" s="723"/>
    </row>
    <row r="729" ht="21.0" customHeight="1">
      <c r="A729" s="704"/>
      <c r="B729" s="704"/>
      <c r="D729" s="723"/>
      <c r="E729" s="723"/>
      <c r="F729" s="723"/>
      <c r="G729" s="723"/>
      <c r="H729" s="723"/>
      <c r="I729" s="723"/>
      <c r="J729" s="723"/>
    </row>
    <row r="730" ht="21.0" customHeight="1">
      <c r="A730" s="704"/>
      <c r="B730" s="704"/>
      <c r="D730" s="723"/>
      <c r="E730" s="723"/>
      <c r="F730" s="723"/>
      <c r="G730" s="723"/>
      <c r="H730" s="723"/>
      <c r="I730" s="723"/>
      <c r="J730" s="723"/>
    </row>
    <row r="731" ht="21.0" customHeight="1">
      <c r="A731" s="704"/>
      <c r="B731" s="704"/>
      <c r="D731" s="723"/>
      <c r="E731" s="723"/>
      <c r="F731" s="723"/>
      <c r="G731" s="723"/>
      <c r="H731" s="723"/>
      <c r="I731" s="723"/>
      <c r="J731" s="723"/>
    </row>
    <row r="732" ht="21.0" customHeight="1">
      <c r="A732" s="704"/>
      <c r="B732" s="704"/>
      <c r="D732" s="723"/>
      <c r="E732" s="723"/>
      <c r="F732" s="723"/>
      <c r="G732" s="723"/>
      <c r="H732" s="723"/>
      <c r="I732" s="723"/>
      <c r="J732" s="723"/>
    </row>
    <row r="733" ht="21.0" customHeight="1">
      <c r="A733" s="704"/>
      <c r="B733" s="704"/>
      <c r="D733" s="723"/>
      <c r="E733" s="723"/>
      <c r="F733" s="723"/>
      <c r="G733" s="723"/>
      <c r="H733" s="723"/>
      <c r="I733" s="723"/>
      <c r="J733" s="723"/>
    </row>
    <row r="734" ht="21.0" customHeight="1">
      <c r="A734" s="704"/>
      <c r="B734" s="704"/>
      <c r="D734" s="723"/>
      <c r="E734" s="723"/>
      <c r="F734" s="723"/>
      <c r="G734" s="723"/>
      <c r="H734" s="723"/>
      <c r="I734" s="723"/>
      <c r="J734" s="723"/>
    </row>
    <row r="735" ht="21.0" customHeight="1">
      <c r="A735" s="704"/>
      <c r="B735" s="704"/>
      <c r="D735" s="723"/>
      <c r="E735" s="723"/>
      <c r="F735" s="723"/>
      <c r="G735" s="723"/>
      <c r="H735" s="723"/>
      <c r="I735" s="723"/>
      <c r="J735" s="723"/>
    </row>
    <row r="736" ht="21.0" customHeight="1">
      <c r="A736" s="704"/>
      <c r="B736" s="704"/>
      <c r="D736" s="723"/>
      <c r="E736" s="723"/>
      <c r="F736" s="723"/>
      <c r="G736" s="723"/>
      <c r="H736" s="723"/>
      <c r="I736" s="723"/>
      <c r="J736" s="723"/>
    </row>
    <row r="737" ht="21.0" customHeight="1">
      <c r="A737" s="704"/>
      <c r="B737" s="704"/>
      <c r="D737" s="723"/>
      <c r="E737" s="723"/>
      <c r="F737" s="723"/>
      <c r="G737" s="723"/>
      <c r="H737" s="723"/>
      <c r="I737" s="723"/>
      <c r="J737" s="723"/>
    </row>
    <row r="738" ht="21.0" customHeight="1">
      <c r="A738" s="704"/>
      <c r="B738" s="704"/>
      <c r="D738" s="723"/>
      <c r="E738" s="723"/>
      <c r="F738" s="723"/>
      <c r="G738" s="723"/>
      <c r="H738" s="723"/>
      <c r="I738" s="723"/>
      <c r="J738" s="723"/>
    </row>
    <row r="739" ht="21.0" customHeight="1">
      <c r="A739" s="704"/>
      <c r="B739" s="704"/>
      <c r="D739" s="723"/>
      <c r="E739" s="723"/>
      <c r="F739" s="723"/>
      <c r="G739" s="723"/>
      <c r="H739" s="723"/>
      <c r="I739" s="723"/>
      <c r="J739" s="723"/>
    </row>
    <row r="740" ht="21.0" customHeight="1">
      <c r="A740" s="704"/>
      <c r="B740" s="704"/>
      <c r="D740" s="723"/>
      <c r="E740" s="723"/>
      <c r="F740" s="723"/>
      <c r="G740" s="723"/>
      <c r="H740" s="723"/>
      <c r="I740" s="723"/>
      <c r="J740" s="723"/>
    </row>
    <row r="741" ht="21.0" customHeight="1">
      <c r="A741" s="704"/>
      <c r="B741" s="704"/>
      <c r="D741" s="723"/>
      <c r="E741" s="723"/>
      <c r="F741" s="723"/>
      <c r="G741" s="723"/>
      <c r="H741" s="723"/>
      <c r="I741" s="723"/>
      <c r="J741" s="723"/>
    </row>
    <row r="742" ht="21.0" customHeight="1">
      <c r="A742" s="704"/>
      <c r="B742" s="704"/>
      <c r="D742" s="723"/>
      <c r="E742" s="723"/>
      <c r="F742" s="723"/>
      <c r="G742" s="723"/>
      <c r="H742" s="723"/>
      <c r="I742" s="723"/>
      <c r="J742" s="723"/>
    </row>
    <row r="743" ht="21.0" customHeight="1">
      <c r="A743" s="704"/>
      <c r="B743" s="704"/>
      <c r="D743" s="723"/>
      <c r="E743" s="723"/>
      <c r="F743" s="723"/>
      <c r="G743" s="723"/>
      <c r="H743" s="723"/>
      <c r="I743" s="723"/>
      <c r="J743" s="723"/>
    </row>
    <row r="744" ht="21.0" customHeight="1">
      <c r="A744" s="704"/>
      <c r="B744" s="704"/>
      <c r="D744" s="723"/>
      <c r="E744" s="723"/>
      <c r="F744" s="723"/>
      <c r="G744" s="723"/>
      <c r="H744" s="723"/>
      <c r="I744" s="723"/>
      <c r="J744" s="723"/>
    </row>
    <row r="745" ht="21.0" customHeight="1">
      <c r="A745" s="704"/>
      <c r="B745" s="704"/>
      <c r="D745" s="723"/>
      <c r="E745" s="723"/>
      <c r="F745" s="723"/>
      <c r="G745" s="723"/>
      <c r="H745" s="723"/>
      <c r="I745" s="723"/>
      <c r="J745" s="723"/>
    </row>
    <row r="746" ht="21.0" customHeight="1">
      <c r="A746" s="704"/>
      <c r="B746" s="704"/>
      <c r="D746" s="723"/>
      <c r="E746" s="723"/>
      <c r="F746" s="723"/>
      <c r="G746" s="723"/>
      <c r="H746" s="723"/>
      <c r="I746" s="723"/>
      <c r="J746" s="723"/>
    </row>
    <row r="747" ht="21.0" customHeight="1">
      <c r="A747" s="704"/>
      <c r="B747" s="704"/>
      <c r="D747" s="723"/>
      <c r="E747" s="723"/>
      <c r="F747" s="723"/>
      <c r="G747" s="723"/>
      <c r="H747" s="723"/>
      <c r="I747" s="723"/>
      <c r="J747" s="723"/>
    </row>
    <row r="748" ht="21.0" customHeight="1">
      <c r="A748" s="704"/>
      <c r="B748" s="704"/>
      <c r="D748" s="723"/>
      <c r="E748" s="723"/>
      <c r="F748" s="723"/>
      <c r="G748" s="723"/>
      <c r="H748" s="723"/>
      <c r="I748" s="723"/>
      <c r="J748" s="723"/>
    </row>
    <row r="749" ht="21.0" customHeight="1">
      <c r="A749" s="704"/>
      <c r="B749" s="704"/>
      <c r="D749" s="723"/>
      <c r="E749" s="723"/>
      <c r="F749" s="723"/>
      <c r="G749" s="723"/>
      <c r="H749" s="723"/>
      <c r="I749" s="723"/>
      <c r="J749" s="723"/>
    </row>
    <row r="750" ht="21.0" customHeight="1">
      <c r="A750" s="704"/>
      <c r="B750" s="704"/>
      <c r="D750" s="723"/>
      <c r="E750" s="723"/>
      <c r="F750" s="723"/>
      <c r="G750" s="723"/>
      <c r="H750" s="723"/>
      <c r="I750" s="723"/>
      <c r="J750" s="723"/>
    </row>
    <row r="751" ht="21.0" customHeight="1">
      <c r="A751" s="704"/>
      <c r="B751" s="704"/>
      <c r="D751" s="723"/>
      <c r="E751" s="723"/>
      <c r="F751" s="723"/>
      <c r="G751" s="723"/>
      <c r="H751" s="723"/>
      <c r="I751" s="723"/>
      <c r="J751" s="723"/>
    </row>
    <row r="752" ht="21.0" customHeight="1">
      <c r="A752" s="704"/>
      <c r="B752" s="704"/>
      <c r="D752" s="723"/>
      <c r="E752" s="723"/>
      <c r="F752" s="723"/>
      <c r="G752" s="723"/>
      <c r="H752" s="723"/>
      <c r="I752" s="723"/>
      <c r="J752" s="723"/>
    </row>
    <row r="753" ht="21.0" customHeight="1">
      <c r="A753" s="704"/>
      <c r="B753" s="704"/>
      <c r="D753" s="723"/>
      <c r="E753" s="723"/>
      <c r="F753" s="723"/>
      <c r="G753" s="723"/>
      <c r="H753" s="723"/>
      <c r="I753" s="723"/>
      <c r="J753" s="723"/>
    </row>
    <row r="754" ht="21.0" customHeight="1">
      <c r="A754" s="704"/>
      <c r="B754" s="704"/>
      <c r="D754" s="723"/>
      <c r="E754" s="723"/>
      <c r="F754" s="723"/>
      <c r="G754" s="723"/>
      <c r="H754" s="723"/>
      <c r="I754" s="723"/>
      <c r="J754" s="723"/>
    </row>
    <row r="755" ht="21.0" customHeight="1">
      <c r="A755" s="704"/>
      <c r="B755" s="704"/>
      <c r="D755" s="723"/>
      <c r="E755" s="723"/>
      <c r="F755" s="723"/>
      <c r="G755" s="723"/>
      <c r="H755" s="723"/>
      <c r="I755" s="723"/>
      <c r="J755" s="723"/>
    </row>
    <row r="756" ht="21.0" customHeight="1">
      <c r="A756" s="704"/>
      <c r="B756" s="704"/>
      <c r="D756" s="723"/>
      <c r="E756" s="723"/>
      <c r="F756" s="723"/>
      <c r="G756" s="723"/>
      <c r="H756" s="723"/>
      <c r="I756" s="723"/>
      <c r="J756" s="723"/>
    </row>
    <row r="757" ht="21.0" customHeight="1">
      <c r="A757" s="704"/>
      <c r="B757" s="704"/>
      <c r="D757" s="723"/>
      <c r="E757" s="723"/>
      <c r="F757" s="723"/>
      <c r="G757" s="723"/>
      <c r="H757" s="723"/>
      <c r="I757" s="723"/>
      <c r="J757" s="723"/>
    </row>
    <row r="758" ht="21.0" customHeight="1">
      <c r="A758" s="704"/>
      <c r="B758" s="704"/>
      <c r="D758" s="723"/>
      <c r="E758" s="723"/>
      <c r="F758" s="723"/>
      <c r="G758" s="723"/>
      <c r="H758" s="723"/>
      <c r="I758" s="723"/>
      <c r="J758" s="723"/>
    </row>
    <row r="759" ht="21.0" customHeight="1">
      <c r="A759" s="704"/>
      <c r="B759" s="704"/>
      <c r="D759" s="723"/>
      <c r="E759" s="723"/>
      <c r="F759" s="723"/>
      <c r="G759" s="723"/>
      <c r="H759" s="723"/>
      <c r="I759" s="723"/>
      <c r="J759" s="723"/>
    </row>
    <row r="760" ht="21.0" customHeight="1">
      <c r="A760" s="704"/>
      <c r="B760" s="704"/>
      <c r="D760" s="723"/>
      <c r="E760" s="723"/>
      <c r="F760" s="723"/>
      <c r="G760" s="723"/>
      <c r="H760" s="723"/>
      <c r="I760" s="723"/>
      <c r="J760" s="723"/>
    </row>
    <row r="761" ht="21.0" customHeight="1">
      <c r="A761" s="704"/>
      <c r="B761" s="704"/>
      <c r="D761" s="723"/>
      <c r="E761" s="723"/>
      <c r="F761" s="723"/>
      <c r="G761" s="723"/>
      <c r="H761" s="723"/>
      <c r="I761" s="723"/>
      <c r="J761" s="723"/>
    </row>
    <row r="762" ht="21.0" customHeight="1">
      <c r="A762" s="704"/>
      <c r="B762" s="704"/>
      <c r="D762" s="723"/>
      <c r="E762" s="723"/>
      <c r="F762" s="723"/>
      <c r="G762" s="723"/>
      <c r="H762" s="723"/>
      <c r="I762" s="723"/>
      <c r="J762" s="723"/>
    </row>
    <row r="763" ht="21.0" customHeight="1">
      <c r="A763" s="704"/>
      <c r="B763" s="704"/>
      <c r="D763" s="723"/>
      <c r="E763" s="723"/>
      <c r="F763" s="723"/>
      <c r="G763" s="723"/>
      <c r="H763" s="723"/>
      <c r="I763" s="723"/>
      <c r="J763" s="723"/>
    </row>
    <row r="764" ht="21.0" customHeight="1">
      <c r="A764" s="704"/>
      <c r="B764" s="704"/>
      <c r="D764" s="723"/>
      <c r="E764" s="723"/>
      <c r="F764" s="723"/>
      <c r="G764" s="723"/>
      <c r="H764" s="723"/>
      <c r="I764" s="723"/>
      <c r="J764" s="723"/>
    </row>
    <row r="765" ht="21.0" customHeight="1">
      <c r="A765" s="704"/>
      <c r="B765" s="704"/>
      <c r="D765" s="723"/>
      <c r="E765" s="723"/>
      <c r="F765" s="723"/>
      <c r="G765" s="723"/>
      <c r="H765" s="723"/>
      <c r="I765" s="723"/>
      <c r="J765" s="723"/>
    </row>
    <row r="766" ht="21.0" customHeight="1">
      <c r="A766" s="704"/>
      <c r="B766" s="704"/>
      <c r="D766" s="723"/>
      <c r="E766" s="723"/>
      <c r="F766" s="723"/>
      <c r="G766" s="723"/>
      <c r="H766" s="723"/>
      <c r="I766" s="723"/>
      <c r="J766" s="723"/>
    </row>
    <row r="767" ht="21.0" customHeight="1">
      <c r="A767" s="704"/>
      <c r="B767" s="704"/>
      <c r="D767" s="723"/>
      <c r="E767" s="723"/>
      <c r="F767" s="723"/>
      <c r="G767" s="723"/>
      <c r="H767" s="723"/>
      <c r="I767" s="723"/>
      <c r="J767" s="723"/>
    </row>
    <row r="768" ht="21.0" customHeight="1">
      <c r="A768" s="704"/>
      <c r="B768" s="704"/>
      <c r="D768" s="723"/>
      <c r="E768" s="723"/>
      <c r="F768" s="723"/>
      <c r="G768" s="723"/>
      <c r="H768" s="723"/>
      <c r="I768" s="723"/>
      <c r="J768" s="723"/>
    </row>
    <row r="769" ht="21.0" customHeight="1">
      <c r="A769" s="704"/>
      <c r="B769" s="704"/>
      <c r="D769" s="723"/>
      <c r="E769" s="723"/>
      <c r="F769" s="723"/>
      <c r="G769" s="723"/>
      <c r="H769" s="723"/>
      <c r="I769" s="723"/>
      <c r="J769" s="723"/>
    </row>
    <row r="770" ht="21.0" customHeight="1">
      <c r="A770" s="704"/>
      <c r="B770" s="704"/>
      <c r="D770" s="723"/>
      <c r="E770" s="723"/>
      <c r="F770" s="723"/>
      <c r="G770" s="723"/>
      <c r="H770" s="723"/>
      <c r="I770" s="723"/>
      <c r="J770" s="723"/>
    </row>
    <row r="771" ht="21.0" customHeight="1">
      <c r="A771" s="704"/>
      <c r="B771" s="704"/>
      <c r="D771" s="723"/>
      <c r="E771" s="723"/>
      <c r="F771" s="723"/>
      <c r="G771" s="723"/>
      <c r="H771" s="723"/>
      <c r="I771" s="723"/>
      <c r="J771" s="723"/>
    </row>
    <row r="772" ht="21.0" customHeight="1">
      <c r="A772" s="704"/>
      <c r="B772" s="704"/>
      <c r="D772" s="723"/>
      <c r="E772" s="723"/>
      <c r="F772" s="723"/>
      <c r="G772" s="723"/>
      <c r="H772" s="723"/>
      <c r="I772" s="723"/>
      <c r="J772" s="723"/>
    </row>
    <row r="773" ht="21.0" customHeight="1">
      <c r="A773" s="704"/>
      <c r="B773" s="704"/>
      <c r="D773" s="723"/>
      <c r="E773" s="723"/>
      <c r="F773" s="723"/>
      <c r="G773" s="723"/>
      <c r="H773" s="723"/>
      <c r="I773" s="723"/>
      <c r="J773" s="723"/>
    </row>
    <row r="774" ht="21.0" customHeight="1">
      <c r="A774" s="704"/>
      <c r="B774" s="704"/>
      <c r="D774" s="723"/>
      <c r="E774" s="723"/>
      <c r="F774" s="723"/>
      <c r="G774" s="723"/>
      <c r="H774" s="723"/>
      <c r="I774" s="723"/>
      <c r="J774" s="723"/>
    </row>
    <row r="775" ht="21.0" customHeight="1">
      <c r="A775" s="704"/>
      <c r="B775" s="704"/>
      <c r="D775" s="723"/>
      <c r="E775" s="723"/>
      <c r="F775" s="723"/>
      <c r="G775" s="723"/>
      <c r="H775" s="723"/>
      <c r="I775" s="723"/>
      <c r="J775" s="723"/>
    </row>
    <row r="776" ht="21.0" customHeight="1">
      <c r="A776" s="704"/>
      <c r="B776" s="704"/>
      <c r="D776" s="723"/>
      <c r="E776" s="723"/>
      <c r="F776" s="723"/>
      <c r="G776" s="723"/>
      <c r="H776" s="723"/>
      <c r="I776" s="723"/>
      <c r="J776" s="723"/>
    </row>
    <row r="777" ht="21.0" customHeight="1">
      <c r="A777" s="704"/>
      <c r="B777" s="704"/>
      <c r="D777" s="723"/>
      <c r="E777" s="723"/>
      <c r="F777" s="723"/>
      <c r="G777" s="723"/>
      <c r="H777" s="723"/>
      <c r="I777" s="723"/>
      <c r="J777" s="723"/>
    </row>
    <row r="778" ht="21.0" customHeight="1">
      <c r="A778" s="704"/>
      <c r="B778" s="704"/>
      <c r="D778" s="723"/>
      <c r="E778" s="723"/>
      <c r="F778" s="723"/>
      <c r="G778" s="723"/>
      <c r="H778" s="723"/>
      <c r="I778" s="723"/>
      <c r="J778" s="723"/>
    </row>
    <row r="779" ht="21.0" customHeight="1">
      <c r="A779" s="704"/>
      <c r="B779" s="704"/>
      <c r="D779" s="723"/>
      <c r="E779" s="723"/>
      <c r="F779" s="723"/>
      <c r="G779" s="723"/>
      <c r="H779" s="723"/>
      <c r="I779" s="723"/>
      <c r="J779" s="723"/>
    </row>
    <row r="780" ht="21.0" customHeight="1">
      <c r="A780" s="704"/>
      <c r="B780" s="704"/>
      <c r="D780" s="723"/>
      <c r="E780" s="723"/>
      <c r="F780" s="723"/>
      <c r="G780" s="723"/>
      <c r="H780" s="723"/>
      <c r="I780" s="723"/>
      <c r="J780" s="723"/>
    </row>
    <row r="781" ht="21.0" customHeight="1">
      <c r="A781" s="704"/>
      <c r="B781" s="704"/>
      <c r="D781" s="723"/>
      <c r="E781" s="723"/>
      <c r="F781" s="723"/>
      <c r="G781" s="723"/>
      <c r="H781" s="723"/>
      <c r="I781" s="723"/>
      <c r="J781" s="723"/>
    </row>
    <row r="782" ht="21.0" customHeight="1">
      <c r="A782" s="704"/>
      <c r="B782" s="704"/>
      <c r="D782" s="723"/>
      <c r="E782" s="723"/>
      <c r="F782" s="723"/>
      <c r="G782" s="723"/>
      <c r="H782" s="723"/>
      <c r="I782" s="723"/>
      <c r="J782" s="723"/>
    </row>
    <row r="783" ht="21.0" customHeight="1">
      <c r="A783" s="704"/>
      <c r="B783" s="704"/>
      <c r="D783" s="723"/>
      <c r="E783" s="723"/>
      <c r="F783" s="723"/>
      <c r="G783" s="723"/>
      <c r="H783" s="723"/>
      <c r="I783" s="723"/>
      <c r="J783" s="723"/>
    </row>
    <row r="784" ht="21.0" customHeight="1">
      <c r="A784" s="704"/>
      <c r="B784" s="704"/>
      <c r="D784" s="723"/>
      <c r="E784" s="723"/>
      <c r="F784" s="723"/>
      <c r="G784" s="723"/>
      <c r="H784" s="723"/>
      <c r="I784" s="723"/>
      <c r="J784" s="723"/>
    </row>
    <row r="785" ht="21.0" customHeight="1">
      <c r="A785" s="704"/>
      <c r="B785" s="704"/>
      <c r="D785" s="723"/>
      <c r="E785" s="723"/>
      <c r="F785" s="723"/>
      <c r="G785" s="723"/>
      <c r="H785" s="723"/>
      <c r="I785" s="723"/>
      <c r="J785" s="723"/>
    </row>
    <row r="786" ht="21.0" customHeight="1">
      <c r="A786" s="704"/>
      <c r="B786" s="704"/>
      <c r="D786" s="723"/>
      <c r="E786" s="723"/>
      <c r="F786" s="723"/>
      <c r="G786" s="723"/>
      <c r="H786" s="723"/>
      <c r="I786" s="723"/>
      <c r="J786" s="723"/>
    </row>
    <row r="787" ht="21.0" customHeight="1">
      <c r="A787" s="704"/>
      <c r="B787" s="704"/>
      <c r="D787" s="723"/>
      <c r="E787" s="723"/>
      <c r="F787" s="723"/>
      <c r="G787" s="723"/>
      <c r="H787" s="723"/>
      <c r="I787" s="723"/>
      <c r="J787" s="723"/>
    </row>
    <row r="788" ht="21.0" customHeight="1">
      <c r="A788" s="704"/>
      <c r="B788" s="704"/>
      <c r="D788" s="723"/>
      <c r="E788" s="723"/>
      <c r="F788" s="723"/>
      <c r="G788" s="723"/>
      <c r="H788" s="723"/>
      <c r="I788" s="723"/>
      <c r="J788" s="723"/>
    </row>
    <row r="789" ht="21.0" customHeight="1">
      <c r="A789" s="704"/>
      <c r="B789" s="704"/>
      <c r="D789" s="723"/>
      <c r="E789" s="723"/>
      <c r="F789" s="723"/>
      <c r="G789" s="723"/>
      <c r="H789" s="723"/>
      <c r="I789" s="723"/>
      <c r="J789" s="723"/>
    </row>
    <row r="790" ht="21.0" customHeight="1">
      <c r="A790" s="704"/>
      <c r="B790" s="704"/>
      <c r="D790" s="723"/>
      <c r="E790" s="723"/>
      <c r="F790" s="723"/>
      <c r="G790" s="723"/>
      <c r="H790" s="723"/>
      <c r="I790" s="723"/>
      <c r="J790" s="723"/>
    </row>
    <row r="791" ht="21.0" customHeight="1">
      <c r="A791" s="704"/>
      <c r="B791" s="704"/>
      <c r="D791" s="723"/>
      <c r="E791" s="723"/>
      <c r="F791" s="723"/>
      <c r="G791" s="723"/>
      <c r="H791" s="723"/>
      <c r="I791" s="723"/>
      <c r="J791" s="723"/>
    </row>
    <row r="792" ht="21.0" customHeight="1">
      <c r="A792" s="704"/>
      <c r="B792" s="704"/>
      <c r="D792" s="723"/>
      <c r="E792" s="723"/>
      <c r="F792" s="723"/>
      <c r="G792" s="723"/>
      <c r="H792" s="723"/>
      <c r="I792" s="723"/>
      <c r="J792" s="723"/>
    </row>
    <row r="793" ht="21.0" customHeight="1">
      <c r="A793" s="704"/>
      <c r="B793" s="704"/>
      <c r="D793" s="723"/>
      <c r="E793" s="723"/>
      <c r="F793" s="723"/>
      <c r="G793" s="723"/>
      <c r="H793" s="723"/>
      <c r="I793" s="723"/>
      <c r="J793" s="723"/>
    </row>
    <row r="794" ht="21.0" customHeight="1">
      <c r="A794" s="704"/>
      <c r="B794" s="704"/>
      <c r="D794" s="723"/>
      <c r="E794" s="723"/>
      <c r="F794" s="723"/>
      <c r="G794" s="723"/>
      <c r="H794" s="723"/>
      <c r="I794" s="723"/>
      <c r="J794" s="723"/>
    </row>
    <row r="795" ht="21.0" customHeight="1">
      <c r="A795" s="704"/>
      <c r="B795" s="704"/>
      <c r="D795" s="723"/>
      <c r="E795" s="723"/>
      <c r="F795" s="723"/>
      <c r="G795" s="723"/>
      <c r="H795" s="723"/>
      <c r="I795" s="723"/>
      <c r="J795" s="723"/>
    </row>
    <row r="796" ht="21.0" customHeight="1">
      <c r="A796" s="704"/>
      <c r="B796" s="704"/>
      <c r="D796" s="723"/>
      <c r="E796" s="723"/>
      <c r="F796" s="723"/>
      <c r="G796" s="723"/>
      <c r="H796" s="723"/>
      <c r="I796" s="723"/>
      <c r="J796" s="723"/>
    </row>
    <row r="797" ht="21.0" customHeight="1">
      <c r="A797" s="704"/>
      <c r="B797" s="704"/>
      <c r="D797" s="723"/>
      <c r="E797" s="723"/>
      <c r="F797" s="723"/>
      <c r="G797" s="723"/>
      <c r="H797" s="723"/>
      <c r="I797" s="723"/>
      <c r="J797" s="723"/>
    </row>
    <row r="798" ht="21.0" customHeight="1">
      <c r="A798" s="704"/>
      <c r="B798" s="704"/>
      <c r="D798" s="723"/>
      <c r="E798" s="723"/>
      <c r="F798" s="723"/>
      <c r="G798" s="723"/>
      <c r="H798" s="723"/>
      <c r="I798" s="723"/>
      <c r="J798" s="723"/>
    </row>
    <row r="799" ht="21.0" customHeight="1">
      <c r="A799" s="704"/>
      <c r="B799" s="704"/>
      <c r="D799" s="723"/>
      <c r="E799" s="723"/>
      <c r="F799" s="723"/>
      <c r="G799" s="723"/>
      <c r="H799" s="723"/>
      <c r="I799" s="723"/>
      <c r="J799" s="723"/>
    </row>
    <row r="800" ht="21.0" customHeight="1">
      <c r="A800" s="704"/>
      <c r="B800" s="704"/>
      <c r="D800" s="723"/>
      <c r="E800" s="723"/>
      <c r="F800" s="723"/>
      <c r="G800" s="723"/>
      <c r="H800" s="723"/>
      <c r="I800" s="723"/>
      <c r="J800" s="723"/>
    </row>
    <row r="801" ht="21.0" customHeight="1">
      <c r="A801" s="704"/>
      <c r="B801" s="704"/>
      <c r="D801" s="723"/>
      <c r="E801" s="723"/>
      <c r="F801" s="723"/>
      <c r="G801" s="723"/>
      <c r="H801" s="723"/>
      <c r="I801" s="723"/>
      <c r="J801" s="723"/>
    </row>
    <row r="802" ht="21.0" customHeight="1">
      <c r="A802" s="704"/>
      <c r="B802" s="704"/>
      <c r="D802" s="723"/>
      <c r="E802" s="723"/>
      <c r="F802" s="723"/>
      <c r="G802" s="723"/>
      <c r="H802" s="723"/>
      <c r="I802" s="723"/>
      <c r="J802" s="723"/>
    </row>
    <row r="803" ht="21.0" customHeight="1">
      <c r="A803" s="704"/>
      <c r="B803" s="704"/>
      <c r="D803" s="723"/>
      <c r="E803" s="723"/>
      <c r="F803" s="723"/>
      <c r="G803" s="723"/>
      <c r="H803" s="723"/>
      <c r="I803" s="723"/>
      <c r="J803" s="723"/>
    </row>
    <row r="804" ht="21.0" customHeight="1">
      <c r="A804" s="704"/>
      <c r="B804" s="704"/>
      <c r="D804" s="723"/>
      <c r="E804" s="723"/>
      <c r="F804" s="723"/>
      <c r="G804" s="723"/>
      <c r="H804" s="723"/>
      <c r="I804" s="723"/>
      <c r="J804" s="723"/>
    </row>
    <row r="805" ht="21.0" customHeight="1">
      <c r="A805" s="704"/>
      <c r="B805" s="704"/>
      <c r="D805" s="723"/>
      <c r="E805" s="723"/>
      <c r="F805" s="723"/>
      <c r="G805" s="723"/>
      <c r="H805" s="723"/>
      <c r="I805" s="723"/>
      <c r="J805" s="723"/>
    </row>
    <row r="806" ht="21.0" customHeight="1">
      <c r="A806" s="704"/>
      <c r="B806" s="704"/>
      <c r="D806" s="723"/>
      <c r="E806" s="723"/>
      <c r="F806" s="723"/>
      <c r="G806" s="723"/>
      <c r="H806" s="723"/>
      <c r="I806" s="723"/>
      <c r="J806" s="723"/>
    </row>
    <row r="807" ht="21.0" customHeight="1">
      <c r="A807" s="704"/>
      <c r="B807" s="704"/>
      <c r="D807" s="723"/>
      <c r="E807" s="723"/>
      <c r="F807" s="723"/>
      <c r="G807" s="723"/>
      <c r="H807" s="723"/>
      <c r="I807" s="723"/>
      <c r="J807" s="723"/>
    </row>
    <row r="808" ht="21.0" customHeight="1">
      <c r="A808" s="704"/>
      <c r="B808" s="704"/>
      <c r="D808" s="723"/>
      <c r="E808" s="723"/>
      <c r="F808" s="723"/>
      <c r="G808" s="723"/>
      <c r="H808" s="723"/>
      <c r="I808" s="723"/>
      <c r="J808" s="723"/>
    </row>
    <row r="809" ht="21.0" customHeight="1">
      <c r="A809" s="704"/>
      <c r="B809" s="704"/>
      <c r="D809" s="723"/>
      <c r="E809" s="723"/>
      <c r="F809" s="723"/>
      <c r="G809" s="723"/>
      <c r="H809" s="723"/>
      <c r="I809" s="723"/>
      <c r="J809" s="723"/>
    </row>
    <row r="810" ht="21.0" customHeight="1">
      <c r="A810" s="704"/>
      <c r="B810" s="704"/>
      <c r="D810" s="723"/>
      <c r="E810" s="723"/>
      <c r="F810" s="723"/>
      <c r="G810" s="723"/>
      <c r="H810" s="723"/>
      <c r="I810" s="723"/>
      <c r="J810" s="723"/>
    </row>
    <row r="811" ht="21.0" customHeight="1">
      <c r="A811" s="704"/>
      <c r="B811" s="704"/>
      <c r="D811" s="723"/>
      <c r="E811" s="723"/>
      <c r="F811" s="723"/>
      <c r="G811" s="723"/>
      <c r="H811" s="723"/>
      <c r="I811" s="723"/>
      <c r="J811" s="723"/>
    </row>
    <row r="812" ht="21.0" customHeight="1">
      <c r="A812" s="704"/>
      <c r="B812" s="704"/>
      <c r="D812" s="723"/>
      <c r="E812" s="723"/>
      <c r="F812" s="723"/>
      <c r="G812" s="723"/>
      <c r="H812" s="723"/>
      <c r="I812" s="723"/>
      <c r="J812" s="723"/>
    </row>
    <row r="813" ht="21.0" customHeight="1">
      <c r="A813" s="704"/>
      <c r="B813" s="704"/>
      <c r="D813" s="723"/>
      <c r="E813" s="723"/>
      <c r="F813" s="723"/>
      <c r="G813" s="723"/>
      <c r="H813" s="723"/>
      <c r="I813" s="723"/>
      <c r="J813" s="723"/>
    </row>
    <row r="814" ht="21.0" customHeight="1">
      <c r="A814" s="704"/>
      <c r="B814" s="704"/>
      <c r="D814" s="723"/>
      <c r="E814" s="723"/>
      <c r="F814" s="723"/>
      <c r="G814" s="723"/>
      <c r="H814" s="723"/>
      <c r="I814" s="723"/>
      <c r="J814" s="723"/>
    </row>
    <row r="815" ht="21.0" customHeight="1">
      <c r="A815" s="704"/>
      <c r="B815" s="704"/>
      <c r="D815" s="723"/>
      <c r="E815" s="723"/>
      <c r="F815" s="723"/>
      <c r="G815" s="723"/>
      <c r="H815" s="723"/>
      <c r="I815" s="723"/>
      <c r="J815" s="723"/>
    </row>
    <row r="816" ht="21.0" customHeight="1">
      <c r="A816" s="704"/>
      <c r="B816" s="704"/>
      <c r="D816" s="723"/>
      <c r="E816" s="723"/>
      <c r="F816" s="723"/>
      <c r="G816" s="723"/>
      <c r="H816" s="723"/>
      <c r="I816" s="723"/>
      <c r="J816" s="723"/>
    </row>
    <row r="817" ht="21.0" customHeight="1">
      <c r="A817" s="704"/>
      <c r="B817" s="704"/>
      <c r="D817" s="723"/>
      <c r="E817" s="723"/>
      <c r="F817" s="723"/>
      <c r="G817" s="723"/>
      <c r="H817" s="723"/>
      <c r="I817" s="723"/>
      <c r="J817" s="723"/>
    </row>
    <row r="818" ht="21.0" customHeight="1">
      <c r="A818" s="704"/>
      <c r="B818" s="704"/>
      <c r="D818" s="723"/>
      <c r="E818" s="723"/>
      <c r="F818" s="723"/>
      <c r="G818" s="723"/>
      <c r="H818" s="723"/>
      <c r="I818" s="723"/>
      <c r="J818" s="723"/>
    </row>
    <row r="819" ht="21.0" customHeight="1">
      <c r="A819" s="704"/>
      <c r="B819" s="704"/>
      <c r="D819" s="723"/>
      <c r="E819" s="723"/>
      <c r="F819" s="723"/>
      <c r="G819" s="723"/>
      <c r="H819" s="723"/>
      <c r="I819" s="723"/>
      <c r="J819" s="723"/>
    </row>
    <row r="820" ht="21.0" customHeight="1">
      <c r="A820" s="704"/>
      <c r="B820" s="704"/>
      <c r="D820" s="723"/>
      <c r="E820" s="723"/>
      <c r="F820" s="723"/>
      <c r="G820" s="723"/>
      <c r="H820" s="723"/>
      <c r="I820" s="723"/>
      <c r="J820" s="723"/>
    </row>
    <row r="821" ht="21.0" customHeight="1">
      <c r="A821" s="704"/>
      <c r="B821" s="704"/>
      <c r="D821" s="723"/>
      <c r="E821" s="723"/>
      <c r="F821" s="723"/>
      <c r="G821" s="723"/>
      <c r="H821" s="723"/>
      <c r="I821" s="723"/>
      <c r="J821" s="723"/>
    </row>
    <row r="822" ht="21.0" customHeight="1">
      <c r="A822" s="704"/>
      <c r="B822" s="704"/>
      <c r="D822" s="723"/>
      <c r="E822" s="723"/>
      <c r="F822" s="723"/>
      <c r="G822" s="723"/>
      <c r="H822" s="723"/>
      <c r="I822" s="723"/>
      <c r="J822" s="723"/>
    </row>
    <row r="823" ht="21.0" customHeight="1">
      <c r="A823" s="704"/>
      <c r="B823" s="704"/>
      <c r="D823" s="723"/>
      <c r="E823" s="723"/>
      <c r="F823" s="723"/>
      <c r="G823" s="723"/>
      <c r="H823" s="723"/>
      <c r="I823" s="723"/>
      <c r="J823" s="723"/>
    </row>
    <row r="824" ht="21.0" customHeight="1">
      <c r="A824" s="704"/>
      <c r="B824" s="704"/>
      <c r="D824" s="723"/>
      <c r="E824" s="723"/>
      <c r="F824" s="723"/>
      <c r="G824" s="723"/>
      <c r="H824" s="723"/>
      <c r="I824" s="723"/>
      <c r="J824" s="723"/>
    </row>
    <row r="825" ht="21.0" customHeight="1">
      <c r="A825" s="704"/>
      <c r="B825" s="704"/>
      <c r="D825" s="723"/>
      <c r="E825" s="723"/>
      <c r="F825" s="723"/>
      <c r="G825" s="723"/>
      <c r="H825" s="723"/>
      <c r="I825" s="723"/>
      <c r="J825" s="723"/>
    </row>
    <row r="826" ht="21.0" customHeight="1">
      <c r="A826" s="704"/>
      <c r="B826" s="704"/>
      <c r="D826" s="723"/>
      <c r="E826" s="723"/>
      <c r="F826" s="723"/>
      <c r="G826" s="723"/>
      <c r="H826" s="723"/>
      <c r="I826" s="723"/>
      <c r="J826" s="723"/>
    </row>
    <row r="827" ht="21.0" customHeight="1">
      <c r="A827" s="704"/>
      <c r="B827" s="704"/>
      <c r="D827" s="723"/>
      <c r="E827" s="723"/>
      <c r="F827" s="723"/>
      <c r="G827" s="723"/>
      <c r="H827" s="723"/>
      <c r="I827" s="723"/>
      <c r="J827" s="723"/>
    </row>
    <row r="828" ht="21.0" customHeight="1">
      <c r="A828" s="704"/>
      <c r="B828" s="704"/>
      <c r="D828" s="723"/>
      <c r="E828" s="723"/>
      <c r="F828" s="723"/>
      <c r="G828" s="723"/>
      <c r="H828" s="723"/>
      <c r="I828" s="723"/>
      <c r="J828" s="723"/>
    </row>
    <row r="829" ht="21.0" customHeight="1">
      <c r="A829" s="704"/>
      <c r="B829" s="704"/>
      <c r="D829" s="723"/>
      <c r="E829" s="723"/>
      <c r="F829" s="723"/>
      <c r="G829" s="723"/>
      <c r="H829" s="723"/>
      <c r="I829" s="723"/>
      <c r="J829" s="723"/>
    </row>
    <row r="830" ht="21.0" customHeight="1">
      <c r="A830" s="704"/>
      <c r="B830" s="704"/>
      <c r="D830" s="723"/>
      <c r="E830" s="723"/>
      <c r="F830" s="723"/>
      <c r="G830" s="723"/>
      <c r="H830" s="723"/>
      <c r="I830" s="723"/>
      <c r="J830" s="723"/>
    </row>
    <row r="831" ht="21.0" customHeight="1">
      <c r="A831" s="704"/>
      <c r="B831" s="704"/>
      <c r="D831" s="723"/>
      <c r="E831" s="723"/>
      <c r="F831" s="723"/>
      <c r="G831" s="723"/>
      <c r="H831" s="723"/>
      <c r="I831" s="723"/>
      <c r="J831" s="723"/>
    </row>
    <row r="832" ht="21.0" customHeight="1">
      <c r="A832" s="704"/>
      <c r="B832" s="704"/>
      <c r="D832" s="723"/>
      <c r="E832" s="723"/>
      <c r="F832" s="723"/>
      <c r="G832" s="723"/>
      <c r="H832" s="723"/>
      <c r="I832" s="723"/>
      <c r="J832" s="723"/>
    </row>
    <row r="833" ht="21.0" customHeight="1">
      <c r="A833" s="704"/>
      <c r="B833" s="704"/>
      <c r="D833" s="723"/>
      <c r="E833" s="723"/>
      <c r="F833" s="723"/>
      <c r="G833" s="723"/>
      <c r="H833" s="723"/>
      <c r="I833" s="723"/>
      <c r="J833" s="723"/>
    </row>
    <row r="834" ht="21.0" customHeight="1">
      <c r="A834" s="704"/>
      <c r="B834" s="704"/>
      <c r="D834" s="723"/>
      <c r="E834" s="723"/>
      <c r="F834" s="723"/>
      <c r="G834" s="723"/>
      <c r="H834" s="723"/>
      <c r="I834" s="723"/>
      <c r="J834" s="723"/>
    </row>
    <row r="835" ht="21.0" customHeight="1">
      <c r="A835" s="704"/>
      <c r="B835" s="704"/>
      <c r="D835" s="723"/>
      <c r="E835" s="723"/>
      <c r="F835" s="723"/>
      <c r="G835" s="723"/>
      <c r="H835" s="723"/>
      <c r="I835" s="723"/>
      <c r="J835" s="723"/>
    </row>
    <row r="836" ht="21.0" customHeight="1">
      <c r="A836" s="704"/>
      <c r="B836" s="704"/>
      <c r="D836" s="723"/>
      <c r="E836" s="723"/>
      <c r="F836" s="723"/>
      <c r="G836" s="723"/>
      <c r="H836" s="723"/>
      <c r="I836" s="723"/>
      <c r="J836" s="723"/>
    </row>
    <row r="837" ht="21.0" customHeight="1">
      <c r="A837" s="704"/>
      <c r="B837" s="704"/>
      <c r="D837" s="723"/>
      <c r="E837" s="723"/>
      <c r="F837" s="723"/>
      <c r="G837" s="723"/>
      <c r="H837" s="723"/>
      <c r="I837" s="723"/>
      <c r="J837" s="723"/>
    </row>
    <row r="838" ht="21.0" customHeight="1">
      <c r="A838" s="704"/>
      <c r="B838" s="704"/>
      <c r="D838" s="723"/>
      <c r="E838" s="723"/>
      <c r="F838" s="723"/>
      <c r="G838" s="723"/>
      <c r="H838" s="723"/>
      <c r="I838" s="723"/>
      <c r="J838" s="723"/>
    </row>
    <row r="839" ht="21.0" customHeight="1">
      <c r="A839" s="704"/>
      <c r="B839" s="704"/>
      <c r="D839" s="723"/>
      <c r="E839" s="723"/>
      <c r="F839" s="723"/>
      <c r="G839" s="723"/>
      <c r="H839" s="723"/>
      <c r="I839" s="723"/>
      <c r="J839" s="723"/>
    </row>
    <row r="840" ht="21.0" customHeight="1">
      <c r="A840" s="704"/>
      <c r="B840" s="704"/>
      <c r="D840" s="723"/>
      <c r="E840" s="723"/>
      <c r="F840" s="723"/>
      <c r="G840" s="723"/>
      <c r="H840" s="723"/>
      <c r="I840" s="723"/>
      <c r="J840" s="723"/>
    </row>
    <row r="841" ht="21.0" customHeight="1">
      <c r="A841" s="704"/>
      <c r="B841" s="704"/>
      <c r="D841" s="723"/>
      <c r="E841" s="723"/>
      <c r="F841" s="723"/>
      <c r="G841" s="723"/>
      <c r="H841" s="723"/>
      <c r="I841" s="723"/>
      <c r="J841" s="723"/>
    </row>
    <row r="842" ht="21.0" customHeight="1">
      <c r="A842" s="704"/>
      <c r="B842" s="704"/>
      <c r="D842" s="723"/>
      <c r="E842" s="723"/>
      <c r="F842" s="723"/>
      <c r="G842" s="723"/>
      <c r="H842" s="723"/>
      <c r="I842" s="723"/>
      <c r="J842" s="723"/>
    </row>
    <row r="843" ht="21.0" customHeight="1">
      <c r="A843" s="704"/>
      <c r="B843" s="704"/>
      <c r="D843" s="723"/>
      <c r="E843" s="723"/>
      <c r="F843" s="723"/>
      <c r="G843" s="723"/>
      <c r="H843" s="723"/>
      <c r="I843" s="723"/>
      <c r="J843" s="723"/>
    </row>
    <row r="844" ht="21.0" customHeight="1">
      <c r="A844" s="704"/>
      <c r="B844" s="704"/>
      <c r="D844" s="723"/>
      <c r="E844" s="723"/>
      <c r="F844" s="723"/>
      <c r="G844" s="723"/>
      <c r="H844" s="723"/>
      <c r="I844" s="723"/>
      <c r="J844" s="723"/>
    </row>
    <row r="845" ht="21.0" customHeight="1">
      <c r="A845" s="704"/>
      <c r="B845" s="704"/>
      <c r="D845" s="723"/>
      <c r="E845" s="723"/>
      <c r="F845" s="723"/>
      <c r="G845" s="723"/>
      <c r="H845" s="723"/>
      <c r="I845" s="723"/>
      <c r="J845" s="723"/>
    </row>
    <row r="846" ht="21.0" customHeight="1">
      <c r="A846" s="704"/>
      <c r="B846" s="704"/>
      <c r="D846" s="723"/>
      <c r="E846" s="723"/>
      <c r="F846" s="723"/>
      <c r="G846" s="723"/>
      <c r="H846" s="723"/>
      <c r="I846" s="723"/>
      <c r="J846" s="723"/>
    </row>
    <row r="847" ht="21.0" customHeight="1">
      <c r="A847" s="704"/>
      <c r="B847" s="704"/>
      <c r="D847" s="723"/>
      <c r="E847" s="723"/>
      <c r="F847" s="723"/>
      <c r="G847" s="723"/>
      <c r="H847" s="723"/>
      <c r="I847" s="723"/>
      <c r="J847" s="723"/>
    </row>
    <row r="848" ht="21.0" customHeight="1">
      <c r="A848" s="704"/>
      <c r="B848" s="704"/>
      <c r="D848" s="723"/>
      <c r="E848" s="723"/>
      <c r="F848" s="723"/>
      <c r="G848" s="723"/>
      <c r="H848" s="723"/>
      <c r="I848" s="723"/>
      <c r="J848" s="723"/>
    </row>
    <row r="849" ht="21.0" customHeight="1">
      <c r="A849" s="704"/>
      <c r="B849" s="704"/>
      <c r="D849" s="723"/>
      <c r="E849" s="723"/>
      <c r="F849" s="723"/>
      <c r="G849" s="723"/>
      <c r="H849" s="723"/>
      <c r="I849" s="723"/>
      <c r="J849" s="723"/>
    </row>
    <row r="850" ht="21.0" customHeight="1">
      <c r="A850" s="704"/>
      <c r="B850" s="704"/>
      <c r="D850" s="723"/>
      <c r="E850" s="723"/>
      <c r="F850" s="723"/>
      <c r="G850" s="723"/>
      <c r="H850" s="723"/>
      <c r="I850" s="723"/>
      <c r="J850" s="723"/>
    </row>
    <row r="851" ht="21.0" customHeight="1">
      <c r="A851" s="704"/>
      <c r="B851" s="704"/>
      <c r="D851" s="723"/>
      <c r="E851" s="723"/>
      <c r="F851" s="723"/>
      <c r="G851" s="723"/>
      <c r="H851" s="723"/>
      <c r="I851" s="723"/>
      <c r="J851" s="723"/>
    </row>
    <row r="852" ht="21.0" customHeight="1">
      <c r="A852" s="704"/>
      <c r="B852" s="704"/>
      <c r="D852" s="723"/>
      <c r="E852" s="723"/>
      <c r="F852" s="723"/>
      <c r="G852" s="723"/>
      <c r="H852" s="723"/>
      <c r="I852" s="723"/>
      <c r="J852" s="723"/>
    </row>
    <row r="853" ht="21.0" customHeight="1">
      <c r="A853" s="704"/>
      <c r="B853" s="704"/>
      <c r="D853" s="723"/>
      <c r="E853" s="723"/>
      <c r="F853" s="723"/>
      <c r="G853" s="723"/>
      <c r="H853" s="723"/>
      <c r="I853" s="723"/>
      <c r="J853" s="723"/>
    </row>
    <row r="854" ht="21.0" customHeight="1">
      <c r="A854" s="704"/>
      <c r="B854" s="704"/>
      <c r="D854" s="723"/>
      <c r="E854" s="723"/>
      <c r="F854" s="723"/>
      <c r="G854" s="723"/>
      <c r="H854" s="723"/>
      <c r="I854" s="723"/>
      <c r="J854" s="723"/>
    </row>
    <row r="855" ht="21.0" customHeight="1">
      <c r="A855" s="704"/>
      <c r="B855" s="704"/>
      <c r="D855" s="723"/>
      <c r="E855" s="723"/>
      <c r="F855" s="723"/>
      <c r="G855" s="723"/>
      <c r="H855" s="723"/>
      <c r="I855" s="723"/>
      <c r="J855" s="723"/>
    </row>
    <row r="856" ht="21.0" customHeight="1">
      <c r="A856" s="704"/>
      <c r="B856" s="704"/>
      <c r="D856" s="723"/>
      <c r="E856" s="723"/>
      <c r="F856" s="723"/>
      <c r="G856" s="723"/>
      <c r="H856" s="723"/>
      <c r="I856" s="723"/>
      <c r="J856" s="723"/>
    </row>
    <row r="857" ht="21.0" customHeight="1">
      <c r="A857" s="704"/>
      <c r="B857" s="704"/>
      <c r="D857" s="723"/>
      <c r="E857" s="723"/>
      <c r="F857" s="723"/>
      <c r="G857" s="723"/>
      <c r="H857" s="723"/>
      <c r="I857" s="723"/>
      <c r="J857" s="723"/>
    </row>
    <row r="858" ht="21.0" customHeight="1">
      <c r="A858" s="704"/>
      <c r="B858" s="704"/>
      <c r="D858" s="723"/>
      <c r="E858" s="723"/>
      <c r="F858" s="723"/>
      <c r="G858" s="723"/>
      <c r="H858" s="723"/>
      <c r="I858" s="723"/>
      <c r="J858" s="723"/>
    </row>
    <row r="859" ht="21.0" customHeight="1">
      <c r="A859" s="704"/>
      <c r="B859" s="704"/>
      <c r="D859" s="723"/>
      <c r="E859" s="723"/>
      <c r="F859" s="723"/>
      <c r="G859" s="723"/>
      <c r="H859" s="723"/>
      <c r="I859" s="723"/>
      <c r="J859" s="723"/>
    </row>
    <row r="860" ht="21.0" customHeight="1">
      <c r="A860" s="704"/>
      <c r="B860" s="704"/>
      <c r="D860" s="723"/>
      <c r="E860" s="723"/>
      <c r="F860" s="723"/>
      <c r="G860" s="723"/>
      <c r="H860" s="723"/>
      <c r="I860" s="723"/>
      <c r="J860" s="723"/>
    </row>
    <row r="861" ht="21.0" customHeight="1">
      <c r="A861" s="704"/>
      <c r="B861" s="704"/>
      <c r="D861" s="723"/>
      <c r="E861" s="723"/>
      <c r="F861" s="723"/>
      <c r="G861" s="723"/>
      <c r="H861" s="723"/>
      <c r="I861" s="723"/>
      <c r="J861" s="723"/>
    </row>
    <row r="862" ht="21.0" customHeight="1">
      <c r="A862" s="704"/>
      <c r="B862" s="704"/>
      <c r="D862" s="723"/>
      <c r="E862" s="723"/>
      <c r="F862" s="723"/>
      <c r="G862" s="723"/>
      <c r="H862" s="723"/>
      <c r="I862" s="723"/>
      <c r="J862" s="723"/>
    </row>
    <row r="863" ht="21.0" customHeight="1">
      <c r="A863" s="704"/>
      <c r="B863" s="704"/>
      <c r="D863" s="723"/>
      <c r="E863" s="723"/>
      <c r="F863" s="723"/>
      <c r="G863" s="723"/>
      <c r="H863" s="723"/>
      <c r="I863" s="723"/>
      <c r="J863" s="723"/>
    </row>
    <row r="864" ht="21.0" customHeight="1">
      <c r="A864" s="704"/>
      <c r="B864" s="704"/>
      <c r="D864" s="723"/>
      <c r="E864" s="723"/>
      <c r="F864" s="723"/>
      <c r="G864" s="723"/>
      <c r="H864" s="723"/>
      <c r="I864" s="723"/>
      <c r="J864" s="723"/>
    </row>
    <row r="865" ht="21.0" customHeight="1">
      <c r="A865" s="704"/>
      <c r="B865" s="704"/>
      <c r="D865" s="723"/>
      <c r="E865" s="723"/>
      <c r="F865" s="723"/>
      <c r="G865" s="723"/>
      <c r="H865" s="723"/>
      <c r="I865" s="723"/>
      <c r="J865" s="723"/>
    </row>
    <row r="866" ht="21.0" customHeight="1">
      <c r="A866" s="704"/>
      <c r="B866" s="704"/>
      <c r="D866" s="723"/>
      <c r="E866" s="723"/>
      <c r="F866" s="723"/>
      <c r="G866" s="723"/>
      <c r="H866" s="723"/>
      <c r="I866" s="723"/>
      <c r="J866" s="723"/>
    </row>
    <row r="867" ht="21.0" customHeight="1">
      <c r="A867" s="704"/>
      <c r="B867" s="704"/>
      <c r="D867" s="723"/>
      <c r="E867" s="723"/>
      <c r="F867" s="723"/>
      <c r="G867" s="723"/>
      <c r="H867" s="723"/>
      <c r="I867" s="723"/>
      <c r="J867" s="723"/>
    </row>
    <row r="868" ht="21.0" customHeight="1">
      <c r="A868" s="704"/>
      <c r="B868" s="704"/>
      <c r="D868" s="723"/>
      <c r="E868" s="723"/>
      <c r="F868" s="723"/>
      <c r="G868" s="723"/>
      <c r="H868" s="723"/>
      <c r="I868" s="723"/>
      <c r="J868" s="723"/>
    </row>
    <row r="869" ht="21.0" customHeight="1">
      <c r="A869" s="704"/>
      <c r="B869" s="704"/>
      <c r="D869" s="723"/>
      <c r="E869" s="723"/>
      <c r="F869" s="723"/>
      <c r="G869" s="723"/>
      <c r="H869" s="723"/>
      <c r="I869" s="723"/>
      <c r="J869" s="723"/>
    </row>
    <row r="870" ht="21.0" customHeight="1">
      <c r="A870" s="704"/>
      <c r="B870" s="704"/>
      <c r="D870" s="723"/>
      <c r="E870" s="723"/>
      <c r="F870" s="723"/>
      <c r="G870" s="723"/>
      <c r="H870" s="723"/>
      <c r="I870" s="723"/>
      <c r="J870" s="723"/>
    </row>
    <row r="871" ht="21.0" customHeight="1">
      <c r="A871" s="704"/>
      <c r="B871" s="704"/>
      <c r="D871" s="723"/>
      <c r="E871" s="723"/>
      <c r="F871" s="723"/>
      <c r="G871" s="723"/>
      <c r="H871" s="723"/>
      <c r="I871" s="723"/>
      <c r="J871" s="723"/>
    </row>
    <row r="872" ht="21.0" customHeight="1">
      <c r="A872" s="704"/>
      <c r="B872" s="704"/>
      <c r="D872" s="723"/>
      <c r="E872" s="723"/>
      <c r="F872" s="723"/>
      <c r="G872" s="723"/>
      <c r="H872" s="723"/>
      <c r="I872" s="723"/>
      <c r="J872" s="723"/>
    </row>
    <row r="873" ht="21.0" customHeight="1">
      <c r="A873" s="704"/>
      <c r="B873" s="704"/>
      <c r="D873" s="723"/>
      <c r="E873" s="723"/>
      <c r="F873" s="723"/>
      <c r="G873" s="723"/>
      <c r="H873" s="723"/>
      <c r="I873" s="723"/>
      <c r="J873" s="723"/>
    </row>
    <row r="874" ht="21.0" customHeight="1">
      <c r="A874" s="704"/>
      <c r="B874" s="704"/>
      <c r="D874" s="723"/>
      <c r="E874" s="723"/>
      <c r="F874" s="723"/>
      <c r="G874" s="723"/>
      <c r="H874" s="723"/>
      <c r="I874" s="723"/>
      <c r="J874" s="723"/>
    </row>
    <row r="875" ht="21.0" customHeight="1">
      <c r="A875" s="704"/>
      <c r="B875" s="704"/>
      <c r="D875" s="723"/>
      <c r="E875" s="723"/>
      <c r="F875" s="723"/>
      <c r="G875" s="723"/>
      <c r="H875" s="723"/>
      <c r="I875" s="723"/>
      <c r="J875" s="723"/>
    </row>
    <row r="876" ht="21.0" customHeight="1">
      <c r="A876" s="704"/>
      <c r="B876" s="704"/>
      <c r="D876" s="723"/>
      <c r="E876" s="723"/>
      <c r="F876" s="723"/>
      <c r="G876" s="723"/>
      <c r="H876" s="723"/>
      <c r="I876" s="723"/>
      <c r="J876" s="723"/>
    </row>
    <row r="877" ht="21.0" customHeight="1">
      <c r="A877" s="704"/>
      <c r="B877" s="704"/>
      <c r="D877" s="723"/>
      <c r="E877" s="723"/>
      <c r="F877" s="723"/>
      <c r="G877" s="723"/>
      <c r="H877" s="723"/>
      <c r="I877" s="723"/>
      <c r="J877" s="723"/>
    </row>
    <row r="878" ht="21.0" customHeight="1">
      <c r="A878" s="704"/>
      <c r="B878" s="704"/>
      <c r="D878" s="723"/>
      <c r="E878" s="723"/>
      <c r="F878" s="723"/>
      <c r="G878" s="723"/>
      <c r="H878" s="723"/>
      <c r="I878" s="723"/>
      <c r="J878" s="723"/>
    </row>
    <row r="879" ht="21.0" customHeight="1">
      <c r="A879" s="704"/>
      <c r="B879" s="704"/>
      <c r="D879" s="723"/>
      <c r="E879" s="723"/>
      <c r="F879" s="723"/>
      <c r="G879" s="723"/>
      <c r="H879" s="723"/>
      <c r="I879" s="723"/>
      <c r="J879" s="723"/>
    </row>
    <row r="880" ht="21.0" customHeight="1">
      <c r="A880" s="704"/>
      <c r="B880" s="704"/>
      <c r="D880" s="723"/>
      <c r="E880" s="723"/>
      <c r="F880" s="723"/>
      <c r="G880" s="723"/>
      <c r="H880" s="723"/>
      <c r="I880" s="723"/>
      <c r="J880" s="723"/>
    </row>
    <row r="881" ht="21.0" customHeight="1">
      <c r="A881" s="704"/>
      <c r="B881" s="704"/>
      <c r="D881" s="723"/>
      <c r="E881" s="723"/>
      <c r="F881" s="723"/>
      <c r="G881" s="723"/>
      <c r="H881" s="723"/>
      <c r="I881" s="723"/>
      <c r="J881" s="723"/>
    </row>
    <row r="882" ht="21.0" customHeight="1">
      <c r="A882" s="704"/>
      <c r="B882" s="704"/>
      <c r="D882" s="723"/>
      <c r="E882" s="723"/>
      <c r="F882" s="723"/>
      <c r="G882" s="723"/>
      <c r="H882" s="723"/>
      <c r="I882" s="723"/>
      <c r="J882" s="723"/>
    </row>
    <row r="883" ht="21.0" customHeight="1">
      <c r="A883" s="704"/>
      <c r="B883" s="704"/>
      <c r="D883" s="723"/>
      <c r="E883" s="723"/>
      <c r="F883" s="723"/>
      <c r="G883" s="723"/>
      <c r="H883" s="723"/>
      <c r="I883" s="723"/>
      <c r="J883" s="723"/>
    </row>
    <row r="884" ht="21.0" customHeight="1">
      <c r="A884" s="704"/>
      <c r="B884" s="704"/>
      <c r="D884" s="723"/>
      <c r="E884" s="723"/>
      <c r="F884" s="723"/>
      <c r="G884" s="723"/>
      <c r="H884" s="723"/>
      <c r="I884" s="723"/>
      <c r="J884" s="723"/>
    </row>
    <row r="885" ht="21.0" customHeight="1">
      <c r="A885" s="704"/>
      <c r="B885" s="704"/>
      <c r="D885" s="723"/>
      <c r="E885" s="723"/>
      <c r="F885" s="723"/>
      <c r="G885" s="723"/>
      <c r="H885" s="723"/>
      <c r="I885" s="723"/>
      <c r="J885" s="723"/>
    </row>
    <row r="886" ht="21.0" customHeight="1">
      <c r="A886" s="704"/>
      <c r="B886" s="704"/>
      <c r="D886" s="723"/>
      <c r="E886" s="723"/>
      <c r="F886" s="723"/>
      <c r="G886" s="723"/>
      <c r="H886" s="723"/>
      <c r="I886" s="723"/>
      <c r="J886" s="723"/>
    </row>
    <row r="887" ht="21.0" customHeight="1">
      <c r="A887" s="704"/>
      <c r="B887" s="704"/>
      <c r="D887" s="723"/>
      <c r="E887" s="723"/>
      <c r="F887" s="723"/>
      <c r="G887" s="723"/>
      <c r="H887" s="723"/>
      <c r="I887" s="723"/>
      <c r="J887" s="723"/>
    </row>
    <row r="888" ht="21.0" customHeight="1">
      <c r="A888" s="704"/>
      <c r="B888" s="704"/>
      <c r="D888" s="723"/>
      <c r="E888" s="723"/>
      <c r="F888" s="723"/>
      <c r="G888" s="723"/>
      <c r="H888" s="723"/>
      <c r="I888" s="723"/>
      <c r="J888" s="723"/>
    </row>
    <row r="889" ht="21.0" customHeight="1">
      <c r="A889" s="704"/>
      <c r="B889" s="704"/>
      <c r="D889" s="723"/>
      <c r="E889" s="723"/>
      <c r="F889" s="723"/>
      <c r="G889" s="723"/>
      <c r="H889" s="723"/>
      <c r="I889" s="723"/>
      <c r="J889" s="723"/>
    </row>
    <row r="890" ht="21.0" customHeight="1">
      <c r="A890" s="704"/>
      <c r="B890" s="704"/>
      <c r="D890" s="723"/>
      <c r="E890" s="723"/>
      <c r="F890" s="723"/>
      <c r="G890" s="723"/>
      <c r="H890" s="723"/>
      <c r="I890" s="723"/>
      <c r="J890" s="723"/>
    </row>
    <row r="891" ht="21.0" customHeight="1">
      <c r="A891" s="704"/>
      <c r="B891" s="704"/>
      <c r="D891" s="723"/>
      <c r="E891" s="723"/>
      <c r="F891" s="723"/>
      <c r="G891" s="723"/>
      <c r="H891" s="723"/>
      <c r="I891" s="723"/>
      <c r="J891" s="723"/>
    </row>
    <row r="892" ht="21.0" customHeight="1">
      <c r="A892" s="704"/>
      <c r="B892" s="704"/>
      <c r="D892" s="723"/>
      <c r="E892" s="723"/>
      <c r="F892" s="723"/>
      <c r="G892" s="723"/>
      <c r="H892" s="723"/>
      <c r="I892" s="723"/>
      <c r="J892" s="723"/>
    </row>
    <row r="893" ht="21.0" customHeight="1">
      <c r="A893" s="704"/>
      <c r="B893" s="704"/>
      <c r="D893" s="723"/>
      <c r="E893" s="723"/>
      <c r="F893" s="723"/>
      <c r="G893" s="723"/>
      <c r="H893" s="723"/>
      <c r="I893" s="723"/>
      <c r="J893" s="723"/>
    </row>
    <row r="894" ht="21.0" customHeight="1">
      <c r="A894" s="704"/>
      <c r="B894" s="704"/>
      <c r="D894" s="723"/>
      <c r="E894" s="723"/>
      <c r="F894" s="723"/>
      <c r="G894" s="723"/>
      <c r="H894" s="723"/>
      <c r="I894" s="723"/>
      <c r="J894" s="723"/>
    </row>
    <row r="895" ht="21.0" customHeight="1">
      <c r="A895" s="704"/>
      <c r="B895" s="704"/>
      <c r="D895" s="723"/>
      <c r="E895" s="723"/>
      <c r="F895" s="723"/>
      <c r="G895" s="723"/>
      <c r="H895" s="723"/>
      <c r="I895" s="723"/>
      <c r="J895" s="723"/>
    </row>
    <row r="896" ht="21.0" customHeight="1">
      <c r="A896" s="704"/>
      <c r="B896" s="704"/>
      <c r="D896" s="723"/>
      <c r="E896" s="723"/>
      <c r="F896" s="723"/>
      <c r="G896" s="723"/>
      <c r="H896" s="723"/>
      <c r="I896" s="723"/>
      <c r="J896" s="723"/>
    </row>
    <row r="897" ht="21.0" customHeight="1">
      <c r="A897" s="704"/>
      <c r="B897" s="704"/>
      <c r="D897" s="723"/>
      <c r="E897" s="723"/>
      <c r="F897" s="723"/>
      <c r="G897" s="723"/>
      <c r="H897" s="723"/>
      <c r="I897" s="723"/>
      <c r="J897" s="723"/>
    </row>
    <row r="898" ht="21.0" customHeight="1">
      <c r="A898" s="704"/>
      <c r="B898" s="704"/>
      <c r="D898" s="723"/>
      <c r="E898" s="723"/>
      <c r="F898" s="723"/>
      <c r="G898" s="723"/>
      <c r="H898" s="723"/>
      <c r="I898" s="723"/>
      <c r="J898" s="723"/>
    </row>
    <row r="899" ht="21.0" customHeight="1">
      <c r="A899" s="704"/>
      <c r="B899" s="704"/>
      <c r="D899" s="723"/>
      <c r="E899" s="723"/>
      <c r="F899" s="723"/>
      <c r="G899" s="723"/>
      <c r="H899" s="723"/>
      <c r="I899" s="723"/>
      <c r="J899" s="723"/>
    </row>
    <row r="900" ht="21.0" customHeight="1">
      <c r="A900" s="704"/>
      <c r="B900" s="704"/>
      <c r="D900" s="723"/>
      <c r="E900" s="723"/>
      <c r="F900" s="723"/>
      <c r="G900" s="723"/>
      <c r="H900" s="723"/>
      <c r="I900" s="723"/>
      <c r="J900" s="723"/>
    </row>
    <row r="901" ht="21.0" customHeight="1">
      <c r="A901" s="704"/>
      <c r="B901" s="704"/>
      <c r="D901" s="723"/>
      <c r="E901" s="723"/>
      <c r="F901" s="723"/>
      <c r="G901" s="723"/>
      <c r="H901" s="723"/>
      <c r="I901" s="723"/>
      <c r="J901" s="723"/>
    </row>
    <row r="902" ht="21.0" customHeight="1">
      <c r="A902" s="704"/>
      <c r="B902" s="704"/>
      <c r="D902" s="723"/>
      <c r="E902" s="723"/>
      <c r="F902" s="723"/>
      <c r="G902" s="723"/>
      <c r="H902" s="723"/>
      <c r="I902" s="723"/>
      <c r="J902" s="723"/>
    </row>
    <row r="903" ht="21.0" customHeight="1">
      <c r="A903" s="704"/>
      <c r="B903" s="704"/>
      <c r="D903" s="723"/>
      <c r="E903" s="723"/>
      <c r="F903" s="723"/>
      <c r="G903" s="723"/>
      <c r="H903" s="723"/>
      <c r="I903" s="723"/>
      <c r="J903" s="723"/>
    </row>
    <row r="904" ht="21.0" customHeight="1">
      <c r="A904" s="704"/>
      <c r="B904" s="704"/>
      <c r="D904" s="723"/>
      <c r="E904" s="723"/>
      <c r="F904" s="723"/>
      <c r="G904" s="723"/>
      <c r="H904" s="723"/>
      <c r="I904" s="723"/>
      <c r="J904" s="723"/>
    </row>
    <row r="905" ht="21.0" customHeight="1">
      <c r="A905" s="704"/>
      <c r="B905" s="704"/>
      <c r="D905" s="723"/>
      <c r="E905" s="723"/>
      <c r="F905" s="723"/>
      <c r="G905" s="723"/>
      <c r="H905" s="723"/>
      <c r="I905" s="723"/>
      <c r="J905" s="723"/>
    </row>
    <row r="906" ht="21.0" customHeight="1">
      <c r="A906" s="704"/>
      <c r="B906" s="704"/>
      <c r="D906" s="723"/>
      <c r="E906" s="723"/>
      <c r="F906" s="723"/>
      <c r="G906" s="723"/>
      <c r="H906" s="723"/>
      <c r="I906" s="723"/>
      <c r="J906" s="723"/>
    </row>
    <row r="907" ht="21.0" customHeight="1">
      <c r="A907" s="704"/>
      <c r="B907" s="704"/>
      <c r="D907" s="723"/>
      <c r="E907" s="723"/>
      <c r="F907" s="723"/>
      <c r="G907" s="723"/>
      <c r="H907" s="723"/>
      <c r="I907" s="723"/>
      <c r="J907" s="723"/>
    </row>
    <row r="908" ht="21.0" customHeight="1">
      <c r="A908" s="704"/>
      <c r="B908" s="704"/>
      <c r="D908" s="723"/>
      <c r="E908" s="723"/>
      <c r="F908" s="723"/>
      <c r="G908" s="723"/>
      <c r="H908" s="723"/>
      <c r="I908" s="723"/>
      <c r="J908" s="723"/>
    </row>
    <row r="909" ht="21.0" customHeight="1">
      <c r="A909" s="704"/>
      <c r="B909" s="704"/>
      <c r="D909" s="723"/>
      <c r="E909" s="723"/>
      <c r="F909" s="723"/>
      <c r="G909" s="723"/>
      <c r="H909" s="723"/>
      <c r="I909" s="723"/>
      <c r="J909" s="723"/>
    </row>
    <row r="910" ht="21.0" customHeight="1">
      <c r="A910" s="704"/>
      <c r="B910" s="704"/>
      <c r="D910" s="723"/>
      <c r="E910" s="723"/>
      <c r="F910" s="723"/>
      <c r="G910" s="723"/>
      <c r="H910" s="723"/>
      <c r="I910" s="723"/>
      <c r="J910" s="723"/>
    </row>
    <row r="911" ht="21.0" customHeight="1">
      <c r="A911" s="704"/>
      <c r="B911" s="704"/>
      <c r="D911" s="723"/>
      <c r="E911" s="723"/>
      <c r="F911" s="723"/>
      <c r="G911" s="723"/>
      <c r="H911" s="723"/>
      <c r="I911" s="723"/>
      <c r="J911" s="723"/>
    </row>
    <row r="912" ht="21.0" customHeight="1">
      <c r="A912" s="704"/>
      <c r="B912" s="704"/>
      <c r="D912" s="723"/>
      <c r="E912" s="723"/>
      <c r="F912" s="723"/>
      <c r="G912" s="723"/>
      <c r="H912" s="723"/>
      <c r="I912" s="723"/>
      <c r="J912" s="723"/>
    </row>
    <row r="913" ht="21.0" customHeight="1">
      <c r="A913" s="704"/>
      <c r="B913" s="704"/>
      <c r="D913" s="723"/>
      <c r="E913" s="723"/>
      <c r="F913" s="723"/>
      <c r="G913" s="723"/>
      <c r="H913" s="723"/>
      <c r="I913" s="723"/>
      <c r="J913" s="723"/>
    </row>
    <row r="914" ht="21.0" customHeight="1">
      <c r="A914" s="704"/>
      <c r="B914" s="704"/>
      <c r="D914" s="723"/>
      <c r="E914" s="723"/>
      <c r="F914" s="723"/>
      <c r="G914" s="723"/>
      <c r="H914" s="723"/>
      <c r="I914" s="723"/>
      <c r="J914" s="723"/>
    </row>
    <row r="915" ht="21.0" customHeight="1">
      <c r="A915" s="704"/>
      <c r="B915" s="704"/>
      <c r="D915" s="723"/>
      <c r="E915" s="723"/>
      <c r="F915" s="723"/>
      <c r="G915" s="723"/>
      <c r="H915" s="723"/>
      <c r="I915" s="723"/>
      <c r="J915" s="723"/>
    </row>
    <row r="916" ht="21.0" customHeight="1">
      <c r="A916" s="704"/>
      <c r="B916" s="704"/>
      <c r="D916" s="723"/>
      <c r="E916" s="723"/>
      <c r="F916" s="723"/>
      <c r="G916" s="723"/>
      <c r="H916" s="723"/>
      <c r="I916" s="723"/>
      <c r="J916" s="723"/>
    </row>
    <row r="917" ht="21.0" customHeight="1">
      <c r="A917" s="704"/>
      <c r="B917" s="704"/>
      <c r="D917" s="723"/>
      <c r="E917" s="723"/>
      <c r="F917" s="723"/>
      <c r="G917" s="723"/>
      <c r="H917" s="723"/>
      <c r="I917" s="723"/>
      <c r="J917" s="723"/>
    </row>
    <row r="918" ht="21.0" customHeight="1">
      <c r="A918" s="704"/>
      <c r="B918" s="704"/>
      <c r="D918" s="723"/>
      <c r="E918" s="723"/>
      <c r="F918" s="723"/>
      <c r="G918" s="723"/>
      <c r="H918" s="723"/>
      <c r="I918" s="723"/>
      <c r="J918" s="723"/>
    </row>
    <row r="919" ht="21.0" customHeight="1">
      <c r="A919" s="704"/>
      <c r="B919" s="704"/>
      <c r="D919" s="723"/>
      <c r="E919" s="723"/>
      <c r="F919" s="723"/>
      <c r="G919" s="723"/>
      <c r="H919" s="723"/>
      <c r="I919" s="723"/>
      <c r="J919" s="723"/>
    </row>
    <row r="920" ht="21.0" customHeight="1">
      <c r="A920" s="704"/>
      <c r="B920" s="704"/>
      <c r="D920" s="723"/>
      <c r="E920" s="723"/>
      <c r="F920" s="723"/>
      <c r="G920" s="723"/>
      <c r="H920" s="723"/>
      <c r="I920" s="723"/>
      <c r="J920" s="723"/>
    </row>
    <row r="921" ht="21.0" customHeight="1">
      <c r="A921" s="704"/>
      <c r="B921" s="704"/>
      <c r="D921" s="723"/>
      <c r="E921" s="723"/>
      <c r="F921" s="723"/>
      <c r="G921" s="723"/>
      <c r="H921" s="723"/>
      <c r="I921" s="723"/>
      <c r="J921" s="723"/>
    </row>
    <row r="922" ht="21.0" customHeight="1">
      <c r="A922" s="704"/>
      <c r="B922" s="704"/>
      <c r="D922" s="723"/>
      <c r="E922" s="723"/>
      <c r="F922" s="723"/>
      <c r="G922" s="723"/>
      <c r="H922" s="723"/>
      <c r="I922" s="723"/>
      <c r="J922" s="723"/>
    </row>
    <row r="923" ht="21.0" customHeight="1">
      <c r="A923" s="704"/>
      <c r="B923" s="704"/>
      <c r="D923" s="723"/>
      <c r="E923" s="723"/>
      <c r="F923" s="723"/>
      <c r="G923" s="723"/>
      <c r="H923" s="723"/>
      <c r="I923" s="723"/>
      <c r="J923" s="723"/>
    </row>
    <row r="924" ht="21.0" customHeight="1">
      <c r="A924" s="704"/>
      <c r="B924" s="704"/>
      <c r="D924" s="723"/>
      <c r="E924" s="723"/>
      <c r="F924" s="723"/>
      <c r="G924" s="723"/>
      <c r="H924" s="723"/>
      <c r="I924" s="723"/>
      <c r="J924" s="723"/>
    </row>
    <row r="925" ht="21.0" customHeight="1">
      <c r="A925" s="704"/>
      <c r="B925" s="704"/>
      <c r="D925" s="723"/>
      <c r="E925" s="723"/>
      <c r="F925" s="723"/>
      <c r="G925" s="723"/>
      <c r="H925" s="723"/>
      <c r="I925" s="723"/>
      <c r="J925" s="723"/>
    </row>
    <row r="926" ht="21.0" customHeight="1">
      <c r="A926" s="704"/>
      <c r="B926" s="704"/>
      <c r="D926" s="723"/>
      <c r="E926" s="723"/>
      <c r="F926" s="723"/>
      <c r="G926" s="723"/>
      <c r="H926" s="723"/>
      <c r="I926" s="723"/>
      <c r="J926" s="723"/>
    </row>
    <row r="927" ht="21.0" customHeight="1">
      <c r="A927" s="704"/>
      <c r="B927" s="704"/>
      <c r="D927" s="723"/>
      <c r="E927" s="723"/>
      <c r="F927" s="723"/>
      <c r="G927" s="723"/>
      <c r="H927" s="723"/>
      <c r="I927" s="723"/>
      <c r="J927" s="723"/>
    </row>
    <row r="928" ht="21.0" customHeight="1">
      <c r="A928" s="704"/>
      <c r="B928" s="704"/>
      <c r="D928" s="723"/>
      <c r="E928" s="723"/>
      <c r="F928" s="723"/>
      <c r="G928" s="723"/>
      <c r="H928" s="723"/>
      <c r="I928" s="723"/>
      <c r="J928" s="723"/>
    </row>
    <row r="929" ht="21.0" customHeight="1">
      <c r="A929" s="704"/>
      <c r="B929" s="704"/>
      <c r="D929" s="723"/>
      <c r="E929" s="723"/>
      <c r="F929" s="723"/>
      <c r="G929" s="723"/>
      <c r="H929" s="723"/>
      <c r="I929" s="723"/>
      <c r="J929" s="723"/>
    </row>
    <row r="930" ht="21.0" customHeight="1">
      <c r="A930" s="704"/>
      <c r="B930" s="704"/>
      <c r="D930" s="723"/>
      <c r="E930" s="723"/>
      <c r="F930" s="723"/>
      <c r="G930" s="723"/>
      <c r="H930" s="723"/>
      <c r="I930" s="723"/>
      <c r="J930" s="723"/>
    </row>
    <row r="931" ht="21.0" customHeight="1">
      <c r="A931" s="704"/>
      <c r="B931" s="704"/>
      <c r="D931" s="723"/>
      <c r="E931" s="723"/>
      <c r="F931" s="723"/>
      <c r="G931" s="723"/>
      <c r="H931" s="723"/>
      <c r="I931" s="723"/>
      <c r="J931" s="723"/>
    </row>
    <row r="932" ht="21.0" customHeight="1">
      <c r="A932" s="704"/>
      <c r="B932" s="704"/>
      <c r="D932" s="723"/>
      <c r="E932" s="723"/>
      <c r="F932" s="723"/>
      <c r="G932" s="723"/>
      <c r="H932" s="723"/>
      <c r="I932" s="723"/>
      <c r="J932" s="723"/>
    </row>
    <row r="933" ht="21.0" customHeight="1">
      <c r="A933" s="704"/>
      <c r="B933" s="704"/>
      <c r="D933" s="723"/>
      <c r="E933" s="723"/>
      <c r="F933" s="723"/>
      <c r="G933" s="723"/>
      <c r="H933" s="723"/>
      <c r="I933" s="723"/>
      <c r="J933" s="723"/>
    </row>
    <row r="934" ht="21.0" customHeight="1">
      <c r="A934" s="704"/>
      <c r="B934" s="704"/>
      <c r="D934" s="723"/>
      <c r="E934" s="723"/>
      <c r="F934" s="723"/>
      <c r="G934" s="723"/>
      <c r="H934" s="723"/>
      <c r="I934" s="723"/>
      <c r="J934" s="723"/>
    </row>
    <row r="935" ht="21.0" customHeight="1">
      <c r="A935" s="704"/>
      <c r="B935" s="704"/>
      <c r="D935" s="723"/>
      <c r="E935" s="723"/>
      <c r="F935" s="723"/>
      <c r="G935" s="723"/>
      <c r="H935" s="723"/>
      <c r="I935" s="723"/>
      <c r="J935" s="723"/>
    </row>
    <row r="936" ht="21.0" customHeight="1">
      <c r="A936" s="704"/>
      <c r="B936" s="704"/>
      <c r="D936" s="723"/>
      <c r="E936" s="723"/>
      <c r="F936" s="723"/>
      <c r="G936" s="723"/>
      <c r="H936" s="723"/>
      <c r="I936" s="723"/>
      <c r="J936" s="723"/>
    </row>
    <row r="937" ht="21.0" customHeight="1">
      <c r="A937" s="704"/>
      <c r="B937" s="704"/>
      <c r="D937" s="723"/>
      <c r="E937" s="723"/>
      <c r="F937" s="723"/>
      <c r="G937" s="723"/>
      <c r="H937" s="723"/>
      <c r="I937" s="723"/>
      <c r="J937" s="723"/>
    </row>
    <row r="938" ht="21.0" customHeight="1">
      <c r="A938" s="704"/>
      <c r="B938" s="704"/>
      <c r="D938" s="723"/>
      <c r="E938" s="723"/>
      <c r="F938" s="723"/>
      <c r="G938" s="723"/>
      <c r="H938" s="723"/>
      <c r="I938" s="723"/>
      <c r="J938" s="723"/>
    </row>
    <row r="939" ht="21.0" customHeight="1">
      <c r="A939" s="704"/>
      <c r="B939" s="704"/>
      <c r="D939" s="723"/>
      <c r="E939" s="723"/>
      <c r="F939" s="723"/>
      <c r="G939" s="723"/>
      <c r="H939" s="723"/>
      <c r="I939" s="723"/>
      <c r="J939" s="723"/>
    </row>
    <row r="940" ht="21.0" customHeight="1">
      <c r="A940" s="704"/>
      <c r="B940" s="704"/>
      <c r="D940" s="723"/>
      <c r="E940" s="723"/>
      <c r="F940" s="723"/>
      <c r="G940" s="723"/>
      <c r="H940" s="723"/>
      <c r="I940" s="723"/>
      <c r="J940" s="723"/>
    </row>
    <row r="941" ht="21.0" customHeight="1">
      <c r="A941" s="704"/>
      <c r="B941" s="704"/>
      <c r="D941" s="723"/>
      <c r="E941" s="723"/>
      <c r="F941" s="723"/>
      <c r="G941" s="723"/>
      <c r="H941" s="723"/>
      <c r="I941" s="723"/>
      <c r="J941" s="723"/>
    </row>
    <row r="942" ht="21.0" customHeight="1">
      <c r="A942" s="704"/>
      <c r="B942" s="704"/>
      <c r="D942" s="723"/>
      <c r="E942" s="723"/>
      <c r="F942" s="723"/>
      <c r="G942" s="723"/>
      <c r="H942" s="723"/>
      <c r="I942" s="723"/>
      <c r="J942" s="723"/>
    </row>
    <row r="943" ht="21.0" customHeight="1">
      <c r="A943" s="704"/>
      <c r="B943" s="704"/>
      <c r="D943" s="723"/>
      <c r="E943" s="723"/>
      <c r="F943" s="723"/>
      <c r="G943" s="723"/>
      <c r="H943" s="723"/>
      <c r="I943" s="723"/>
      <c r="J943" s="723"/>
    </row>
    <row r="944" ht="21.0" customHeight="1">
      <c r="A944" s="704"/>
      <c r="B944" s="704"/>
      <c r="D944" s="723"/>
      <c r="E944" s="723"/>
      <c r="F944" s="723"/>
      <c r="G944" s="723"/>
      <c r="H944" s="723"/>
      <c r="I944" s="723"/>
      <c r="J944" s="723"/>
    </row>
    <row r="945" ht="21.0" customHeight="1">
      <c r="A945" s="704"/>
      <c r="B945" s="704"/>
      <c r="D945" s="723"/>
      <c r="E945" s="723"/>
      <c r="F945" s="723"/>
      <c r="G945" s="723"/>
      <c r="H945" s="723"/>
      <c r="I945" s="723"/>
      <c r="J945" s="723"/>
    </row>
    <row r="946" ht="21.0" customHeight="1">
      <c r="A946" s="704"/>
      <c r="B946" s="704"/>
      <c r="D946" s="723"/>
      <c r="E946" s="723"/>
      <c r="F946" s="723"/>
      <c r="G946" s="723"/>
      <c r="H946" s="723"/>
      <c r="I946" s="723"/>
      <c r="J946" s="723"/>
    </row>
    <row r="947" ht="21.0" customHeight="1">
      <c r="A947" s="704"/>
      <c r="B947" s="704"/>
      <c r="D947" s="723"/>
      <c r="E947" s="723"/>
      <c r="F947" s="723"/>
      <c r="G947" s="723"/>
      <c r="H947" s="723"/>
      <c r="I947" s="723"/>
      <c r="J947" s="723"/>
    </row>
    <row r="948" ht="21.0" customHeight="1">
      <c r="A948" s="704"/>
      <c r="B948" s="704"/>
      <c r="D948" s="723"/>
      <c r="E948" s="723"/>
      <c r="F948" s="723"/>
      <c r="G948" s="723"/>
      <c r="H948" s="723"/>
      <c r="I948" s="723"/>
      <c r="J948" s="723"/>
    </row>
    <row r="949" ht="21.0" customHeight="1">
      <c r="A949" s="704"/>
      <c r="B949" s="704"/>
      <c r="D949" s="723"/>
      <c r="E949" s="723"/>
      <c r="F949" s="723"/>
      <c r="G949" s="723"/>
      <c r="H949" s="723"/>
      <c r="I949" s="723"/>
      <c r="J949" s="723"/>
    </row>
    <row r="950" ht="21.0" customHeight="1">
      <c r="A950" s="704"/>
      <c r="B950" s="704"/>
      <c r="D950" s="723"/>
      <c r="E950" s="723"/>
      <c r="F950" s="723"/>
      <c r="G950" s="723"/>
      <c r="H950" s="723"/>
      <c r="I950" s="723"/>
      <c r="J950" s="723"/>
    </row>
    <row r="951" ht="21.0" customHeight="1">
      <c r="A951" s="704"/>
      <c r="B951" s="704"/>
      <c r="D951" s="723"/>
      <c r="E951" s="723"/>
      <c r="F951" s="723"/>
      <c r="G951" s="723"/>
      <c r="H951" s="723"/>
      <c r="I951" s="723"/>
      <c r="J951" s="723"/>
    </row>
    <row r="952" ht="21.0" customHeight="1">
      <c r="A952" s="704"/>
      <c r="B952" s="704"/>
      <c r="D952" s="723"/>
      <c r="E952" s="723"/>
      <c r="F952" s="723"/>
      <c r="G952" s="723"/>
      <c r="H952" s="723"/>
      <c r="I952" s="723"/>
      <c r="J952" s="723"/>
    </row>
    <row r="953" ht="21.0" customHeight="1">
      <c r="A953" s="704"/>
      <c r="B953" s="704"/>
      <c r="D953" s="723"/>
      <c r="E953" s="723"/>
      <c r="F953" s="723"/>
      <c r="G953" s="723"/>
      <c r="H953" s="723"/>
      <c r="I953" s="723"/>
      <c r="J953" s="723"/>
    </row>
    <row r="954" ht="21.0" customHeight="1">
      <c r="A954" s="704"/>
      <c r="B954" s="704"/>
      <c r="D954" s="723"/>
      <c r="E954" s="723"/>
      <c r="F954" s="723"/>
      <c r="G954" s="723"/>
      <c r="H954" s="723"/>
      <c r="I954" s="723"/>
      <c r="J954" s="723"/>
    </row>
    <row r="955" ht="21.0" customHeight="1">
      <c r="A955" s="704"/>
      <c r="B955" s="704"/>
      <c r="D955" s="723"/>
      <c r="E955" s="723"/>
      <c r="F955" s="723"/>
      <c r="G955" s="723"/>
      <c r="H955" s="723"/>
      <c r="I955" s="723"/>
      <c r="J955" s="723"/>
    </row>
    <row r="956" ht="21.0" customHeight="1">
      <c r="A956" s="704"/>
      <c r="B956" s="704"/>
      <c r="D956" s="723"/>
      <c r="E956" s="723"/>
      <c r="F956" s="723"/>
      <c r="G956" s="723"/>
      <c r="H956" s="723"/>
      <c r="I956" s="723"/>
      <c r="J956" s="723"/>
    </row>
    <row r="957" ht="21.0" customHeight="1">
      <c r="A957" s="704"/>
      <c r="B957" s="704"/>
      <c r="D957" s="723"/>
      <c r="E957" s="723"/>
      <c r="F957" s="723"/>
      <c r="G957" s="723"/>
      <c r="H957" s="723"/>
      <c r="I957" s="723"/>
      <c r="J957" s="723"/>
    </row>
    <row r="958" ht="21.0" customHeight="1">
      <c r="A958" s="704"/>
      <c r="B958" s="704"/>
      <c r="D958" s="723"/>
      <c r="E958" s="723"/>
      <c r="F958" s="723"/>
      <c r="G958" s="723"/>
      <c r="H958" s="723"/>
      <c r="I958" s="723"/>
      <c r="J958" s="723"/>
    </row>
    <row r="959" ht="21.0" customHeight="1">
      <c r="A959" s="704"/>
      <c r="B959" s="704"/>
      <c r="D959" s="723"/>
      <c r="E959" s="723"/>
      <c r="F959" s="723"/>
      <c r="G959" s="723"/>
      <c r="H959" s="723"/>
      <c r="I959" s="723"/>
      <c r="J959" s="723"/>
    </row>
    <row r="960" ht="21.0" customHeight="1">
      <c r="A960" s="704"/>
      <c r="B960" s="704"/>
      <c r="D960" s="723"/>
      <c r="E960" s="723"/>
      <c r="F960" s="723"/>
      <c r="G960" s="723"/>
      <c r="H960" s="723"/>
      <c r="I960" s="723"/>
      <c r="J960" s="723"/>
    </row>
    <row r="961" ht="21.0" customHeight="1">
      <c r="A961" s="704"/>
      <c r="B961" s="704"/>
      <c r="D961" s="723"/>
      <c r="E961" s="723"/>
      <c r="F961" s="723"/>
      <c r="G961" s="723"/>
      <c r="H961" s="723"/>
      <c r="I961" s="723"/>
      <c r="J961" s="723"/>
    </row>
    <row r="962" ht="21.0" customHeight="1">
      <c r="A962" s="704"/>
      <c r="B962" s="704"/>
      <c r="D962" s="723"/>
      <c r="E962" s="723"/>
      <c r="F962" s="723"/>
      <c r="G962" s="723"/>
      <c r="H962" s="723"/>
      <c r="I962" s="723"/>
      <c r="J962" s="723"/>
    </row>
    <row r="963" ht="21.0" customHeight="1">
      <c r="A963" s="704"/>
      <c r="B963" s="704"/>
      <c r="D963" s="723"/>
      <c r="E963" s="723"/>
      <c r="F963" s="723"/>
      <c r="G963" s="723"/>
      <c r="H963" s="723"/>
      <c r="I963" s="723"/>
      <c r="J963" s="723"/>
    </row>
    <row r="964" ht="21.0" customHeight="1">
      <c r="A964" s="704"/>
      <c r="B964" s="704"/>
      <c r="D964" s="723"/>
      <c r="E964" s="723"/>
      <c r="F964" s="723"/>
      <c r="G964" s="723"/>
      <c r="H964" s="723"/>
      <c r="I964" s="723"/>
      <c r="J964" s="723"/>
    </row>
    <row r="965" ht="21.0" customHeight="1">
      <c r="A965" s="704"/>
      <c r="B965" s="704"/>
      <c r="D965" s="723"/>
      <c r="E965" s="723"/>
      <c r="F965" s="723"/>
      <c r="G965" s="723"/>
      <c r="H965" s="723"/>
      <c r="I965" s="723"/>
      <c r="J965" s="723"/>
    </row>
    <row r="966" ht="21.0" customHeight="1">
      <c r="A966" s="704"/>
      <c r="B966" s="704"/>
      <c r="D966" s="723"/>
      <c r="E966" s="723"/>
      <c r="F966" s="723"/>
      <c r="G966" s="723"/>
      <c r="H966" s="723"/>
      <c r="I966" s="723"/>
      <c r="J966" s="723"/>
    </row>
    <row r="967" ht="21.0" customHeight="1">
      <c r="A967" s="704"/>
      <c r="B967" s="704"/>
      <c r="D967" s="723"/>
      <c r="E967" s="723"/>
      <c r="F967" s="723"/>
      <c r="G967" s="723"/>
      <c r="H967" s="723"/>
      <c r="I967" s="723"/>
      <c r="J967" s="723"/>
    </row>
    <row r="968" ht="21.0" customHeight="1">
      <c r="A968" s="704"/>
      <c r="B968" s="704"/>
      <c r="D968" s="723"/>
      <c r="E968" s="723"/>
      <c r="F968" s="723"/>
      <c r="G968" s="723"/>
      <c r="H968" s="723"/>
      <c r="I968" s="723"/>
      <c r="J968" s="723"/>
    </row>
    <row r="969" ht="21.0" customHeight="1">
      <c r="A969" s="704"/>
      <c r="B969" s="704"/>
      <c r="D969" s="723"/>
      <c r="E969" s="723"/>
      <c r="F969" s="723"/>
      <c r="G969" s="723"/>
      <c r="H969" s="723"/>
      <c r="I969" s="723"/>
      <c r="J969" s="723"/>
    </row>
    <row r="970" ht="21.0" customHeight="1">
      <c r="A970" s="704"/>
      <c r="B970" s="704"/>
      <c r="D970" s="723"/>
      <c r="E970" s="723"/>
      <c r="F970" s="723"/>
      <c r="G970" s="723"/>
      <c r="H970" s="723"/>
      <c r="I970" s="723"/>
      <c r="J970" s="723"/>
    </row>
    <row r="971" ht="21.0" customHeight="1">
      <c r="A971" s="704"/>
      <c r="B971" s="704"/>
      <c r="D971" s="723"/>
      <c r="E971" s="723"/>
      <c r="F971" s="723"/>
      <c r="G971" s="723"/>
      <c r="H971" s="723"/>
      <c r="I971" s="723"/>
      <c r="J971" s="723"/>
    </row>
    <row r="972" ht="21.0" customHeight="1">
      <c r="A972" s="704"/>
      <c r="B972" s="704"/>
      <c r="D972" s="723"/>
      <c r="E972" s="723"/>
      <c r="F972" s="723"/>
      <c r="G972" s="723"/>
      <c r="H972" s="723"/>
      <c r="I972" s="723"/>
      <c r="J972" s="723"/>
    </row>
    <row r="973" ht="21.0" customHeight="1">
      <c r="A973" s="704"/>
      <c r="B973" s="704"/>
      <c r="D973" s="723"/>
      <c r="E973" s="723"/>
      <c r="F973" s="723"/>
      <c r="G973" s="723"/>
      <c r="H973" s="723"/>
      <c r="I973" s="723"/>
      <c r="J973" s="723"/>
    </row>
    <row r="974" ht="21.0" customHeight="1">
      <c r="A974" s="704"/>
      <c r="B974" s="704"/>
      <c r="D974" s="723"/>
      <c r="E974" s="723"/>
      <c r="F974" s="723"/>
      <c r="G974" s="723"/>
      <c r="H974" s="723"/>
      <c r="I974" s="723"/>
      <c r="J974" s="723"/>
    </row>
    <row r="975" ht="21.0" customHeight="1">
      <c r="A975" s="704"/>
      <c r="B975" s="704"/>
      <c r="D975" s="723"/>
      <c r="E975" s="723"/>
      <c r="F975" s="723"/>
      <c r="G975" s="723"/>
      <c r="H975" s="723"/>
      <c r="I975" s="723"/>
      <c r="J975" s="723"/>
    </row>
    <row r="976" ht="21.0" customHeight="1">
      <c r="A976" s="704"/>
      <c r="B976" s="704"/>
      <c r="D976" s="723"/>
      <c r="E976" s="723"/>
      <c r="F976" s="723"/>
      <c r="G976" s="723"/>
      <c r="H976" s="723"/>
      <c r="I976" s="723"/>
      <c r="J976" s="723"/>
    </row>
    <row r="977" ht="21.0" customHeight="1">
      <c r="A977" s="704"/>
      <c r="B977" s="704"/>
      <c r="D977" s="723"/>
      <c r="E977" s="723"/>
      <c r="F977" s="723"/>
      <c r="G977" s="723"/>
      <c r="H977" s="723"/>
      <c r="I977" s="723"/>
      <c r="J977" s="723"/>
    </row>
    <row r="978" ht="21.0" customHeight="1">
      <c r="A978" s="704"/>
      <c r="B978" s="704"/>
      <c r="D978" s="723"/>
      <c r="E978" s="723"/>
      <c r="F978" s="723"/>
      <c r="G978" s="723"/>
      <c r="H978" s="723"/>
      <c r="I978" s="723"/>
      <c r="J978" s="723"/>
    </row>
    <row r="979" ht="21.0" customHeight="1">
      <c r="A979" s="704"/>
      <c r="B979" s="704"/>
      <c r="D979" s="723"/>
      <c r="E979" s="723"/>
      <c r="F979" s="723"/>
      <c r="G979" s="723"/>
      <c r="H979" s="723"/>
      <c r="I979" s="723"/>
      <c r="J979" s="723"/>
    </row>
    <row r="980" ht="21.0" customHeight="1">
      <c r="A980" s="704"/>
      <c r="B980" s="704"/>
      <c r="D980" s="723"/>
      <c r="E980" s="723"/>
      <c r="F980" s="723"/>
      <c r="G980" s="723"/>
      <c r="H980" s="723"/>
      <c r="I980" s="723"/>
      <c r="J980" s="723"/>
    </row>
    <row r="981" ht="21.0" customHeight="1">
      <c r="A981" s="704"/>
      <c r="B981" s="704"/>
      <c r="D981" s="723"/>
      <c r="E981" s="723"/>
      <c r="F981" s="723"/>
      <c r="G981" s="723"/>
      <c r="H981" s="723"/>
      <c r="I981" s="723"/>
      <c r="J981" s="723"/>
    </row>
    <row r="982" ht="21.0" customHeight="1">
      <c r="A982" s="704"/>
      <c r="B982" s="704"/>
      <c r="D982" s="723"/>
      <c r="E982" s="723"/>
      <c r="F982" s="723"/>
      <c r="G982" s="723"/>
      <c r="H982" s="723"/>
      <c r="I982" s="723"/>
      <c r="J982" s="723"/>
    </row>
    <row r="983" ht="21.0" customHeight="1">
      <c r="A983" s="704"/>
      <c r="B983" s="704"/>
      <c r="D983" s="723"/>
      <c r="E983" s="723"/>
      <c r="F983" s="723"/>
      <c r="G983" s="723"/>
      <c r="H983" s="723"/>
      <c r="I983" s="723"/>
      <c r="J983" s="723"/>
    </row>
    <row r="984" ht="21.0" customHeight="1">
      <c r="A984" s="704"/>
      <c r="B984" s="704"/>
      <c r="D984" s="723"/>
      <c r="E984" s="723"/>
      <c r="F984" s="723"/>
      <c r="G984" s="723"/>
      <c r="H984" s="723"/>
      <c r="I984" s="723"/>
      <c r="J984" s="723"/>
    </row>
    <row r="985" ht="21.0" customHeight="1">
      <c r="A985" s="704"/>
      <c r="B985" s="704"/>
      <c r="D985" s="723"/>
      <c r="E985" s="723"/>
      <c r="F985" s="723"/>
      <c r="G985" s="723"/>
      <c r="H985" s="723"/>
      <c r="I985" s="723"/>
      <c r="J985" s="723"/>
    </row>
    <row r="986" ht="21.0" customHeight="1">
      <c r="A986" s="704"/>
      <c r="B986" s="704"/>
      <c r="D986" s="723"/>
      <c r="E986" s="723"/>
      <c r="F986" s="723"/>
      <c r="G986" s="723"/>
      <c r="H986" s="723"/>
      <c r="I986" s="723"/>
      <c r="J986" s="723"/>
    </row>
    <row r="987" ht="21.0" customHeight="1">
      <c r="A987" s="704"/>
      <c r="B987" s="704"/>
      <c r="D987" s="723"/>
      <c r="E987" s="723"/>
      <c r="F987" s="723"/>
      <c r="G987" s="723"/>
      <c r="H987" s="723"/>
      <c r="I987" s="723"/>
      <c r="J987" s="723"/>
    </row>
    <row r="988" ht="21.0" customHeight="1">
      <c r="A988" s="704"/>
      <c r="B988" s="704"/>
      <c r="D988" s="723"/>
      <c r="E988" s="723"/>
      <c r="F988" s="723"/>
      <c r="G988" s="723"/>
      <c r="H988" s="723"/>
      <c r="I988" s="723"/>
      <c r="J988" s="723"/>
    </row>
    <row r="989" ht="21.0" customHeight="1">
      <c r="A989" s="704"/>
      <c r="B989" s="704"/>
      <c r="D989" s="723"/>
      <c r="E989" s="723"/>
      <c r="F989" s="723"/>
      <c r="G989" s="723"/>
      <c r="H989" s="723"/>
      <c r="I989" s="723"/>
      <c r="J989" s="723"/>
    </row>
    <row r="990" ht="21.0" customHeight="1">
      <c r="A990" s="704"/>
      <c r="B990" s="704"/>
      <c r="D990" s="723"/>
      <c r="E990" s="723"/>
      <c r="F990" s="723"/>
      <c r="G990" s="723"/>
      <c r="H990" s="723"/>
      <c r="I990" s="723"/>
      <c r="J990" s="723"/>
    </row>
    <row r="991" ht="21.0" customHeight="1">
      <c r="A991" s="704"/>
      <c r="B991" s="704"/>
      <c r="D991" s="723"/>
      <c r="E991" s="723"/>
      <c r="F991" s="723"/>
      <c r="G991" s="723"/>
      <c r="H991" s="723"/>
      <c r="I991" s="723"/>
      <c r="J991" s="723"/>
    </row>
    <row r="992" ht="21.0" customHeight="1">
      <c r="A992" s="704"/>
      <c r="B992" s="704"/>
      <c r="D992" s="723"/>
      <c r="E992" s="723"/>
      <c r="F992" s="723"/>
      <c r="G992" s="723"/>
      <c r="H992" s="723"/>
      <c r="I992" s="723"/>
      <c r="J992" s="723"/>
    </row>
    <row r="993" ht="21.0" customHeight="1">
      <c r="A993" s="704"/>
      <c r="B993" s="704"/>
      <c r="D993" s="723"/>
      <c r="E993" s="723"/>
      <c r="F993" s="723"/>
      <c r="G993" s="723"/>
      <c r="H993" s="723"/>
      <c r="I993" s="723"/>
      <c r="J993" s="723"/>
    </row>
    <row r="994" ht="21.0" customHeight="1">
      <c r="A994" s="704"/>
      <c r="B994" s="704"/>
      <c r="D994" s="723"/>
      <c r="E994" s="723"/>
      <c r="F994" s="723"/>
      <c r="G994" s="723"/>
      <c r="H994" s="723"/>
      <c r="I994" s="723"/>
      <c r="J994" s="723"/>
    </row>
    <row r="995" ht="21.0" customHeight="1">
      <c r="A995" s="704"/>
      <c r="B995" s="704"/>
      <c r="D995" s="723"/>
      <c r="E995" s="723"/>
      <c r="F995" s="723"/>
      <c r="G995" s="723"/>
      <c r="H995" s="723"/>
      <c r="I995" s="723"/>
      <c r="J995" s="723"/>
    </row>
    <row r="996" ht="21.0" customHeight="1">
      <c r="A996" s="704"/>
      <c r="B996" s="704"/>
      <c r="D996" s="723"/>
      <c r="E996" s="723"/>
      <c r="F996" s="723"/>
      <c r="G996" s="723"/>
      <c r="H996" s="723"/>
      <c r="I996" s="723"/>
      <c r="J996" s="723"/>
    </row>
    <row r="997" ht="21.0" customHeight="1">
      <c r="A997" s="704"/>
      <c r="B997" s="704"/>
      <c r="D997" s="723"/>
      <c r="E997" s="723"/>
      <c r="F997" s="723"/>
      <c r="G997" s="723"/>
      <c r="H997" s="723"/>
      <c r="I997" s="723"/>
      <c r="J997" s="723"/>
    </row>
    <row r="998" ht="21.0" customHeight="1">
      <c r="A998" s="704"/>
      <c r="B998" s="704"/>
      <c r="D998" s="723"/>
      <c r="E998" s="723"/>
      <c r="F998" s="723"/>
      <c r="G998" s="723"/>
      <c r="H998" s="723"/>
      <c r="I998" s="723"/>
      <c r="J998" s="723"/>
    </row>
    <row r="999" ht="21.0" customHeight="1">
      <c r="A999" s="704"/>
      <c r="B999" s="704"/>
      <c r="D999" s="723"/>
      <c r="E999" s="723"/>
      <c r="F999" s="723"/>
      <c r="G999" s="723"/>
      <c r="H999" s="723"/>
      <c r="I999" s="723"/>
      <c r="J999" s="723"/>
    </row>
    <row r="1000" ht="21.0" customHeight="1">
      <c r="A1000" s="704"/>
      <c r="B1000" s="704"/>
      <c r="D1000" s="723"/>
      <c r="E1000" s="723"/>
      <c r="F1000" s="723"/>
      <c r="G1000" s="723"/>
      <c r="H1000" s="723"/>
      <c r="I1000" s="723"/>
      <c r="J1000" s="723"/>
    </row>
  </sheetData>
  <mergeCells count="6">
    <mergeCell ref="A2:A63"/>
    <mergeCell ref="B2:B3"/>
    <mergeCell ref="B4:B18"/>
    <mergeCell ref="B19:B33"/>
    <mergeCell ref="B34:B48"/>
    <mergeCell ref="B49:B63"/>
  </mergeCell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7.71"/>
    <col customWidth="1" min="2" max="3" width="9.57"/>
    <col customWidth="1" min="4" max="4" width="12.71"/>
    <col customWidth="1" min="5" max="6" width="12.0"/>
    <col customWidth="1" min="7" max="7" width="11.0"/>
    <col customWidth="1" min="8" max="10" width="12.0"/>
    <col customWidth="1" min="11" max="11" width="11.0"/>
    <col customWidth="1" min="12" max="12" width="8.71"/>
    <col customWidth="1" min="13" max="13" width="12.0"/>
    <col customWidth="1" min="14" max="14" width="11.57"/>
    <col customWidth="1" min="15" max="26" width="8.71"/>
  </cols>
  <sheetData>
    <row r="2">
      <c r="A2" s="724" t="s">
        <v>219</v>
      </c>
    </row>
    <row r="3">
      <c r="B3" s="4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7" t="s">
        <v>12</v>
      </c>
      <c r="M3" s="6" t="s">
        <v>13</v>
      </c>
      <c r="N3" s="8" t="s">
        <v>14</v>
      </c>
    </row>
    <row r="4">
      <c r="A4" s="725" t="s">
        <v>220</v>
      </c>
      <c r="B4" s="425">
        <f>+'FY24 KPIs'!D35</f>
        <v>0</v>
      </c>
      <c r="C4" s="425">
        <f>+'FY24 KPIs'!E35</f>
        <v>0</v>
      </c>
      <c r="D4" s="425">
        <f>+'FY24 KPIs'!F35</f>
        <v>0</v>
      </c>
      <c r="E4" s="425">
        <f>+'FY24 KPIs'!G35</f>
        <v>6</v>
      </c>
      <c r="F4" s="425">
        <f>+'FY24 KPIs'!H35</f>
        <v>0</v>
      </c>
      <c r="G4" s="425">
        <f>+'FY24 KPIs'!I35</f>
        <v>0</v>
      </c>
      <c r="H4" s="425">
        <f>+'FY24 KPIs'!J35</f>
        <v>0</v>
      </c>
      <c r="I4" s="425">
        <v>0.0</v>
      </c>
      <c r="J4" s="425">
        <f>+'FY24 KPIs'!L35</f>
        <v>0</v>
      </c>
      <c r="K4" s="425">
        <f>+'FY24 KPIs'!M35</f>
        <v>0</v>
      </c>
      <c r="L4" s="425">
        <f>+'FY24 KPIs'!N35</f>
        <v>0</v>
      </c>
      <c r="M4" s="425">
        <f>+'FY24 KPIs'!O35</f>
        <v>0</v>
      </c>
      <c r="N4" s="425">
        <f>+'FY24 KPIs'!P35</f>
        <v>6</v>
      </c>
    </row>
    <row r="5">
      <c r="A5" s="726" t="s">
        <v>221</v>
      </c>
      <c r="B5" s="425" t="str">
        <f>+'FY24 KPIs'!#REF!</f>
        <v>#ERROR!</v>
      </c>
      <c r="C5" s="425" t="str">
        <f>+'FY24 KPIs'!#REF!</f>
        <v>#ERROR!</v>
      </c>
      <c r="D5" s="425">
        <v>15.0</v>
      </c>
      <c r="E5" s="425" t="str">
        <f>+'FY24 KPIs'!#REF!</f>
        <v>#ERROR!</v>
      </c>
      <c r="F5" s="425" t="str">
        <f>+'FY24 KPIs'!#REF!</f>
        <v>#ERROR!</v>
      </c>
      <c r="G5" s="425" t="str">
        <f>+'FY24 KPIs'!#REF!</f>
        <v>#ERROR!</v>
      </c>
      <c r="H5" s="425" t="str">
        <f>+'FY24 KPIs'!#REF!</f>
        <v>#ERROR!</v>
      </c>
      <c r="I5" s="425">
        <v>15.0</v>
      </c>
      <c r="J5" s="425" t="str">
        <f>+'FY24 KPIs'!#REF!</f>
        <v>#ERROR!</v>
      </c>
      <c r="K5" s="425" t="str">
        <f>+'FY24 KPIs'!#REF!</f>
        <v>#ERROR!</v>
      </c>
      <c r="L5" s="425" t="str">
        <f>+'FY24 KPIs'!#REF!</f>
        <v>#ERROR!</v>
      </c>
      <c r="M5" s="425" t="str">
        <f>+'FY24 KPIs'!#REF!</f>
        <v>#ERROR!</v>
      </c>
      <c r="N5" s="425" t="str">
        <f>SUM(B5:M5)</f>
        <v>#ERROR!</v>
      </c>
    </row>
    <row r="6">
      <c r="A6" s="727" t="s">
        <v>222</v>
      </c>
      <c r="B6" s="425" t="str">
        <f>+'FY24 KPIs'!#REF!</f>
        <v>#ERROR!</v>
      </c>
      <c r="C6" s="425" t="str">
        <f>+'FY24 KPIs'!#REF!</f>
        <v>#ERROR!</v>
      </c>
      <c r="D6" s="425" t="str">
        <f>+'FY24 KPIs'!#REF!</f>
        <v>#ERROR!</v>
      </c>
      <c r="E6" s="425" t="str">
        <f>+'FY24 KPIs'!#REF!</f>
        <v>#ERROR!</v>
      </c>
      <c r="F6" s="425" t="str">
        <f>+'FY24 KPIs'!#REF!</f>
        <v>#ERROR!</v>
      </c>
      <c r="G6" s="425" t="str">
        <f>+'FY24 KPIs'!#REF!</f>
        <v>#ERROR!</v>
      </c>
      <c r="H6" s="425" t="str">
        <f>+'FY24 KPIs'!#REF!</f>
        <v>#ERROR!</v>
      </c>
      <c r="I6" s="425" t="str">
        <f>+'FY24 KPIs'!#REF!</f>
        <v>#ERROR!</v>
      </c>
      <c r="J6" s="425" t="str">
        <f>+'FY24 KPIs'!#REF!</f>
        <v>#ERROR!</v>
      </c>
      <c r="K6" s="425" t="str">
        <f>+'FY24 KPIs'!#REF!</f>
        <v>#ERROR!</v>
      </c>
      <c r="L6" s="425" t="str">
        <f>+'FY24 KPIs'!#REF!</f>
        <v>#ERROR!</v>
      </c>
      <c r="M6" s="425" t="str">
        <f>+'FY24 KPIs'!#REF!</f>
        <v>#ERROR!</v>
      </c>
      <c r="N6" s="425" t="str">
        <f>+'FY24 KPIs'!#REF!</f>
        <v>#ERROR!</v>
      </c>
    </row>
    <row r="7">
      <c r="A7" s="727" t="s">
        <v>223</v>
      </c>
      <c r="B7" s="425" t="str">
        <f>+'FY24 KPIs'!#REF!</f>
        <v>#ERROR!</v>
      </c>
      <c r="C7" s="425" t="str">
        <f>+'FY24 KPIs'!#REF!</f>
        <v>#ERROR!</v>
      </c>
      <c r="D7" s="425" t="str">
        <f>+'FY24 KPIs'!#REF!</f>
        <v>#ERROR!</v>
      </c>
      <c r="E7" s="425" t="str">
        <f>+'FY24 KPIs'!#REF!</f>
        <v>#ERROR!</v>
      </c>
      <c r="F7" s="425" t="str">
        <f>+'FY24 KPIs'!#REF!</f>
        <v>#ERROR!</v>
      </c>
      <c r="G7" s="425" t="str">
        <f>+'FY24 KPIs'!#REF!</f>
        <v>#ERROR!</v>
      </c>
      <c r="H7" s="425" t="str">
        <f>+'FY24 KPIs'!#REF!</f>
        <v>#ERROR!</v>
      </c>
      <c r="I7" s="425" t="str">
        <f>+'FY24 KPIs'!#REF!</f>
        <v>#ERROR!</v>
      </c>
      <c r="J7" s="425" t="str">
        <f>+'FY24 KPIs'!#REF!</f>
        <v>#ERROR!</v>
      </c>
      <c r="K7" s="425" t="str">
        <f>+'FY24 KPIs'!#REF!</f>
        <v>#ERROR!</v>
      </c>
      <c r="L7" s="425" t="str">
        <f>+'FY24 KPIs'!#REF!</f>
        <v>#ERROR!</v>
      </c>
      <c r="M7" s="425" t="str">
        <f>+'FY24 KPIs'!#REF!</f>
        <v>#ERROR!</v>
      </c>
      <c r="N7" s="425" t="str">
        <f>+'FY24 KPIs'!#REF!</f>
        <v>#ERROR!</v>
      </c>
    </row>
    <row r="8">
      <c r="A8" s="727" t="s">
        <v>224</v>
      </c>
      <c r="B8" s="425" t="str">
        <f>+'FY24 KPIs'!#REF!</f>
        <v>#ERROR!</v>
      </c>
      <c r="C8" s="425" t="str">
        <f>+'FY24 KPIs'!#REF!</f>
        <v>#ERROR!</v>
      </c>
      <c r="D8" s="425" t="str">
        <f>+'FY24 KPIs'!#REF!</f>
        <v>#ERROR!</v>
      </c>
      <c r="E8" s="425" t="str">
        <f>+'FY24 KPIs'!#REF!</f>
        <v>#ERROR!</v>
      </c>
      <c r="F8" s="425" t="str">
        <f>+'FY24 KPIs'!#REF!</f>
        <v>#ERROR!</v>
      </c>
      <c r="G8" s="425" t="str">
        <f>+'FY24 KPIs'!#REF!</f>
        <v>#ERROR!</v>
      </c>
      <c r="H8" s="425" t="str">
        <f>+'FY24 KPIs'!#REF!</f>
        <v>#ERROR!</v>
      </c>
      <c r="I8" s="425" t="str">
        <f>+'FY24 KPIs'!#REF!</f>
        <v>#ERROR!</v>
      </c>
      <c r="J8" s="425" t="str">
        <f>+'FY24 KPIs'!#REF!</f>
        <v>#ERROR!</v>
      </c>
      <c r="K8" s="425" t="str">
        <f>+'FY24 KPIs'!#REF!</f>
        <v>#ERROR!</v>
      </c>
      <c r="L8" s="425" t="str">
        <f>+'FY24 KPIs'!#REF!</f>
        <v>#ERROR!</v>
      </c>
      <c r="M8" s="425" t="str">
        <f>+'FY24 KPIs'!#REF!</f>
        <v>#ERROR!</v>
      </c>
      <c r="N8" s="425" t="str">
        <f>+'FY24 KPIs'!#REF!</f>
        <v>#ERROR!</v>
      </c>
    </row>
    <row r="9">
      <c r="A9" s="727" t="s">
        <v>225</v>
      </c>
      <c r="B9" s="425" t="str">
        <f>+'FY24 KPIs'!#REF!</f>
        <v>#ERROR!</v>
      </c>
      <c r="C9" s="425" t="str">
        <f>+'FY24 KPIs'!#REF!</f>
        <v>#ERROR!</v>
      </c>
      <c r="D9" s="425" t="str">
        <f>+'FY24 KPIs'!#REF!</f>
        <v>#ERROR!</v>
      </c>
      <c r="E9" s="425" t="str">
        <f>+'FY24 KPIs'!#REF!</f>
        <v>#ERROR!</v>
      </c>
      <c r="F9" s="425" t="str">
        <f>+'FY24 KPIs'!#REF!</f>
        <v>#ERROR!</v>
      </c>
      <c r="G9" s="425" t="str">
        <f>+'FY24 KPIs'!#REF!</f>
        <v>#ERROR!</v>
      </c>
      <c r="H9" s="425" t="str">
        <f>+'FY24 KPIs'!#REF!</f>
        <v>#ERROR!</v>
      </c>
      <c r="I9" s="425" t="str">
        <f>+'FY24 KPIs'!#REF!</f>
        <v>#ERROR!</v>
      </c>
      <c r="J9" s="425" t="str">
        <f>+'FY24 KPIs'!#REF!</f>
        <v>#ERROR!</v>
      </c>
      <c r="K9" s="425" t="str">
        <f>+'FY24 KPIs'!#REF!</f>
        <v>#ERROR!</v>
      </c>
      <c r="L9" s="425" t="str">
        <f>+'FY24 KPIs'!#REF!</f>
        <v>#ERROR!</v>
      </c>
      <c r="M9" s="425" t="str">
        <f>+'FY24 KPIs'!#REF!</f>
        <v>#ERROR!</v>
      </c>
      <c r="N9" s="425" t="str">
        <f>+'FY24 KPIs'!#REF!</f>
        <v>#ERROR!</v>
      </c>
    </row>
    <row r="10">
      <c r="A10" s="727" t="s">
        <v>226</v>
      </c>
      <c r="B10" s="425" t="str">
        <f>+'FY24 KPIs'!#REF!</f>
        <v>#ERROR!</v>
      </c>
      <c r="C10" s="425" t="str">
        <f>+'FY24 KPIs'!#REF!</f>
        <v>#ERROR!</v>
      </c>
      <c r="D10" s="425" t="str">
        <f>+'FY24 KPIs'!#REF!</f>
        <v>#ERROR!</v>
      </c>
      <c r="E10" s="425" t="str">
        <f>+'FY24 KPIs'!#REF!</f>
        <v>#ERROR!</v>
      </c>
      <c r="F10" s="425" t="str">
        <f>+'FY24 KPIs'!#REF!</f>
        <v>#ERROR!</v>
      </c>
      <c r="G10" s="425" t="str">
        <f>+'FY24 KPIs'!#REF!</f>
        <v>#ERROR!</v>
      </c>
      <c r="H10" s="425" t="str">
        <f>+'FY24 KPIs'!#REF!</f>
        <v>#ERROR!</v>
      </c>
      <c r="I10" s="425" t="str">
        <f>+'FY24 KPIs'!#REF!</f>
        <v>#ERROR!</v>
      </c>
      <c r="J10" s="425" t="str">
        <f>+'FY24 KPIs'!#REF!</f>
        <v>#ERROR!</v>
      </c>
      <c r="K10" s="425" t="str">
        <f>+'FY24 KPIs'!#REF!</f>
        <v>#ERROR!</v>
      </c>
      <c r="L10" s="425" t="str">
        <f>+'FY24 KPIs'!#REF!</f>
        <v>#ERROR!</v>
      </c>
      <c r="M10" s="425" t="str">
        <f>+'FY24 KPIs'!#REF!</f>
        <v>#ERROR!</v>
      </c>
      <c r="N10" s="425" t="str">
        <f>+'FY24 KPIs'!#REF!</f>
        <v>#ERROR!</v>
      </c>
    </row>
    <row r="11">
      <c r="A11" s="727" t="s">
        <v>227</v>
      </c>
      <c r="B11" s="425" t="str">
        <f>+'FY24 KPIs'!#REF!</f>
        <v>#ERROR!</v>
      </c>
      <c r="C11" s="425" t="str">
        <f>+'FY24 KPIs'!#REF!</f>
        <v>#ERROR!</v>
      </c>
      <c r="D11" s="425" t="str">
        <f>+'FY24 KPIs'!#REF!</f>
        <v>#ERROR!</v>
      </c>
      <c r="E11" s="425" t="str">
        <f>+'FY24 KPIs'!#REF!</f>
        <v>#ERROR!</v>
      </c>
      <c r="F11" s="425" t="str">
        <f>+'FY24 KPIs'!#REF!</f>
        <v>#ERROR!</v>
      </c>
      <c r="G11" s="425" t="str">
        <f>+'FY24 KPIs'!#REF!</f>
        <v>#ERROR!</v>
      </c>
      <c r="H11" s="425" t="str">
        <f>+'FY24 KPIs'!#REF!</f>
        <v>#ERROR!</v>
      </c>
      <c r="I11" s="425" t="str">
        <f>+'FY24 KPIs'!#REF!</f>
        <v>#ERROR!</v>
      </c>
      <c r="J11" s="425" t="str">
        <f>+'FY24 KPIs'!#REF!</f>
        <v>#ERROR!</v>
      </c>
      <c r="K11" s="425" t="str">
        <f>+'FY24 KPIs'!#REF!</f>
        <v>#ERROR!</v>
      </c>
      <c r="L11" s="425" t="str">
        <f>+'FY24 KPIs'!#REF!</f>
        <v>#ERROR!</v>
      </c>
      <c r="M11" s="425" t="str">
        <f>+'FY24 KPIs'!#REF!</f>
        <v>#ERROR!</v>
      </c>
      <c r="N11" s="425" t="str">
        <f>+'FY24 KPIs'!#REF!</f>
        <v>#ERROR!</v>
      </c>
    </row>
    <row r="12">
      <c r="A12" s="727" t="s">
        <v>228</v>
      </c>
      <c r="B12" s="425" t="str">
        <f>+'FY24 KPIs'!#REF!</f>
        <v>#ERROR!</v>
      </c>
      <c r="C12" s="425" t="str">
        <f>+'FY24 KPIs'!#REF!</f>
        <v>#ERROR!</v>
      </c>
      <c r="D12" s="425" t="str">
        <f>+'FY24 KPIs'!#REF!</f>
        <v>#ERROR!</v>
      </c>
      <c r="E12" s="425" t="str">
        <f>+'FY24 KPIs'!#REF!</f>
        <v>#ERROR!</v>
      </c>
      <c r="F12" s="425" t="str">
        <f>+'FY24 KPIs'!#REF!</f>
        <v>#ERROR!</v>
      </c>
      <c r="G12" s="425" t="str">
        <f>+'FY24 KPIs'!#REF!</f>
        <v>#ERROR!</v>
      </c>
      <c r="H12" s="425" t="str">
        <f>+'FY24 KPIs'!#REF!</f>
        <v>#ERROR!</v>
      </c>
      <c r="I12" s="425" t="str">
        <f>+'FY24 KPIs'!#REF!</f>
        <v>#ERROR!</v>
      </c>
      <c r="J12" s="425" t="str">
        <f>+'FY24 KPIs'!#REF!</f>
        <v>#ERROR!</v>
      </c>
      <c r="K12" s="425" t="str">
        <f>+'FY24 KPIs'!#REF!</f>
        <v>#ERROR!</v>
      </c>
      <c r="L12" s="425" t="str">
        <f>+'FY24 KPIs'!#REF!</f>
        <v>#ERROR!</v>
      </c>
      <c r="M12" s="425" t="str">
        <f>+'FY24 KPIs'!#REF!</f>
        <v>#ERROR!</v>
      </c>
      <c r="N12" s="425" t="str">
        <f>+'FY24 KPIs'!#REF!</f>
        <v>#ERROR!</v>
      </c>
    </row>
    <row r="14">
      <c r="A14" s="728" t="s">
        <v>229</v>
      </c>
      <c r="B14" s="4" t="s">
        <v>2</v>
      </c>
      <c r="C14" s="5" t="s">
        <v>3</v>
      </c>
      <c r="D14" s="5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  <c r="K14" s="6" t="s">
        <v>11</v>
      </c>
      <c r="L14" s="7" t="s">
        <v>12</v>
      </c>
      <c r="M14" s="6" t="s">
        <v>13</v>
      </c>
      <c r="N14" s="8" t="s">
        <v>14</v>
      </c>
    </row>
    <row r="15">
      <c r="A15" s="729" t="s">
        <v>32</v>
      </c>
      <c r="B15" s="730">
        <f>+'FY24 KPIs'!D20</f>
        <v>0</v>
      </c>
      <c r="C15" s="730">
        <f>+'FY24 KPIs'!E20</f>
        <v>0</v>
      </c>
      <c r="D15" s="730">
        <f>+'FY24 KPIs'!F20</f>
        <v>0</v>
      </c>
      <c r="E15" s="730">
        <f>+'FY24 KPIs'!G20</f>
        <v>0</v>
      </c>
      <c r="F15" s="730">
        <f>+'FY24 KPIs'!H20</f>
        <v>0</v>
      </c>
      <c r="G15" s="730">
        <f>+'FY24 KPIs'!I20</f>
        <v>0</v>
      </c>
      <c r="H15" s="730">
        <f>+'FY24 KPIs'!J20</f>
        <v>0</v>
      </c>
      <c r="I15" s="730">
        <f>+'FY24 KPIs'!K20</f>
        <v>0</v>
      </c>
      <c r="J15" s="730">
        <f>+'FY24 KPIs'!L20</f>
        <v>0</v>
      </c>
      <c r="K15" s="730">
        <f>+'FY24 KPIs'!M20</f>
        <v>0</v>
      </c>
      <c r="L15" s="730">
        <f>+'FY24 KPIs'!N20</f>
        <v>0</v>
      </c>
      <c r="M15" s="730">
        <f>+'FY24 KPIs'!O20</f>
        <v>0</v>
      </c>
      <c r="N15" s="730">
        <f>+'FY24 KPIs'!P20</f>
        <v>0</v>
      </c>
    </row>
    <row r="16">
      <c r="A16" s="731"/>
      <c r="B16" s="732"/>
      <c r="C16" s="732"/>
      <c r="D16" s="732"/>
      <c r="E16" s="615"/>
      <c r="F16" s="615"/>
      <c r="G16" s="615"/>
      <c r="H16" s="615"/>
      <c r="I16" s="615"/>
      <c r="J16" s="615"/>
      <c r="K16" s="616"/>
      <c r="L16" s="616"/>
      <c r="M16" s="615"/>
    </row>
    <row r="17">
      <c r="A17" s="724" t="s">
        <v>230</v>
      </c>
      <c r="B17" s="4" t="s">
        <v>2</v>
      </c>
      <c r="C17" s="5" t="s">
        <v>3</v>
      </c>
      <c r="D17" s="5" t="s">
        <v>4</v>
      </c>
      <c r="E17" s="6" t="s">
        <v>5</v>
      </c>
      <c r="F17" s="6" t="s">
        <v>6</v>
      </c>
      <c r="G17" s="6" t="s">
        <v>7</v>
      </c>
      <c r="H17" s="6" t="s">
        <v>8</v>
      </c>
      <c r="I17" s="6" t="s">
        <v>9</v>
      </c>
      <c r="J17" s="6" t="s">
        <v>10</v>
      </c>
      <c r="K17" s="6" t="s">
        <v>11</v>
      </c>
      <c r="L17" s="7" t="s">
        <v>12</v>
      </c>
      <c r="M17" s="6" t="s">
        <v>13</v>
      </c>
      <c r="N17" s="8" t="s">
        <v>14</v>
      </c>
    </row>
    <row r="18">
      <c r="A18" s="425" t="str">
        <f>+'FY24 KPIs'!C64</f>
        <v># Families Newly Enrolled in Whole Family Program (month)</v>
      </c>
      <c r="B18" s="167">
        <f>+'FY24 KPIs'!D64</f>
        <v>20</v>
      </c>
      <c r="C18" s="167">
        <f>+'FY24 KPIs'!E64</f>
        <v>17</v>
      </c>
      <c r="D18" s="167">
        <f>+'FY24 KPIs'!F64</f>
        <v>8</v>
      </c>
      <c r="E18" s="167">
        <f>+'FY24 KPIs'!G64</f>
        <v>14</v>
      </c>
      <c r="F18" s="167">
        <f>+'FY24 KPIs'!H64</f>
        <v>10</v>
      </c>
      <c r="G18" s="167">
        <f>+'FY24 KPIs'!I64</f>
        <v>22</v>
      </c>
      <c r="H18" s="167">
        <f>+'FY24 KPIs'!J64</f>
        <v>14</v>
      </c>
      <c r="I18" s="167">
        <f>+'FY24 KPIs'!K64</f>
        <v>21</v>
      </c>
      <c r="J18" s="167">
        <f>+'FY24 KPIs'!L64</f>
        <v>5</v>
      </c>
      <c r="K18" s="167">
        <f>+'FY24 KPIs'!M64</f>
        <v>7</v>
      </c>
      <c r="L18" s="167">
        <f>+'FY24 KPIs'!N64</f>
        <v>19</v>
      </c>
      <c r="M18" s="167">
        <f>+'FY24 KPIs'!O64</f>
        <v>13</v>
      </c>
      <c r="N18" s="167">
        <f t="shared" ref="N18:N21" si="1">SUM(B18:M18)</f>
        <v>170</v>
      </c>
    </row>
    <row r="19">
      <c r="A19" s="425" t="str">
        <f>+'FY24 KPIs'!C68</f>
        <v># Adult Caregivers Newly Enrolled (month)</v>
      </c>
      <c r="B19" s="167">
        <f>+'FY24 KPIs'!D68</f>
        <v>12</v>
      </c>
      <c r="C19" s="167">
        <f>+'FY24 KPIs'!E68</f>
        <v>7</v>
      </c>
      <c r="D19" s="167">
        <f>+'FY24 KPIs'!F68</f>
        <v>11</v>
      </c>
      <c r="E19" s="167">
        <f>+'FY24 KPIs'!G68</f>
        <v>11</v>
      </c>
      <c r="F19" s="167">
        <f>+'FY24 KPIs'!H68</f>
        <v>15</v>
      </c>
      <c r="G19" s="167">
        <f>+'FY24 KPIs'!I68</f>
        <v>30</v>
      </c>
      <c r="H19" s="167">
        <f>+'FY24 KPIs'!J68</f>
        <v>16</v>
      </c>
      <c r="I19" s="167">
        <f>+'FY24 KPIs'!K68</f>
        <v>33</v>
      </c>
      <c r="J19" s="167">
        <f>+'FY24 KPIs'!L68</f>
        <v>6</v>
      </c>
      <c r="K19" s="167">
        <f>+'FY24 KPIs'!M68</f>
        <v>12</v>
      </c>
      <c r="L19" s="167">
        <f>+'FY24 KPIs'!N68</f>
        <v>24</v>
      </c>
      <c r="M19" s="167">
        <f>+'FY24 KPIs'!O68</f>
        <v>23</v>
      </c>
      <c r="N19" s="167">
        <f t="shared" si="1"/>
        <v>200</v>
      </c>
    </row>
    <row r="20">
      <c r="A20" s="425" t="str">
        <f>+'FY24 KPIs'!C69</f>
        <v># Minor Dependent Children Newly Enrolled (month)</v>
      </c>
      <c r="B20" s="167">
        <f>+'FY24 KPIs'!D69</f>
        <v>14</v>
      </c>
      <c r="C20" s="167">
        <f>+'FY24 KPIs'!E69</f>
        <v>9</v>
      </c>
      <c r="D20" s="167">
        <f>+'FY24 KPIs'!F69</f>
        <v>21</v>
      </c>
      <c r="E20" s="167">
        <f>+'FY24 KPIs'!G69</f>
        <v>19</v>
      </c>
      <c r="F20" s="167">
        <f>+'FY24 KPIs'!H69</f>
        <v>6</v>
      </c>
      <c r="G20" s="167">
        <f>+'FY24 KPIs'!I69</f>
        <v>25</v>
      </c>
      <c r="H20" s="167">
        <f>+'FY24 KPIs'!J69</f>
        <v>8</v>
      </c>
      <c r="I20" s="167">
        <f>+'FY24 KPIs'!K69</f>
        <v>17</v>
      </c>
      <c r="J20" s="167">
        <f>+'FY24 KPIs'!L69</f>
        <v>8</v>
      </c>
      <c r="K20" s="167">
        <f>+'FY24 KPIs'!M69</f>
        <v>13</v>
      </c>
      <c r="L20" s="167">
        <f>+'FY24 KPIs'!N69</f>
        <v>19</v>
      </c>
      <c r="M20" s="167">
        <f>+'FY24 KPIs'!O69</f>
        <v>17</v>
      </c>
      <c r="N20" s="167">
        <f t="shared" si="1"/>
        <v>176</v>
      </c>
    </row>
    <row r="21" ht="15.75" customHeight="1">
      <c r="A21" s="733" t="s">
        <v>231</v>
      </c>
      <c r="B21" s="167">
        <f t="shared" ref="B21:M21" si="2">SUM(B19:B20)</f>
        <v>26</v>
      </c>
      <c r="C21" s="167">
        <f t="shared" si="2"/>
        <v>16</v>
      </c>
      <c r="D21" s="167">
        <f t="shared" si="2"/>
        <v>32</v>
      </c>
      <c r="E21" s="167">
        <f t="shared" si="2"/>
        <v>30</v>
      </c>
      <c r="F21" s="167">
        <f t="shared" si="2"/>
        <v>21</v>
      </c>
      <c r="G21" s="167">
        <f t="shared" si="2"/>
        <v>55</v>
      </c>
      <c r="H21" s="167">
        <f t="shared" si="2"/>
        <v>24</v>
      </c>
      <c r="I21" s="167">
        <f t="shared" si="2"/>
        <v>50</v>
      </c>
      <c r="J21" s="167">
        <f t="shared" si="2"/>
        <v>14</v>
      </c>
      <c r="K21" s="167">
        <f t="shared" si="2"/>
        <v>25</v>
      </c>
      <c r="L21" s="167">
        <f t="shared" si="2"/>
        <v>43</v>
      </c>
      <c r="M21" s="167">
        <f t="shared" si="2"/>
        <v>40</v>
      </c>
      <c r="N21" s="167">
        <f t="shared" si="1"/>
        <v>376</v>
      </c>
    </row>
    <row r="22" ht="15.75" customHeight="1"/>
    <row r="23" ht="15.75" customHeight="1">
      <c r="A23" s="724"/>
    </row>
    <row r="24" ht="15.75" customHeight="1">
      <c r="B24" s="4" t="s">
        <v>2</v>
      </c>
      <c r="C24" s="5" t="s">
        <v>3</v>
      </c>
      <c r="D24" s="5" t="s">
        <v>4</v>
      </c>
      <c r="E24" s="6" t="s">
        <v>5</v>
      </c>
      <c r="F24" s="6" t="s">
        <v>6</v>
      </c>
      <c r="G24" s="6" t="s">
        <v>7</v>
      </c>
      <c r="H24" s="6" t="s">
        <v>8</v>
      </c>
      <c r="I24" s="6" t="s">
        <v>9</v>
      </c>
      <c r="J24" s="6" t="s">
        <v>10</v>
      </c>
      <c r="K24" s="6" t="s">
        <v>11</v>
      </c>
      <c r="L24" s="7" t="s">
        <v>12</v>
      </c>
      <c r="M24" s="6" t="s">
        <v>13</v>
      </c>
      <c r="N24" s="734">
        <f>SUM(B24:M24)</f>
        <v>0</v>
      </c>
      <c r="O24" s="735">
        <f>SUM(N24/600)</f>
        <v>0</v>
      </c>
    </row>
    <row r="25" ht="15.75" customHeight="1">
      <c r="A25" s="677"/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736"/>
      <c r="O25" s="737"/>
    </row>
    <row r="26" ht="15.75" customHeight="1">
      <c r="A26" s="678"/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736"/>
      <c r="O26" s="396"/>
    </row>
    <row r="27" ht="15.75" customHeight="1">
      <c r="A27" s="678"/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736"/>
      <c r="O27" s="396"/>
    </row>
    <row r="28" ht="15.75" customHeight="1">
      <c r="A28" s="678"/>
      <c r="B28" s="369"/>
      <c r="C28" s="369"/>
      <c r="D28" s="369"/>
      <c r="E28" s="369"/>
      <c r="F28" s="369"/>
      <c r="G28" s="369"/>
      <c r="H28" s="369"/>
      <c r="I28" s="369"/>
      <c r="J28" s="369"/>
      <c r="K28" s="369"/>
      <c r="L28" s="369"/>
      <c r="M28" s="369"/>
      <c r="N28" s="736"/>
      <c r="O28" s="396"/>
    </row>
    <row r="29" ht="15.75" customHeight="1">
      <c r="A29" s="678"/>
      <c r="B29" s="369"/>
      <c r="C29" s="369"/>
      <c r="D29" s="369"/>
      <c r="E29" s="369"/>
      <c r="F29" s="369"/>
      <c r="G29" s="369"/>
      <c r="H29" s="369"/>
      <c r="I29" s="369"/>
      <c r="J29" s="369"/>
      <c r="K29" s="369"/>
      <c r="L29" s="369"/>
      <c r="M29" s="369"/>
      <c r="N29" s="736"/>
      <c r="O29" s="396"/>
    </row>
    <row r="30" ht="15.75" customHeight="1">
      <c r="A30" s="678"/>
      <c r="B30" s="369"/>
      <c r="C30" s="369"/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736"/>
      <c r="O30" s="396"/>
    </row>
    <row r="31" ht="15.75" customHeight="1">
      <c r="A31" s="678"/>
      <c r="B31" s="682"/>
      <c r="C31" s="682"/>
      <c r="D31" s="682"/>
      <c r="E31" s="682"/>
      <c r="F31" s="682"/>
      <c r="G31" s="682"/>
      <c r="H31" s="682"/>
      <c r="I31" s="682"/>
      <c r="J31" s="682"/>
      <c r="K31" s="682"/>
      <c r="L31" s="682"/>
      <c r="M31" s="682"/>
      <c r="N31" s="737"/>
      <c r="O31" s="396"/>
    </row>
    <row r="32" ht="15.75" customHeight="1">
      <c r="A32" s="678"/>
      <c r="B32" s="369"/>
      <c r="C32" s="369"/>
      <c r="D32" s="369"/>
      <c r="E32" s="369"/>
      <c r="F32" s="369"/>
      <c r="G32" s="369"/>
      <c r="H32" s="369"/>
      <c r="I32" s="369"/>
      <c r="J32" s="369"/>
      <c r="K32" s="369"/>
      <c r="L32" s="369"/>
      <c r="M32" s="369"/>
      <c r="N32" s="736"/>
      <c r="O32" s="396"/>
    </row>
    <row r="33" ht="15.75" customHeight="1">
      <c r="A33" s="678"/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69"/>
      <c r="N33" s="736"/>
      <c r="O33" s="737"/>
    </row>
    <row r="34" ht="15.75" customHeight="1">
      <c r="A34" s="678"/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736"/>
      <c r="O34" s="408"/>
    </row>
    <row r="35" ht="15.75" customHeight="1">
      <c r="A35" s="678"/>
      <c r="B35" s="369"/>
      <c r="C35" s="369"/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736"/>
    </row>
    <row r="36" ht="15.75" customHeight="1">
      <c r="A36" s="685"/>
      <c r="B36" s="369"/>
      <c r="C36" s="369"/>
      <c r="D36" s="369"/>
      <c r="E36" s="369"/>
      <c r="F36" s="369"/>
      <c r="G36" s="369"/>
      <c r="H36" s="369"/>
      <c r="I36" s="369"/>
      <c r="J36" s="369"/>
      <c r="K36" s="369"/>
      <c r="L36" s="369"/>
      <c r="M36" s="369"/>
      <c r="N36" s="736"/>
    </row>
    <row r="37" ht="15.75" customHeight="1">
      <c r="A37" s="686"/>
      <c r="B37" s="369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69"/>
      <c r="N37" s="73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6" width="8.71"/>
  </cols>
  <sheetData>
    <row r="1">
      <c r="A1" s="425" t="s">
        <v>232</v>
      </c>
    </row>
    <row r="4">
      <c r="B4" s="738" t="s">
        <v>233</v>
      </c>
      <c r="C4" s="738" t="s">
        <v>3</v>
      </c>
      <c r="D4" s="738" t="s">
        <v>4</v>
      </c>
      <c r="E4" s="738" t="s">
        <v>5</v>
      </c>
      <c r="F4" s="738" t="s">
        <v>6</v>
      </c>
      <c r="G4" s="738" t="s">
        <v>7</v>
      </c>
      <c r="H4" s="738" t="s">
        <v>8</v>
      </c>
      <c r="I4" s="738" t="s">
        <v>9</v>
      </c>
      <c r="J4" s="738" t="s">
        <v>10</v>
      </c>
      <c r="K4" s="738" t="s">
        <v>199</v>
      </c>
      <c r="L4" s="738" t="s">
        <v>12</v>
      </c>
      <c r="M4" s="738" t="s">
        <v>13</v>
      </c>
    </row>
    <row r="5">
      <c r="A5" s="739" t="s">
        <v>234</v>
      </c>
      <c r="B5" s="425">
        <f>+'Childrens '!$B$5</f>
        <v>34</v>
      </c>
      <c r="C5" s="425">
        <f>+'Childrens '!$C$5</f>
        <v>36</v>
      </c>
      <c r="D5" s="169">
        <f>+'Childrens '!$D$5</f>
        <v>36</v>
      </c>
      <c r="E5" s="169">
        <f>+'Childrens '!$E$5</f>
        <v>39</v>
      </c>
      <c r="F5" s="169">
        <f>+'Childrens '!$F$5</f>
        <v>38</v>
      </c>
      <c r="G5" s="169">
        <f>+'Childrens '!$G$5</f>
        <v>26</v>
      </c>
      <c r="H5" s="169">
        <f>+'Childrens '!$H$5</f>
        <v>30</v>
      </c>
      <c r="I5" s="169">
        <f>+'Childrens '!$I$5</f>
        <v>39</v>
      </c>
      <c r="J5" s="169">
        <f>+'Childrens '!$J$5</f>
        <v>11</v>
      </c>
      <c r="K5" s="169">
        <f>+'Childrens '!$K$5</f>
        <v>5</v>
      </c>
      <c r="L5" s="169">
        <f>+'Childrens '!$L$5</f>
        <v>24</v>
      </c>
      <c r="M5" s="169">
        <f>+'Childrens '!$M$5</f>
        <v>30</v>
      </c>
    </row>
    <row r="6">
      <c r="A6" s="739" t="s">
        <v>235</v>
      </c>
      <c r="B6" s="425">
        <f>+'FY24 KPIs'!D10</f>
        <v>32</v>
      </c>
      <c r="C6" s="425">
        <f>+'Childrens '!$C$6</f>
        <v>42</v>
      </c>
      <c r="D6" s="425">
        <f>+'Childrens '!$D$6</f>
        <v>42</v>
      </c>
      <c r="E6" s="425">
        <f>+'Childrens '!$E$6</f>
        <v>43</v>
      </c>
      <c r="F6" s="425">
        <f>+'Childrens '!$F$6</f>
        <v>43</v>
      </c>
      <c r="G6" s="425">
        <f>+'Childrens '!$G$6</f>
        <v>36</v>
      </c>
      <c r="H6" s="425">
        <f>+'Childrens '!$H$6</f>
        <v>35</v>
      </c>
      <c r="I6" s="425">
        <f>+'Childrens '!$I$6</f>
        <v>26</v>
      </c>
      <c r="J6" s="425">
        <f>+'Childrens '!$J$6</f>
        <v>13</v>
      </c>
      <c r="K6" s="425">
        <f>+'Childrens '!$K$6</f>
        <v>14</v>
      </c>
      <c r="L6" s="425">
        <f>+'Childrens '!$L$6</f>
        <v>43</v>
      </c>
      <c r="M6" s="425">
        <f>+'Childrens '!$M$6</f>
        <v>36</v>
      </c>
    </row>
    <row r="8">
      <c r="A8" s="739" t="s">
        <v>236</v>
      </c>
      <c r="B8" s="425">
        <f>+'Childrens '!B10</f>
        <v>49</v>
      </c>
      <c r="C8" s="425">
        <f>+'Childrens '!C10</f>
        <v>51</v>
      </c>
      <c r="D8" s="425">
        <f>+'Childrens '!D10</f>
        <v>53</v>
      </c>
      <c r="E8" s="425">
        <f>+'Childrens '!E10</f>
        <v>52</v>
      </c>
      <c r="F8" s="425">
        <f>+'Childrens '!F10</f>
        <v>51</v>
      </c>
      <c r="G8" s="425">
        <f>+'Childrens '!G10</f>
        <v>31</v>
      </c>
      <c r="H8" s="425">
        <f>+'Childrens '!H10</f>
        <v>38</v>
      </c>
      <c r="I8" s="425">
        <f>+'Childrens '!I10</f>
        <v>41</v>
      </c>
      <c r="J8" s="425">
        <f>+'Childrens '!J10</f>
        <v>37</v>
      </c>
      <c r="K8" s="425">
        <f>+'Childrens '!K10</f>
        <v>39</v>
      </c>
      <c r="L8" s="425">
        <f>+'Childrens '!L10</f>
        <v>52</v>
      </c>
      <c r="M8" s="425">
        <f>+'Childrens '!M10</f>
        <v>41</v>
      </c>
    </row>
    <row r="9">
      <c r="A9" s="739" t="s">
        <v>237</v>
      </c>
      <c r="B9" s="425">
        <f>+'Childrens '!B11</f>
        <v>32</v>
      </c>
      <c r="C9" s="425">
        <f>+'Childrens '!C11</f>
        <v>37</v>
      </c>
      <c r="D9" s="425">
        <f>+'Childrens '!D11</f>
        <v>36</v>
      </c>
      <c r="E9" s="425">
        <f>+'Childrens '!E11</f>
        <v>35</v>
      </c>
      <c r="F9" s="425">
        <f>+'Childrens '!F11</f>
        <v>32</v>
      </c>
      <c r="G9" s="425">
        <f>+'Childrens '!G11</f>
        <v>31</v>
      </c>
      <c r="H9" s="425">
        <f>+'Childrens '!H11</f>
        <v>32</v>
      </c>
      <c r="I9" s="425">
        <f>+'Childrens '!I11</f>
        <v>32</v>
      </c>
      <c r="J9" s="425">
        <f>+'Childrens '!J11</f>
        <v>32</v>
      </c>
      <c r="K9" s="425">
        <f>+'Childrens '!K11</f>
        <v>32</v>
      </c>
      <c r="L9" s="425">
        <f>+'Childrens '!L11</f>
        <v>51</v>
      </c>
      <c r="M9" s="425">
        <f>+'Childrens '!M11</f>
        <v>52</v>
      </c>
    </row>
    <row r="11">
      <c r="A11" s="123" t="s">
        <v>41</v>
      </c>
      <c r="B11" s="425" t="str">
        <f>+'FY24 KPIs'!D28</f>
        <v/>
      </c>
      <c r="C11" s="425" t="str">
        <f>+'FY24 KPIs'!E28</f>
        <v/>
      </c>
      <c r="D11" s="425" t="str">
        <f>+'FY24 KPIs'!F28</f>
        <v/>
      </c>
      <c r="E11" s="425" t="str">
        <f>+'FY24 KPIs'!G28</f>
        <v/>
      </c>
      <c r="F11" s="425" t="str">
        <f>+'FY24 KPIs'!H28</f>
        <v/>
      </c>
      <c r="G11" s="425" t="str">
        <f>+'FY24 KPIs'!I28</f>
        <v/>
      </c>
      <c r="H11" s="425" t="str">
        <f>+'FY24 KPIs'!J28</f>
        <v/>
      </c>
      <c r="I11" s="425">
        <f>+'FY24 KPIs'!K28</f>
        <v>85</v>
      </c>
      <c r="J11" s="425">
        <f>+'FY24 KPIs'!L28</f>
        <v>136</v>
      </c>
      <c r="K11" s="425">
        <f>+'FY24 KPIs'!M28</f>
        <v>149</v>
      </c>
      <c r="L11" s="425">
        <f>+'FY24 KPIs'!N28</f>
        <v>170</v>
      </c>
      <c r="M11" s="425">
        <f>+'FY24 KPIs'!O28</f>
        <v>186</v>
      </c>
    </row>
    <row r="12">
      <c r="A12" s="123" t="s">
        <v>44</v>
      </c>
      <c r="B12" s="425" t="str">
        <f>+'FY24 KPIs'!D31</f>
        <v/>
      </c>
      <c r="C12" s="425" t="str">
        <f>+'FY24 KPIs'!E31</f>
        <v/>
      </c>
      <c r="D12" s="425" t="str">
        <f>+'FY24 KPIs'!F31</f>
        <v/>
      </c>
      <c r="E12" s="425" t="str">
        <f>+'FY24 KPIs'!G31</f>
        <v/>
      </c>
      <c r="F12" s="425" t="str">
        <f>+'FY24 KPIs'!H31</f>
        <v/>
      </c>
      <c r="G12" s="425" t="str">
        <f>+'FY24 KPIs'!I31</f>
        <v/>
      </c>
      <c r="H12" s="425" t="str">
        <f>+'FY24 KPIs'!J31</f>
        <v/>
      </c>
      <c r="I12" s="425">
        <f>+'FY24 KPIs'!K31</f>
        <v>80</v>
      </c>
      <c r="J12" s="425">
        <f>+'FY24 KPIs'!L31</f>
        <v>44</v>
      </c>
      <c r="K12" s="425">
        <f>+'FY24 KPIs'!M31</f>
        <v>55</v>
      </c>
      <c r="L12" s="425">
        <f>+'FY24 KPIs'!N31</f>
        <v>68</v>
      </c>
      <c r="M12" s="425">
        <f>+'FY24 KPIs'!O31</f>
        <v>79</v>
      </c>
    </row>
    <row r="13">
      <c r="A13" s="123" t="s">
        <v>46</v>
      </c>
      <c r="B13" s="425" t="str">
        <f>+'FY24 KPIs'!D33</f>
        <v/>
      </c>
      <c r="C13" s="425" t="str">
        <f>+'FY24 KPIs'!E33</f>
        <v/>
      </c>
      <c r="D13" s="425" t="str">
        <f>+'FY24 KPIs'!F33</f>
        <v/>
      </c>
      <c r="E13" s="425" t="str">
        <f>+'FY24 KPIs'!G33</f>
        <v/>
      </c>
      <c r="F13" s="425" t="str">
        <f>+'FY24 KPIs'!H33</f>
        <v/>
      </c>
      <c r="G13" s="425" t="str">
        <f>+'FY24 KPIs'!I33</f>
        <v/>
      </c>
      <c r="H13" s="425" t="str">
        <f>+'FY24 KPIs'!J33</f>
        <v/>
      </c>
      <c r="I13" s="425">
        <f>+'FY24 KPIs'!K33</f>
        <v>448</v>
      </c>
      <c r="J13" s="425">
        <f>+'FY24 KPIs'!L33</f>
        <v>490</v>
      </c>
      <c r="K13" s="425">
        <f>+'FY24 KPIs'!M33</f>
        <v>497</v>
      </c>
      <c r="L13" s="425">
        <f>+'FY24 KPIs'!N33</f>
        <v>523</v>
      </c>
      <c r="M13" s="425">
        <f>+'FY24 KPIs'!O33</f>
        <v>554</v>
      </c>
    </row>
    <row r="14">
      <c r="A14" s="169"/>
    </row>
    <row r="15">
      <c r="A15" s="361" t="s">
        <v>63</v>
      </c>
      <c r="B15" s="425" t="str">
        <f>+'FY24 KPIs'!D48</f>
        <v/>
      </c>
      <c r="C15" s="425" t="str">
        <f>+'FY24 KPIs'!E48</f>
        <v/>
      </c>
      <c r="D15" s="425" t="str">
        <f>+'FY24 KPIs'!F48</f>
        <v/>
      </c>
      <c r="E15" s="425" t="str">
        <f>+'FY24 KPIs'!G48</f>
        <v/>
      </c>
      <c r="F15" s="425" t="str">
        <f>+'FY24 KPIs'!H48</f>
        <v/>
      </c>
      <c r="G15" s="425" t="str">
        <f>+'FY24 KPIs'!I48</f>
        <v/>
      </c>
      <c r="H15" s="425" t="str">
        <f>+'FY24 KPIs'!J48</f>
        <v/>
      </c>
      <c r="I15" s="425">
        <f>+'FY24 KPIs'!K48</f>
        <v>665</v>
      </c>
      <c r="J15" s="425">
        <f>+'FY24 KPIs'!L48</f>
        <v>706</v>
      </c>
      <c r="K15" s="425">
        <f>+'FY24 KPIs'!M48</f>
        <v>0</v>
      </c>
      <c r="L15" s="425">
        <f>+'FY24 KPIs'!N48</f>
        <v>0</v>
      </c>
      <c r="M15" s="425">
        <f>+'FY24 KPIs'!O48</f>
        <v>0</v>
      </c>
    </row>
    <row r="16">
      <c r="A16" s="169"/>
    </row>
    <row r="17">
      <c r="A17" s="740" t="s">
        <v>238</v>
      </c>
      <c r="B17" s="425" t="str">
        <f>+'FY24 KPIs'!D52</f>
        <v/>
      </c>
      <c r="C17" s="425" t="str">
        <f>+'FY24 KPIs'!E52</f>
        <v/>
      </c>
      <c r="D17" s="425" t="str">
        <f>+'FY24 KPIs'!F52</f>
        <v/>
      </c>
      <c r="E17" s="425" t="str">
        <f>+'FY24 KPIs'!G52</f>
        <v/>
      </c>
      <c r="F17" s="425" t="str">
        <f>+'FY24 KPIs'!H52</f>
        <v/>
      </c>
      <c r="G17" s="425" t="str">
        <f>+'FY24 KPIs'!I52</f>
        <v/>
      </c>
      <c r="H17" s="425" t="str">
        <f>+'FY24 KPIs'!J52</f>
        <v/>
      </c>
      <c r="I17" s="425">
        <f>+'FY24 KPIs'!K52</f>
        <v>12</v>
      </c>
      <c r="J17" s="425">
        <f>+'FY24 KPIs'!L52</f>
        <v>9</v>
      </c>
      <c r="K17" s="425">
        <f>+'FY24 KPIs'!M52</f>
        <v>2</v>
      </c>
      <c r="L17" s="425">
        <f>+'FY24 KPIs'!N52</f>
        <v>8</v>
      </c>
      <c r="M17" s="425">
        <f>+'FY24 KPIs'!O52</f>
        <v>2</v>
      </c>
    </row>
    <row r="18">
      <c r="A18" s="740" t="s">
        <v>239</v>
      </c>
      <c r="B18" s="425" t="str">
        <f>+'FY24 KPIs'!D53</f>
        <v/>
      </c>
      <c r="C18" s="425" t="str">
        <f>+'FY24 KPIs'!E53</f>
        <v/>
      </c>
      <c r="D18" s="425" t="str">
        <f>+'FY24 KPIs'!F53</f>
        <v/>
      </c>
      <c r="E18" s="425" t="str">
        <f>+'FY24 KPIs'!G53</f>
        <v/>
      </c>
      <c r="F18" s="425" t="str">
        <f>+'FY24 KPIs'!H53</f>
        <v/>
      </c>
      <c r="G18" s="425" t="str">
        <f>+'FY24 KPIs'!I53</f>
        <v/>
      </c>
      <c r="H18" s="425" t="str">
        <f>+'FY24 KPIs'!J53</f>
        <v/>
      </c>
      <c r="I18" s="425">
        <f>+'FY24 KPIs'!K53</f>
        <v>74</v>
      </c>
      <c r="J18" s="425">
        <f>+'FY24 KPIs'!L53</f>
        <v>93</v>
      </c>
      <c r="K18" s="425">
        <f>+'FY24 KPIs'!M53</f>
        <v>69</v>
      </c>
      <c r="L18" s="425">
        <f>+'FY24 KPIs'!N53</f>
        <v>21</v>
      </c>
      <c r="M18" s="425">
        <f>+'FY24 KPIs'!O53</f>
        <v>22</v>
      </c>
    </row>
    <row r="20">
      <c r="A20" s="741" t="s">
        <v>240</v>
      </c>
      <c r="B20" s="425" t="str">
        <f>+'FY24 KPIs'!D61</f>
        <v/>
      </c>
      <c r="C20" s="425" t="str">
        <f>+'FY24 KPIs'!E61</f>
        <v/>
      </c>
      <c r="D20" s="425" t="str">
        <f>+'FY24 KPIs'!F61</f>
        <v/>
      </c>
      <c r="E20" s="425" t="str">
        <f>+'FY24 KPIs'!G61</f>
        <v/>
      </c>
      <c r="F20" s="425" t="str">
        <f>+'FY24 KPIs'!H61</f>
        <v/>
      </c>
      <c r="G20" s="425" t="str">
        <f>+'FY24 KPIs'!I61</f>
        <v/>
      </c>
      <c r="H20" s="425" t="str">
        <f>+'FY24 KPIs'!J61</f>
        <v/>
      </c>
      <c r="I20" s="425">
        <f>+'FY24 KPIs'!K61</f>
        <v>12</v>
      </c>
      <c r="J20" s="425">
        <f>+'FY24 KPIs'!L61</f>
        <v>7</v>
      </c>
      <c r="K20" s="425">
        <f>+'FY24 KPIs'!M61</f>
        <v>0</v>
      </c>
      <c r="L20" s="425">
        <f>+'FY24 KPIs'!N61</f>
        <v>0</v>
      </c>
      <c r="M20" s="425">
        <f>+'FY24 KPIs'!O61</f>
        <v>0</v>
      </c>
    </row>
    <row r="21" ht="15.75" customHeight="1"/>
    <row r="22" ht="15.75" customHeight="1">
      <c r="A22" s="742" t="s">
        <v>241</v>
      </c>
      <c r="B22" s="425" t="str">
        <f>+'FY24 KPIs'!D66</f>
        <v/>
      </c>
      <c r="C22" s="425" t="str">
        <f>+'FY24 KPIs'!E66</f>
        <v/>
      </c>
      <c r="D22" s="425" t="str">
        <f>+'FY24 KPIs'!F66</f>
        <v/>
      </c>
      <c r="E22" s="425" t="str">
        <f>+'FY24 KPIs'!G66</f>
        <v/>
      </c>
      <c r="F22" s="425" t="str">
        <f>+'FY24 KPIs'!H66</f>
        <v/>
      </c>
      <c r="G22" s="425" t="str">
        <f>+'FY24 KPIs'!I66</f>
        <v/>
      </c>
      <c r="H22" s="425" t="str">
        <f>+'FY24 KPIs'!J66</f>
        <v/>
      </c>
      <c r="I22" s="425">
        <f>+'FY24 KPIs'!K66</f>
        <v>8</v>
      </c>
      <c r="J22" s="425">
        <f>+'FY24 KPIs'!L66</f>
        <v>5</v>
      </c>
      <c r="K22" s="425">
        <f>+'FY24 KPIs'!M66</f>
        <v>5</v>
      </c>
      <c r="L22" s="425">
        <f>+'FY24 KPIs'!N66</f>
        <v>5</v>
      </c>
      <c r="M22" s="425">
        <f>+'FY24 KPIs'!O66</f>
        <v>3</v>
      </c>
    </row>
    <row r="23" ht="15.75" customHeight="1">
      <c r="A23" s="742" t="s">
        <v>242</v>
      </c>
      <c r="B23" s="425" t="str">
        <f>+'FY24 KPIs'!D67</f>
        <v/>
      </c>
      <c r="C23" s="425" t="str">
        <f>+'FY24 KPIs'!E67</f>
        <v/>
      </c>
      <c r="D23" s="425" t="str">
        <f>+'FY24 KPIs'!F67</f>
        <v/>
      </c>
      <c r="E23" s="425" t="str">
        <f>+'FY24 KPIs'!G67</f>
        <v/>
      </c>
      <c r="F23" s="425" t="str">
        <f>+'FY24 KPIs'!H67</f>
        <v/>
      </c>
      <c r="G23" s="425" t="str">
        <f>+'FY24 KPIs'!I67</f>
        <v/>
      </c>
      <c r="H23" s="425" t="str">
        <f>+'FY24 KPIs'!J67</f>
        <v/>
      </c>
      <c r="I23" s="425">
        <f>+'FY24 KPIs'!K67</f>
        <v>5</v>
      </c>
      <c r="J23" s="425">
        <f>+'FY24 KPIs'!L67</f>
        <v>5</v>
      </c>
      <c r="K23" s="425">
        <f>+'FY24 KPIs'!M67</f>
        <v>3</v>
      </c>
      <c r="L23" s="425">
        <f>+'FY24 KPIs'!N67</f>
        <v>2</v>
      </c>
      <c r="M23" s="425">
        <f>+'FY24 KPIs'!O67</f>
        <v>4</v>
      </c>
    </row>
    <row r="24" ht="15.75" customHeight="1"/>
    <row r="25" ht="15.75" customHeight="1">
      <c r="A25" s="742" t="s">
        <v>92</v>
      </c>
      <c r="B25" s="425" t="str">
        <f>+'FY24 KPIs'!D75</f>
        <v/>
      </c>
      <c r="C25" s="425" t="str">
        <f>+'FY24 KPIs'!E75</f>
        <v/>
      </c>
      <c r="D25" s="425" t="str">
        <f>+'FY24 KPIs'!F75</f>
        <v/>
      </c>
      <c r="E25" s="425" t="str">
        <f>+'FY24 KPIs'!G75</f>
        <v/>
      </c>
      <c r="F25" s="425" t="str">
        <f>+'FY24 KPIs'!H75</f>
        <v/>
      </c>
      <c r="G25" s="425" t="str">
        <f>+'FY24 KPIs'!I75</f>
        <v/>
      </c>
      <c r="H25" s="425" t="str">
        <f>+'FY24 KPIs'!J75</f>
        <v/>
      </c>
      <c r="I25" s="425">
        <f>+'FY24 KPIs'!K75</f>
        <v>9</v>
      </c>
      <c r="J25" s="425">
        <f>+'FY24 KPIs'!L75</f>
        <v>7</v>
      </c>
      <c r="K25" s="425">
        <f>+'FY24 KPIs'!M75</f>
        <v>5</v>
      </c>
      <c r="L25" s="425">
        <f>+'FY24 KPIs'!N75</f>
        <v>2</v>
      </c>
      <c r="M25" s="425">
        <f>+'FY24 KPIs'!O75</f>
        <v>0</v>
      </c>
    </row>
    <row r="26" ht="15.75" customHeight="1">
      <c r="A26" s="742" t="s">
        <v>93</v>
      </c>
      <c r="B26" s="425" t="str">
        <f>+'FY24 KPIs'!D76</f>
        <v/>
      </c>
      <c r="C26" s="425" t="str">
        <f>+'FY24 KPIs'!E76</f>
        <v/>
      </c>
      <c r="D26" s="425" t="str">
        <f>+'FY24 KPIs'!F76</f>
        <v/>
      </c>
      <c r="E26" s="425" t="str">
        <f>+'FY24 KPIs'!G76</f>
        <v/>
      </c>
      <c r="F26" s="425" t="str">
        <f>+'FY24 KPIs'!H76</f>
        <v/>
      </c>
      <c r="G26" s="425" t="str">
        <f>+'FY24 KPIs'!I76</f>
        <v/>
      </c>
      <c r="H26" s="425" t="str">
        <f>+'FY24 KPIs'!J76</f>
        <v/>
      </c>
      <c r="I26" s="425">
        <f>+'FY24 KPIs'!K76</f>
        <v>40</v>
      </c>
      <c r="J26" s="425">
        <f>+'FY24 KPIs'!L76</f>
        <v>41</v>
      </c>
      <c r="K26" s="425">
        <f>+'FY24 KPIs'!M76</f>
        <v>34</v>
      </c>
      <c r="L26" s="425">
        <f>+'FY24 KPIs'!N76</f>
        <v>18</v>
      </c>
      <c r="M26" s="425">
        <f>+'FY24 KPIs'!O76</f>
        <v>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6.71"/>
    <col customWidth="1" min="2" max="26" width="8.71"/>
  </cols>
  <sheetData>
    <row r="2">
      <c r="B2" s="425" t="s">
        <v>2</v>
      </c>
      <c r="C2" s="425" t="s">
        <v>3</v>
      </c>
      <c r="D2" s="425" t="s">
        <v>4</v>
      </c>
      <c r="E2" s="425" t="s">
        <v>5</v>
      </c>
      <c r="F2" s="425" t="s">
        <v>6</v>
      </c>
      <c r="G2" s="425" t="s">
        <v>7</v>
      </c>
      <c r="H2" s="425" t="s">
        <v>8</v>
      </c>
      <c r="I2" s="425" t="s">
        <v>9</v>
      </c>
      <c r="J2" s="425" t="s">
        <v>180</v>
      </c>
      <c r="K2" s="425" t="s">
        <v>11</v>
      </c>
      <c r="L2" s="425" t="s">
        <v>12</v>
      </c>
      <c r="O2" s="169" t="s">
        <v>2</v>
      </c>
      <c r="P2" s="169" t="s">
        <v>3</v>
      </c>
      <c r="Q2" s="169" t="s">
        <v>4</v>
      </c>
      <c r="R2" s="169" t="s">
        <v>5</v>
      </c>
      <c r="S2" s="169" t="s">
        <v>6</v>
      </c>
      <c r="T2" s="169" t="s">
        <v>7</v>
      </c>
      <c r="U2" s="169" t="s">
        <v>8</v>
      </c>
      <c r="V2" s="169" t="s">
        <v>9</v>
      </c>
      <c r="W2" s="169" t="s">
        <v>180</v>
      </c>
      <c r="X2" s="425" t="s">
        <v>11</v>
      </c>
      <c r="Y2" s="425" t="s">
        <v>12</v>
      </c>
      <c r="Z2" s="425" t="s">
        <v>13</v>
      </c>
    </row>
    <row r="3">
      <c r="A3" s="617" t="s">
        <v>16</v>
      </c>
      <c r="B3" s="12">
        <v>197.0</v>
      </c>
      <c r="C3" s="13">
        <v>9.0</v>
      </c>
      <c r="D3" s="13">
        <v>0.0</v>
      </c>
      <c r="E3" s="14">
        <v>0.0</v>
      </c>
      <c r="F3" s="15">
        <v>20.0</v>
      </c>
      <c r="G3" s="14">
        <v>19.0</v>
      </c>
      <c r="H3" s="15">
        <v>6.0</v>
      </c>
      <c r="I3" s="16">
        <v>0.0</v>
      </c>
      <c r="J3" s="14">
        <v>0.0</v>
      </c>
      <c r="K3" s="14">
        <f>+'FY24 KPIs'!M2</f>
        <v>0</v>
      </c>
      <c r="L3" s="14">
        <f>+'FY24 KPIs'!N2</f>
        <v>0</v>
      </c>
      <c r="M3" s="14">
        <f>+'FY24 KPIs'!O2</f>
        <v>0</v>
      </c>
      <c r="N3" s="618">
        <f t="shared" ref="N3:N6" si="1">+M3</f>
        <v>0</v>
      </c>
      <c r="O3" s="425">
        <v>197.0</v>
      </c>
      <c r="P3" s="425">
        <f>SUM(B3:C3)</f>
        <v>206</v>
      </c>
      <c r="Q3" s="425">
        <f>SUM(B3:D3)</f>
        <v>206</v>
      </c>
      <c r="R3" s="425">
        <f>SUM(B3:E3)</f>
        <v>206</v>
      </c>
      <c r="S3" s="425">
        <f>SUM(B3:F3)</f>
        <v>226</v>
      </c>
      <c r="T3" s="425">
        <f>SUM(B3:G3)</f>
        <v>245</v>
      </c>
      <c r="U3" s="425">
        <f>SUM(B3:H3)</f>
        <v>251</v>
      </c>
      <c r="V3" s="425">
        <f>SUM(B3:I3)</f>
        <v>251</v>
      </c>
      <c r="W3" s="169">
        <f>SUM(B3:J3)</f>
        <v>251</v>
      </c>
      <c r="X3" s="169">
        <f>SUM(B3:K3)</f>
        <v>251</v>
      </c>
      <c r="Y3" s="169">
        <f>SUM(B3:L3)</f>
        <v>251</v>
      </c>
      <c r="Z3" s="169">
        <f>SUM(B3:M3)</f>
        <v>251</v>
      </c>
    </row>
    <row r="4">
      <c r="A4" s="619" t="s">
        <v>181</v>
      </c>
      <c r="B4" s="21">
        <v>0.89</v>
      </c>
      <c r="C4" s="22">
        <v>0.87</v>
      </c>
      <c r="D4" s="22">
        <v>0.84</v>
      </c>
      <c r="E4" s="23">
        <v>0.82</v>
      </c>
      <c r="F4" s="24">
        <v>0.85</v>
      </c>
      <c r="G4" s="24">
        <v>0.83</v>
      </c>
      <c r="H4" s="23">
        <v>0.84</v>
      </c>
      <c r="I4" s="25">
        <v>0.84</v>
      </c>
      <c r="J4" s="23">
        <v>0.89</v>
      </c>
      <c r="K4" s="23">
        <f>+'FY24 KPIs'!M3</f>
        <v>0.81</v>
      </c>
      <c r="L4" s="23">
        <f>+'FY24 KPIs'!N3</f>
        <v>0.77</v>
      </c>
      <c r="M4" s="23">
        <f>+'FY24 KPIs'!O3</f>
        <v>0.89</v>
      </c>
      <c r="N4" s="620">
        <f t="shared" si="1"/>
        <v>0.89</v>
      </c>
      <c r="Y4" s="169"/>
    </row>
    <row r="5">
      <c r="A5" s="621" t="s">
        <v>182</v>
      </c>
      <c r="B5" s="29">
        <v>34.0</v>
      </c>
      <c r="C5" s="30">
        <v>36.0</v>
      </c>
      <c r="D5" s="30">
        <v>36.0</v>
      </c>
      <c r="E5" s="31">
        <v>39.0</v>
      </c>
      <c r="F5" s="32">
        <v>38.0</v>
      </c>
      <c r="G5" s="31">
        <v>26.0</v>
      </c>
      <c r="H5" s="33">
        <v>30.0</v>
      </c>
      <c r="I5" s="34">
        <v>39.0</v>
      </c>
      <c r="J5" s="33">
        <v>11.0</v>
      </c>
      <c r="K5" s="33">
        <f>+'FY24 KPIs'!M4</f>
        <v>5</v>
      </c>
      <c r="L5" s="33">
        <f>+'FY24 KPIs'!N4</f>
        <v>24</v>
      </c>
      <c r="M5" s="33">
        <f>+'FY24 KPIs'!O4</f>
        <v>30</v>
      </c>
      <c r="N5" s="64">
        <f t="shared" si="1"/>
        <v>30</v>
      </c>
      <c r="Y5" s="169"/>
    </row>
    <row r="6">
      <c r="A6" s="621" t="s">
        <v>183</v>
      </c>
      <c r="B6" s="29">
        <v>42.0</v>
      </c>
      <c r="C6" s="30">
        <v>42.0</v>
      </c>
      <c r="D6" s="30">
        <v>42.0</v>
      </c>
      <c r="E6" s="31">
        <v>43.0</v>
      </c>
      <c r="F6" s="32">
        <v>43.0</v>
      </c>
      <c r="G6" s="31">
        <v>36.0</v>
      </c>
      <c r="H6" s="33">
        <v>35.0</v>
      </c>
      <c r="I6" s="34">
        <v>26.0</v>
      </c>
      <c r="J6" s="33">
        <v>13.0</v>
      </c>
      <c r="K6" s="33">
        <f>+'FY24 KPIs'!M5</f>
        <v>14</v>
      </c>
      <c r="L6" s="33">
        <f>+'FY24 KPIs'!N5</f>
        <v>43</v>
      </c>
      <c r="M6" s="33">
        <f>+'FY24 KPIs'!O5</f>
        <v>36</v>
      </c>
      <c r="N6" s="64">
        <f t="shared" si="1"/>
        <v>36</v>
      </c>
      <c r="Y6" s="169"/>
    </row>
    <row r="7">
      <c r="A7" s="622" t="s">
        <v>20</v>
      </c>
      <c r="B7" s="38">
        <v>0.76</v>
      </c>
      <c r="C7" s="39">
        <v>0.79</v>
      </c>
      <c r="D7" s="39">
        <v>0.79</v>
      </c>
      <c r="E7" s="40">
        <v>0.79</v>
      </c>
      <c r="F7" s="40">
        <v>0.87</v>
      </c>
      <c r="G7" s="40">
        <v>0.92</v>
      </c>
      <c r="H7" s="40">
        <v>0.91</v>
      </c>
      <c r="I7" s="41">
        <v>0.89</v>
      </c>
      <c r="J7" s="40">
        <v>0.15</v>
      </c>
      <c r="K7" s="40">
        <f>+'FY24 KPIs'!M6</f>
        <v>0.1</v>
      </c>
      <c r="L7" s="40">
        <f>+'FY24 KPIs'!N6</f>
        <v>0.08</v>
      </c>
      <c r="M7" s="40">
        <f>+'FY24 KPIs'!O6</f>
        <v>0.68</v>
      </c>
      <c r="N7" s="623">
        <f>+C7</f>
        <v>0.79</v>
      </c>
      <c r="Y7" s="169"/>
    </row>
    <row r="8">
      <c r="A8" s="624" t="s">
        <v>21</v>
      </c>
      <c r="B8" s="12">
        <v>60.0</v>
      </c>
      <c r="C8" s="13">
        <v>5.0</v>
      </c>
      <c r="D8" s="13">
        <v>0.0</v>
      </c>
      <c r="E8" s="15">
        <v>0.0</v>
      </c>
      <c r="F8" s="15">
        <v>0.0</v>
      </c>
      <c r="G8" s="15">
        <v>23.0</v>
      </c>
      <c r="H8" s="15">
        <v>4.0</v>
      </c>
      <c r="I8" s="44">
        <v>2.0</v>
      </c>
      <c r="J8" s="15">
        <v>0.0</v>
      </c>
      <c r="K8" s="15">
        <f>+'FY24 KPIs'!M7</f>
        <v>0</v>
      </c>
      <c r="L8" s="15">
        <f>+'FY24 KPIs'!N7</f>
        <v>0</v>
      </c>
      <c r="M8" s="15">
        <f>+'FY24 KPIs'!O7</f>
        <v>0</v>
      </c>
      <c r="N8" s="625">
        <f t="shared" ref="N8:N10" si="2">+M8</f>
        <v>0</v>
      </c>
      <c r="O8" s="425">
        <v>60.0</v>
      </c>
      <c r="P8" s="425">
        <f>SUM(B8:C8)</f>
        <v>65</v>
      </c>
      <c r="Q8" s="425">
        <f>SUM(B8:D8)</f>
        <v>65</v>
      </c>
      <c r="R8" s="425">
        <f>SUM(B8:E8)</f>
        <v>65</v>
      </c>
      <c r="S8" s="425">
        <f>SUM(B8:F8)</f>
        <v>65</v>
      </c>
      <c r="T8" s="425">
        <f>SUM(B8:G8)</f>
        <v>88</v>
      </c>
      <c r="U8" s="425">
        <f>SUM(B8:H8)</f>
        <v>92</v>
      </c>
      <c r="V8" s="425">
        <f>SUM(B8:I8)</f>
        <v>94</v>
      </c>
      <c r="W8" s="169">
        <f>SUM(B8:J8)</f>
        <v>94</v>
      </c>
      <c r="X8" s="169">
        <f>SUM(B8:K8)</f>
        <v>94</v>
      </c>
      <c r="Y8" s="169">
        <f>SUM(B8:L8)</f>
        <v>94</v>
      </c>
      <c r="Z8" s="169">
        <f>SUM(B8:M8)</f>
        <v>94</v>
      </c>
    </row>
    <row r="9">
      <c r="A9" s="626" t="s">
        <v>184</v>
      </c>
      <c r="B9" s="21">
        <v>0.89</v>
      </c>
      <c r="C9" s="22">
        <v>0.87</v>
      </c>
      <c r="D9" s="22">
        <v>0.78</v>
      </c>
      <c r="E9" s="23">
        <v>0.81</v>
      </c>
      <c r="F9" s="23">
        <v>0.86</v>
      </c>
      <c r="G9" s="23">
        <v>0.88</v>
      </c>
      <c r="H9" s="23">
        <v>0.81</v>
      </c>
      <c r="I9" s="25">
        <v>0.87</v>
      </c>
      <c r="J9" s="23">
        <v>0.84</v>
      </c>
      <c r="K9" s="23">
        <f>+'FY24 KPIs'!M8</f>
        <v>0.82</v>
      </c>
      <c r="L9" s="23">
        <f>+'FY24 KPIs'!N8</f>
        <v>0.82</v>
      </c>
      <c r="M9" s="23">
        <f>+'FY24 KPIs'!O8</f>
        <v>0.86</v>
      </c>
      <c r="N9" s="627">
        <f t="shared" si="2"/>
        <v>0.86</v>
      </c>
      <c r="Y9" s="169"/>
    </row>
    <row r="10">
      <c r="A10" s="628" t="s">
        <v>185</v>
      </c>
      <c r="B10" s="29">
        <v>49.0</v>
      </c>
      <c r="C10" s="30">
        <v>51.0</v>
      </c>
      <c r="D10" s="30">
        <v>53.0</v>
      </c>
      <c r="E10" s="31">
        <v>52.0</v>
      </c>
      <c r="F10" s="32">
        <v>51.0</v>
      </c>
      <c r="G10" s="31">
        <v>31.0</v>
      </c>
      <c r="H10" s="33">
        <v>38.0</v>
      </c>
      <c r="I10" s="34">
        <v>41.0</v>
      </c>
      <c r="J10" s="33">
        <v>37.0</v>
      </c>
      <c r="K10" s="33">
        <f>+'FY24 KPIs'!M9</f>
        <v>39</v>
      </c>
      <c r="L10" s="33">
        <f>+'FY24 KPIs'!N9</f>
        <v>52</v>
      </c>
      <c r="M10" s="33">
        <f>+'FY24 KPIs'!O9</f>
        <v>41</v>
      </c>
      <c r="N10" s="629">
        <f t="shared" si="2"/>
        <v>41</v>
      </c>
      <c r="Y10" s="169"/>
    </row>
    <row r="11">
      <c r="A11" s="628" t="s">
        <v>186</v>
      </c>
      <c r="B11" s="29">
        <v>32.0</v>
      </c>
      <c r="C11" s="48">
        <v>37.0</v>
      </c>
      <c r="D11" s="30">
        <v>36.0</v>
      </c>
      <c r="E11" s="31">
        <v>35.0</v>
      </c>
      <c r="F11" s="32">
        <v>32.0</v>
      </c>
      <c r="G11" s="31">
        <v>31.0</v>
      </c>
      <c r="H11" s="33">
        <v>32.0</v>
      </c>
      <c r="I11" s="34">
        <v>32.0</v>
      </c>
      <c r="J11" s="33">
        <v>32.0</v>
      </c>
      <c r="K11" s="33">
        <f>+'FY24 KPIs'!M10</f>
        <v>32</v>
      </c>
      <c r="L11" s="33">
        <f>+'FY24 KPIs'!N10</f>
        <v>51</v>
      </c>
      <c r="M11" s="33">
        <f>+'FY24 KPIs'!O10</f>
        <v>52</v>
      </c>
      <c r="N11" s="629">
        <f>+L11</f>
        <v>51</v>
      </c>
      <c r="Y11" s="169"/>
    </row>
    <row r="12">
      <c r="A12" s="630" t="s">
        <v>24</v>
      </c>
      <c r="B12" s="49">
        <v>37.0</v>
      </c>
      <c r="C12" s="50">
        <v>39.0</v>
      </c>
      <c r="D12" s="50">
        <v>40.0</v>
      </c>
      <c r="E12" s="31">
        <v>38.0</v>
      </c>
      <c r="F12" s="31">
        <v>39.0</v>
      </c>
      <c r="G12" s="31">
        <v>40.0</v>
      </c>
      <c r="H12" s="31">
        <v>39.0</v>
      </c>
      <c r="I12" s="51">
        <v>48.0</v>
      </c>
      <c r="J12" s="31">
        <v>45.0</v>
      </c>
      <c r="K12" s="31">
        <f>+'FY24 KPIs'!M11</f>
        <v>46</v>
      </c>
      <c r="L12" s="31">
        <f>+'FY24 KPIs'!N11</f>
        <v>45</v>
      </c>
      <c r="M12" s="31">
        <f>+'FY24 KPIs'!O11</f>
        <v>40</v>
      </c>
      <c r="N12" s="629">
        <f>+M12</f>
        <v>40</v>
      </c>
      <c r="Y12" s="169"/>
    </row>
    <row r="13">
      <c r="A13" s="631" t="s">
        <v>20</v>
      </c>
      <c r="B13" s="38">
        <v>0.41</v>
      </c>
      <c r="C13" s="53">
        <v>0.44</v>
      </c>
      <c r="D13" s="39">
        <v>0.44</v>
      </c>
      <c r="E13" s="40">
        <v>0.44</v>
      </c>
      <c r="F13" s="40">
        <v>0.44</v>
      </c>
      <c r="G13" s="40">
        <v>0.85</v>
      </c>
      <c r="H13" s="40">
        <v>0.81</v>
      </c>
      <c r="I13" s="41">
        <v>0.86</v>
      </c>
      <c r="J13" s="40">
        <v>0.8</v>
      </c>
      <c r="K13" s="40">
        <f>+'FY24 KPIs'!M12</f>
        <v>0.88</v>
      </c>
      <c r="L13" s="40">
        <f>+'FY24 KPIs'!N12</f>
        <v>0.8</v>
      </c>
      <c r="M13" s="40">
        <f>+'FY24 KPIs'!O12</f>
        <v>0.71</v>
      </c>
      <c r="N13" s="632">
        <f>+C13</f>
        <v>0.44</v>
      </c>
      <c r="Y13" s="169"/>
    </row>
    <row r="14">
      <c r="A14" s="633" t="s">
        <v>187</v>
      </c>
      <c r="B14" s="58">
        <v>70.0</v>
      </c>
      <c r="C14" s="59">
        <v>1.0</v>
      </c>
      <c r="D14" s="59">
        <v>0.0</v>
      </c>
      <c r="E14" s="60">
        <v>0.0</v>
      </c>
      <c r="F14" s="61">
        <v>0.0</v>
      </c>
      <c r="G14" s="634">
        <v>0.0</v>
      </c>
      <c r="H14" s="61">
        <v>0.0</v>
      </c>
      <c r="I14" s="635">
        <v>0.0</v>
      </c>
      <c r="J14" s="61">
        <v>0.0</v>
      </c>
      <c r="K14" s="61">
        <f>+'FY24 KPIs'!M13</f>
        <v>0</v>
      </c>
      <c r="L14" s="61">
        <f>+'FY24 KPIs'!N13</f>
        <v>0</v>
      </c>
      <c r="M14" s="61">
        <f>+'FY24 KPIs'!O13</f>
        <v>0</v>
      </c>
      <c r="N14" s="35">
        <f t="shared" ref="N14:N16" si="3">+M14</f>
        <v>0</v>
      </c>
      <c r="Y14" s="169"/>
    </row>
    <row r="15">
      <c r="A15" s="636" t="s">
        <v>27</v>
      </c>
      <c r="B15" s="49">
        <v>27.0</v>
      </c>
      <c r="C15" s="50">
        <v>27.0</v>
      </c>
      <c r="D15" s="50">
        <v>27.0</v>
      </c>
      <c r="E15" s="31">
        <v>27.0</v>
      </c>
      <c r="F15" s="31">
        <v>27.0</v>
      </c>
      <c r="G15" s="31">
        <v>27.0</v>
      </c>
      <c r="H15" s="31">
        <v>27.0</v>
      </c>
      <c r="I15" s="51">
        <v>27.0</v>
      </c>
      <c r="J15" s="31">
        <v>27.0</v>
      </c>
      <c r="K15" s="31">
        <f>+'FY24 KPIs'!M14</f>
        <v>27</v>
      </c>
      <c r="L15" s="31">
        <f>+'FY24 KPIs'!N14</f>
        <v>27</v>
      </c>
      <c r="M15" s="31">
        <f>+'FY24 KPIs'!O14</f>
        <v>26</v>
      </c>
      <c r="N15" s="629">
        <f t="shared" si="3"/>
        <v>26</v>
      </c>
      <c r="Y15" s="169"/>
    </row>
    <row r="16">
      <c r="A16" s="636" t="s">
        <v>28</v>
      </c>
      <c r="B16" s="49">
        <v>7.0</v>
      </c>
      <c r="C16" s="50">
        <v>7.0</v>
      </c>
      <c r="D16" s="50">
        <v>7.0</v>
      </c>
      <c r="E16" s="31">
        <v>7.0</v>
      </c>
      <c r="F16" s="31">
        <v>7.0</v>
      </c>
      <c r="G16" s="31">
        <v>7.0</v>
      </c>
      <c r="H16" s="31">
        <v>7.0</v>
      </c>
      <c r="I16" s="51">
        <v>7.0</v>
      </c>
      <c r="J16" s="31">
        <v>7.0</v>
      </c>
      <c r="K16" s="31">
        <f>+'FY24 KPIs'!M15</f>
        <v>7</v>
      </c>
      <c r="L16" s="31">
        <f>+'FY24 KPIs'!N15</f>
        <v>7</v>
      </c>
      <c r="M16" s="31">
        <f>+'FY24 KPIs'!O15</f>
        <v>7</v>
      </c>
      <c r="N16" s="629">
        <f t="shared" si="3"/>
        <v>7</v>
      </c>
      <c r="O16" s="425">
        <v>13.0</v>
      </c>
      <c r="P16" s="425">
        <f>SUM(B16:C16)</f>
        <v>14</v>
      </c>
      <c r="Q16" s="425">
        <f>SUM(B16:D16)</f>
        <v>21</v>
      </c>
      <c r="R16" s="425">
        <f>SUM(B16:E16)</f>
        <v>28</v>
      </c>
      <c r="S16" s="425">
        <f>SUM(B16:F16)</f>
        <v>35</v>
      </c>
      <c r="T16" s="425">
        <f>SUM(B16:G16)</f>
        <v>42</v>
      </c>
      <c r="U16" s="425">
        <f>SUM(B16:H16)</f>
        <v>49</v>
      </c>
      <c r="V16" s="425">
        <f>SUM(B16:I16)</f>
        <v>56</v>
      </c>
      <c r="W16" s="169">
        <f>SUM(B16:J16)</f>
        <v>63</v>
      </c>
      <c r="X16" s="169">
        <f>SUM(B16:K16)</f>
        <v>70</v>
      </c>
      <c r="Y16" s="169">
        <f>SUM(B16:L16)</f>
        <v>77</v>
      </c>
      <c r="Z16" s="169">
        <f>SUM(B16:M16)</f>
        <v>84</v>
      </c>
    </row>
    <row r="17">
      <c r="A17" s="636" t="s">
        <v>29</v>
      </c>
      <c r="B17" s="49">
        <v>13.0</v>
      </c>
      <c r="C17" s="50">
        <v>0.0</v>
      </c>
      <c r="D17" s="50">
        <v>0.0</v>
      </c>
      <c r="E17" s="31">
        <v>2.0</v>
      </c>
      <c r="F17" s="31">
        <v>0.0</v>
      </c>
      <c r="G17" s="31">
        <v>3.0</v>
      </c>
      <c r="H17" s="31">
        <v>1.0</v>
      </c>
      <c r="I17" s="51">
        <v>0.0</v>
      </c>
      <c r="J17" s="31">
        <v>0.0</v>
      </c>
      <c r="K17" s="31">
        <f>+'FY24 KPIs'!M16</f>
        <v>0</v>
      </c>
      <c r="L17" s="31">
        <f>+'FY24 KPIs'!N16</f>
        <v>18</v>
      </c>
      <c r="M17" s="31">
        <f>+'FY24 KPIs'!O16</f>
        <v>12</v>
      </c>
      <c r="N17" s="69">
        <f>SUM(B17:M17)</f>
        <v>49</v>
      </c>
      <c r="Y17" s="169"/>
    </row>
    <row r="18">
      <c r="A18" s="636" t="s">
        <v>30</v>
      </c>
      <c r="B18" s="29">
        <v>35.0</v>
      </c>
      <c r="C18" s="30">
        <v>28.0</v>
      </c>
      <c r="D18" s="30">
        <v>22.0</v>
      </c>
      <c r="E18" s="31">
        <v>50.0</v>
      </c>
      <c r="F18" s="32">
        <v>33.0</v>
      </c>
      <c r="G18" s="31">
        <v>75.0</v>
      </c>
      <c r="H18" s="33">
        <v>78.0</v>
      </c>
      <c r="I18" s="34">
        <v>79.0</v>
      </c>
      <c r="J18" s="33">
        <v>52.0</v>
      </c>
      <c r="K18" s="33">
        <f>+'FY24 KPIs'!M17</f>
        <v>67</v>
      </c>
      <c r="L18" s="33">
        <f>+'FY24 KPIs'!N17</f>
        <v>66</v>
      </c>
      <c r="M18" s="33">
        <f>+'FY24 KPIs'!O17</f>
        <v>37</v>
      </c>
      <c r="N18" s="77">
        <f t="shared" ref="N18:N19" si="4">AVERAGE(B18:M18)</f>
        <v>51.83333333</v>
      </c>
      <c r="Y18" s="169"/>
    </row>
    <row r="19">
      <c r="A19" s="636" t="s">
        <v>188</v>
      </c>
      <c r="B19" s="71">
        <v>0.8</v>
      </c>
      <c r="C19" s="72">
        <v>0.62</v>
      </c>
      <c r="D19" s="72">
        <v>0.41</v>
      </c>
      <c r="E19" s="23">
        <v>0.77</v>
      </c>
      <c r="F19" s="73">
        <v>0.83</v>
      </c>
      <c r="G19" s="23">
        <v>0.73</v>
      </c>
      <c r="H19" s="74">
        <v>0.6</v>
      </c>
      <c r="I19" s="75">
        <v>0.75</v>
      </c>
      <c r="J19" s="74">
        <v>0.63</v>
      </c>
      <c r="K19" s="74">
        <f>+'FY24 KPIs'!M18</f>
        <v>0.72</v>
      </c>
      <c r="L19" s="74">
        <f>+'FY24 KPIs'!N18</f>
        <v>0.64</v>
      </c>
      <c r="M19" s="74">
        <f>+'FY24 KPIs'!O18</f>
        <v>0.65</v>
      </c>
      <c r="N19" s="637">
        <f t="shared" si="4"/>
        <v>0.6791666667</v>
      </c>
      <c r="Y19" s="169"/>
    </row>
    <row r="20">
      <c r="A20" s="638" t="s">
        <v>31</v>
      </c>
      <c r="B20" s="79">
        <v>327.0</v>
      </c>
      <c r="C20" s="80">
        <v>12.0</v>
      </c>
      <c r="D20" s="80">
        <v>2.0</v>
      </c>
      <c r="E20" s="81">
        <v>5.0</v>
      </c>
      <c r="F20" s="81">
        <v>18.0</v>
      </c>
      <c r="G20" s="81">
        <v>85.0</v>
      </c>
      <c r="H20" s="81">
        <v>3.0</v>
      </c>
      <c r="I20" s="82">
        <v>73.0</v>
      </c>
      <c r="J20" s="81">
        <v>0.0</v>
      </c>
      <c r="K20" s="81">
        <f>+'FY24 KPIs'!M19</f>
        <v>0</v>
      </c>
      <c r="L20" s="81">
        <f>+'FY24 KPIs'!N19</f>
        <v>0</v>
      </c>
      <c r="M20" s="81">
        <f>+'FY24 KPIs'!O19</f>
        <v>0</v>
      </c>
      <c r="N20" s="84">
        <f>SUM(B20:M20)</f>
        <v>525</v>
      </c>
      <c r="Y20" s="169"/>
    </row>
    <row r="21" ht="15.75" customHeight="1">
      <c r="A21" s="639" t="s">
        <v>32</v>
      </c>
      <c r="B21" s="86">
        <v>0.0</v>
      </c>
      <c r="C21" s="87">
        <v>0.0</v>
      </c>
      <c r="D21" s="87">
        <v>0.0</v>
      </c>
      <c r="E21" s="88">
        <v>0.0</v>
      </c>
      <c r="F21" s="88">
        <v>0.0</v>
      </c>
      <c r="G21" s="88">
        <v>0.0</v>
      </c>
      <c r="H21" s="88">
        <v>0.0</v>
      </c>
      <c r="I21" s="89">
        <v>0.0</v>
      </c>
      <c r="J21" s="88">
        <v>0.0</v>
      </c>
      <c r="K21" s="88">
        <f>+'FY24 KPIs'!M20</f>
        <v>0</v>
      </c>
      <c r="L21" s="88">
        <f>+'FY24 KPIs'!N20</f>
        <v>0</v>
      </c>
      <c r="M21" s="88">
        <f>+'FY24 KPIs'!O20</f>
        <v>0</v>
      </c>
      <c r="N21" s="84">
        <f>+M21</f>
        <v>0</v>
      </c>
      <c r="Y21" s="169"/>
    </row>
    <row r="22" ht="15.75" customHeight="1">
      <c r="A22" s="636" t="s">
        <v>189</v>
      </c>
      <c r="B22" s="91">
        <v>23.0</v>
      </c>
      <c r="C22" s="92">
        <v>24.0</v>
      </c>
      <c r="D22" s="92">
        <v>24.0</v>
      </c>
      <c r="E22" s="88">
        <v>24.0</v>
      </c>
      <c r="F22" s="93">
        <v>29.0</v>
      </c>
      <c r="G22" s="88">
        <v>41.0</v>
      </c>
      <c r="H22" s="94">
        <v>48.0</v>
      </c>
      <c r="I22" s="95">
        <v>45.0</v>
      </c>
      <c r="J22" s="94">
        <v>51.0</v>
      </c>
      <c r="K22" s="94">
        <f>+'FY24 KPIs'!M21</f>
        <v>43</v>
      </c>
      <c r="L22" s="94">
        <f>+'FY24 KPIs'!N21</f>
        <v>37</v>
      </c>
      <c r="M22" s="94">
        <f>+'FY24 KPIs'!O21</f>
        <v>36</v>
      </c>
      <c r="N22" s="84">
        <f>SUM(B22:M22)</f>
        <v>425</v>
      </c>
      <c r="Y22" s="169"/>
    </row>
    <row r="23" ht="15.75" customHeight="1">
      <c r="A23" s="640" t="s">
        <v>190</v>
      </c>
      <c r="B23" s="86">
        <v>0.0</v>
      </c>
      <c r="C23" s="87">
        <v>317.0</v>
      </c>
      <c r="D23" s="87">
        <v>8.0</v>
      </c>
      <c r="E23" s="88">
        <v>9.0</v>
      </c>
      <c r="F23" s="88">
        <v>13.0</v>
      </c>
      <c r="G23" s="88">
        <v>30.0</v>
      </c>
      <c r="H23" s="88">
        <v>1.0</v>
      </c>
      <c r="I23" s="89">
        <v>5.0</v>
      </c>
      <c r="J23" s="88">
        <v>2.0</v>
      </c>
      <c r="K23" s="88">
        <f>+'FY24 KPIs'!M22</f>
        <v>7</v>
      </c>
      <c r="L23" s="88">
        <f>+'FY24 KPIs'!N22</f>
        <v>1</v>
      </c>
      <c r="M23" s="88">
        <f>+'FY24 KPIs'!O22</f>
        <v>0</v>
      </c>
      <c r="N23" s="84"/>
      <c r="Y23" s="169"/>
    </row>
    <row r="24" ht="15.75" customHeight="1">
      <c r="A24" s="640" t="s">
        <v>34</v>
      </c>
      <c r="B24" s="49">
        <v>487.0</v>
      </c>
      <c r="C24" s="87">
        <v>13.0</v>
      </c>
      <c r="D24" s="87">
        <v>0.0</v>
      </c>
      <c r="E24" s="99">
        <v>0.0</v>
      </c>
      <c r="F24" s="99">
        <v>36.0</v>
      </c>
      <c r="G24" s="99">
        <v>0.0</v>
      </c>
      <c r="H24" s="99">
        <v>0.0</v>
      </c>
      <c r="I24" s="100">
        <v>31.0</v>
      </c>
      <c r="J24" s="99">
        <v>0.0</v>
      </c>
      <c r="K24" s="99">
        <f>+'FY24 KPIs'!M23</f>
        <v>0</v>
      </c>
      <c r="L24" s="99">
        <f>+'FY24 KPIs'!N23</f>
        <v>0</v>
      </c>
      <c r="M24" s="99">
        <f>+'FY24 KPIs'!O23</f>
        <v>0</v>
      </c>
      <c r="N24" s="69">
        <f t="shared" ref="N24:N26" si="5">SUM(B24:M24)</f>
        <v>567</v>
      </c>
      <c r="Y24" s="169"/>
    </row>
    <row r="25" ht="15.75" customHeight="1">
      <c r="A25" s="638" t="s">
        <v>191</v>
      </c>
      <c r="B25" s="106">
        <v>1002.0</v>
      </c>
      <c r="C25" s="107">
        <v>2500.0</v>
      </c>
      <c r="D25" s="107">
        <v>2888.0</v>
      </c>
      <c r="E25" s="108">
        <v>859.0</v>
      </c>
      <c r="F25" s="109">
        <v>436.0</v>
      </c>
      <c r="G25" s="109">
        <v>1522.0</v>
      </c>
      <c r="H25" s="109">
        <v>2018.0</v>
      </c>
      <c r="I25" s="110">
        <v>769.0</v>
      </c>
      <c r="J25" s="108">
        <v>774.0</v>
      </c>
      <c r="K25" s="108">
        <f>+'FY24 KPIs'!M24</f>
        <v>480</v>
      </c>
      <c r="L25" s="108">
        <f>+'FY24 KPIs'!N24</f>
        <v>204</v>
      </c>
      <c r="M25" s="108">
        <f>+'FY24 KPIs'!O24</f>
        <v>654</v>
      </c>
      <c r="N25" s="102">
        <f t="shared" si="5"/>
        <v>14106</v>
      </c>
      <c r="O25" s="425">
        <v>487.0</v>
      </c>
      <c r="P25" s="425">
        <f t="shared" ref="P25:P26" si="6">SUM(B25:C25)</f>
        <v>3502</v>
      </c>
      <c r="Q25" s="425">
        <f t="shared" ref="Q25:Q26" si="7">SUM(B25:D25)</f>
        <v>6390</v>
      </c>
      <c r="R25" s="425">
        <f t="shared" ref="R25:R26" si="8">SUM(B25:E25)</f>
        <v>7249</v>
      </c>
      <c r="S25" s="425">
        <f t="shared" ref="S25:S26" si="9">SUM(B25:F25)</f>
        <v>7685</v>
      </c>
      <c r="T25" s="425">
        <f t="shared" ref="T25:T26" si="10">SUM(B25:G25)</f>
        <v>9207</v>
      </c>
      <c r="U25" s="425">
        <f t="shared" ref="U25:U26" si="11">SUM(B25:H25)</f>
        <v>11225</v>
      </c>
      <c r="V25" s="425">
        <f t="shared" ref="V25:V26" si="12">SUM(B25:I25)</f>
        <v>11994</v>
      </c>
      <c r="W25" s="169">
        <f t="shared" ref="W25:W26" si="13">SUM(B25:J25)</f>
        <v>12768</v>
      </c>
      <c r="X25" s="169">
        <f t="shared" ref="X25:X26" si="14">SUM(B25:K25)</f>
        <v>13248</v>
      </c>
      <c r="Y25" s="169">
        <f t="shared" ref="Y25:Y26" si="15">SUM(B25:L25)</f>
        <v>13452</v>
      </c>
      <c r="Z25" s="169">
        <f t="shared" ref="Z25:Z26" si="16">SUM(B25:M25)</f>
        <v>14106</v>
      </c>
    </row>
    <row r="26" ht="15.75" customHeight="1">
      <c r="A26" s="447" t="s">
        <v>192</v>
      </c>
      <c r="B26" s="641">
        <f>+'FY24 KPIs'!D26</f>
        <v>4</v>
      </c>
      <c r="C26" s="641">
        <f>+'FY24 KPIs'!E26</f>
        <v>6</v>
      </c>
      <c r="D26" s="641">
        <f>+'FY24 KPIs'!F26</f>
        <v>8</v>
      </c>
      <c r="E26" s="641">
        <f>+'FY24 KPIs'!G26</f>
        <v>7</v>
      </c>
      <c r="F26" s="641">
        <f>+'FY24 KPIs'!H26</f>
        <v>7</v>
      </c>
      <c r="G26" s="641">
        <f>+'FY24 KPIs'!I26</f>
        <v>18</v>
      </c>
      <c r="H26" s="641">
        <f>+'FY24 KPIs'!J26</f>
        <v>5</v>
      </c>
      <c r="I26" s="641">
        <f>+'FY24 KPIs'!K26</f>
        <v>6</v>
      </c>
      <c r="J26" s="641">
        <f>+'FY24 KPIs'!L26</f>
        <v>5</v>
      </c>
      <c r="K26" s="641">
        <f>+'FY24 KPIs'!M25</f>
        <v>14</v>
      </c>
      <c r="L26" s="641">
        <f>+'FY24 KPIs'!N25</f>
        <v>12</v>
      </c>
      <c r="M26" s="641">
        <f>+'FY24 KPIs'!O25</f>
        <v>7</v>
      </c>
      <c r="N26" s="112">
        <f t="shared" si="5"/>
        <v>99</v>
      </c>
      <c r="O26" s="425">
        <v>1002.0</v>
      </c>
      <c r="P26" s="425">
        <f t="shared" si="6"/>
        <v>10</v>
      </c>
      <c r="Q26" s="425">
        <f t="shared" si="7"/>
        <v>18</v>
      </c>
      <c r="R26" s="425">
        <f t="shared" si="8"/>
        <v>25</v>
      </c>
      <c r="S26" s="425">
        <f t="shared" si="9"/>
        <v>32</v>
      </c>
      <c r="T26" s="425">
        <f t="shared" si="10"/>
        <v>50</v>
      </c>
      <c r="U26" s="425">
        <f t="shared" si="11"/>
        <v>55</v>
      </c>
      <c r="V26" s="425">
        <f t="shared" si="12"/>
        <v>61</v>
      </c>
      <c r="W26" s="169">
        <f t="shared" si="13"/>
        <v>66</v>
      </c>
      <c r="X26" s="169">
        <f t="shared" si="14"/>
        <v>80</v>
      </c>
      <c r="Y26" s="169">
        <f t="shared" si="15"/>
        <v>92</v>
      </c>
      <c r="Z26" s="169">
        <f t="shared" si="16"/>
        <v>99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14"/>
  </cols>
  <sheetData>
    <row r="1">
      <c r="B1" s="425" t="s">
        <v>2</v>
      </c>
      <c r="C1" s="425" t="s">
        <v>3</v>
      </c>
      <c r="D1" s="425" t="s">
        <v>4</v>
      </c>
      <c r="E1" s="425" t="s">
        <v>5</v>
      </c>
      <c r="F1" s="425" t="s">
        <v>6</v>
      </c>
      <c r="G1" s="425" t="s">
        <v>7</v>
      </c>
      <c r="H1" s="425" t="s">
        <v>8</v>
      </c>
      <c r="I1" s="425" t="s">
        <v>9</v>
      </c>
      <c r="J1" s="425" t="s">
        <v>180</v>
      </c>
      <c r="K1" s="425" t="s">
        <v>11</v>
      </c>
      <c r="L1" s="425" t="s">
        <v>12</v>
      </c>
    </row>
    <row r="2">
      <c r="A2" s="617" t="s">
        <v>16</v>
      </c>
      <c r="B2" s="12">
        <v>197.0</v>
      </c>
      <c r="C2" s="13">
        <v>9.0</v>
      </c>
      <c r="D2" s="13">
        <v>0.0</v>
      </c>
      <c r="E2" s="14">
        <v>0.0</v>
      </c>
      <c r="F2" s="15">
        <v>20.0</v>
      </c>
      <c r="G2" s="14">
        <v>19.0</v>
      </c>
      <c r="H2" s="15">
        <v>6.0</v>
      </c>
      <c r="I2" s="16">
        <v>0.0</v>
      </c>
      <c r="J2" s="14">
        <v>0.0</v>
      </c>
      <c r="K2" s="14" t="str">
        <f>+'FY24 KPIs'!M1</f>
        <v>July</v>
      </c>
      <c r="L2" s="14" t="str">
        <f>+'FY24 KPIs'!N1</f>
        <v>Aug</v>
      </c>
      <c r="M2" s="14" t="str">
        <f>+'FY24 KPIs'!O1</f>
        <v>Sept</v>
      </c>
      <c r="N2" s="618" t="str">
        <f t="shared" ref="N2:N5" si="1">+M2</f>
        <v>Sept</v>
      </c>
    </row>
    <row r="3">
      <c r="A3" s="619" t="s">
        <v>181</v>
      </c>
      <c r="B3" s="21">
        <v>0.89</v>
      </c>
      <c r="C3" s="22">
        <v>0.87</v>
      </c>
      <c r="D3" s="22">
        <v>0.84</v>
      </c>
      <c r="E3" s="23">
        <v>0.82</v>
      </c>
      <c r="F3" s="24">
        <v>0.85</v>
      </c>
      <c r="G3" s="24">
        <v>0.83</v>
      </c>
      <c r="H3" s="23">
        <v>0.84</v>
      </c>
      <c r="I3" s="25">
        <v>0.84</v>
      </c>
      <c r="J3" s="23">
        <v>0.89</v>
      </c>
      <c r="K3" s="23">
        <f>+'FY24 KPIs'!M2</f>
        <v>0</v>
      </c>
      <c r="L3" s="23">
        <f>+'FY24 KPIs'!N2</f>
        <v>0</v>
      </c>
      <c r="M3" s="23">
        <f>+'FY24 KPIs'!O2</f>
        <v>0</v>
      </c>
      <c r="N3" s="620">
        <f t="shared" si="1"/>
        <v>0</v>
      </c>
    </row>
    <row r="4">
      <c r="A4" s="621" t="s">
        <v>182</v>
      </c>
      <c r="B4" s="29">
        <v>34.0</v>
      </c>
      <c r="C4" s="30">
        <v>36.0</v>
      </c>
      <c r="D4" s="30">
        <v>36.0</v>
      </c>
      <c r="E4" s="31">
        <v>39.0</v>
      </c>
      <c r="F4" s="32">
        <v>38.0</v>
      </c>
      <c r="G4" s="31">
        <v>26.0</v>
      </c>
      <c r="H4" s="33">
        <v>30.0</v>
      </c>
      <c r="I4" s="34">
        <v>39.0</v>
      </c>
      <c r="J4" s="33">
        <v>11.0</v>
      </c>
      <c r="K4" s="74">
        <f>+'FY24 KPIs'!M3</f>
        <v>0.81</v>
      </c>
      <c r="L4" s="74">
        <f>+'FY24 KPIs'!N3</f>
        <v>0.77</v>
      </c>
      <c r="M4" s="74">
        <f>+'FY24 KPIs'!O3</f>
        <v>0.89</v>
      </c>
      <c r="N4" s="642">
        <f t="shared" si="1"/>
        <v>0.89</v>
      </c>
    </row>
    <row r="5">
      <c r="A5" s="621" t="s">
        <v>183</v>
      </c>
      <c r="B5" s="29">
        <v>42.0</v>
      </c>
      <c r="C5" s="30">
        <v>42.0</v>
      </c>
      <c r="D5" s="30">
        <v>42.0</v>
      </c>
      <c r="E5" s="31">
        <v>43.0</v>
      </c>
      <c r="F5" s="32">
        <v>43.0</v>
      </c>
      <c r="G5" s="31">
        <v>36.0</v>
      </c>
      <c r="H5" s="33">
        <v>35.0</v>
      </c>
      <c r="I5" s="34">
        <v>26.0</v>
      </c>
      <c r="J5" s="33">
        <v>13.0</v>
      </c>
      <c r="K5" s="33">
        <f>+'FY24 KPIs'!M4</f>
        <v>5</v>
      </c>
      <c r="L5" s="33">
        <f>+'FY24 KPIs'!N4</f>
        <v>24</v>
      </c>
      <c r="M5" s="33">
        <f>+'FY24 KPIs'!O4</f>
        <v>30</v>
      </c>
      <c r="N5" s="64">
        <f t="shared" si="1"/>
        <v>30</v>
      </c>
    </row>
    <row r="6">
      <c r="A6" s="622" t="s">
        <v>20</v>
      </c>
      <c r="B6" s="38">
        <v>0.76</v>
      </c>
      <c r="C6" s="39">
        <v>0.79</v>
      </c>
      <c r="D6" s="39">
        <v>0.79</v>
      </c>
      <c r="E6" s="40">
        <v>0.79</v>
      </c>
      <c r="F6" s="40">
        <v>0.87</v>
      </c>
      <c r="G6" s="40">
        <v>0.92</v>
      </c>
      <c r="H6" s="40">
        <v>0.91</v>
      </c>
      <c r="I6" s="41">
        <v>0.89</v>
      </c>
      <c r="J6" s="40">
        <v>0.15</v>
      </c>
      <c r="K6" s="40">
        <f>+'FY24 KPIs'!M5</f>
        <v>14</v>
      </c>
      <c r="L6" s="40">
        <f>+'FY24 KPIs'!N5</f>
        <v>43</v>
      </c>
      <c r="M6" s="40">
        <f>+'FY24 KPIs'!O5</f>
        <v>36</v>
      </c>
      <c r="N6" s="623">
        <f>+C6</f>
        <v>0.79</v>
      </c>
    </row>
    <row r="7">
      <c r="A7" s="624" t="s">
        <v>21</v>
      </c>
      <c r="B7" s="12">
        <v>60.0</v>
      </c>
      <c r="C7" s="13">
        <v>5.0</v>
      </c>
      <c r="D7" s="13">
        <v>0.0</v>
      </c>
      <c r="E7" s="15">
        <v>0.0</v>
      </c>
      <c r="F7" s="15">
        <v>0.0</v>
      </c>
      <c r="G7" s="15">
        <v>23.0</v>
      </c>
      <c r="H7" s="15">
        <v>4.0</v>
      </c>
      <c r="I7" s="44">
        <v>2.0</v>
      </c>
      <c r="J7" s="15">
        <v>0.0</v>
      </c>
      <c r="K7" s="643">
        <f>+'FY24 KPIs'!M6</f>
        <v>0.1</v>
      </c>
      <c r="L7" s="643">
        <f>+'FY24 KPIs'!N6</f>
        <v>0.08</v>
      </c>
      <c r="M7" s="643">
        <f>+'FY24 KPIs'!O6</f>
        <v>0.68</v>
      </c>
      <c r="N7" s="644">
        <f t="shared" ref="N7:N9" si="2">+M7</f>
        <v>0.68</v>
      </c>
    </row>
    <row r="8">
      <c r="A8" s="626" t="s">
        <v>184</v>
      </c>
      <c r="B8" s="21">
        <v>0.89</v>
      </c>
      <c r="C8" s="22">
        <v>0.87</v>
      </c>
      <c r="D8" s="22">
        <v>0.78</v>
      </c>
      <c r="E8" s="23">
        <v>0.81</v>
      </c>
      <c r="F8" s="23">
        <v>0.86</v>
      </c>
      <c r="G8" s="23">
        <v>0.88</v>
      </c>
      <c r="H8" s="23">
        <v>0.81</v>
      </c>
      <c r="I8" s="25">
        <v>0.87</v>
      </c>
      <c r="J8" s="23">
        <v>0.84</v>
      </c>
      <c r="K8" s="23">
        <f>+'FY24 KPIs'!M7</f>
        <v>0</v>
      </c>
      <c r="L8" s="23">
        <f>+'FY24 KPIs'!N7</f>
        <v>0</v>
      </c>
      <c r="M8" s="23">
        <f>+'FY24 KPIs'!O7</f>
        <v>0</v>
      </c>
      <c r="N8" s="627">
        <f t="shared" si="2"/>
        <v>0</v>
      </c>
    </row>
    <row r="9">
      <c r="A9" s="628" t="s">
        <v>185</v>
      </c>
      <c r="B9" s="29">
        <v>49.0</v>
      </c>
      <c r="C9" s="30">
        <v>51.0</v>
      </c>
      <c r="D9" s="30">
        <v>53.0</v>
      </c>
      <c r="E9" s="31">
        <v>52.0</v>
      </c>
      <c r="F9" s="32">
        <v>51.0</v>
      </c>
      <c r="G9" s="31">
        <v>31.0</v>
      </c>
      <c r="H9" s="33">
        <v>38.0</v>
      </c>
      <c r="I9" s="34">
        <v>41.0</v>
      </c>
      <c r="J9" s="33">
        <v>37.0</v>
      </c>
      <c r="K9" s="74">
        <f>+'FY24 KPIs'!M8</f>
        <v>0.82</v>
      </c>
      <c r="L9" s="74">
        <f>+'FY24 KPIs'!N8</f>
        <v>0.82</v>
      </c>
      <c r="M9" s="74">
        <f>+'FY24 KPIs'!O8</f>
        <v>0.86</v>
      </c>
      <c r="N9" s="627">
        <f t="shared" si="2"/>
        <v>0.86</v>
      </c>
    </row>
    <row r="10">
      <c r="A10" s="628" t="s">
        <v>186</v>
      </c>
      <c r="B10" s="29">
        <v>32.0</v>
      </c>
      <c r="C10" s="48">
        <v>37.0</v>
      </c>
      <c r="D10" s="30">
        <v>36.0</v>
      </c>
      <c r="E10" s="31">
        <v>35.0</v>
      </c>
      <c r="F10" s="32">
        <v>32.0</v>
      </c>
      <c r="G10" s="31">
        <v>31.0</v>
      </c>
      <c r="H10" s="33">
        <v>32.0</v>
      </c>
      <c r="I10" s="34">
        <v>32.0</v>
      </c>
      <c r="J10" s="33">
        <v>32.0</v>
      </c>
      <c r="K10" s="33">
        <f>+'FY24 KPIs'!M9</f>
        <v>39</v>
      </c>
      <c r="L10" s="33">
        <f>+'FY24 KPIs'!N9</f>
        <v>52</v>
      </c>
      <c r="M10" s="33">
        <f>+'FY24 KPIs'!O9</f>
        <v>41</v>
      </c>
      <c r="N10" s="629">
        <f>+L10</f>
        <v>52</v>
      </c>
    </row>
    <row r="11">
      <c r="A11" s="630" t="s">
        <v>24</v>
      </c>
      <c r="B11" s="49">
        <v>37.0</v>
      </c>
      <c r="C11" s="50">
        <v>39.0</v>
      </c>
      <c r="D11" s="50">
        <v>40.0</v>
      </c>
      <c r="E11" s="31">
        <v>38.0</v>
      </c>
      <c r="F11" s="31">
        <v>39.0</v>
      </c>
      <c r="G11" s="31">
        <v>40.0</v>
      </c>
      <c r="H11" s="31">
        <v>39.0</v>
      </c>
      <c r="I11" s="51">
        <v>48.0</v>
      </c>
      <c r="J11" s="31">
        <v>45.0</v>
      </c>
      <c r="K11" s="31">
        <f>+'FY24 KPIs'!M10</f>
        <v>32</v>
      </c>
      <c r="L11" s="31">
        <f>+'FY24 KPIs'!N10</f>
        <v>51</v>
      </c>
      <c r="M11" s="31">
        <f>+'FY24 KPIs'!O10</f>
        <v>52</v>
      </c>
      <c r="N11" s="629">
        <f>+M11</f>
        <v>52</v>
      </c>
    </row>
    <row r="12">
      <c r="A12" s="631" t="s">
        <v>20</v>
      </c>
      <c r="B12" s="38">
        <v>0.41</v>
      </c>
      <c r="C12" s="53">
        <v>0.44</v>
      </c>
      <c r="D12" s="39">
        <v>0.44</v>
      </c>
      <c r="E12" s="40">
        <v>0.44</v>
      </c>
      <c r="F12" s="40">
        <v>0.44</v>
      </c>
      <c r="G12" s="40">
        <v>0.85</v>
      </c>
      <c r="H12" s="40">
        <v>0.81</v>
      </c>
      <c r="I12" s="41">
        <v>0.86</v>
      </c>
      <c r="J12" s="40">
        <v>0.8</v>
      </c>
      <c r="K12" s="40">
        <f>+'FY24 KPIs'!M11</f>
        <v>46</v>
      </c>
      <c r="L12" s="40">
        <f>+'FY24 KPIs'!N11</f>
        <v>45</v>
      </c>
      <c r="M12" s="40">
        <f>+'FY24 KPIs'!O11</f>
        <v>40</v>
      </c>
      <c r="N12" s="632">
        <f>+C12</f>
        <v>0.44</v>
      </c>
    </row>
    <row r="13">
      <c r="A13" s="633" t="s">
        <v>187</v>
      </c>
      <c r="B13" s="58">
        <v>70.0</v>
      </c>
      <c r="C13" s="59">
        <v>1.0</v>
      </c>
      <c r="D13" s="59">
        <v>0.0</v>
      </c>
      <c r="E13" s="60">
        <v>0.0</v>
      </c>
      <c r="F13" s="61">
        <v>0.0</v>
      </c>
      <c r="G13" s="634">
        <v>0.0</v>
      </c>
      <c r="H13" s="61">
        <v>0.0</v>
      </c>
      <c r="I13" s="635">
        <v>0.0</v>
      </c>
      <c r="J13" s="61">
        <v>0.0</v>
      </c>
      <c r="K13" s="61">
        <f>+'FY24 KPIs'!M12</f>
        <v>0.88</v>
      </c>
      <c r="L13" s="61">
        <f>+'FY24 KPIs'!N12</f>
        <v>0.8</v>
      </c>
      <c r="M13" s="61">
        <f>+'FY24 KPIs'!O12</f>
        <v>0.71</v>
      </c>
      <c r="N13" s="35">
        <f t="shared" ref="N13:N15" si="3">+M13</f>
        <v>0.71</v>
      </c>
    </row>
    <row r="14">
      <c r="A14" s="636" t="s">
        <v>27</v>
      </c>
      <c r="B14" s="49">
        <v>27.0</v>
      </c>
      <c r="C14" s="50">
        <v>27.0</v>
      </c>
      <c r="D14" s="50">
        <v>27.0</v>
      </c>
      <c r="E14" s="31">
        <v>27.0</v>
      </c>
      <c r="F14" s="31">
        <v>27.0</v>
      </c>
      <c r="G14" s="31">
        <v>27.0</v>
      </c>
      <c r="H14" s="31">
        <v>27.0</v>
      </c>
      <c r="I14" s="51">
        <v>27.0</v>
      </c>
      <c r="J14" s="31">
        <v>27.0</v>
      </c>
      <c r="K14" s="31">
        <f>+'FY24 KPIs'!M13</f>
        <v>0</v>
      </c>
      <c r="L14" s="31">
        <f>+'FY24 KPIs'!N13</f>
        <v>0</v>
      </c>
      <c r="M14" s="31">
        <f>+'FY24 KPIs'!O13</f>
        <v>0</v>
      </c>
      <c r="N14" s="629">
        <f t="shared" si="3"/>
        <v>0</v>
      </c>
    </row>
    <row r="15">
      <c r="A15" s="636" t="s">
        <v>28</v>
      </c>
      <c r="B15" s="49">
        <v>7.0</v>
      </c>
      <c r="C15" s="50">
        <v>7.0</v>
      </c>
      <c r="D15" s="50">
        <v>7.0</v>
      </c>
      <c r="E15" s="31">
        <v>7.0</v>
      </c>
      <c r="F15" s="31">
        <v>7.0</v>
      </c>
      <c r="G15" s="31">
        <v>7.0</v>
      </c>
      <c r="H15" s="31">
        <v>7.0</v>
      </c>
      <c r="I15" s="51">
        <v>7.0</v>
      </c>
      <c r="J15" s="31">
        <v>7.0</v>
      </c>
      <c r="K15" s="31">
        <f>+'FY24 KPIs'!M14</f>
        <v>27</v>
      </c>
      <c r="L15" s="31">
        <f>+'FY24 KPIs'!N14</f>
        <v>27</v>
      </c>
      <c r="M15" s="31">
        <f>+'FY24 KPIs'!O14</f>
        <v>26</v>
      </c>
      <c r="N15" s="629">
        <f t="shared" si="3"/>
        <v>26</v>
      </c>
    </row>
    <row r="16">
      <c r="A16" s="636" t="s">
        <v>29</v>
      </c>
      <c r="B16" s="49">
        <v>13.0</v>
      </c>
      <c r="C16" s="50">
        <v>0.0</v>
      </c>
      <c r="D16" s="50">
        <v>0.0</v>
      </c>
      <c r="E16" s="31">
        <v>2.0</v>
      </c>
      <c r="F16" s="31">
        <v>0.0</v>
      </c>
      <c r="G16" s="31">
        <v>3.0</v>
      </c>
      <c r="H16" s="31">
        <v>1.0</v>
      </c>
      <c r="I16" s="51">
        <v>0.0</v>
      </c>
      <c r="J16" s="31">
        <v>0.0</v>
      </c>
      <c r="K16" s="31">
        <f>+'FY24 KPIs'!M15</f>
        <v>7</v>
      </c>
      <c r="L16" s="31">
        <f>+'FY24 KPIs'!N15</f>
        <v>7</v>
      </c>
      <c r="M16" s="31">
        <f>+'FY24 KPIs'!O15</f>
        <v>7</v>
      </c>
      <c r="N16" s="69">
        <f>SUM(B16:M16)</f>
        <v>40</v>
      </c>
    </row>
    <row r="17">
      <c r="A17" s="636" t="s">
        <v>30</v>
      </c>
      <c r="B17" s="29">
        <v>35.0</v>
      </c>
      <c r="C17" s="30">
        <v>28.0</v>
      </c>
      <c r="D17" s="30">
        <v>22.0</v>
      </c>
      <c r="E17" s="31">
        <v>50.0</v>
      </c>
      <c r="F17" s="32">
        <v>33.0</v>
      </c>
      <c r="G17" s="31">
        <v>75.0</v>
      </c>
      <c r="H17" s="33">
        <v>78.0</v>
      </c>
      <c r="I17" s="34">
        <v>79.0</v>
      </c>
      <c r="J17" s="33">
        <v>52.0</v>
      </c>
      <c r="K17" s="33">
        <f>+'FY24 KPIs'!M16</f>
        <v>0</v>
      </c>
      <c r="L17" s="33">
        <f>+'FY24 KPIs'!N16</f>
        <v>18</v>
      </c>
      <c r="M17" s="33">
        <f>+'FY24 KPIs'!O16</f>
        <v>12</v>
      </c>
      <c r="N17" s="77">
        <f t="shared" ref="N17:N18" si="4">AVERAGE(B17:M17)</f>
        <v>40.16666667</v>
      </c>
    </row>
    <row r="18">
      <c r="A18" s="636" t="s">
        <v>188</v>
      </c>
      <c r="B18" s="71">
        <v>0.8</v>
      </c>
      <c r="C18" s="72">
        <v>0.62</v>
      </c>
      <c r="D18" s="72">
        <v>0.41</v>
      </c>
      <c r="E18" s="23">
        <v>0.77</v>
      </c>
      <c r="F18" s="73">
        <v>0.83</v>
      </c>
      <c r="G18" s="23">
        <v>0.73</v>
      </c>
      <c r="H18" s="74">
        <v>0.6</v>
      </c>
      <c r="I18" s="75">
        <v>0.75</v>
      </c>
      <c r="J18" s="74">
        <v>0.63</v>
      </c>
      <c r="K18" s="74">
        <f>+'FY24 KPIs'!M17</f>
        <v>67</v>
      </c>
      <c r="L18" s="74">
        <f>+'FY24 KPIs'!N17</f>
        <v>66</v>
      </c>
      <c r="M18" s="74">
        <f>+'FY24 KPIs'!O17</f>
        <v>37</v>
      </c>
      <c r="N18" s="637">
        <f t="shared" si="4"/>
        <v>14.67833333</v>
      </c>
    </row>
    <row r="19">
      <c r="A19" s="638" t="s">
        <v>31</v>
      </c>
      <c r="B19" s="79">
        <v>327.0</v>
      </c>
      <c r="C19" s="80">
        <v>12.0</v>
      </c>
      <c r="D19" s="80">
        <v>2.0</v>
      </c>
      <c r="E19" s="81">
        <v>5.0</v>
      </c>
      <c r="F19" s="81">
        <v>18.0</v>
      </c>
      <c r="G19" s="81">
        <v>85.0</v>
      </c>
      <c r="H19" s="81">
        <v>3.0</v>
      </c>
      <c r="I19" s="82">
        <v>73.0</v>
      </c>
      <c r="J19" s="81">
        <v>0.0</v>
      </c>
      <c r="K19" s="645">
        <f>+'FY24 KPIs'!M18</f>
        <v>0.72</v>
      </c>
      <c r="L19" s="645">
        <f>+'FY24 KPIs'!N18</f>
        <v>0.64</v>
      </c>
      <c r="M19" s="645">
        <f>+'FY24 KPIs'!O18</f>
        <v>0.65</v>
      </c>
      <c r="N19" s="84">
        <f>SUM(B19:M19)</f>
        <v>527.01</v>
      </c>
    </row>
    <row r="20">
      <c r="A20" s="639" t="s">
        <v>32</v>
      </c>
      <c r="B20" s="86">
        <v>0.0</v>
      </c>
      <c r="C20" s="87">
        <v>0.0</v>
      </c>
      <c r="D20" s="87">
        <v>0.0</v>
      </c>
      <c r="E20" s="88">
        <v>0.0</v>
      </c>
      <c r="F20" s="88">
        <v>0.0</v>
      </c>
      <c r="G20" s="88">
        <v>0.0</v>
      </c>
      <c r="H20" s="88">
        <v>0.0</v>
      </c>
      <c r="I20" s="89">
        <v>0.0</v>
      </c>
      <c r="J20" s="88">
        <v>0.0</v>
      </c>
      <c r="K20" s="88">
        <f>+'FY24 KPIs'!M19</f>
        <v>0</v>
      </c>
      <c r="L20" s="88">
        <f>+'FY24 KPIs'!N19</f>
        <v>0</v>
      </c>
      <c r="M20" s="88">
        <f>+'FY24 KPIs'!O19</f>
        <v>0</v>
      </c>
      <c r="N20" s="84">
        <f>+M20</f>
        <v>0</v>
      </c>
    </row>
    <row r="21">
      <c r="A21" s="636" t="s">
        <v>189</v>
      </c>
      <c r="B21" s="91">
        <v>23.0</v>
      </c>
      <c r="C21" s="92">
        <v>24.0</v>
      </c>
      <c r="D21" s="92">
        <v>24.0</v>
      </c>
      <c r="E21" s="88">
        <v>24.0</v>
      </c>
      <c r="F21" s="93">
        <v>29.0</v>
      </c>
      <c r="G21" s="88">
        <v>41.0</v>
      </c>
      <c r="H21" s="94">
        <v>48.0</v>
      </c>
      <c r="I21" s="95">
        <v>45.0</v>
      </c>
      <c r="J21" s="94">
        <v>51.0</v>
      </c>
      <c r="K21" s="94">
        <f>+'FY24 KPIs'!M20</f>
        <v>0</v>
      </c>
      <c r="L21" s="94">
        <f>+'FY24 KPIs'!N20</f>
        <v>0</v>
      </c>
      <c r="M21" s="94">
        <f>+'FY24 KPIs'!O20</f>
        <v>0</v>
      </c>
      <c r="N21" s="84">
        <f>SUM(B21:M21)</f>
        <v>309</v>
      </c>
    </row>
    <row r="22">
      <c r="A22" s="640" t="s">
        <v>190</v>
      </c>
      <c r="B22" s="86">
        <v>0.0</v>
      </c>
      <c r="C22" s="87">
        <v>317.0</v>
      </c>
      <c r="D22" s="87">
        <v>8.0</v>
      </c>
      <c r="E22" s="88">
        <v>9.0</v>
      </c>
      <c r="F22" s="88">
        <v>13.0</v>
      </c>
      <c r="G22" s="88">
        <v>30.0</v>
      </c>
      <c r="H22" s="88">
        <v>1.0</v>
      </c>
      <c r="I22" s="89">
        <v>5.0</v>
      </c>
      <c r="J22" s="88">
        <v>2.0</v>
      </c>
      <c r="K22" s="88">
        <f>+'FY24 KPIs'!M21</f>
        <v>43</v>
      </c>
      <c r="L22" s="88">
        <f>+'FY24 KPIs'!N21</f>
        <v>37</v>
      </c>
      <c r="M22" s="88">
        <f>+'FY24 KPIs'!O21</f>
        <v>36</v>
      </c>
      <c r="N22" s="84"/>
    </row>
    <row r="23">
      <c r="A23" s="640" t="s">
        <v>34</v>
      </c>
      <c r="B23" s="49">
        <v>487.0</v>
      </c>
      <c r="C23" s="87">
        <v>13.0</v>
      </c>
      <c r="D23" s="87">
        <v>0.0</v>
      </c>
      <c r="E23" s="99">
        <v>0.0</v>
      </c>
      <c r="F23" s="99">
        <v>36.0</v>
      </c>
      <c r="G23" s="99">
        <v>0.0</v>
      </c>
      <c r="H23" s="99">
        <v>0.0</v>
      </c>
      <c r="I23" s="100">
        <v>31.0</v>
      </c>
      <c r="J23" s="99">
        <v>0.0</v>
      </c>
      <c r="K23" s="99">
        <f>+'FY24 KPIs'!M22</f>
        <v>7</v>
      </c>
      <c r="L23" s="99">
        <f>+'FY24 KPIs'!N22</f>
        <v>1</v>
      </c>
      <c r="M23" s="99">
        <f>+'FY24 KPIs'!O22</f>
        <v>0</v>
      </c>
      <c r="N23" s="69">
        <f t="shared" ref="N23:N25" si="5">SUM(B23:M23)</f>
        <v>575</v>
      </c>
    </row>
    <row r="24">
      <c r="A24" s="638" t="s">
        <v>191</v>
      </c>
      <c r="B24" s="106">
        <v>1002.0</v>
      </c>
      <c r="C24" s="107">
        <v>2500.0</v>
      </c>
      <c r="D24" s="107">
        <v>2888.0</v>
      </c>
      <c r="E24" s="108">
        <v>859.0</v>
      </c>
      <c r="F24" s="109">
        <v>436.0</v>
      </c>
      <c r="G24" s="109">
        <v>1522.0</v>
      </c>
      <c r="H24" s="109">
        <v>2018.0</v>
      </c>
      <c r="I24" s="110">
        <v>769.0</v>
      </c>
      <c r="J24" s="108">
        <v>774.0</v>
      </c>
      <c r="K24" s="108">
        <f>+'FY24 KPIs'!M23</f>
        <v>0</v>
      </c>
      <c r="L24" s="108">
        <f>+'FY24 KPIs'!N23</f>
        <v>0</v>
      </c>
      <c r="M24" s="108">
        <f>+'FY24 KPIs'!O23</f>
        <v>0</v>
      </c>
      <c r="N24" s="102">
        <f t="shared" si="5"/>
        <v>12768</v>
      </c>
    </row>
    <row r="25">
      <c r="A25" s="447" t="s">
        <v>192</v>
      </c>
      <c r="B25" s="641">
        <f>+'FY24 KPIs'!D25</f>
        <v>4</v>
      </c>
      <c r="C25" s="641">
        <f>+'FY24 KPIs'!E25</f>
        <v>7</v>
      </c>
      <c r="D25" s="641">
        <f>+'FY24 KPIs'!F25</f>
        <v>7</v>
      </c>
      <c r="E25" s="641">
        <f>+'FY24 KPIs'!G25</f>
        <v>6</v>
      </c>
      <c r="F25" s="641">
        <f>+'FY24 KPIs'!H25</f>
        <v>9</v>
      </c>
      <c r="G25" s="641">
        <f>+'FY24 KPIs'!I25</f>
        <v>18</v>
      </c>
      <c r="H25" s="641">
        <f>+'FY24 KPIs'!J25</f>
        <v>9</v>
      </c>
      <c r="I25" s="641">
        <f>+'FY24 KPIs'!K25</f>
        <v>9</v>
      </c>
      <c r="J25" s="641">
        <f>+'FY24 KPIs'!L25</f>
        <v>6</v>
      </c>
      <c r="K25" s="646">
        <f>+'FY24 KPIs'!M24</f>
        <v>480</v>
      </c>
      <c r="L25" s="641">
        <f>+'FY24 KPIs'!N24</f>
        <v>204</v>
      </c>
      <c r="M25" s="641">
        <f>+'FY24 KPIs'!O24</f>
        <v>654</v>
      </c>
      <c r="N25" s="112">
        <f t="shared" si="5"/>
        <v>1413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149" t="s">
        <v>57</v>
      </c>
      <c r="B3" s="150">
        <v>0.0</v>
      </c>
      <c r="C3" s="151">
        <v>47.0</v>
      </c>
      <c r="D3" s="151">
        <v>22.0</v>
      </c>
      <c r="E3" s="152">
        <v>37.0</v>
      </c>
      <c r="F3" s="152">
        <v>16.0</v>
      </c>
      <c r="G3" s="152">
        <v>24.0</v>
      </c>
      <c r="H3" s="152">
        <v>12.0</v>
      </c>
      <c r="I3" s="153">
        <v>0.0</v>
      </c>
      <c r="J3" s="152">
        <v>0.0</v>
      </c>
      <c r="K3" s="152">
        <f>+'FY24 KPIs'!M42</f>
        <v>0</v>
      </c>
      <c r="L3" s="152">
        <f>+'FY24 KPIs'!N42</f>
        <v>0</v>
      </c>
      <c r="M3" s="152">
        <v>0.0</v>
      </c>
      <c r="N3" s="452">
        <f>+'FY24 KPIs'!P41</f>
        <v>128</v>
      </c>
      <c r="O3" s="491">
        <f>+'FY24 KPIs'!Q41</f>
        <v>0.8533333333</v>
      </c>
    </row>
    <row r="4">
      <c r="A4" s="156" t="s">
        <v>58</v>
      </c>
      <c r="B4" s="157">
        <v>0.0</v>
      </c>
      <c r="C4" s="158">
        <v>22.0</v>
      </c>
      <c r="D4" s="158">
        <v>62.0</v>
      </c>
      <c r="E4" s="159">
        <v>190.0</v>
      </c>
      <c r="F4" s="159">
        <v>263.0</v>
      </c>
      <c r="G4" s="159">
        <v>209.0</v>
      </c>
      <c r="H4" s="159">
        <v>136.0</v>
      </c>
      <c r="I4" s="160">
        <v>0.0</v>
      </c>
      <c r="J4" s="159">
        <v>0.0</v>
      </c>
      <c r="K4" s="152">
        <f>+'FY24 KPIs'!M43</f>
        <v>0</v>
      </c>
      <c r="L4" s="152">
        <f>+'FY24 KPIs'!N43</f>
        <v>0</v>
      </c>
      <c r="M4" s="159">
        <v>0.0</v>
      </c>
      <c r="N4" s="452">
        <f>+'FY24 KPIs'!P42</f>
        <v>158</v>
      </c>
      <c r="O4" s="491" t="str">
        <f>+'FY24 KPIs'!Q42</f>
        <v/>
      </c>
    </row>
    <row r="5">
      <c r="A5" s="156" t="s">
        <v>193</v>
      </c>
      <c r="B5" s="157">
        <v>0.0</v>
      </c>
      <c r="C5" s="158">
        <v>64.0</v>
      </c>
      <c r="D5" s="158">
        <v>67.0</v>
      </c>
      <c r="E5" s="159">
        <v>96.0</v>
      </c>
      <c r="F5" s="159">
        <v>77.0</v>
      </c>
      <c r="G5" s="159">
        <v>16.0</v>
      </c>
      <c r="H5" s="159">
        <v>3.0</v>
      </c>
      <c r="I5" s="160">
        <v>0.0</v>
      </c>
      <c r="J5" s="159">
        <v>0.0</v>
      </c>
      <c r="K5" s="152">
        <f>+'FY24 KPIs'!M44</f>
        <v>0</v>
      </c>
      <c r="L5" s="152">
        <f>+'FY24 KPIs'!N44</f>
        <v>0</v>
      </c>
      <c r="M5" s="159">
        <v>0.0</v>
      </c>
      <c r="N5" s="452">
        <f>+'FY24 KPIs'!P43</f>
        <v>882</v>
      </c>
      <c r="O5" s="491" t="str">
        <f>+'FY24 KPIs'!Q43</f>
        <v/>
      </c>
    </row>
    <row r="6">
      <c r="A6" s="156" t="s">
        <v>60</v>
      </c>
      <c r="B6" s="157">
        <v>786.0</v>
      </c>
      <c r="C6" s="158">
        <v>746.0</v>
      </c>
      <c r="D6" s="158">
        <v>865.0</v>
      </c>
      <c r="E6" s="159">
        <v>693.0</v>
      </c>
      <c r="F6" s="159">
        <v>994.0</v>
      </c>
      <c r="G6" s="159">
        <v>401.0</v>
      </c>
      <c r="H6" s="159">
        <v>520.0</v>
      </c>
      <c r="I6" s="160">
        <v>0.0</v>
      </c>
      <c r="J6" s="159">
        <v>0.0</v>
      </c>
      <c r="K6" s="152">
        <f>+'FY24 KPIs'!M45</f>
        <v>0</v>
      </c>
      <c r="L6" s="152">
        <f>+'FY24 KPIs'!N45</f>
        <v>0</v>
      </c>
      <c r="M6" s="159">
        <v>0.0</v>
      </c>
      <c r="N6" s="452">
        <f>+'FY24 KPIs'!P44</f>
        <v>323</v>
      </c>
      <c r="O6" s="491" t="str">
        <f>+'FY24 KPIs'!Q44</f>
        <v/>
      </c>
    </row>
    <row r="7">
      <c r="A7" s="162" t="s">
        <v>61</v>
      </c>
      <c r="B7" s="157">
        <v>1185.0</v>
      </c>
      <c r="C7" s="158">
        <v>1251.0</v>
      </c>
      <c r="D7" s="158">
        <v>708.0</v>
      </c>
      <c r="E7" s="159">
        <v>1147.0</v>
      </c>
      <c r="F7" s="159">
        <v>1285.0</v>
      </c>
      <c r="G7" s="159">
        <v>1174.0</v>
      </c>
      <c r="H7" s="159">
        <v>253.0</v>
      </c>
      <c r="I7" s="160">
        <v>241.0</v>
      </c>
      <c r="J7" s="159">
        <v>108.0</v>
      </c>
      <c r="K7" s="152">
        <f>+'FY24 KPIs'!M46</f>
        <v>0</v>
      </c>
      <c r="L7" s="152">
        <f>+'FY24 KPIs'!N46</f>
        <v>0</v>
      </c>
      <c r="M7" s="159">
        <v>665.0</v>
      </c>
      <c r="N7" s="452">
        <f>+'FY24 KPIs'!P45</f>
        <v>5005</v>
      </c>
      <c r="O7" s="491" t="str">
        <f>+'FY24 KPIs'!Q45</f>
        <v/>
      </c>
    </row>
    <row r="8">
      <c r="A8" s="162" t="s">
        <v>62</v>
      </c>
      <c r="B8" s="157">
        <v>230.0</v>
      </c>
      <c r="C8" s="158">
        <v>268.0</v>
      </c>
      <c r="D8" s="158">
        <v>234.0</v>
      </c>
      <c r="E8" s="163">
        <v>287.0</v>
      </c>
      <c r="F8" s="164">
        <v>285.0</v>
      </c>
      <c r="G8" s="163">
        <v>301.0</v>
      </c>
      <c r="H8" s="164">
        <v>286.0</v>
      </c>
      <c r="I8" s="165">
        <v>120.0</v>
      </c>
      <c r="J8" s="164">
        <v>16.0</v>
      </c>
      <c r="K8" s="647">
        <f>+'FY24 KPIs'!M47</f>
        <v>444</v>
      </c>
      <c r="L8" s="647">
        <f>+'FY24 KPIs'!N47</f>
        <v>1329</v>
      </c>
      <c r="M8" s="164">
        <v>1361.0</v>
      </c>
      <c r="N8" s="452">
        <f>+'FY24 KPIs'!P46</f>
        <v>8017</v>
      </c>
      <c r="O8" s="491" t="str">
        <f>+'FY24 KPIs'!Q46</f>
        <v/>
      </c>
    </row>
    <row r="9">
      <c r="A9" s="171" t="s">
        <v>63</v>
      </c>
      <c r="B9" s="172"/>
      <c r="C9" s="173"/>
      <c r="D9" s="174"/>
      <c r="E9" s="174"/>
      <c r="F9" s="175"/>
      <c r="G9" s="175"/>
      <c r="H9" s="175"/>
      <c r="I9" s="176">
        <v>665.0</v>
      </c>
      <c r="J9" s="177">
        <v>706.0</v>
      </c>
      <c r="K9" s="152">
        <f>+'FY24 KPIs'!M48</f>
        <v>0</v>
      </c>
      <c r="L9" s="152">
        <f>+'FY24 KPIs'!N48</f>
        <v>0</v>
      </c>
      <c r="M9" s="178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7.71"/>
    <col customWidth="1" min="4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8" t="s">
        <v>14</v>
      </c>
    </row>
    <row r="3">
      <c r="A3" s="1" t="s">
        <v>194</v>
      </c>
      <c r="B3" s="10"/>
      <c r="C3" s="115" t="s">
        <v>38</v>
      </c>
      <c r="D3" s="648">
        <f>+'FY24 KPIs'!D25</f>
        <v>4</v>
      </c>
      <c r="E3" s="648">
        <f>+'FY24 KPIs'!E25</f>
        <v>7</v>
      </c>
      <c r="F3" s="648">
        <f>+'FY24 KPIs'!F25</f>
        <v>7</v>
      </c>
      <c r="G3" s="648">
        <f>+'FY24 KPIs'!G25</f>
        <v>6</v>
      </c>
      <c r="H3" s="648">
        <f>+'FY24 KPIs'!H25</f>
        <v>9</v>
      </c>
      <c r="I3" s="648">
        <f>+'FY24 KPIs'!I25</f>
        <v>18</v>
      </c>
      <c r="J3" s="648">
        <f>+'FY24 KPIs'!J25</f>
        <v>9</v>
      </c>
      <c r="K3" s="648">
        <f>+'FY24 KPIs'!K25</f>
        <v>9</v>
      </c>
      <c r="L3" s="648">
        <f>+'FY24 KPIs'!L25</f>
        <v>6</v>
      </c>
      <c r="M3" s="648">
        <f>+'FY24 KPIs'!M25</f>
        <v>14</v>
      </c>
      <c r="N3" s="648">
        <f>+'FY24 KPIs'!N25</f>
        <v>12</v>
      </c>
      <c r="O3" s="648">
        <f>+'FY24 KPIs'!O25</f>
        <v>7</v>
      </c>
      <c r="P3" s="649">
        <f t="shared" ref="P3:P19" si="1">SUM(D3:O3)</f>
        <v>108</v>
      </c>
      <c r="Q3" s="130">
        <f t="shared" ref="Q3:Q4" si="2">SUM(P3/65)</f>
        <v>1.661538462</v>
      </c>
    </row>
    <row r="4">
      <c r="A4" s="9"/>
      <c r="B4" s="10"/>
      <c r="C4" s="123" t="s">
        <v>39</v>
      </c>
      <c r="D4" s="648">
        <f>+'FY24 KPIs'!D26</f>
        <v>4</v>
      </c>
      <c r="E4" s="648">
        <f>+'FY24 KPIs'!E26</f>
        <v>6</v>
      </c>
      <c r="F4" s="648">
        <f>+'FY24 KPIs'!F26</f>
        <v>8</v>
      </c>
      <c r="G4" s="648">
        <f>+'FY24 KPIs'!G26</f>
        <v>7</v>
      </c>
      <c r="H4" s="648">
        <f>+'FY24 KPIs'!H26</f>
        <v>7</v>
      </c>
      <c r="I4" s="648">
        <f>+'FY24 KPIs'!I26</f>
        <v>18</v>
      </c>
      <c r="J4" s="648">
        <f>+'FY24 KPIs'!J26</f>
        <v>5</v>
      </c>
      <c r="K4" s="648">
        <f>+'FY24 KPIs'!K26</f>
        <v>6</v>
      </c>
      <c r="L4" s="648">
        <f>+'FY24 KPIs'!L26</f>
        <v>5</v>
      </c>
      <c r="M4" s="648">
        <f>+'FY24 KPIs'!M26</f>
        <v>5</v>
      </c>
      <c r="N4" s="648">
        <f>+'FY24 KPIs'!N26</f>
        <v>0</v>
      </c>
      <c r="O4" s="648">
        <f>+'FY24 KPIs'!O26</f>
        <v>0</v>
      </c>
      <c r="P4" s="650">
        <f t="shared" si="1"/>
        <v>71</v>
      </c>
      <c r="Q4" s="130">
        <f t="shared" si="2"/>
        <v>1.092307692</v>
      </c>
    </row>
    <row r="5">
      <c r="A5" s="9"/>
      <c r="B5" s="10"/>
      <c r="C5" s="123" t="s">
        <v>40</v>
      </c>
      <c r="D5" s="648">
        <f>+'FY24 KPIs'!D27</f>
        <v>11</v>
      </c>
      <c r="E5" s="648">
        <f>+'FY24 KPIs'!E27</f>
        <v>12</v>
      </c>
      <c r="F5" s="648">
        <f>+'FY24 KPIs'!F27</f>
        <v>32</v>
      </c>
      <c r="G5" s="648">
        <f>+'FY24 KPIs'!G27</f>
        <v>26</v>
      </c>
      <c r="H5" s="648">
        <f>+'FY24 KPIs'!H27</f>
        <v>34</v>
      </c>
      <c r="I5" s="648">
        <f>+'FY24 KPIs'!I27</f>
        <v>24</v>
      </c>
      <c r="J5" s="648">
        <f>+'FY24 KPIs'!J27</f>
        <v>21</v>
      </c>
      <c r="K5" s="648">
        <f>+'FY24 KPIs'!K27</f>
        <v>15</v>
      </c>
      <c r="L5" s="648">
        <f>+'FY24 KPIs'!L27</f>
        <v>13</v>
      </c>
      <c r="M5" s="648">
        <f>+'FY24 KPIs'!M27</f>
        <v>4</v>
      </c>
      <c r="N5" s="648">
        <f>+'FY24 KPIs'!N27</f>
        <v>0</v>
      </c>
      <c r="O5" s="648">
        <f>+'FY24 KPIs'!O27</f>
        <v>3</v>
      </c>
      <c r="P5" s="650">
        <f t="shared" si="1"/>
        <v>195</v>
      </c>
      <c r="Q5" s="130">
        <f>SUM(P5/200)</f>
        <v>0.975</v>
      </c>
    </row>
    <row r="6">
      <c r="A6" s="9"/>
      <c r="B6" s="10"/>
      <c r="C6" s="131" t="s">
        <v>41</v>
      </c>
      <c r="D6" s="648" t="str">
        <f>+'FY24 KPIs'!D28</f>
        <v/>
      </c>
      <c r="E6" s="648" t="str">
        <f>+'FY24 KPIs'!E28</f>
        <v/>
      </c>
      <c r="F6" s="648" t="str">
        <f>+'FY24 KPIs'!F28</f>
        <v/>
      </c>
      <c r="G6" s="648" t="str">
        <f>+'FY24 KPIs'!G28</f>
        <v/>
      </c>
      <c r="H6" s="648" t="str">
        <f>+'FY24 KPIs'!H28</f>
        <v/>
      </c>
      <c r="I6" s="648" t="str">
        <f>+'FY24 KPIs'!I28</f>
        <v/>
      </c>
      <c r="J6" s="648" t="str">
        <f>+'FY24 KPIs'!J28</f>
        <v/>
      </c>
      <c r="K6" s="648">
        <f>+'FY24 KPIs'!K28</f>
        <v>85</v>
      </c>
      <c r="L6" s="648">
        <f>+'FY24 KPIs'!L28</f>
        <v>136</v>
      </c>
      <c r="M6" s="648">
        <f>+'FY24 KPIs'!M28</f>
        <v>149</v>
      </c>
      <c r="N6" s="648">
        <f>+'FY24 KPIs'!N28</f>
        <v>170</v>
      </c>
      <c r="O6" s="648">
        <f>+'FY24 KPIs'!O28</f>
        <v>186</v>
      </c>
      <c r="P6" s="650">
        <f t="shared" si="1"/>
        <v>726</v>
      </c>
      <c r="Q6" s="130"/>
    </row>
    <row r="7">
      <c r="A7" s="9"/>
      <c r="B7" s="10"/>
      <c r="C7" s="123" t="s">
        <v>195</v>
      </c>
      <c r="D7" s="648">
        <f>+'FY24 KPIs'!D29</f>
        <v>1</v>
      </c>
      <c r="E7" s="648">
        <f>+'FY24 KPIs'!E29</f>
        <v>1</v>
      </c>
      <c r="F7" s="648">
        <f>+'FY24 KPIs'!F29</f>
        <v>6</v>
      </c>
      <c r="G7" s="648">
        <f>+'FY24 KPIs'!G29</f>
        <v>0</v>
      </c>
      <c r="H7" s="648">
        <f>+'FY24 KPIs'!H29</f>
        <v>3</v>
      </c>
      <c r="I7" s="648">
        <f>+'FY24 KPIs'!I29</f>
        <v>0</v>
      </c>
      <c r="J7" s="648">
        <f>+'FY24 KPIs'!J29</f>
        <v>6</v>
      </c>
      <c r="K7" s="648">
        <f>+'FY24 KPIs'!K29</f>
        <v>10</v>
      </c>
      <c r="L7" s="648">
        <f>+'FY24 KPIs'!L29</f>
        <v>4</v>
      </c>
      <c r="M7" s="648">
        <f>+'FY24 KPIs'!M29</f>
        <v>3</v>
      </c>
      <c r="N7" s="648">
        <f>+'FY24 KPIs'!N29</f>
        <v>0</v>
      </c>
      <c r="O7" s="648">
        <f>+'FY24 KPIs'!O29</f>
        <v>2</v>
      </c>
      <c r="P7" s="650">
        <f t="shared" si="1"/>
        <v>36</v>
      </c>
      <c r="Q7" s="130">
        <f>SUM(P7/20)</f>
        <v>1.8</v>
      </c>
    </row>
    <row r="8">
      <c r="A8" s="9"/>
      <c r="B8" s="10"/>
      <c r="C8" s="123" t="s">
        <v>43</v>
      </c>
      <c r="D8" s="648">
        <f>+'FY24 KPIs'!D30</f>
        <v>26</v>
      </c>
      <c r="E8" s="648">
        <f>+'FY24 KPIs'!E30</f>
        <v>26</v>
      </c>
      <c r="F8" s="648">
        <f>+'FY24 KPIs'!F30</f>
        <v>16</v>
      </c>
      <c r="G8" s="648">
        <f>+'FY24 KPIs'!G30</f>
        <v>18</v>
      </c>
      <c r="H8" s="648">
        <f>+'FY24 KPIs'!H30</f>
        <v>25</v>
      </c>
      <c r="I8" s="648">
        <f>+'FY24 KPIs'!I30</f>
        <v>37</v>
      </c>
      <c r="J8" s="648">
        <f>+'FY24 KPIs'!J30</f>
        <v>25</v>
      </c>
      <c r="K8" s="648">
        <f>+'FY24 KPIs'!K30</f>
        <v>2</v>
      </c>
      <c r="L8" s="648">
        <f>+'FY24 KPIs'!L30</f>
        <v>0</v>
      </c>
      <c r="M8" s="648">
        <f>+'FY24 KPIs'!M30</f>
        <v>11</v>
      </c>
      <c r="N8" s="648">
        <f>+'FY24 KPIs'!N30</f>
        <v>0</v>
      </c>
      <c r="O8" s="648">
        <f>+'FY24 KPIs'!O30</f>
        <v>0</v>
      </c>
      <c r="P8" s="650">
        <f t="shared" si="1"/>
        <v>186</v>
      </c>
      <c r="Q8" s="130">
        <f>SUM(P8/100)</f>
        <v>1.86</v>
      </c>
    </row>
    <row r="9">
      <c r="A9" s="9"/>
      <c r="B9" s="10"/>
      <c r="C9" s="131" t="s">
        <v>44</v>
      </c>
      <c r="D9" s="648" t="str">
        <f>+'FY24 KPIs'!D31</f>
        <v/>
      </c>
      <c r="E9" s="648" t="str">
        <f>+'FY24 KPIs'!E31</f>
        <v/>
      </c>
      <c r="F9" s="648" t="str">
        <f>+'FY24 KPIs'!F31</f>
        <v/>
      </c>
      <c r="G9" s="648" t="str">
        <f>+'FY24 KPIs'!G31</f>
        <v/>
      </c>
      <c r="H9" s="648" t="str">
        <f>+'FY24 KPIs'!H31</f>
        <v/>
      </c>
      <c r="I9" s="648" t="str">
        <f>+'FY24 KPIs'!I31</f>
        <v/>
      </c>
      <c r="J9" s="648" t="str">
        <f>+'FY24 KPIs'!J31</f>
        <v/>
      </c>
      <c r="K9" s="648">
        <f>+'FY24 KPIs'!K31</f>
        <v>80</v>
      </c>
      <c r="L9" s="648">
        <f>+'FY24 KPIs'!L31</f>
        <v>44</v>
      </c>
      <c r="M9" s="648">
        <f>+'FY24 KPIs'!M31</f>
        <v>55</v>
      </c>
      <c r="N9" s="648">
        <f>+'FY24 KPIs'!N31</f>
        <v>68</v>
      </c>
      <c r="O9" s="648">
        <f>+'FY24 KPIs'!O31</f>
        <v>79</v>
      </c>
      <c r="P9" s="650">
        <f t="shared" si="1"/>
        <v>326</v>
      </c>
      <c r="Q9" s="130"/>
    </row>
    <row r="10">
      <c r="A10" s="9"/>
      <c r="B10" s="10"/>
      <c r="C10" s="123" t="s">
        <v>45</v>
      </c>
      <c r="D10" s="648">
        <f>+'FY24 KPIs'!D32</f>
        <v>3</v>
      </c>
      <c r="E10" s="648">
        <f>+'FY24 KPIs'!E32</f>
        <v>4</v>
      </c>
      <c r="F10" s="648">
        <f>+'FY24 KPIs'!F32</f>
        <v>7</v>
      </c>
      <c r="G10" s="648">
        <f>+'FY24 KPIs'!G32</f>
        <v>2</v>
      </c>
      <c r="H10" s="648">
        <f>+'FY24 KPIs'!H32</f>
        <v>0</v>
      </c>
      <c r="I10" s="648">
        <f>+'FY24 KPIs'!I32</f>
        <v>2</v>
      </c>
      <c r="J10" s="648">
        <f>+'FY24 KPIs'!J32</f>
        <v>3</v>
      </c>
      <c r="K10" s="648">
        <f>+'FY24 KPIs'!K32</f>
        <v>7</v>
      </c>
      <c r="L10" s="648">
        <f>+'FY24 KPIs'!L32</f>
        <v>1</v>
      </c>
      <c r="M10" s="648">
        <f>+'FY24 KPIs'!M32</f>
        <v>2</v>
      </c>
      <c r="N10" s="648">
        <f>+'FY24 KPIs'!N32</f>
        <v>7</v>
      </c>
      <c r="O10" s="648">
        <f>+'FY24 KPIs'!O32</f>
        <v>1</v>
      </c>
      <c r="P10" s="650">
        <f t="shared" si="1"/>
        <v>39</v>
      </c>
      <c r="Q10" s="130">
        <f>SUM(P10/80)</f>
        <v>0.4875</v>
      </c>
    </row>
    <row r="11">
      <c r="A11" s="9"/>
      <c r="B11" s="10"/>
      <c r="C11" s="131" t="s">
        <v>46</v>
      </c>
      <c r="D11" s="648" t="str">
        <f>+'FY24 KPIs'!D33</f>
        <v/>
      </c>
      <c r="E11" s="648" t="str">
        <f>+'FY24 KPIs'!E33</f>
        <v/>
      </c>
      <c r="F11" s="648" t="str">
        <f>+'FY24 KPIs'!F33</f>
        <v/>
      </c>
      <c r="G11" s="648" t="str">
        <f>+'FY24 KPIs'!G33</f>
        <v/>
      </c>
      <c r="H11" s="648" t="str">
        <f>+'FY24 KPIs'!H33</f>
        <v/>
      </c>
      <c r="I11" s="648" t="str">
        <f>+'FY24 KPIs'!I33</f>
        <v/>
      </c>
      <c r="J11" s="648" t="str">
        <f>+'FY24 KPIs'!J33</f>
        <v/>
      </c>
      <c r="K11" s="648">
        <f>+'FY24 KPIs'!K33</f>
        <v>448</v>
      </c>
      <c r="L11" s="648">
        <f>+'FY24 KPIs'!L33</f>
        <v>490</v>
      </c>
      <c r="M11" s="648">
        <f>+'FY24 KPIs'!M33</f>
        <v>497</v>
      </c>
      <c r="N11" s="648">
        <f>+'FY24 KPIs'!N33</f>
        <v>523</v>
      </c>
      <c r="O11" s="648">
        <f>+'FY24 KPIs'!O33</f>
        <v>554</v>
      </c>
      <c r="P11" s="650">
        <f t="shared" si="1"/>
        <v>2512</v>
      </c>
      <c r="Q11" s="130"/>
    </row>
    <row r="12">
      <c r="A12" s="9"/>
      <c r="B12" s="10"/>
      <c r="C12" s="123" t="s">
        <v>47</v>
      </c>
      <c r="D12" s="648">
        <f>+'FY24 KPIs'!D34</f>
        <v>0</v>
      </c>
      <c r="E12" s="648">
        <f>+'FY24 KPIs'!E34</f>
        <v>1</v>
      </c>
      <c r="F12" s="648">
        <f>+'FY24 KPIs'!F34</f>
        <v>0</v>
      </c>
      <c r="G12" s="648">
        <f>+'FY24 KPIs'!G34</f>
        <v>0</v>
      </c>
      <c r="H12" s="648">
        <f>+'FY24 KPIs'!H34</f>
        <v>0</v>
      </c>
      <c r="I12" s="648">
        <f>+'FY24 KPIs'!I34</f>
        <v>0</v>
      </c>
      <c r="J12" s="648">
        <f>+'FY24 KPIs'!J34</f>
        <v>0</v>
      </c>
      <c r="K12" s="648">
        <f>+'FY24 KPIs'!K34</f>
        <v>0</v>
      </c>
      <c r="L12" s="648">
        <f>+'FY24 KPIs'!L34</f>
        <v>0</v>
      </c>
      <c r="M12" s="648">
        <f>+'FY24 KPIs'!M34</f>
        <v>1</v>
      </c>
      <c r="N12" s="648">
        <f>+'FY24 KPIs'!N34</f>
        <v>0</v>
      </c>
      <c r="O12" s="648">
        <f>+'FY24 KPIs'!O34</f>
        <v>0</v>
      </c>
      <c r="P12" s="650">
        <f t="shared" si="1"/>
        <v>2</v>
      </c>
      <c r="Q12" s="130">
        <f>SUM(P12/20)</f>
        <v>0.1</v>
      </c>
    </row>
    <row r="13">
      <c r="A13" s="9"/>
      <c r="B13" s="10"/>
      <c r="C13" s="123" t="s">
        <v>48</v>
      </c>
      <c r="D13" s="648">
        <f>+'FY24 KPIs'!D35</f>
        <v>0</v>
      </c>
      <c r="E13" s="648">
        <f>+'FY24 KPIs'!E35</f>
        <v>0</v>
      </c>
      <c r="F13" s="648">
        <f>+'FY24 KPIs'!F35</f>
        <v>0</v>
      </c>
      <c r="G13" s="648">
        <f>+'FY24 KPIs'!G35</f>
        <v>6</v>
      </c>
      <c r="H13" s="648">
        <f>+'FY24 KPIs'!H35</f>
        <v>0</v>
      </c>
      <c r="I13" s="648">
        <f>+'FY24 KPIs'!I35</f>
        <v>0</v>
      </c>
      <c r="J13" s="648">
        <f>+'FY24 KPIs'!J35</f>
        <v>0</v>
      </c>
      <c r="K13" s="648">
        <f>+'FY24 KPIs'!K35</f>
        <v>0</v>
      </c>
      <c r="L13" s="648">
        <f>+'FY24 KPIs'!L35</f>
        <v>0</v>
      </c>
      <c r="M13" s="648">
        <f>+'FY24 KPIs'!M35</f>
        <v>0</v>
      </c>
      <c r="N13" s="648">
        <f>+'FY24 KPIs'!N35</f>
        <v>0</v>
      </c>
      <c r="O13" s="648">
        <f>+'FY24 KPIs'!O35</f>
        <v>0</v>
      </c>
      <c r="P13" s="650">
        <f t="shared" si="1"/>
        <v>6</v>
      </c>
      <c r="Q13" s="130">
        <f>SUM(P13/6)</f>
        <v>1</v>
      </c>
    </row>
    <row r="14">
      <c r="A14" s="9"/>
      <c r="B14" s="10"/>
      <c r="C14" s="139" t="s">
        <v>49</v>
      </c>
      <c r="D14" s="648">
        <f>+'FY24 KPIs'!D36</f>
        <v>0</v>
      </c>
      <c r="E14" s="648">
        <f>+'FY24 KPIs'!E36</f>
        <v>0</v>
      </c>
      <c r="F14" s="648">
        <f>+'FY24 KPIs'!F36</f>
        <v>0</v>
      </c>
      <c r="G14" s="648">
        <f>+'FY24 KPIs'!G36</f>
        <v>0</v>
      </c>
      <c r="H14" s="648">
        <f>+'FY24 KPIs'!H36</f>
        <v>0</v>
      </c>
      <c r="I14" s="648">
        <f>+'FY24 KPIs'!I36</f>
        <v>0</v>
      </c>
      <c r="J14" s="648">
        <f>+'FY24 KPIs'!J36</f>
        <v>0</v>
      </c>
      <c r="K14" s="648">
        <f>+'FY24 KPIs'!K36</f>
        <v>0</v>
      </c>
      <c r="L14" s="648">
        <f>+'FY24 KPIs'!L36</f>
        <v>0</v>
      </c>
      <c r="M14" s="648">
        <f>+'FY24 KPIs'!M36</f>
        <v>0</v>
      </c>
      <c r="N14" s="648">
        <f>+'FY24 KPIs'!N36</f>
        <v>0</v>
      </c>
      <c r="O14" s="648">
        <f>+'FY24 KPIs'!O36</f>
        <v>0</v>
      </c>
      <c r="P14" s="650">
        <f t="shared" si="1"/>
        <v>0</v>
      </c>
      <c r="Q14" s="130">
        <f>SUM(P14/4)</f>
        <v>0</v>
      </c>
    </row>
    <row r="15">
      <c r="A15" s="9"/>
      <c r="B15" s="10"/>
      <c r="C15" s="123" t="s">
        <v>50</v>
      </c>
      <c r="D15" s="648">
        <f>+'FY24 KPIs'!D37</f>
        <v>2</v>
      </c>
      <c r="E15" s="648">
        <f>+'FY24 KPIs'!E37</f>
        <v>0</v>
      </c>
      <c r="F15" s="648">
        <f>+'FY24 KPIs'!F37</f>
        <v>0</v>
      </c>
      <c r="G15" s="648">
        <f>+'FY24 KPIs'!G37</f>
        <v>0</v>
      </c>
      <c r="H15" s="648">
        <f>+'FY24 KPIs'!H37</f>
        <v>2</v>
      </c>
      <c r="I15" s="648">
        <f>+'FY24 KPIs'!I37</f>
        <v>1</v>
      </c>
      <c r="J15" s="648">
        <f>+'FY24 KPIs'!J37</f>
        <v>1</v>
      </c>
      <c r="K15" s="648">
        <f>+'FY24 KPIs'!K37</f>
        <v>0</v>
      </c>
      <c r="L15" s="648">
        <f>+'FY24 KPIs'!L37</f>
        <v>0</v>
      </c>
      <c r="M15" s="648">
        <f>+'FY24 KPIs'!M37</f>
        <v>0</v>
      </c>
      <c r="N15" s="648">
        <f>+'FY24 KPIs'!N37</f>
        <v>3</v>
      </c>
      <c r="O15" s="648">
        <f>+'FY24 KPIs'!O37</f>
        <v>0</v>
      </c>
      <c r="P15" s="650">
        <f t="shared" si="1"/>
        <v>9</v>
      </c>
      <c r="Q15" s="130">
        <f>SUM(P15/9)</f>
        <v>1</v>
      </c>
    </row>
    <row r="16">
      <c r="A16" s="9"/>
      <c r="B16" s="10"/>
      <c r="C16" s="123" t="s">
        <v>51</v>
      </c>
      <c r="D16" s="648">
        <f>+'FY24 KPIs'!D38</f>
        <v>0</v>
      </c>
      <c r="E16" s="648">
        <f>+'FY24 KPIs'!E38</f>
        <v>0</v>
      </c>
      <c r="F16" s="648">
        <f>+'FY24 KPIs'!F38</f>
        <v>3</v>
      </c>
      <c r="G16" s="648">
        <f>+'FY24 KPIs'!G38</f>
        <v>0</v>
      </c>
      <c r="H16" s="648">
        <f>+'FY24 KPIs'!H38</f>
        <v>2</v>
      </c>
      <c r="I16" s="648">
        <f>+'FY24 KPIs'!I38</f>
        <v>3</v>
      </c>
      <c r="J16" s="648">
        <f>+'FY24 KPIs'!J38</f>
        <v>0</v>
      </c>
      <c r="K16" s="648">
        <f>+'FY24 KPIs'!K38</f>
        <v>0</v>
      </c>
      <c r="L16" s="648">
        <f>+'FY24 KPIs'!L38</f>
        <v>0</v>
      </c>
      <c r="M16" s="648">
        <f>+'FY24 KPIs'!M38</f>
        <v>0</v>
      </c>
      <c r="N16" s="648">
        <f>+'FY24 KPIs'!N38</f>
        <v>0</v>
      </c>
      <c r="O16" s="648">
        <f>+'FY24 KPIs'!O38</f>
        <v>0</v>
      </c>
      <c r="P16" s="650">
        <f t="shared" si="1"/>
        <v>8</v>
      </c>
      <c r="Q16" s="130">
        <f t="shared" ref="Q16:Q17" si="3">SUM(P16/75)</f>
        <v>0.1066666667</v>
      </c>
    </row>
    <row r="17">
      <c r="C17" s="123" t="s">
        <v>52</v>
      </c>
      <c r="D17" s="648">
        <f>+'FY24 KPIs'!D39</f>
        <v>0</v>
      </c>
      <c r="E17" s="648">
        <f>+'FY24 KPIs'!E39</f>
        <v>5</v>
      </c>
      <c r="F17" s="648">
        <f>+'FY24 KPIs'!F39</f>
        <v>5</v>
      </c>
      <c r="G17" s="648">
        <f>+'FY24 KPIs'!G39</f>
        <v>6</v>
      </c>
      <c r="H17" s="648">
        <f>+'FY24 KPIs'!H39</f>
        <v>4</v>
      </c>
      <c r="I17" s="648">
        <f>+'FY24 KPIs'!I39</f>
        <v>0</v>
      </c>
      <c r="J17" s="648">
        <f>+'FY24 KPIs'!J39</f>
        <v>0</v>
      </c>
      <c r="K17" s="648">
        <f>+'FY24 KPIs'!K39</f>
        <v>6</v>
      </c>
      <c r="L17" s="648">
        <f>+'FY24 KPIs'!L39</f>
        <v>6</v>
      </c>
      <c r="M17" s="648">
        <f>+'FY24 KPIs'!M39</f>
        <v>22</v>
      </c>
      <c r="N17" s="648">
        <f>+'FY24 KPIs'!N39</f>
        <v>0</v>
      </c>
      <c r="O17" s="648">
        <f>+'FY24 KPIs'!O39</f>
        <v>26</v>
      </c>
      <c r="P17" s="650">
        <f t="shared" si="1"/>
        <v>80</v>
      </c>
      <c r="Q17" s="130">
        <f t="shared" si="3"/>
        <v>1.066666667</v>
      </c>
    </row>
    <row r="18">
      <c r="C18" s="123" t="s">
        <v>53</v>
      </c>
      <c r="D18" s="648">
        <f>+'FY24 KPIs'!D40</f>
        <v>12</v>
      </c>
      <c r="E18" s="648">
        <f>+'FY24 KPIs'!E40</f>
        <v>33</v>
      </c>
      <c r="F18" s="648">
        <f>+'FY24 KPIs'!F40</f>
        <v>32</v>
      </c>
      <c r="G18" s="648">
        <f>+'FY24 KPIs'!G40</f>
        <v>26</v>
      </c>
      <c r="H18" s="648">
        <f>+'FY24 KPIs'!H40</f>
        <v>29</v>
      </c>
      <c r="I18" s="648">
        <f>+'FY24 KPIs'!I40</f>
        <v>59</v>
      </c>
      <c r="J18" s="648">
        <f>+'FY24 KPIs'!J40</f>
        <v>42</v>
      </c>
      <c r="K18" s="648">
        <f>+'FY24 KPIs'!K40</f>
        <v>49</v>
      </c>
      <c r="L18" s="648">
        <f>+'FY24 KPIs'!L40</f>
        <v>35</v>
      </c>
      <c r="M18" s="648">
        <f>+'FY24 KPIs'!M40</f>
        <v>39</v>
      </c>
      <c r="N18" s="648">
        <f>+'FY24 KPIs'!N40</f>
        <v>26</v>
      </c>
      <c r="O18" s="648">
        <f>+'FY24 KPIs'!O40</f>
        <v>123</v>
      </c>
      <c r="P18" s="650">
        <f t="shared" si="1"/>
        <v>505</v>
      </c>
      <c r="Q18" s="130">
        <f>SUM(P18/300)</f>
        <v>1.683333333</v>
      </c>
    </row>
    <row r="19">
      <c r="C19" s="140" t="s">
        <v>54</v>
      </c>
      <c r="D19" s="648">
        <f>+'FY24 KPIs'!D41</f>
        <v>2</v>
      </c>
      <c r="E19" s="648">
        <f>+'FY24 KPIs'!E41</f>
        <v>7</v>
      </c>
      <c r="F19" s="648">
        <f>+'FY24 KPIs'!F41</f>
        <v>6</v>
      </c>
      <c r="G19" s="648">
        <f>+'FY24 KPIs'!G41</f>
        <v>9</v>
      </c>
      <c r="H19" s="648">
        <f>+'FY24 KPIs'!H41</f>
        <v>5</v>
      </c>
      <c r="I19" s="648">
        <f>+'FY24 KPIs'!I41</f>
        <v>18</v>
      </c>
      <c r="J19" s="648">
        <f>+'FY24 KPIs'!J41</f>
        <v>14</v>
      </c>
      <c r="K19" s="648">
        <f>+'FY24 KPIs'!K41</f>
        <v>11</v>
      </c>
      <c r="L19" s="648">
        <f>+'FY24 KPIs'!L41</f>
        <v>7</v>
      </c>
      <c r="M19" s="648">
        <f>+'FY24 KPIs'!M41</f>
        <v>3</v>
      </c>
      <c r="N19" s="648">
        <f>+'FY24 KPIs'!N41</f>
        <v>4</v>
      </c>
      <c r="O19" s="648">
        <f>+'FY24 KPIs'!O41</f>
        <v>42</v>
      </c>
      <c r="P19" s="650">
        <f t="shared" si="1"/>
        <v>128</v>
      </c>
      <c r="Q19" s="130">
        <f>SUM(P19/150)</f>
        <v>0.8533333333</v>
      </c>
    </row>
    <row r="20">
      <c r="C20" s="123" t="s">
        <v>196</v>
      </c>
      <c r="D20" s="425">
        <v>12.0</v>
      </c>
      <c r="E20" s="425">
        <f t="shared" ref="E20:E21" si="5">SUM(D18:E18)</f>
        <v>45</v>
      </c>
      <c r="F20" s="169">
        <f t="shared" ref="F20:O20" si="4">SUM(E20+F18)</f>
        <v>77</v>
      </c>
      <c r="G20" s="425">
        <f t="shared" si="4"/>
        <v>103</v>
      </c>
      <c r="H20" s="425">
        <f t="shared" si="4"/>
        <v>132</v>
      </c>
      <c r="I20" s="425">
        <f t="shared" si="4"/>
        <v>191</v>
      </c>
      <c r="J20" s="425">
        <f t="shared" si="4"/>
        <v>233</v>
      </c>
      <c r="K20" s="425">
        <f t="shared" si="4"/>
        <v>282</v>
      </c>
      <c r="L20" s="425">
        <f t="shared" si="4"/>
        <v>317</v>
      </c>
      <c r="M20" s="425">
        <f t="shared" si="4"/>
        <v>356</v>
      </c>
      <c r="N20" s="425">
        <f t="shared" si="4"/>
        <v>382</v>
      </c>
      <c r="O20" s="425">
        <f t="shared" si="4"/>
        <v>505</v>
      </c>
    </row>
    <row r="21" ht="15.75" customHeight="1">
      <c r="C21" s="140" t="s">
        <v>197</v>
      </c>
      <c r="D21" s="425">
        <v>2.0</v>
      </c>
      <c r="E21" s="425">
        <f t="shared" si="5"/>
        <v>9</v>
      </c>
      <c r="F21" s="425">
        <f t="shared" ref="F21:O21" si="6">SUM(E21+F19)</f>
        <v>15</v>
      </c>
      <c r="G21" s="425">
        <f t="shared" si="6"/>
        <v>24</v>
      </c>
      <c r="H21" s="425">
        <f t="shared" si="6"/>
        <v>29</v>
      </c>
      <c r="I21" s="425">
        <f t="shared" si="6"/>
        <v>47</v>
      </c>
      <c r="J21" s="425">
        <f t="shared" si="6"/>
        <v>61</v>
      </c>
      <c r="K21" s="425">
        <f t="shared" si="6"/>
        <v>72</v>
      </c>
      <c r="L21" s="425">
        <f t="shared" si="6"/>
        <v>79</v>
      </c>
      <c r="M21" s="425">
        <f t="shared" si="6"/>
        <v>82</v>
      </c>
      <c r="N21" s="425">
        <f t="shared" si="6"/>
        <v>86</v>
      </c>
      <c r="O21" s="425">
        <f t="shared" si="6"/>
        <v>128</v>
      </c>
    </row>
    <row r="22" ht="15.75" customHeight="1">
      <c r="A22" s="169"/>
      <c r="B22" s="169"/>
      <c r="C22" s="123" t="s">
        <v>51</v>
      </c>
      <c r="D22" s="169">
        <v>0.0</v>
      </c>
      <c r="E22" s="169">
        <f t="shared" ref="E22:O22" si="7">SUM(D22+E16)</f>
        <v>0</v>
      </c>
      <c r="F22" s="169">
        <f t="shared" si="7"/>
        <v>3</v>
      </c>
      <c r="G22" s="169">
        <f t="shared" si="7"/>
        <v>3</v>
      </c>
      <c r="H22" s="169">
        <f t="shared" si="7"/>
        <v>5</v>
      </c>
      <c r="I22" s="169">
        <f t="shared" si="7"/>
        <v>8</v>
      </c>
      <c r="J22" s="169">
        <f t="shared" si="7"/>
        <v>8</v>
      </c>
      <c r="K22" s="169">
        <f t="shared" si="7"/>
        <v>8</v>
      </c>
      <c r="L22" s="169">
        <f t="shared" si="7"/>
        <v>8</v>
      </c>
      <c r="M22" s="169">
        <f t="shared" si="7"/>
        <v>8</v>
      </c>
      <c r="N22" s="169">
        <f t="shared" si="7"/>
        <v>8</v>
      </c>
      <c r="O22" s="169">
        <f t="shared" si="7"/>
        <v>8</v>
      </c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</row>
    <row r="23" ht="15.75" customHeight="1">
      <c r="A23" s="169"/>
      <c r="B23" s="169"/>
      <c r="C23" s="123" t="s">
        <v>52</v>
      </c>
      <c r="D23" s="169">
        <v>0.0</v>
      </c>
      <c r="E23" s="169">
        <f t="shared" ref="E23:O23" si="8">SUM(D23+E17)</f>
        <v>5</v>
      </c>
      <c r="F23" s="169">
        <f t="shared" si="8"/>
        <v>10</v>
      </c>
      <c r="G23" s="169">
        <f t="shared" si="8"/>
        <v>16</v>
      </c>
      <c r="H23" s="169">
        <f t="shared" si="8"/>
        <v>20</v>
      </c>
      <c r="I23" s="169">
        <f t="shared" si="8"/>
        <v>20</v>
      </c>
      <c r="J23" s="169">
        <f t="shared" si="8"/>
        <v>20</v>
      </c>
      <c r="K23" s="169">
        <f t="shared" si="8"/>
        <v>26</v>
      </c>
      <c r="L23" s="169">
        <f t="shared" si="8"/>
        <v>32</v>
      </c>
      <c r="M23" s="169">
        <f t="shared" si="8"/>
        <v>54</v>
      </c>
      <c r="N23" s="169">
        <f t="shared" si="8"/>
        <v>54</v>
      </c>
      <c r="O23" s="169">
        <f t="shared" si="8"/>
        <v>80</v>
      </c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</row>
    <row r="24" ht="15.75" customHeight="1">
      <c r="A24" s="169"/>
      <c r="B24" s="169"/>
      <c r="C24" s="651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J37" s="169"/>
    </row>
    <row r="38" ht="15.75" customHeight="1">
      <c r="J38" s="16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1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57"/>
    <col customWidth="1" min="3" max="3" width="86.43"/>
    <col customWidth="1" min="4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615" t="s">
        <v>14</v>
      </c>
    </row>
    <row r="3">
      <c r="A3" s="1" t="s">
        <v>64</v>
      </c>
      <c r="B3" s="1"/>
      <c r="C3" s="181" t="s">
        <v>65</v>
      </c>
      <c r="D3" s="182">
        <v>230.0</v>
      </c>
      <c r="E3" s="183">
        <v>268.0</v>
      </c>
      <c r="F3" s="184">
        <v>234.0</v>
      </c>
      <c r="G3" s="185">
        <v>287.0</v>
      </c>
      <c r="H3" s="186">
        <v>285.0</v>
      </c>
      <c r="I3" s="185">
        <v>301.0</v>
      </c>
      <c r="J3" s="186">
        <v>286.0</v>
      </c>
      <c r="K3" s="187">
        <v>315.0</v>
      </c>
      <c r="L3" s="188">
        <v>263.0</v>
      </c>
      <c r="M3" s="188">
        <f>+'FY24 KPIs'!M49</f>
        <v>295</v>
      </c>
      <c r="N3" s="188">
        <f>+'FY24 KPIs'!N49</f>
        <v>289</v>
      </c>
      <c r="O3" s="188">
        <f>+'FY24 KPIs'!O49</f>
        <v>239</v>
      </c>
      <c r="P3" s="371">
        <f t="shared" ref="P3:P5" si="1">SUM(D3:O3)</f>
        <v>3292</v>
      </c>
      <c r="Q3" s="652">
        <f>SUM(P3/2800)</f>
        <v>1.175714286</v>
      </c>
    </row>
    <row r="4">
      <c r="A4" s="9"/>
      <c r="B4" s="653"/>
      <c r="C4" s="193" t="s">
        <v>66</v>
      </c>
      <c r="D4" s="194">
        <v>188.0</v>
      </c>
      <c r="E4" s="195">
        <v>6.0</v>
      </c>
      <c r="F4" s="196">
        <v>9.0</v>
      </c>
      <c r="G4" s="197">
        <v>7.0</v>
      </c>
      <c r="H4" s="198">
        <v>5.0</v>
      </c>
      <c r="I4" s="197">
        <v>10.0</v>
      </c>
      <c r="J4" s="198">
        <v>6.0</v>
      </c>
      <c r="K4" s="199">
        <v>66.0</v>
      </c>
      <c r="L4" s="198">
        <v>6.0</v>
      </c>
      <c r="M4" s="188">
        <f>+'FY24 KPIs'!M50</f>
        <v>4</v>
      </c>
      <c r="N4" s="188">
        <f>+'FY24 KPIs'!N50</f>
        <v>10</v>
      </c>
      <c r="O4" s="188">
        <f>+'FY24 KPIs'!O50</f>
        <v>6</v>
      </c>
      <c r="P4" s="201">
        <f t="shared" si="1"/>
        <v>323</v>
      </c>
      <c r="Q4" s="654">
        <f>SUM(P4/230)</f>
        <v>1.404347826</v>
      </c>
    </row>
    <row r="5">
      <c r="A5" s="9"/>
      <c r="B5" s="653"/>
      <c r="C5" s="202" t="s">
        <v>67</v>
      </c>
      <c r="D5" s="203"/>
      <c r="E5" s="203"/>
      <c r="F5" s="203"/>
      <c r="G5" s="203"/>
      <c r="H5" s="203"/>
      <c r="I5" s="203"/>
      <c r="J5" s="203"/>
      <c r="K5" s="204">
        <f>SUM(K6:K7)</f>
        <v>86</v>
      </c>
      <c r="L5" s="81">
        <v>102.0</v>
      </c>
      <c r="M5" s="188">
        <f>+'FY24 KPIs'!M51</f>
        <v>71</v>
      </c>
      <c r="N5" s="188">
        <f>+'FY24 KPIs'!N51</f>
        <v>29</v>
      </c>
      <c r="O5" s="188">
        <f>+'FY24 KPIs'!O51</f>
        <v>24</v>
      </c>
      <c r="P5" s="201">
        <f t="shared" si="1"/>
        <v>312</v>
      </c>
      <c r="Q5" s="654"/>
    </row>
    <row r="6">
      <c r="A6" s="9"/>
      <c r="B6" s="653"/>
      <c r="C6" s="209" t="s">
        <v>68</v>
      </c>
      <c r="D6" s="210"/>
      <c r="E6" s="210"/>
      <c r="F6" s="211"/>
      <c r="G6" s="212"/>
      <c r="H6" s="206"/>
      <c r="I6" s="212"/>
      <c r="J6" s="206"/>
      <c r="K6" s="213">
        <v>12.0</v>
      </c>
      <c r="L6" s="81">
        <v>9.0</v>
      </c>
      <c r="M6" s="188">
        <f>+'FY24 KPIs'!M52</f>
        <v>2</v>
      </c>
      <c r="N6" s="188">
        <f>+'FY24 KPIs'!N52</f>
        <v>8</v>
      </c>
      <c r="O6" s="188">
        <f>+'FY24 KPIs'!O52</f>
        <v>2</v>
      </c>
      <c r="P6" s="655">
        <f>+N6</f>
        <v>8</v>
      </c>
      <c r="Q6" s="656"/>
    </row>
    <row r="7">
      <c r="A7" s="9"/>
      <c r="B7" s="653"/>
      <c r="C7" s="209" t="s">
        <v>69</v>
      </c>
      <c r="D7" s="210"/>
      <c r="E7" s="210"/>
      <c r="F7" s="211"/>
      <c r="G7" s="212"/>
      <c r="H7" s="206"/>
      <c r="I7" s="212"/>
      <c r="J7" s="206"/>
      <c r="K7" s="213">
        <v>74.0</v>
      </c>
      <c r="L7" s="81">
        <v>93.0</v>
      </c>
      <c r="M7" s="188">
        <f>+'FY24 KPIs'!M53</f>
        <v>69</v>
      </c>
      <c r="N7" s="188">
        <f>+'FY24 KPIs'!N53</f>
        <v>21</v>
      </c>
      <c r="O7" s="188">
        <f>+'FY24 KPIs'!O53</f>
        <v>22</v>
      </c>
      <c r="P7" s="371">
        <f t="shared" ref="P7:P8" si="2">SUM(D7:O7)</f>
        <v>279</v>
      </c>
      <c r="Q7" s="652">
        <f>SUM(P7/4)</f>
        <v>69.75</v>
      </c>
    </row>
    <row r="8">
      <c r="A8" s="9"/>
      <c r="B8" s="653"/>
      <c r="C8" s="193" t="s">
        <v>70</v>
      </c>
      <c r="D8" s="194">
        <v>2.0</v>
      </c>
      <c r="E8" s="195">
        <v>3.0</v>
      </c>
      <c r="F8" s="196">
        <v>4.0</v>
      </c>
      <c r="G8" s="197">
        <v>0.0</v>
      </c>
      <c r="H8" s="198">
        <v>1.0</v>
      </c>
      <c r="I8" s="197">
        <v>6.0</v>
      </c>
      <c r="J8" s="198">
        <v>1.0</v>
      </c>
      <c r="K8" s="199">
        <v>3.0</v>
      </c>
      <c r="L8" s="215">
        <v>3.0</v>
      </c>
      <c r="M8" s="657">
        <f>+'FY24 KPIs'!M54</f>
        <v>1</v>
      </c>
      <c r="N8" s="188">
        <f>+'FY24 KPIs'!N54</f>
        <v>2</v>
      </c>
      <c r="O8" s="188">
        <f>+'FY24 KPIs'!O54</f>
        <v>3</v>
      </c>
      <c r="P8" s="201">
        <f t="shared" si="2"/>
        <v>29</v>
      </c>
      <c r="Q8" s="654">
        <f>SUM(P8/30)</f>
        <v>0.9666666667</v>
      </c>
    </row>
    <row r="9">
      <c r="A9" s="9"/>
      <c r="B9" s="653"/>
      <c r="C9" s="193" t="s">
        <v>71</v>
      </c>
      <c r="D9" s="220">
        <v>0.29</v>
      </c>
      <c r="E9" s="220">
        <v>0.5</v>
      </c>
      <c r="F9" s="221">
        <v>0.44</v>
      </c>
      <c r="G9" s="222">
        <v>0.0</v>
      </c>
      <c r="H9" s="223">
        <v>0.2</v>
      </c>
      <c r="I9" s="222">
        <v>1.0</v>
      </c>
      <c r="J9" s="223">
        <v>0.17</v>
      </c>
      <c r="K9" s="224">
        <v>0.5</v>
      </c>
      <c r="L9" s="223">
        <v>0.5</v>
      </c>
      <c r="M9" s="658">
        <f>+'FY24 KPIs'!M55</f>
        <v>0.25</v>
      </c>
      <c r="N9" s="658">
        <f>+'FY24 KPIs'!N55</f>
        <v>0.2</v>
      </c>
      <c r="O9" s="658">
        <f>+'FY24 KPIs'!O55</f>
        <v>0.5</v>
      </c>
      <c r="P9" s="659">
        <f>AVERAGE(D9:O9)</f>
        <v>0.3791666667</v>
      </c>
      <c r="Q9" s="654">
        <f>SUM(P9/20)</f>
        <v>0.01895833333</v>
      </c>
    </row>
    <row r="10">
      <c r="A10" s="9"/>
      <c r="B10" s="653"/>
      <c r="C10" s="227" t="s">
        <v>198</v>
      </c>
      <c r="D10" s="228">
        <v>1.0</v>
      </c>
      <c r="E10" s="228"/>
      <c r="F10" s="229"/>
      <c r="G10" s="230"/>
      <c r="H10" s="231"/>
      <c r="I10" s="230">
        <v>1.0</v>
      </c>
      <c r="J10" s="230"/>
      <c r="K10" s="232">
        <v>1.0</v>
      </c>
      <c r="L10" s="233">
        <v>5.0</v>
      </c>
      <c r="M10" s="188">
        <f>+'FY24 KPIs'!M56</f>
        <v>1</v>
      </c>
      <c r="N10" s="188">
        <f>+'FY24 KPIs'!N56</f>
        <v>2</v>
      </c>
      <c r="O10" s="188">
        <f>+'FY24 KPIs'!O56</f>
        <v>0</v>
      </c>
      <c r="P10" s="201">
        <f>SUM(D10:O10)</f>
        <v>11</v>
      </c>
      <c r="Q10" s="654">
        <f>SUM(P10/9)</f>
        <v>1.222222222</v>
      </c>
    </row>
    <row r="11">
      <c r="A11" s="9"/>
      <c r="B11" s="653"/>
      <c r="C11" s="238" t="s">
        <v>73</v>
      </c>
      <c r="D11" s="239">
        <v>2.0</v>
      </c>
      <c r="E11" s="239">
        <v>3.0</v>
      </c>
      <c r="F11" s="240">
        <v>2.0</v>
      </c>
      <c r="G11" s="241">
        <v>3.0</v>
      </c>
      <c r="H11" s="241">
        <v>2.0</v>
      </c>
      <c r="I11" s="241">
        <v>3.0</v>
      </c>
      <c r="J11" s="242">
        <v>2.0</v>
      </c>
      <c r="K11" s="243">
        <v>3.0</v>
      </c>
      <c r="L11" s="242">
        <v>3.0</v>
      </c>
      <c r="M11" s="188">
        <f>+'FY24 KPIs'!M57</f>
        <v>2</v>
      </c>
      <c r="N11" s="188">
        <f>+'FY24 KPIs'!N57</f>
        <v>3</v>
      </c>
      <c r="O11" s="188">
        <f>+'FY24 KPIs'!O57</f>
        <v>3</v>
      </c>
      <c r="P11" s="201">
        <f t="shared" ref="P11:P13" si="3">SUM(C11:O11)</f>
        <v>31</v>
      </c>
      <c r="Q11" s="654">
        <f>SUM(P11/45)</f>
        <v>0.6888888889</v>
      </c>
    </row>
    <row r="12">
      <c r="A12" s="9"/>
      <c r="B12" s="653"/>
      <c r="C12" s="238" t="s">
        <v>74</v>
      </c>
      <c r="D12" s="239">
        <v>20.0</v>
      </c>
      <c r="E12" s="239">
        <v>43.0</v>
      </c>
      <c r="F12" s="240">
        <v>25.0</v>
      </c>
      <c r="G12" s="241">
        <v>34.0</v>
      </c>
      <c r="H12" s="241">
        <v>44.0</v>
      </c>
      <c r="I12" s="241">
        <v>49.0</v>
      </c>
      <c r="J12" s="242">
        <v>51.0</v>
      </c>
      <c r="K12" s="243">
        <v>70.0</v>
      </c>
      <c r="L12" s="242">
        <v>50.0</v>
      </c>
      <c r="M12" s="188">
        <f>+'FY24 KPIs'!M58</f>
        <v>52</v>
      </c>
      <c r="N12" s="188">
        <f>+'FY24 KPIs'!N58</f>
        <v>85</v>
      </c>
      <c r="O12" s="188">
        <f>+'FY24 KPIs'!O58</f>
        <v>68</v>
      </c>
      <c r="P12" s="201">
        <f t="shared" si="3"/>
        <v>591</v>
      </c>
      <c r="Q12" s="654">
        <f>SUM(P12/20)</f>
        <v>29.55</v>
      </c>
    </row>
    <row r="13">
      <c r="A13" s="103"/>
      <c r="B13" s="660"/>
      <c r="C13" s="238" t="s">
        <v>75</v>
      </c>
      <c r="D13" s="239">
        <v>1.0</v>
      </c>
      <c r="E13" s="239">
        <v>2.0</v>
      </c>
      <c r="F13" s="240">
        <v>4.0</v>
      </c>
      <c r="G13" s="241">
        <v>2.0</v>
      </c>
      <c r="H13" s="241">
        <v>1.0</v>
      </c>
      <c r="I13" s="241">
        <v>3.0</v>
      </c>
      <c r="J13" s="242">
        <v>2.0</v>
      </c>
      <c r="K13" s="243">
        <v>0.0</v>
      </c>
      <c r="L13" s="242">
        <v>3.0</v>
      </c>
      <c r="M13" s="188">
        <f>+'FY24 KPIs'!M59</f>
        <v>1</v>
      </c>
      <c r="N13" s="188">
        <f>+'FY24 KPIs'!N59</f>
        <v>0</v>
      </c>
      <c r="O13" s="188">
        <f>+'FY24 KPIs'!O59</f>
        <v>4</v>
      </c>
      <c r="P13" s="655">
        <f t="shared" si="3"/>
        <v>23</v>
      </c>
      <c r="Q13" s="656">
        <f>SUM(P13/160)</f>
        <v>0.14375</v>
      </c>
    </row>
    <row r="14">
      <c r="C14" s="238" t="s">
        <v>76</v>
      </c>
      <c r="D14" s="239">
        <v>92.0</v>
      </c>
      <c r="E14" s="239">
        <v>13.0</v>
      </c>
      <c r="F14" s="240">
        <v>21.0</v>
      </c>
      <c r="G14" s="241">
        <v>11.0</v>
      </c>
      <c r="H14" s="241">
        <v>12.0</v>
      </c>
      <c r="I14" s="241">
        <v>30.0</v>
      </c>
      <c r="J14" s="242">
        <v>19.0</v>
      </c>
      <c r="K14" s="243">
        <v>0.0</v>
      </c>
      <c r="L14" s="242">
        <v>26.0</v>
      </c>
      <c r="M14" s="188">
        <f>+'FY24 KPIs'!M60</f>
        <v>2</v>
      </c>
      <c r="N14" s="188">
        <f>+'FY24 KPIs'!N60</f>
        <v>0</v>
      </c>
      <c r="O14" s="188">
        <f>+'FY24 KPIs'!O60</f>
        <v>28</v>
      </c>
    </row>
    <row r="15">
      <c r="C15" s="247" t="s">
        <v>77</v>
      </c>
      <c r="D15" s="248"/>
      <c r="E15" s="248"/>
      <c r="F15" s="248"/>
      <c r="G15" s="248"/>
      <c r="H15" s="248"/>
      <c r="I15" s="248"/>
      <c r="J15" s="248"/>
      <c r="K15" s="249">
        <v>12.0</v>
      </c>
      <c r="L15" s="250">
        <v>7.0</v>
      </c>
      <c r="M15" s="188">
        <f>+'FY24 KPIs'!M61</f>
        <v>0</v>
      </c>
      <c r="N15" s="188">
        <f>+'FY24 KPIs'!N61</f>
        <v>0</v>
      </c>
      <c r="O15" s="188">
        <f>+'FY24 KPIs'!O61</f>
        <v>0</v>
      </c>
    </row>
    <row r="16">
      <c r="C16" s="251" t="s">
        <v>78</v>
      </c>
      <c r="D16" s="239"/>
      <c r="E16" s="239">
        <v>2.0</v>
      </c>
      <c r="F16" s="240">
        <v>1.0</v>
      </c>
      <c r="G16" s="241">
        <v>3.0</v>
      </c>
      <c r="H16" s="241">
        <v>3.0</v>
      </c>
      <c r="I16" s="241">
        <v>2.0</v>
      </c>
      <c r="J16" s="242">
        <v>8.0</v>
      </c>
      <c r="K16" s="243">
        <v>5.0</v>
      </c>
      <c r="L16" s="252">
        <v>9.0</v>
      </c>
      <c r="M16" s="188">
        <f>+'FY24 KPIs'!M62</f>
        <v>4</v>
      </c>
      <c r="N16" s="188">
        <f>+'FY24 KPIs'!N62</f>
        <v>0</v>
      </c>
      <c r="O16" s="188">
        <f>+'FY24 KPIs'!O62</f>
        <v>7</v>
      </c>
    </row>
    <row r="17">
      <c r="C17" s="255" t="s">
        <v>79</v>
      </c>
      <c r="D17" s="256">
        <v>0.0</v>
      </c>
      <c r="E17" s="256">
        <v>8.0</v>
      </c>
      <c r="F17" s="257">
        <v>14.0</v>
      </c>
      <c r="G17" s="258">
        <v>32.0</v>
      </c>
      <c r="H17" s="258">
        <v>20.0</v>
      </c>
      <c r="I17" s="258">
        <v>24.0</v>
      </c>
      <c r="J17" s="259">
        <v>53.0</v>
      </c>
      <c r="K17" s="260">
        <v>47.0</v>
      </c>
      <c r="L17" s="259">
        <v>201.0</v>
      </c>
      <c r="M17" s="188">
        <f>+'FY24 KPIs'!M63</f>
        <v>6</v>
      </c>
      <c r="N17" s="188">
        <f>+'FY24 KPIs'!N63</f>
        <v>0</v>
      </c>
      <c r="O17" s="188">
        <f>+'FY24 KPIs'!O63</f>
        <v>44</v>
      </c>
    </row>
    <row r="19">
      <c r="T19" s="661"/>
    </row>
    <row r="21" ht="15.75" customHeight="1"/>
    <row r="22" ht="15.75" customHeight="1">
      <c r="H22" s="425" t="s">
        <v>2</v>
      </c>
      <c r="I22" s="425" t="s">
        <v>3</v>
      </c>
      <c r="J22" s="425" t="s">
        <v>4</v>
      </c>
      <c r="K22" s="425" t="s">
        <v>5</v>
      </c>
      <c r="L22" s="425" t="s">
        <v>6</v>
      </c>
      <c r="M22" s="425" t="s">
        <v>7</v>
      </c>
      <c r="N22" s="425" t="s">
        <v>8</v>
      </c>
      <c r="O22" s="425" t="s">
        <v>9</v>
      </c>
      <c r="P22" s="425" t="s">
        <v>10</v>
      </c>
      <c r="Q22" s="425" t="s">
        <v>199</v>
      </c>
      <c r="R22" s="425" t="s">
        <v>12</v>
      </c>
      <c r="S22" s="425" t="s">
        <v>13</v>
      </c>
    </row>
    <row r="23" ht="15.75" customHeight="1">
      <c r="H23" s="662"/>
      <c r="I23" s="425">
        <v>268.0</v>
      </c>
      <c r="J23" s="425">
        <v>234.0</v>
      </c>
      <c r="K23" s="425">
        <v>287.0</v>
      </c>
      <c r="L23" s="425">
        <v>285.0</v>
      </c>
      <c r="M23" s="425">
        <v>301.0</v>
      </c>
      <c r="N23" s="425">
        <v>286.0</v>
      </c>
      <c r="O23" s="661">
        <f t="shared" ref="O23:S23" si="4">+K3</f>
        <v>315</v>
      </c>
      <c r="P23" s="661">
        <f t="shared" si="4"/>
        <v>263</v>
      </c>
      <c r="Q23" s="425">
        <f t="shared" si="4"/>
        <v>295</v>
      </c>
      <c r="R23" s="169">
        <f t="shared" si="4"/>
        <v>289</v>
      </c>
      <c r="S23" s="169">
        <f t="shared" si="4"/>
        <v>239</v>
      </c>
    </row>
    <row r="24" ht="15.75" customHeight="1">
      <c r="C24" s="181" t="s">
        <v>200</v>
      </c>
      <c r="G24" s="425" t="s">
        <v>201</v>
      </c>
      <c r="H24" s="425">
        <v>230.0</v>
      </c>
      <c r="I24" s="661">
        <f>SUM(H24+I23)</f>
        <v>498</v>
      </c>
      <c r="J24" s="661">
        <f>SUM(I25+J23)</f>
        <v>502</v>
      </c>
      <c r="K24" s="661">
        <f t="shared" ref="K24:S24" si="5">SUM(J24+K23)</f>
        <v>789</v>
      </c>
      <c r="L24" s="661">
        <f t="shared" si="5"/>
        <v>1074</v>
      </c>
      <c r="M24" s="661">
        <f t="shared" si="5"/>
        <v>1375</v>
      </c>
      <c r="N24" s="661">
        <f t="shared" si="5"/>
        <v>1661</v>
      </c>
      <c r="O24" s="661">
        <f t="shared" si="5"/>
        <v>1976</v>
      </c>
      <c r="P24" s="661">
        <f t="shared" si="5"/>
        <v>2239</v>
      </c>
      <c r="Q24" s="661">
        <f t="shared" si="5"/>
        <v>2534</v>
      </c>
      <c r="R24" s="661">
        <f t="shared" si="5"/>
        <v>2823</v>
      </c>
      <c r="S24" s="661">
        <f t="shared" si="5"/>
        <v>3062</v>
      </c>
    </row>
    <row r="25" ht="15.75" customHeight="1">
      <c r="G25" s="425" t="s">
        <v>202</v>
      </c>
      <c r="H25" s="662"/>
      <c r="I25" s="425">
        <v>268.0</v>
      </c>
      <c r="J25" s="425">
        <v>234.0</v>
      </c>
      <c r="K25" s="425">
        <v>287.0</v>
      </c>
      <c r="L25" s="425">
        <v>285.0</v>
      </c>
      <c r="M25" s="425">
        <v>301.0</v>
      </c>
      <c r="N25" s="169">
        <v>286.0</v>
      </c>
      <c r="O25" s="661">
        <f t="shared" ref="O25:S25" si="6">+K3</f>
        <v>315</v>
      </c>
      <c r="P25" s="661">
        <f t="shared" si="6"/>
        <v>263</v>
      </c>
      <c r="Q25" s="661">
        <f t="shared" si="6"/>
        <v>295</v>
      </c>
      <c r="R25" s="661">
        <f t="shared" si="6"/>
        <v>289</v>
      </c>
      <c r="S25" s="661">
        <f t="shared" si="6"/>
        <v>239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1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1.29"/>
    <col customWidth="1" min="3" max="4" width="13.71"/>
    <col customWidth="1" min="5" max="5" width="12.0"/>
    <col customWidth="1" min="6" max="6" width="10.0"/>
    <col customWidth="1" min="7" max="7" width="11.0"/>
    <col customWidth="1" min="8" max="10" width="8.71"/>
    <col customWidth="1" min="11" max="12" width="10.57"/>
    <col customWidth="1" min="13" max="14" width="8.71"/>
    <col customWidth="1" min="15" max="15" width="14.29"/>
    <col customWidth="1" min="16" max="26" width="8.71"/>
  </cols>
  <sheetData>
    <row r="2">
      <c r="C2" s="4" t="s">
        <v>2</v>
      </c>
      <c r="D2" s="5" t="s">
        <v>3</v>
      </c>
      <c r="E2" s="5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7" t="s">
        <v>12</v>
      </c>
      <c r="N2" s="6" t="s">
        <v>13</v>
      </c>
      <c r="O2" s="8" t="s">
        <v>14</v>
      </c>
    </row>
    <row r="3" ht="15.0" customHeight="1">
      <c r="A3" s="519" t="s">
        <v>80</v>
      </c>
      <c r="B3" s="263" t="s">
        <v>81</v>
      </c>
      <c r="C3" s="264">
        <v>20.0</v>
      </c>
      <c r="D3" s="264">
        <v>17.0</v>
      </c>
      <c r="E3" s="264">
        <v>8.0</v>
      </c>
      <c r="F3" s="265">
        <v>14.0</v>
      </c>
      <c r="G3" s="265">
        <v>10.0</v>
      </c>
      <c r="H3" s="265">
        <v>22.0</v>
      </c>
      <c r="I3" s="265">
        <v>14.0</v>
      </c>
      <c r="J3" s="266">
        <v>21.0</v>
      </c>
      <c r="K3" s="265">
        <v>5.0</v>
      </c>
      <c r="L3" s="265">
        <f>+'FY24 KPIs'!M64</f>
        <v>7</v>
      </c>
      <c r="M3" s="265">
        <f>+'FY24 KPIs'!N64</f>
        <v>19</v>
      </c>
      <c r="N3" s="265">
        <f>+'FY24 KPIs'!O64</f>
        <v>13</v>
      </c>
      <c r="O3" s="663">
        <f t="shared" ref="O3:O15" si="1">SUM(C3:N3)</f>
        <v>170</v>
      </c>
    </row>
    <row r="4">
      <c r="A4" s="335"/>
      <c r="B4" s="269" t="s">
        <v>82</v>
      </c>
      <c r="C4" s="270"/>
      <c r="D4" s="271"/>
      <c r="E4" s="271"/>
      <c r="F4" s="272"/>
      <c r="G4" s="272"/>
      <c r="H4" s="272"/>
      <c r="I4" s="272"/>
      <c r="J4" s="273">
        <f>SUM(J5:J6)</f>
        <v>13</v>
      </c>
      <c r="K4" s="250">
        <v>10.0</v>
      </c>
      <c r="L4" s="265">
        <f>+'FY24 KPIs'!M65</f>
        <v>8</v>
      </c>
      <c r="M4" s="265">
        <f>+'FY24 KPIs'!N65</f>
        <v>7</v>
      </c>
      <c r="N4" s="265">
        <f>+'FY24 KPIs'!O65</f>
        <v>7</v>
      </c>
      <c r="O4" s="664">
        <f t="shared" si="1"/>
        <v>45</v>
      </c>
    </row>
    <row r="5">
      <c r="A5" s="335"/>
      <c r="B5" s="278" t="s">
        <v>83</v>
      </c>
      <c r="C5" s="279"/>
      <c r="D5" s="279"/>
      <c r="E5" s="279"/>
      <c r="F5" s="279"/>
      <c r="G5" s="279"/>
      <c r="H5" s="279"/>
      <c r="I5" s="279"/>
      <c r="J5" s="249">
        <v>8.0</v>
      </c>
      <c r="K5" s="280">
        <v>5.0</v>
      </c>
      <c r="L5" s="265">
        <f>+'FY24 KPIs'!M66</f>
        <v>5</v>
      </c>
      <c r="M5" s="265">
        <f>+'FY24 KPIs'!N66</f>
        <v>5</v>
      </c>
      <c r="N5" s="265">
        <f>+'FY24 KPIs'!O66</f>
        <v>3</v>
      </c>
      <c r="O5" s="664">
        <f t="shared" si="1"/>
        <v>26</v>
      </c>
    </row>
    <row r="6">
      <c r="A6" s="335"/>
      <c r="B6" s="278" t="s">
        <v>84</v>
      </c>
      <c r="C6" s="279"/>
      <c r="D6" s="284"/>
      <c r="E6" s="284"/>
      <c r="F6" s="285"/>
      <c r="G6" s="285"/>
      <c r="H6" s="285"/>
      <c r="I6" s="285"/>
      <c r="J6" s="213">
        <v>5.0</v>
      </c>
      <c r="K6" s="250">
        <v>5.0</v>
      </c>
      <c r="L6" s="265">
        <f>+'FY24 KPIs'!M67</f>
        <v>3</v>
      </c>
      <c r="M6" s="265">
        <f>+'FY24 KPIs'!N67</f>
        <v>2</v>
      </c>
      <c r="N6" s="265">
        <f>+'FY24 KPIs'!O67</f>
        <v>4</v>
      </c>
      <c r="O6" s="664">
        <f t="shared" si="1"/>
        <v>19</v>
      </c>
    </row>
    <row r="7">
      <c r="A7" s="335"/>
      <c r="B7" s="287" t="s">
        <v>85</v>
      </c>
      <c r="C7" s="270">
        <v>12.0</v>
      </c>
      <c r="D7" s="271">
        <v>7.0</v>
      </c>
      <c r="E7" s="271">
        <v>11.0</v>
      </c>
      <c r="F7" s="272">
        <v>11.0</v>
      </c>
      <c r="G7" s="272">
        <v>15.0</v>
      </c>
      <c r="H7" s="272">
        <v>30.0</v>
      </c>
      <c r="I7" s="272">
        <v>16.0</v>
      </c>
      <c r="J7" s="275">
        <v>33.0</v>
      </c>
      <c r="K7" s="272">
        <v>6.0</v>
      </c>
      <c r="L7" s="265">
        <f>+'FY24 KPIs'!M68</f>
        <v>12</v>
      </c>
      <c r="M7" s="265">
        <f>+'FY24 KPIs'!N68</f>
        <v>24</v>
      </c>
      <c r="N7" s="265">
        <f>+'FY24 KPIs'!O68</f>
        <v>23</v>
      </c>
      <c r="O7" s="664">
        <f t="shared" si="1"/>
        <v>200</v>
      </c>
    </row>
    <row r="8">
      <c r="A8" s="335"/>
      <c r="B8" s="287" t="s">
        <v>86</v>
      </c>
      <c r="C8" s="288">
        <v>14.0</v>
      </c>
      <c r="D8" s="288">
        <v>9.0</v>
      </c>
      <c r="E8" s="288">
        <v>21.0</v>
      </c>
      <c r="F8" s="272">
        <v>19.0</v>
      </c>
      <c r="G8" s="272">
        <v>6.0</v>
      </c>
      <c r="H8" s="272">
        <v>25.0</v>
      </c>
      <c r="I8" s="272">
        <v>8.0</v>
      </c>
      <c r="J8" s="275">
        <v>17.0</v>
      </c>
      <c r="K8" s="272">
        <v>8.0</v>
      </c>
      <c r="L8" s="265">
        <f>+'FY24 KPIs'!M69</f>
        <v>13</v>
      </c>
      <c r="M8" s="265">
        <f>+'FY24 KPIs'!N69</f>
        <v>19</v>
      </c>
      <c r="N8" s="265">
        <f>+'FY24 KPIs'!O69</f>
        <v>17</v>
      </c>
      <c r="O8" s="664">
        <f t="shared" si="1"/>
        <v>176</v>
      </c>
    </row>
    <row r="9">
      <c r="A9" s="335"/>
      <c r="B9" s="287" t="s">
        <v>87</v>
      </c>
      <c r="C9" s="288">
        <v>23.0</v>
      </c>
      <c r="D9" s="288">
        <v>23.0</v>
      </c>
      <c r="E9" s="288">
        <v>22.0</v>
      </c>
      <c r="F9" s="272">
        <v>26.0</v>
      </c>
      <c r="G9" s="272">
        <v>15.0</v>
      </c>
      <c r="H9" s="272">
        <v>41.0</v>
      </c>
      <c r="I9" s="272">
        <v>35.0</v>
      </c>
      <c r="J9" s="275">
        <v>42.0</v>
      </c>
      <c r="K9" s="272">
        <v>32.0</v>
      </c>
      <c r="L9" s="265">
        <f>+'FY24 KPIs'!M70</f>
        <v>21</v>
      </c>
      <c r="M9" s="265">
        <f>+'FY24 KPIs'!N70</f>
        <v>38</v>
      </c>
      <c r="N9" s="265">
        <f>+'FY24 KPIs'!O70</f>
        <v>30</v>
      </c>
      <c r="O9" s="664">
        <f t="shared" si="1"/>
        <v>348</v>
      </c>
    </row>
    <row r="10">
      <c r="A10" s="335"/>
      <c r="B10" s="287" t="s">
        <v>88</v>
      </c>
      <c r="C10" s="288">
        <v>23.0</v>
      </c>
      <c r="D10" s="288">
        <v>23.0</v>
      </c>
      <c r="E10" s="288">
        <v>22.0</v>
      </c>
      <c r="F10" s="272">
        <v>26.0</v>
      </c>
      <c r="G10" s="272">
        <v>15.0</v>
      </c>
      <c r="H10" s="272">
        <v>41.0</v>
      </c>
      <c r="I10" s="272">
        <v>35.0</v>
      </c>
      <c r="J10" s="275">
        <v>42.0</v>
      </c>
      <c r="K10" s="272">
        <v>32.0</v>
      </c>
      <c r="L10" s="265">
        <f>+'FY24 KPIs'!M71</f>
        <v>21</v>
      </c>
      <c r="M10" s="265">
        <f>+'FY24 KPIs'!N71</f>
        <v>38</v>
      </c>
      <c r="N10" s="265">
        <f>+'FY24 KPIs'!O71</f>
        <v>30</v>
      </c>
      <c r="O10" s="664">
        <f t="shared" si="1"/>
        <v>348</v>
      </c>
    </row>
    <row r="11">
      <c r="A11" s="335"/>
      <c r="B11" s="287" t="s">
        <v>89</v>
      </c>
      <c r="C11" s="288">
        <v>75.0</v>
      </c>
      <c r="D11" s="288">
        <v>73.0</v>
      </c>
      <c r="E11" s="288">
        <v>69.0</v>
      </c>
      <c r="F11" s="272">
        <v>76.0</v>
      </c>
      <c r="G11" s="272">
        <v>79.0</v>
      </c>
      <c r="H11" s="272">
        <v>95.0</v>
      </c>
      <c r="I11" s="272">
        <v>109.0</v>
      </c>
      <c r="J11" s="275">
        <v>110.0</v>
      </c>
      <c r="K11" s="272">
        <v>97.0</v>
      </c>
      <c r="L11" s="265">
        <f>+'FY24 KPIs'!M72</f>
        <v>76</v>
      </c>
      <c r="M11" s="265">
        <f>+'FY24 KPIs'!N72</f>
        <v>76</v>
      </c>
      <c r="N11" s="265">
        <f>+'FY24 KPIs'!O72</f>
        <v>69</v>
      </c>
      <c r="O11" s="664">
        <f t="shared" si="1"/>
        <v>1004</v>
      </c>
    </row>
    <row r="12">
      <c r="A12" s="335"/>
      <c r="B12" s="287" t="s">
        <v>90</v>
      </c>
      <c r="C12" s="288">
        <v>9.0</v>
      </c>
      <c r="D12" s="288">
        <v>4.0</v>
      </c>
      <c r="E12" s="288">
        <v>4.0</v>
      </c>
      <c r="F12" s="272">
        <v>6.0</v>
      </c>
      <c r="G12" s="272">
        <v>8.0</v>
      </c>
      <c r="H12" s="272">
        <v>11.0</v>
      </c>
      <c r="I12" s="272">
        <v>15.0</v>
      </c>
      <c r="J12" s="275">
        <v>19.0</v>
      </c>
      <c r="K12" s="272">
        <v>14.0</v>
      </c>
      <c r="L12" s="265">
        <f>+'FY24 KPIs'!M73</f>
        <v>14</v>
      </c>
      <c r="M12" s="265">
        <f>+'FY24 KPIs'!N73</f>
        <v>14</v>
      </c>
      <c r="N12" s="265">
        <f>+'FY24 KPIs'!O73</f>
        <v>8</v>
      </c>
      <c r="O12" s="664">
        <f t="shared" si="1"/>
        <v>126</v>
      </c>
    </row>
    <row r="13">
      <c r="A13" s="335"/>
      <c r="B13" s="290" t="s">
        <v>91</v>
      </c>
      <c r="C13" s="291"/>
      <c r="D13" s="291"/>
      <c r="E13" s="291"/>
      <c r="F13" s="291"/>
      <c r="G13" s="291"/>
      <c r="H13" s="291"/>
      <c r="I13" s="291"/>
      <c r="J13" s="273">
        <f>SUM(J14:J15)</f>
        <v>49</v>
      </c>
      <c r="K13" s="250">
        <v>48.0</v>
      </c>
      <c r="L13" s="265">
        <f>+'FY24 KPIs'!M74</f>
        <v>39</v>
      </c>
      <c r="M13" s="265">
        <f>+'FY24 KPIs'!N74</f>
        <v>20</v>
      </c>
      <c r="N13" s="265">
        <f>+'FY24 KPIs'!O74</f>
        <v>1</v>
      </c>
      <c r="O13" s="664">
        <f t="shared" si="1"/>
        <v>157</v>
      </c>
    </row>
    <row r="14">
      <c r="A14" s="335"/>
      <c r="B14" s="278" t="s">
        <v>92</v>
      </c>
      <c r="C14" s="279"/>
      <c r="D14" s="279"/>
      <c r="E14" s="279"/>
      <c r="F14" s="279"/>
      <c r="G14" s="279"/>
      <c r="H14" s="279"/>
      <c r="I14" s="279"/>
      <c r="J14" s="213">
        <v>9.0</v>
      </c>
      <c r="K14" s="292">
        <v>7.0</v>
      </c>
      <c r="L14" s="265">
        <f>+'FY24 KPIs'!M75</f>
        <v>5</v>
      </c>
      <c r="M14" s="265">
        <f>+'FY24 KPIs'!N75</f>
        <v>2</v>
      </c>
      <c r="N14" s="265">
        <f>+'FY24 KPIs'!O75</f>
        <v>0</v>
      </c>
      <c r="O14" s="665">
        <f t="shared" si="1"/>
        <v>23</v>
      </c>
    </row>
    <row r="15">
      <c r="A15" s="335"/>
      <c r="B15" s="278" t="s">
        <v>93</v>
      </c>
      <c r="C15" s="279"/>
      <c r="D15" s="284"/>
      <c r="E15" s="284"/>
      <c r="F15" s="285"/>
      <c r="G15" s="285"/>
      <c r="H15" s="285"/>
      <c r="I15" s="285"/>
      <c r="J15" s="213">
        <v>40.0</v>
      </c>
      <c r="K15" s="250">
        <v>41.0</v>
      </c>
      <c r="L15" s="265">
        <f>+'FY24 KPIs'!M76</f>
        <v>34</v>
      </c>
      <c r="M15" s="265">
        <f>+'FY24 KPIs'!N76</f>
        <v>18</v>
      </c>
      <c r="N15" s="265">
        <f>+'FY24 KPIs'!O76</f>
        <v>1</v>
      </c>
      <c r="O15" s="666">
        <f t="shared" si="1"/>
        <v>134</v>
      </c>
    </row>
    <row r="16">
      <c r="A16" s="335"/>
      <c r="B16" s="287" t="s">
        <v>94</v>
      </c>
      <c r="C16" s="293">
        <v>24.0</v>
      </c>
      <c r="D16" s="288">
        <v>27.0</v>
      </c>
      <c r="E16" s="288">
        <v>15.0</v>
      </c>
      <c r="F16" s="272">
        <v>31.0</v>
      </c>
      <c r="G16" s="272">
        <v>35.0</v>
      </c>
      <c r="H16" s="272">
        <v>31.0</v>
      </c>
      <c r="I16" s="272">
        <v>35.0</v>
      </c>
      <c r="J16" s="294">
        <v>30.0</v>
      </c>
      <c r="K16" s="272">
        <v>23.0</v>
      </c>
      <c r="L16" s="265">
        <f>+'FY24 KPIs'!M77</f>
        <v>10</v>
      </c>
      <c r="M16" s="265">
        <f>+'FY24 KPIs'!N77</f>
        <v>18</v>
      </c>
      <c r="N16" s="265">
        <f>+'FY24 KPIs'!O77</f>
        <v>20</v>
      </c>
    </row>
    <row r="17">
      <c r="A17" s="335"/>
      <c r="B17" s="287" t="s">
        <v>95</v>
      </c>
      <c r="C17" s="293">
        <v>12.0</v>
      </c>
      <c r="D17" s="288">
        <v>25.0</v>
      </c>
      <c r="E17" s="288">
        <v>11.0</v>
      </c>
      <c r="F17" s="272">
        <v>22.0</v>
      </c>
      <c r="G17" s="272">
        <v>11.0</v>
      </c>
      <c r="H17" s="272">
        <v>11.0</v>
      </c>
      <c r="I17" s="272">
        <v>12.0</v>
      </c>
      <c r="J17" s="275">
        <v>22.0</v>
      </c>
      <c r="K17" s="272">
        <v>14.0</v>
      </c>
      <c r="L17" s="265">
        <f>+'FY24 KPIs'!M78</f>
        <v>9</v>
      </c>
      <c r="M17" s="265">
        <f>+'FY24 KPIs'!N78</f>
        <v>17</v>
      </c>
      <c r="N17" s="265">
        <f>+'FY24 KPIs'!O78</f>
        <v>21</v>
      </c>
    </row>
    <row r="18">
      <c r="A18" s="335"/>
      <c r="B18" s="287" t="s">
        <v>96</v>
      </c>
      <c r="C18" s="293" t="s">
        <v>97</v>
      </c>
      <c r="D18" s="295">
        <v>875.0</v>
      </c>
      <c r="E18" s="295">
        <v>2600.0</v>
      </c>
      <c r="F18" s="296">
        <v>1400.0</v>
      </c>
      <c r="G18" s="296">
        <v>1800.0</v>
      </c>
      <c r="H18" s="297">
        <v>7100.0</v>
      </c>
      <c r="I18" s="297">
        <v>6200.0</v>
      </c>
      <c r="J18" s="298">
        <v>6500.0</v>
      </c>
      <c r="K18" s="299">
        <v>5700.0</v>
      </c>
      <c r="L18" s="667">
        <f>+'FY24 KPIs'!M79</f>
        <v>3700</v>
      </c>
      <c r="M18" s="668">
        <f>+'FY24 KPIs'!N79</f>
        <v>6500</v>
      </c>
      <c r="N18" s="669">
        <f>+'FY24 KPIs'!O79</f>
        <v>3000</v>
      </c>
    </row>
    <row r="19">
      <c r="A19" s="335"/>
      <c r="B19" s="304" t="s">
        <v>98</v>
      </c>
      <c r="C19" s="305">
        <v>9.0</v>
      </c>
      <c r="D19" s="306">
        <v>13.0</v>
      </c>
      <c r="E19" s="306">
        <v>12.0</v>
      </c>
      <c r="F19" s="307">
        <v>26.0</v>
      </c>
      <c r="G19" s="307">
        <v>27.0</v>
      </c>
      <c r="H19" s="307">
        <v>23.0</v>
      </c>
      <c r="I19" s="307">
        <v>12.0</v>
      </c>
      <c r="J19" s="308">
        <v>10.0</v>
      </c>
      <c r="K19" s="307">
        <v>10.0</v>
      </c>
      <c r="L19" s="265">
        <f>+'FY24 KPIs'!M80</f>
        <v>9</v>
      </c>
      <c r="M19" s="265">
        <f>+'FY24 KPIs'!N80</f>
        <v>11</v>
      </c>
      <c r="N19" s="265">
        <f>+'FY24 KPIs'!O80</f>
        <v>8</v>
      </c>
    </row>
    <row r="20">
      <c r="A20" s="590" t="s">
        <v>203</v>
      </c>
      <c r="B20" s="314" t="s">
        <v>100</v>
      </c>
      <c r="C20" s="315">
        <v>5409.0</v>
      </c>
      <c r="D20" s="315">
        <v>6085.0</v>
      </c>
      <c r="E20" s="315">
        <v>4712.0</v>
      </c>
      <c r="F20" s="316">
        <v>6274.0</v>
      </c>
      <c r="G20" s="316">
        <v>4503.0</v>
      </c>
      <c r="H20" s="316">
        <v>4464.0</v>
      </c>
      <c r="I20" s="316">
        <v>2815.0</v>
      </c>
      <c r="J20" s="316">
        <v>2439.0</v>
      </c>
      <c r="K20" s="316">
        <v>2175.0</v>
      </c>
      <c r="L20" s="265">
        <f>+'FY24 KPIs'!M81</f>
        <v>3580</v>
      </c>
      <c r="M20" s="265">
        <f>+'FY24 KPIs'!N81</f>
        <v>3493</v>
      </c>
      <c r="N20" s="265">
        <f>+'FY24 KPIs'!O81</f>
        <v>4194</v>
      </c>
    </row>
    <row r="21" ht="15.75" customHeight="1">
      <c r="A21" s="103"/>
      <c r="B21" s="320" t="s">
        <v>101</v>
      </c>
      <c r="C21" s="321">
        <v>69.0</v>
      </c>
      <c r="D21" s="321">
        <v>69.0</v>
      </c>
      <c r="E21" s="321">
        <v>73.0</v>
      </c>
      <c r="F21" s="322">
        <v>80.0</v>
      </c>
      <c r="G21" s="322">
        <v>83.0</v>
      </c>
      <c r="H21" s="322">
        <v>72.0</v>
      </c>
      <c r="I21" s="322">
        <v>78.0</v>
      </c>
      <c r="J21" s="322">
        <v>68.0</v>
      </c>
      <c r="K21" s="323">
        <v>55.0</v>
      </c>
      <c r="L21" s="265">
        <f>+'FY24 KPIs'!M82</f>
        <v>58</v>
      </c>
      <c r="M21" s="265">
        <f>+'FY24 KPIs'!N82</f>
        <v>54</v>
      </c>
      <c r="N21" s="265">
        <f>+'FY24 KPIs'!O82</f>
        <v>58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A19"/>
    <mergeCell ref="A20:A21"/>
  </mergeCell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0"/>
    <col customWidth="1" min="2" max="2" width="10.71"/>
    <col customWidth="1" min="3" max="3" width="11.71"/>
    <col customWidth="1" min="4" max="4" width="11.86"/>
    <col customWidth="1" min="5" max="5" width="11.71"/>
    <col customWidth="1" min="6" max="7" width="12.71"/>
    <col customWidth="1" min="8" max="8" width="11.86"/>
    <col customWidth="1" min="9" max="9" width="12.71"/>
    <col customWidth="1" min="10" max="10" width="14.29"/>
    <col customWidth="1" min="11" max="11" width="11.86"/>
    <col customWidth="1" min="12" max="12" width="14.29"/>
    <col customWidth="1" min="13" max="13" width="9.43"/>
    <col customWidth="1" min="14" max="14" width="16.29"/>
    <col customWidth="1" min="15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670" t="s">
        <v>103</v>
      </c>
      <c r="B3" s="152">
        <f>+'FY24 KPIs'!D83</f>
        <v>0</v>
      </c>
      <c r="C3" s="152">
        <f>+'FY24 KPIs'!E83</f>
        <v>0</v>
      </c>
      <c r="D3" s="152">
        <f>+'FY24 KPIs'!F83</f>
        <v>0</v>
      </c>
      <c r="E3" s="152">
        <f>+'FY24 KPIs'!G83</f>
        <v>0</v>
      </c>
      <c r="F3" s="152">
        <f>+'FY24 KPIs'!H83</f>
        <v>0</v>
      </c>
      <c r="G3" s="152">
        <f>+'FY24 KPIs'!I83</f>
        <v>0</v>
      </c>
      <c r="H3" s="152">
        <f>+'FY24 KPIs'!J83</f>
        <v>0</v>
      </c>
      <c r="I3" s="671" t="str">
        <f>+'FY24 KPIs'!K83</f>
        <v>NA</v>
      </c>
      <c r="J3" s="152">
        <f>+'FY24 KPIs'!L83</f>
        <v>2</v>
      </c>
      <c r="K3" s="152" t="str">
        <f>+'FY24 KPIs'!M83</f>
        <v/>
      </c>
      <c r="L3" s="152" t="str">
        <f>+'FY24 KPIs'!N83</f>
        <v/>
      </c>
      <c r="M3" s="152" t="str">
        <f>+'FY24 KPIs'!O83</f>
        <v/>
      </c>
      <c r="N3" s="672">
        <f t="shared" ref="N3:N10" si="1">SUM(B3:M3)</f>
        <v>2</v>
      </c>
    </row>
    <row r="4">
      <c r="A4" s="673" t="s">
        <v>105</v>
      </c>
      <c r="B4" s="671">
        <f>+'FY24 KPIs'!D84</f>
        <v>0</v>
      </c>
      <c r="C4" s="671">
        <f>+'FY24 KPIs'!E84</f>
        <v>60729</v>
      </c>
      <c r="D4" s="671">
        <f>+'FY24 KPIs'!F84</f>
        <v>20000</v>
      </c>
      <c r="E4" s="671">
        <f>+'FY24 KPIs'!G84</f>
        <v>0</v>
      </c>
      <c r="F4" s="671">
        <f>+'FY24 KPIs'!H84</f>
        <v>0</v>
      </c>
      <c r="G4" s="671">
        <f>+'FY24 KPIs'!I84</f>
        <v>0</v>
      </c>
      <c r="H4" s="671">
        <f>+'FY24 KPIs'!J84</f>
        <v>85521.59</v>
      </c>
      <c r="I4" s="671" t="str">
        <f>+'FY24 KPIs'!K84</f>
        <v>NA</v>
      </c>
      <c r="J4" s="671">
        <f>+'FY24 KPIs'!L84</f>
        <v>3755000</v>
      </c>
      <c r="K4" s="671">
        <f>+'FY24 KPIs'!M84</f>
        <v>16812</v>
      </c>
      <c r="L4" s="671">
        <f>+'FY24 KPIs'!N84</f>
        <v>1182360</v>
      </c>
      <c r="M4" s="671">
        <f>+'FY24 KPIs'!O84</f>
        <v>155000</v>
      </c>
      <c r="N4" s="333">
        <f t="shared" si="1"/>
        <v>5275422.59</v>
      </c>
      <c r="O4" s="674">
        <f>SUM(N4/150000)</f>
        <v>35.16948393</v>
      </c>
    </row>
    <row r="5">
      <c r="A5" s="673" t="s">
        <v>106</v>
      </c>
      <c r="B5" s="671" t="str">
        <f>+'FY24 KPIs'!D85</f>
        <v/>
      </c>
      <c r="C5" s="671">
        <f>+'FY24 KPIs'!E85</f>
        <v>14145</v>
      </c>
      <c r="D5" s="671">
        <f>+'FY24 KPIs'!F85</f>
        <v>3026.38</v>
      </c>
      <c r="E5" s="671">
        <f>+'FY24 KPIs'!G85</f>
        <v>20164</v>
      </c>
      <c r="F5" s="671">
        <f>+'FY24 KPIs'!H85</f>
        <v>7762</v>
      </c>
      <c r="G5" s="671">
        <f>+'FY24 KPIs'!I85</f>
        <v>9473</v>
      </c>
      <c r="H5" s="671">
        <f>+'FY24 KPIs'!J85</f>
        <v>7604.62</v>
      </c>
      <c r="I5" s="671" t="str">
        <f>+'FY24 KPIs'!K85</f>
        <v>NA</v>
      </c>
      <c r="J5" s="671">
        <f>+'FY24 KPIs'!L85</f>
        <v>8219.21</v>
      </c>
      <c r="K5" s="671">
        <f>+'FY24 KPIs'!M85</f>
        <v>47738.89</v>
      </c>
      <c r="L5" s="671">
        <f>+'FY24 KPIs'!N85</f>
        <v>8968.55</v>
      </c>
      <c r="M5" s="671">
        <f>+'FY24 KPIs'!O85</f>
        <v>6694.54</v>
      </c>
      <c r="N5" s="333">
        <f t="shared" si="1"/>
        <v>133796.19</v>
      </c>
      <c r="O5" s="674">
        <f>SUM(N5/125000)</f>
        <v>1.07036952</v>
      </c>
    </row>
    <row r="6">
      <c r="A6" s="675" t="s">
        <v>107</v>
      </c>
      <c r="B6" s="671" t="str">
        <f>+'FY24 KPIs'!D86</f>
        <v/>
      </c>
      <c r="C6" s="671">
        <f>+'FY24 KPIs'!E86</f>
        <v>28780</v>
      </c>
      <c r="D6" s="671">
        <f>+'FY24 KPIs'!F86</f>
        <v>60302.37</v>
      </c>
      <c r="E6" s="671">
        <f>+'FY24 KPIs'!G86</f>
        <v>70578</v>
      </c>
      <c r="F6" s="671">
        <f>+'FY24 KPIs'!H86</f>
        <v>79598</v>
      </c>
      <c r="G6" s="671">
        <f>+'FY24 KPIs'!I86</f>
        <v>59723</v>
      </c>
      <c r="H6" s="671">
        <f>+'FY24 KPIs'!J86</f>
        <v>96664.98</v>
      </c>
      <c r="I6" s="671" t="str">
        <f>+'FY24 KPIs'!K86</f>
        <v>NA</v>
      </c>
      <c r="J6" s="671">
        <f>+'FY24 KPIs'!L86</f>
        <v>35811.68</v>
      </c>
      <c r="K6" s="671">
        <f>+'FY24 KPIs'!M86</f>
        <v>41195.74</v>
      </c>
      <c r="L6" s="671">
        <f>+'FY24 KPIs'!N86</f>
        <v>8968.55</v>
      </c>
      <c r="M6" s="671">
        <f>+'FY24 KPIs'!O86</f>
        <v>121180.06</v>
      </c>
      <c r="N6" s="333">
        <f t="shared" si="1"/>
        <v>602802.38</v>
      </c>
      <c r="O6" s="674"/>
    </row>
    <row r="7">
      <c r="A7" s="675" t="s">
        <v>108</v>
      </c>
      <c r="B7" s="152" t="str">
        <f>+'FY24 KPIs'!D87</f>
        <v/>
      </c>
      <c r="C7" s="152">
        <f>+'FY24 KPIs'!E87</f>
        <v>7</v>
      </c>
      <c r="D7" s="152">
        <f>+'FY24 KPIs'!F87</f>
        <v>4</v>
      </c>
      <c r="E7" s="152">
        <f>+'FY24 KPIs'!G87</f>
        <v>5</v>
      </c>
      <c r="F7" s="152">
        <f>+'FY24 KPIs'!H87</f>
        <v>5</v>
      </c>
      <c r="G7" s="152">
        <f>+'FY24 KPIs'!I87</f>
        <v>7</v>
      </c>
      <c r="H7" s="152">
        <f>+'FY24 KPIs'!J87</f>
        <v>31</v>
      </c>
      <c r="I7" s="671" t="str">
        <f>+'FY24 KPIs'!K87</f>
        <v>NA</v>
      </c>
      <c r="J7" s="152">
        <f>+'FY24 KPIs'!L87</f>
        <v>2</v>
      </c>
      <c r="K7" s="152">
        <f>+'FY24 KPIs'!M87</f>
        <v>3</v>
      </c>
      <c r="L7" s="671">
        <f>+'FY24 KPIs'!N87</f>
        <v>1</v>
      </c>
      <c r="M7" s="671" t="str">
        <f>+'FY24 KPIs'!O87</f>
        <v/>
      </c>
      <c r="N7" s="676">
        <f t="shared" si="1"/>
        <v>65</v>
      </c>
    </row>
    <row r="8">
      <c r="A8" s="675" t="s">
        <v>109</v>
      </c>
      <c r="B8" s="152" t="str">
        <f>+'FY24 KPIs'!D88</f>
        <v/>
      </c>
      <c r="C8" s="152">
        <f>+'FY24 KPIs'!E88</f>
        <v>21</v>
      </c>
      <c r="D8" s="152">
        <f>+'FY24 KPIs'!F88</f>
        <v>27</v>
      </c>
      <c r="E8" s="152">
        <f>+'FY24 KPIs'!G88</f>
        <v>30</v>
      </c>
      <c r="F8" s="152">
        <f>+'FY24 KPIs'!H88</f>
        <v>28</v>
      </c>
      <c r="G8" s="152">
        <f>+'FY24 KPIs'!I88</f>
        <v>30</v>
      </c>
      <c r="H8" s="152">
        <f>+'FY24 KPIs'!J88</f>
        <v>28</v>
      </c>
      <c r="I8" s="671" t="str">
        <f>+'FY24 KPIs'!K88</f>
        <v>NA</v>
      </c>
      <c r="J8" s="152">
        <f>+'FY24 KPIs'!L88</f>
        <v>22</v>
      </c>
      <c r="K8" s="152">
        <f>+'FY24 KPIs'!M88</f>
        <v>21</v>
      </c>
      <c r="L8" s="671">
        <f>+'FY24 KPIs'!N88</f>
        <v>19</v>
      </c>
      <c r="M8" s="152">
        <f>+'FY24 KPIs'!O88</f>
        <v>19</v>
      </c>
      <c r="N8" s="676">
        <f t="shared" si="1"/>
        <v>245</v>
      </c>
    </row>
    <row r="9">
      <c r="A9" s="675" t="s">
        <v>110</v>
      </c>
      <c r="B9" s="152">
        <f>+'FY24 KPIs'!D89</f>
        <v>11802</v>
      </c>
      <c r="C9" s="152">
        <f>+'FY24 KPIs'!E89</f>
        <v>10121</v>
      </c>
      <c r="D9" s="152">
        <f>+'FY24 KPIs'!F89</f>
        <v>3725</v>
      </c>
      <c r="E9" s="152">
        <f>+'FY24 KPIs'!G89</f>
        <v>45212</v>
      </c>
      <c r="F9" s="152">
        <f>+'FY24 KPIs'!H89</f>
        <v>6344</v>
      </c>
      <c r="G9" s="152">
        <f>+'FY24 KPIs'!I89</f>
        <v>15753</v>
      </c>
      <c r="H9" s="152">
        <f>+'FY24 KPIs'!J89</f>
        <v>30589</v>
      </c>
      <c r="I9" s="671" t="str">
        <f>+'FY24 KPIs'!K89</f>
        <v>NA</v>
      </c>
      <c r="J9" s="152">
        <f>+'FY24 KPIs'!L89</f>
        <v>23921</v>
      </c>
      <c r="K9" s="152">
        <f>+'FY24 KPIs'!M89</f>
        <v>25495</v>
      </c>
      <c r="L9" s="152">
        <f>+'FY24 KPIs'!N89</f>
        <v>27100</v>
      </c>
      <c r="M9" s="152">
        <f>+'FY24 KPIs'!O89</f>
        <v>22836</v>
      </c>
      <c r="N9" s="676">
        <f t="shared" si="1"/>
        <v>222898</v>
      </c>
    </row>
    <row r="10">
      <c r="A10" s="675" t="s">
        <v>204</v>
      </c>
      <c r="B10" s="152">
        <f>+'FY24 KPIs'!D90</f>
        <v>2</v>
      </c>
      <c r="C10" s="152">
        <f>+'FY24 KPIs'!E90</f>
        <v>1</v>
      </c>
      <c r="D10" s="152">
        <f>+'FY24 KPIs'!F90</f>
        <v>0</v>
      </c>
      <c r="E10" s="152">
        <f>+'FY24 KPIs'!G90</f>
        <v>0</v>
      </c>
      <c r="F10" s="152">
        <f>+'FY24 KPIs'!H90</f>
        <v>0</v>
      </c>
      <c r="G10" s="152">
        <f>+'FY24 KPIs'!I90</f>
        <v>0</v>
      </c>
      <c r="H10" s="152">
        <f>+'FY24 KPIs'!J90</f>
        <v>1</v>
      </c>
      <c r="I10" s="671" t="str">
        <f>+'FY24 KPIs'!K90</f>
        <v>NA</v>
      </c>
      <c r="J10" s="152">
        <f>+'FY24 KPIs'!L90</f>
        <v>1</v>
      </c>
      <c r="K10" s="152">
        <f>+'FY24 KPIs'!M90</f>
        <v>0</v>
      </c>
      <c r="L10" s="152">
        <f>+'FY24 KPIs'!N90</f>
        <v>0</v>
      </c>
      <c r="M10" s="152">
        <f>+'FY24 KPIs'!O90</f>
        <v>1</v>
      </c>
      <c r="N10" s="676">
        <f t="shared" si="1"/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3.86"/>
    <col customWidth="1" min="2" max="4" width="12.57"/>
    <col customWidth="1" min="5" max="5" width="11.57"/>
    <col customWidth="1" min="6" max="6" width="12.57"/>
    <col customWidth="1" min="7" max="7" width="11.57"/>
    <col customWidth="1" min="8" max="8" width="12.57"/>
    <col customWidth="1" min="9" max="9" width="12.71"/>
    <col customWidth="1" min="10" max="10" width="11.57"/>
    <col customWidth="1" min="11" max="12" width="12.57"/>
    <col customWidth="1" min="13" max="13" width="8.71"/>
    <col customWidth="1" min="14" max="14" width="12.0"/>
    <col customWidth="1" min="15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677" t="s">
        <v>113</v>
      </c>
      <c r="B3" s="369">
        <f>+'FY24 KPIs'!D91</f>
        <v>38</v>
      </c>
      <c r="C3" s="369">
        <f>+'FY24 KPIs'!E91</f>
        <v>22</v>
      </c>
      <c r="D3" s="369">
        <f>+'FY24 KPIs'!F91</f>
        <v>30</v>
      </c>
      <c r="E3" s="369">
        <f>+'FY24 KPIs'!G91</f>
        <v>38</v>
      </c>
      <c r="F3" s="369">
        <f>+'FY24 KPIs'!H91</f>
        <v>48</v>
      </c>
      <c r="G3" s="369">
        <f>+'FY24 KPIs'!I91</f>
        <v>49</v>
      </c>
      <c r="H3" s="369">
        <f>+'FY24 KPIs'!J91</f>
        <v>65</v>
      </c>
      <c r="I3" s="369">
        <f>+'FY24 KPIs'!K91</f>
        <v>54</v>
      </c>
      <c r="J3" s="369">
        <f>+'FY24 KPIs'!L91</f>
        <v>60</v>
      </c>
      <c r="K3" s="369">
        <f>+'FY24 KPIs'!M91</f>
        <v>46</v>
      </c>
      <c r="L3" s="369">
        <f>+'FY24 KPIs'!N91</f>
        <v>86</v>
      </c>
      <c r="M3" s="369">
        <f>+'FY24 KPIs'!O91</f>
        <v>41</v>
      </c>
      <c r="N3" s="371">
        <f t="shared" ref="N3:N9" si="1">SUM(B3:M3)</f>
        <v>577</v>
      </c>
    </row>
    <row r="4">
      <c r="A4" s="678" t="s">
        <v>114</v>
      </c>
      <c r="B4" s="369">
        <f>+'FY24 KPIs'!D92</f>
        <v>50</v>
      </c>
      <c r="C4" s="369">
        <f>+'FY24 KPIs'!E92</f>
        <v>46</v>
      </c>
      <c r="D4" s="369">
        <f>+'FY24 KPIs'!F92</f>
        <v>66.75</v>
      </c>
      <c r="E4" s="369">
        <f>+'FY24 KPIs'!G92</f>
        <v>53</v>
      </c>
      <c r="F4" s="369">
        <f>+'FY24 KPIs'!H92</f>
        <v>45</v>
      </c>
      <c r="G4" s="369">
        <f>+'FY24 KPIs'!I92</f>
        <v>57.5</v>
      </c>
      <c r="H4" s="369">
        <f>+'FY24 KPIs'!J92</f>
        <v>53</v>
      </c>
      <c r="I4" s="369">
        <f>+'FY24 KPIs'!K92</f>
        <v>69</v>
      </c>
      <c r="J4" s="369">
        <f>+'FY24 KPIs'!L92</f>
        <v>61</v>
      </c>
      <c r="K4" s="369">
        <f>+'FY24 KPIs'!M92</f>
        <v>50</v>
      </c>
      <c r="L4" s="369">
        <f>+'FY24 KPIs'!N92</f>
        <v>46.5</v>
      </c>
      <c r="M4" s="369">
        <f>+'FY24 KPIs'!O92</f>
        <v>57.5</v>
      </c>
      <c r="N4" s="201">
        <f t="shared" si="1"/>
        <v>655.25</v>
      </c>
    </row>
    <row r="5">
      <c r="A5" s="678" t="s">
        <v>115</v>
      </c>
      <c r="B5" s="369">
        <f>+'FY24 KPIs'!D93</f>
        <v>5</v>
      </c>
      <c r="C5" s="369">
        <f>+'FY24 KPIs'!E93</f>
        <v>6</v>
      </c>
      <c r="D5" s="369">
        <f>+'FY24 KPIs'!F93</f>
        <v>3</v>
      </c>
      <c r="E5" s="369">
        <f>+'FY24 KPIs'!G93</f>
        <v>6</v>
      </c>
      <c r="F5" s="369">
        <f>+'FY24 KPIs'!H93</f>
        <v>13</v>
      </c>
      <c r="G5" s="369">
        <f>+'FY24 KPIs'!I93</f>
        <v>18</v>
      </c>
      <c r="H5" s="369">
        <f>+'FY24 KPIs'!J93</f>
        <v>16</v>
      </c>
      <c r="I5" s="369">
        <f>+'FY24 KPIs'!K93</f>
        <v>10</v>
      </c>
      <c r="J5" s="369">
        <f>+'FY24 KPIs'!L93</f>
        <v>12</v>
      </c>
      <c r="K5" s="369">
        <f>+'FY24 KPIs'!M93</f>
        <v>15</v>
      </c>
      <c r="L5" s="369">
        <f>+'FY24 KPIs'!N93</f>
        <v>20</v>
      </c>
      <c r="M5" s="369">
        <f>+'FY24 KPIs'!O93</f>
        <v>5</v>
      </c>
      <c r="N5" s="201">
        <f t="shared" si="1"/>
        <v>129</v>
      </c>
    </row>
    <row r="6">
      <c r="A6" s="678" t="s">
        <v>116</v>
      </c>
      <c r="B6" s="679">
        <f>+'FY24 KPIs'!D94</f>
        <v>92380</v>
      </c>
      <c r="C6" s="679">
        <f>+'FY24 KPIs'!E94</f>
        <v>289446</v>
      </c>
      <c r="D6" s="679">
        <f>+'FY24 KPIs'!F94</f>
        <v>216300</v>
      </c>
      <c r="E6" s="679">
        <f>+'FY24 KPIs'!G94</f>
        <v>0</v>
      </c>
      <c r="F6" s="679">
        <f>+'FY24 KPIs'!H94</f>
        <v>174600</v>
      </c>
      <c r="G6" s="679">
        <f>+'FY24 KPIs'!I94</f>
        <v>0</v>
      </c>
      <c r="H6" s="679">
        <f>+'FY24 KPIs'!J94</f>
        <v>195700</v>
      </c>
      <c r="I6" s="680">
        <f>+'FY24 KPIs'!K94</f>
        <v>0</v>
      </c>
      <c r="J6" s="369">
        <f>+'FY24 KPIs'!L94</f>
        <v>0</v>
      </c>
      <c r="K6" s="369" t="str">
        <f>+'FY24 KPIs'!M94</f>
        <v> $-   </v>
      </c>
      <c r="L6" s="369" t="str">
        <f>+'FY24 KPIs'!N94</f>
        <v> $-   </v>
      </c>
      <c r="M6" s="369" t="str">
        <f>+'FY24 KPIs'!O94</f>
        <v>#REF!</v>
      </c>
      <c r="N6" s="681" t="str">
        <f t="shared" si="1"/>
        <v>#REF!</v>
      </c>
    </row>
    <row r="7">
      <c r="A7" s="678" t="s">
        <v>118</v>
      </c>
      <c r="B7" s="679">
        <f>+'FY24 KPIs'!D95</f>
        <v>15000</v>
      </c>
      <c r="C7" s="679">
        <f>+'FY24 KPIs'!E95</f>
        <v>15000</v>
      </c>
      <c r="D7" s="679">
        <f>+'FY24 KPIs'!F95</f>
        <v>156601</v>
      </c>
      <c r="E7" s="679">
        <f>+'FY24 KPIs'!G95</f>
        <v>0</v>
      </c>
      <c r="F7" s="679">
        <f>+'FY24 KPIs'!H95</f>
        <v>186000</v>
      </c>
      <c r="G7" s="679">
        <f>+'FY24 KPIs'!I95</f>
        <v>0</v>
      </c>
      <c r="H7" s="679">
        <f>+'FY24 KPIs'!J95</f>
        <v>76000</v>
      </c>
      <c r="I7" s="679">
        <f>+'FY24 KPIs'!K95</f>
        <v>245000</v>
      </c>
      <c r="J7" s="679">
        <f>+'FY24 KPIs'!L95</f>
        <v>50000</v>
      </c>
      <c r="K7" s="679">
        <f>+'FY24 KPIs'!M95</f>
        <v>119135.07</v>
      </c>
      <c r="L7" s="679">
        <f>+'FY24 KPIs'!N95</f>
        <v>234000</v>
      </c>
      <c r="M7" s="384">
        <f>+'FY24 KPIs'!O95</f>
        <v>103500</v>
      </c>
      <c r="N7" s="681">
        <f t="shared" si="1"/>
        <v>1200236.07</v>
      </c>
    </row>
    <row r="8">
      <c r="A8" s="678" t="s">
        <v>119</v>
      </c>
      <c r="B8" s="369">
        <f>+'FY24 KPIs'!D96</f>
        <v>242</v>
      </c>
      <c r="C8" s="369">
        <f>+'FY24 KPIs'!E96</f>
        <v>220</v>
      </c>
      <c r="D8" s="369">
        <f>+'FY24 KPIs'!F96</f>
        <v>203</v>
      </c>
      <c r="E8" s="369">
        <f>+'FY24 KPIs'!G96</f>
        <v>318</v>
      </c>
      <c r="F8" s="369">
        <f>+'FY24 KPIs'!H96</f>
        <v>312</v>
      </c>
      <c r="G8" s="369">
        <f>+'FY24 KPIs'!I96</f>
        <v>311</v>
      </c>
      <c r="H8" s="369">
        <f>+'FY24 KPIs'!J96</f>
        <v>365</v>
      </c>
      <c r="I8" s="369">
        <f>+'FY24 KPIs'!K96</f>
        <v>447</v>
      </c>
      <c r="J8" s="369">
        <f>+'FY24 KPIs'!L96</f>
        <v>237</v>
      </c>
      <c r="K8" s="369">
        <f>+'FY24 KPIs'!M96</f>
        <v>229.5</v>
      </c>
      <c r="L8" s="369">
        <f>+'FY24 KPIs'!N96</f>
        <v>333</v>
      </c>
      <c r="M8" s="369">
        <f>+'FY24 KPIs'!O96</f>
        <v>361.25</v>
      </c>
      <c r="N8" s="201">
        <f t="shared" si="1"/>
        <v>3578.75</v>
      </c>
    </row>
    <row r="9">
      <c r="A9" s="678" t="s">
        <v>120</v>
      </c>
      <c r="B9" s="682">
        <f>+'FY24 KPIs'!D97</f>
        <v>0.232</v>
      </c>
      <c r="C9" s="682">
        <f>+'FY24 KPIs'!E97</f>
        <v>0.161</v>
      </c>
      <c r="D9" s="682">
        <f>+'FY24 KPIs'!F97</f>
        <v>0.122</v>
      </c>
      <c r="E9" s="682">
        <f>+'FY24 KPIs'!G97</f>
        <v>0.1279</v>
      </c>
      <c r="F9" s="682">
        <f>+'FY24 KPIs'!H97</f>
        <v>0.1273</v>
      </c>
      <c r="G9" s="682">
        <f>+'FY24 KPIs'!I97</f>
        <v>0.1409</v>
      </c>
      <c r="H9" s="682">
        <f>+'FY24 KPIs'!J97</f>
        <v>0.1399</v>
      </c>
      <c r="I9" s="682">
        <f>+'FY24 KPIs'!K97</f>
        <v>0.141</v>
      </c>
      <c r="J9" s="682">
        <f>+'FY24 KPIs'!L97</f>
        <v>0.18</v>
      </c>
      <c r="K9" s="682">
        <f>+'FY24 KPIs'!M97</f>
        <v>0.162</v>
      </c>
      <c r="L9" s="682">
        <f>+'FY24 KPIs'!N97</f>
        <v>0.11</v>
      </c>
      <c r="M9" s="682">
        <f>+'FY24 KPIs'!O97</f>
        <v>0.124</v>
      </c>
      <c r="N9" s="659">
        <f t="shared" si="1"/>
        <v>1.768</v>
      </c>
    </row>
    <row r="10">
      <c r="A10" s="678" t="s">
        <v>121</v>
      </c>
      <c r="B10" s="369">
        <f>+'FY24 KPIs'!D98</f>
        <v>1</v>
      </c>
      <c r="C10" s="369">
        <f>+'FY24 KPIs'!E98</f>
        <v>0</v>
      </c>
      <c r="D10" s="369">
        <f>+'FY24 KPIs'!F98</f>
        <v>4.5</v>
      </c>
      <c r="E10" s="369">
        <f>+'FY24 KPIs'!G98</f>
        <v>0</v>
      </c>
      <c r="F10" s="369">
        <f>+'FY24 KPIs'!H98</f>
        <v>0</v>
      </c>
      <c r="G10" s="369">
        <f>+'FY24 KPIs'!I98</f>
        <v>0</v>
      </c>
      <c r="H10" s="369">
        <f>+'FY24 KPIs'!J98</f>
        <v>0</v>
      </c>
      <c r="I10" s="683">
        <f>+'FY24 KPIs'!K98</f>
        <v>0</v>
      </c>
      <c r="J10" s="369">
        <f>+'FY24 KPIs'!L98</f>
        <v>0</v>
      </c>
      <c r="K10" s="369">
        <f>+'FY24 KPIs'!M98</f>
        <v>0</v>
      </c>
      <c r="L10" s="369">
        <f>+'FY24 KPIs'!N98</f>
        <v>0</v>
      </c>
      <c r="M10" s="369" t="str">
        <f>+'FY24 KPIs'!O98</f>
        <v>#REF!</v>
      </c>
      <c r="N10" s="681" t="str">
        <f>SUM(N6/75000)</f>
        <v>#REF!</v>
      </c>
    </row>
    <row r="11">
      <c r="A11" s="678" t="s">
        <v>122</v>
      </c>
      <c r="B11" s="369">
        <f>+'FY24 KPIs'!D99</f>
        <v>0</v>
      </c>
      <c r="C11" s="369">
        <f>+'FY24 KPIs'!E99</f>
        <v>0</v>
      </c>
      <c r="D11" s="369">
        <f>+'FY24 KPIs'!F99</f>
        <v>0</v>
      </c>
      <c r="E11" s="369">
        <f>+'FY24 KPIs'!G99</f>
        <v>0</v>
      </c>
      <c r="F11" s="369">
        <f>+'FY24 KPIs'!H99</f>
        <v>160</v>
      </c>
      <c r="G11" s="369">
        <f>+'FY24 KPIs'!I99</f>
        <v>179</v>
      </c>
      <c r="H11" s="369">
        <f>+'FY24 KPIs'!J99</f>
        <v>178</v>
      </c>
      <c r="I11" s="369">
        <f>+'FY24 KPIs'!K99</f>
        <v>15</v>
      </c>
      <c r="J11" s="369">
        <f>+'FY24 KPIs'!L99</f>
        <v>0</v>
      </c>
      <c r="K11" s="369">
        <f>+'FY24 KPIs'!M99</f>
        <v>0</v>
      </c>
      <c r="L11" s="369">
        <f>+'FY24 KPIs'!N99</f>
        <v>0</v>
      </c>
      <c r="M11" s="369" t="str">
        <f>+'FY24 KPIs'!O99</f>
        <v>#REF!</v>
      </c>
      <c r="N11" s="681" t="str">
        <f>SUM(B11:M11)</f>
        <v>#REF!</v>
      </c>
    </row>
    <row r="12">
      <c r="A12" s="684" t="s">
        <v>205</v>
      </c>
      <c r="B12" s="369"/>
      <c r="C12" s="369"/>
      <c r="D12" s="369"/>
      <c r="E12" s="369"/>
      <c r="F12" s="369">
        <v>160.0</v>
      </c>
      <c r="G12" s="369">
        <f t="shared" ref="G12:M12" si="2">SUM(F12+G11)</f>
        <v>339</v>
      </c>
      <c r="H12" s="369">
        <f t="shared" si="2"/>
        <v>517</v>
      </c>
      <c r="I12" s="369">
        <f t="shared" si="2"/>
        <v>532</v>
      </c>
      <c r="J12" s="369">
        <f t="shared" si="2"/>
        <v>532</v>
      </c>
      <c r="K12" s="369">
        <f t="shared" si="2"/>
        <v>532</v>
      </c>
      <c r="L12" s="369">
        <f t="shared" si="2"/>
        <v>532</v>
      </c>
      <c r="M12" s="369" t="str">
        <f t="shared" si="2"/>
        <v>#REF!</v>
      </c>
      <c r="N12" s="681"/>
    </row>
    <row r="13">
      <c r="A13" s="678" t="s">
        <v>123</v>
      </c>
      <c r="B13" s="369">
        <f>+'FY24 KPIs'!D100</f>
        <v>0</v>
      </c>
      <c r="C13" s="369">
        <f>+'FY24 KPIs'!E100</f>
        <v>0</v>
      </c>
      <c r="D13" s="369">
        <f>+'FY24 KPIs'!F100</f>
        <v>0</v>
      </c>
      <c r="E13" s="369">
        <f>+'FY24 KPIs'!G100</f>
        <v>0</v>
      </c>
      <c r="F13" s="369">
        <f>+'FY24 KPIs'!H100</f>
        <v>0</v>
      </c>
      <c r="G13" s="369">
        <f>+'FY24 KPIs'!I100</f>
        <v>0</v>
      </c>
      <c r="H13" s="369">
        <f>+'FY24 KPIs'!J100</f>
        <v>0</v>
      </c>
      <c r="I13" s="369">
        <f>+'FY24 KPIs'!K100</f>
        <v>0</v>
      </c>
      <c r="J13" s="369">
        <f>+'FY24 KPIs'!L100</f>
        <v>0</v>
      </c>
      <c r="K13" s="369">
        <f>+'FY24 KPIs'!M100</f>
        <v>0</v>
      </c>
      <c r="L13" s="369">
        <f>+'FY24 KPIs'!N100</f>
        <v>0</v>
      </c>
      <c r="M13" s="369" t="str">
        <f>+'FY24 KPIs'!O100</f>
        <v>#REF!</v>
      </c>
      <c r="N13" s="201" t="str">
        <f t="shared" ref="N13:N14" si="3">SUM(B13:M13)</f>
        <v>#REF!</v>
      </c>
    </row>
    <row r="14">
      <c r="A14" s="678" t="s">
        <v>124</v>
      </c>
      <c r="B14" s="369">
        <f>+'FY24 KPIs'!D101</f>
        <v>4</v>
      </c>
      <c r="C14" s="369">
        <f>+'FY24 KPIs'!E101</f>
        <v>6.75</v>
      </c>
      <c r="D14" s="369">
        <f>+'FY24 KPIs'!F101</f>
        <v>6.5</v>
      </c>
      <c r="E14" s="369">
        <f>+'FY24 KPIs'!G101</f>
        <v>15.25</v>
      </c>
      <c r="F14" s="369">
        <f>+'FY24 KPIs'!H101</f>
        <v>19.75</v>
      </c>
      <c r="G14" s="369">
        <f>+'FY24 KPIs'!I101</f>
        <v>10.5</v>
      </c>
      <c r="H14" s="369">
        <f>+'FY24 KPIs'!J101</f>
        <v>9.5</v>
      </c>
      <c r="I14" s="369">
        <f>+'FY24 KPIs'!K101</f>
        <v>7.5</v>
      </c>
      <c r="J14" s="369">
        <f>+'FY24 KPIs'!L101</f>
        <v>0</v>
      </c>
      <c r="K14" s="369">
        <f>+'FY24 KPIs'!M101</f>
        <v>6.75</v>
      </c>
      <c r="L14" s="369">
        <f>+'FY24 KPIs'!N101</f>
        <v>5</v>
      </c>
      <c r="M14" s="369">
        <f>+'FY24 KPIs'!O101</f>
        <v>4.5</v>
      </c>
      <c r="N14" s="655">
        <f t="shared" si="3"/>
        <v>96</v>
      </c>
    </row>
    <row r="15">
      <c r="A15" s="685" t="s">
        <v>125</v>
      </c>
      <c r="B15" s="369">
        <f>+'FY24 KPIs'!D102</f>
        <v>34</v>
      </c>
      <c r="C15" s="369">
        <f>+'FY24 KPIs'!E102</f>
        <v>13</v>
      </c>
      <c r="D15" s="369">
        <f>+'FY24 KPIs'!F102</f>
        <v>16</v>
      </c>
      <c r="E15" s="369">
        <f>+'FY24 KPIs'!G102</f>
        <v>20</v>
      </c>
      <c r="F15" s="369">
        <f>+'FY24 KPIs'!H102</f>
        <v>83</v>
      </c>
      <c r="G15" s="369">
        <f>+'FY24 KPIs'!I102</f>
        <v>8</v>
      </c>
      <c r="H15" s="369">
        <f>+'FY24 KPIs'!J102</f>
        <v>12</v>
      </c>
      <c r="I15" s="369">
        <f>+'FY24 KPIs'!K102</f>
        <v>8</v>
      </c>
      <c r="J15" s="369">
        <f>+'FY24 KPIs'!L102</f>
        <v>9</v>
      </c>
      <c r="K15" s="369">
        <f>+'FY24 KPIs'!M102</f>
        <v>20</v>
      </c>
      <c r="L15" s="369">
        <f>+'FY24 KPIs'!N102</f>
        <v>8</v>
      </c>
      <c r="M15" s="369">
        <f>+'FY24 KPIs'!O102</f>
        <v>5</v>
      </c>
    </row>
    <row r="16">
      <c r="A16" s="686" t="s">
        <v>126</v>
      </c>
      <c r="B16" s="369">
        <f>+'FY24 KPIs'!D103</f>
        <v>38</v>
      </c>
      <c r="C16" s="369">
        <f>+'FY24 KPIs'!E103</f>
        <v>27</v>
      </c>
      <c r="D16" s="369">
        <f>+'FY24 KPIs'!F103</f>
        <v>19</v>
      </c>
      <c r="E16" s="369">
        <f>+'FY24 KPIs'!G103</f>
        <v>33</v>
      </c>
      <c r="F16" s="369">
        <f>+'FY24 KPIs'!H103</f>
        <v>32</v>
      </c>
      <c r="G16" s="369">
        <f>+'FY24 KPIs'!I103</f>
        <v>41</v>
      </c>
      <c r="H16" s="369">
        <f>+'FY24 KPIs'!J103</f>
        <v>36</v>
      </c>
      <c r="I16" s="369">
        <f>+'FY24 KPIs'!K103</f>
        <v>42</v>
      </c>
      <c r="J16" s="369">
        <f>+'FY24 KPIs'!L103</f>
        <v>42</v>
      </c>
      <c r="K16" s="369">
        <f>+'FY24 KPIs'!M103</f>
        <v>46</v>
      </c>
      <c r="L16" s="369">
        <f>+'FY24 KPIs'!N103</f>
        <v>16</v>
      </c>
      <c r="M16" s="369">
        <f>+'FY24 KPIs'!O103</f>
        <v>5</v>
      </c>
    </row>
    <row r="17">
      <c r="A17" s="687"/>
    </row>
    <row r="18">
      <c r="A18" s="687"/>
    </row>
    <row r="19">
      <c r="A19" s="68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2022-11-28T16:02:41Z</dcterms:created>
  <dc:creator>Paula Ross</dc:creator>
</cp:coreProperties>
</file>