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los/Library/Mobile Documents/com~apple~CloudDocs/UAB/DOCTORAT/BitDataStatMeth - BDSM/Analysis/Cholesterol/"/>
    </mc:Choice>
  </mc:AlternateContent>
  <xr:revisionPtr revIDLastSave="0" documentId="13_ncr:1_{D5743D0C-7DF2-E046-AC96-B365B5CF8028}" xr6:coauthVersionLast="45" xr6:coauthVersionMax="45" xr10:uidLastSave="{00000000-0000-0000-0000-000000000000}"/>
  <bookViews>
    <workbookView xWindow="1920" yWindow="520" windowWidth="28040" windowHeight="17440" activeTab="3" xr2:uid="{6A1018BB-7CE7-4545-B591-99DAB3219B7C}"/>
  </bookViews>
  <sheets>
    <sheet name="Hoja3" sheetId="3" r:id="rId1"/>
    <sheet name="General information" sheetId="1" r:id="rId2"/>
    <sheet name="Detailed Information PMC4762185" sheetId="2" r:id="rId3"/>
    <sheet name="PMC4762185_Transformed_R" sheetId="5" r:id="rId4"/>
    <sheet name="Detailed Information PMC551050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5" l="1"/>
  <c r="I24" i="5"/>
  <c r="F24" i="5"/>
  <c r="L23" i="5"/>
  <c r="I23" i="5"/>
  <c r="F23" i="5"/>
  <c r="L22" i="5"/>
  <c r="I22" i="5"/>
  <c r="F22" i="5"/>
  <c r="L21" i="5"/>
  <c r="I21" i="5"/>
  <c r="F21" i="5"/>
  <c r="L20" i="5"/>
  <c r="I20" i="5"/>
  <c r="F20" i="5"/>
  <c r="L19" i="5"/>
  <c r="I19" i="5"/>
  <c r="F19" i="5"/>
  <c r="L18" i="5"/>
  <c r="I18" i="5"/>
  <c r="F18" i="5"/>
  <c r="L17" i="5"/>
  <c r="I17" i="5"/>
  <c r="F17" i="5"/>
  <c r="L16" i="5"/>
  <c r="I16" i="5"/>
  <c r="F16" i="5"/>
  <c r="L15" i="5"/>
  <c r="I15" i="5"/>
  <c r="F15" i="5"/>
  <c r="L14" i="5"/>
  <c r="I14" i="5"/>
  <c r="F14" i="5"/>
  <c r="L13" i="5"/>
  <c r="I13" i="5"/>
  <c r="F13" i="5"/>
  <c r="L12" i="5"/>
  <c r="I12" i="5"/>
  <c r="F12" i="5"/>
  <c r="L11" i="5"/>
  <c r="I11" i="5"/>
  <c r="F11" i="5"/>
  <c r="L10" i="5"/>
  <c r="I10" i="5"/>
  <c r="F10" i="5"/>
  <c r="L9" i="5"/>
  <c r="I9" i="5"/>
  <c r="F9" i="5"/>
  <c r="L8" i="5"/>
  <c r="I8" i="5"/>
  <c r="F8" i="5"/>
  <c r="L7" i="5"/>
  <c r="I7" i="5"/>
  <c r="F7" i="5"/>
  <c r="L6" i="5"/>
  <c r="I6" i="5"/>
  <c r="F6" i="5"/>
  <c r="L5" i="5"/>
  <c r="I5" i="5"/>
  <c r="F5" i="5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</calcChain>
</file>

<file path=xl/sharedStrings.xml><?xml version="1.0" encoding="utf-8"?>
<sst xmlns="http://schemas.openxmlformats.org/spreadsheetml/2006/main" count="341" uniqueCount="212">
  <si>
    <t>Study subset </t>
  </si>
  <si>
    <t>n=20,360</t>
  </si>
  <si>
    <t>All 25(OH)D </t>
  </si>
  <si>
    <t>n=70,207</t>
  </si>
  <si>
    <t>VLDL </t>
  </si>
  <si>
    <t>n=1,340,614</t>
  </si>
  <si>
    <t>Age (years)</t>
  </si>
  <si>
    <t>58 (48 to 68)</t>
  </si>
  <si>
    <t>59 (49 to 69)</t>
  </si>
  <si>
    <t>59 (49 to 70)</t>
  </si>
  <si>
    <t>Sex (% female)</t>
  </si>
  <si>
    <t>HDL-C (mg/dL)</t>
  </si>
  <si>
    <t>50 (42 to 62)</t>
  </si>
  <si>
    <t>51 (42 to 63)</t>
  </si>
  <si>
    <t>52 (42 to 63)</t>
  </si>
  <si>
    <t>TC (mg/dL)</t>
  </si>
  <si>
    <t>188 (160 to 219)</t>
  </si>
  <si>
    <t>188 (159 to 220)</t>
  </si>
  <si>
    <r>
      <t>LDL-C</t>
    </r>
    <r>
      <rPr>
        <sz val="12"/>
        <color rgb="FF000000"/>
        <rFont val="Times New Roman"/>
        <family val="1"/>
      </rPr>
      <t>f</t>
    </r>
    <r>
      <rPr>
        <sz val="10.15"/>
        <color rgb="FF000000"/>
        <rFont val="Times New Roman"/>
        <family val="1"/>
      </rPr>
      <t> (mg/dL)</t>
    </r>
  </si>
  <si>
    <t>106 (81 to 133)</t>
  </si>
  <si>
    <t>106 (82 to 133)</t>
  </si>
  <si>
    <t>106 (82 to 134)</t>
  </si>
  <si>
    <r>
      <t>LDL-C</t>
    </r>
    <r>
      <rPr>
        <sz val="12"/>
        <color rgb="FF000000"/>
        <rFont val="Times New Roman"/>
        <family val="1"/>
      </rPr>
      <t>d</t>
    </r>
    <r>
      <rPr>
        <sz val="10.15"/>
        <color rgb="FF000000"/>
        <rFont val="Times New Roman"/>
        <family val="1"/>
      </rPr>
      <t> (mg/dL)</t>
    </r>
  </si>
  <si>
    <t>109 (85 to 136)</t>
  </si>
  <si>
    <t>109 (86 to 136)</t>
  </si>
  <si>
    <t>108 (85 to 135)</t>
  </si>
  <si>
    <t>Triglycerides (mg/dL)</t>
  </si>
  <si>
    <t>120 (84 to 176)</t>
  </si>
  <si>
    <t>118 (83 to 172)</t>
  </si>
  <si>
    <t>115 (82 to 166)</t>
  </si>
  <si>
    <t>HbA1c (%)</t>
  </si>
  <si>
    <t>5.8 (5.4 to 6.3)</t>
  </si>
  <si>
    <t>5.7 (5.4 to 6.0)</t>
  </si>
  <si>
    <t>5.6 (5.3 to 5.9)</t>
  </si>
  <si>
    <t>Insulin (μIU/L)</t>
  </si>
  <si>
    <t>12.7 (7.7 to 22.6)</t>
  </si>
  <si>
    <t>10.3 (6.6 to 17.8)</t>
  </si>
  <si>
    <t>8.5 (5.3 to 14.1)</t>
  </si>
  <si>
    <t>Creatinine (mg/dL)</t>
  </si>
  <si>
    <t>0.8 (0.8 to 1.0)</t>
  </si>
  <si>
    <t>0.9 (0.8 to 1.0)</t>
  </si>
  <si>
    <t>BUN (mg/dL)</t>
  </si>
  <si>
    <t>14.7 (11.8 to 18.5)</t>
  </si>
  <si>
    <t>15.5 (12.6 to 19.0)</t>
  </si>
  <si>
    <t>16 (13.1 to 19.6)</t>
  </si>
  <si>
    <t>48 (39 to 58)</t>
  </si>
  <si>
    <t>49 (41 to 60)</t>
  </si>
  <si>
    <t>53 (43 to 65)</t>
  </si>
  <si>
    <t>196 (167 to 228)</t>
  </si>
  <si>
    <t>192 (164 to 223)</t>
  </si>
  <si>
    <t>182 (101 to 154)</t>
  </si>
  <si>
    <t>non-HDL-C (mg/dL)</t>
  </si>
  <si>
    <t>147 (118 to 179)</t>
  </si>
  <si>
    <t>139 (113 to 169)</t>
  </si>
  <si>
    <t>125 (101 to 154)</t>
  </si>
  <si>
    <t>111.4 (85 to 139.2)</t>
  </si>
  <si>
    <t>109 (84.6 to 136.4)</t>
  </si>
  <si>
    <t>101.6 (78.4 to 127.2)</t>
  </si>
  <si>
    <t>117 (92 to 144)</t>
  </si>
  <si>
    <t>113 (90 to 140)</t>
  </si>
  <si>
    <t>103 (82 to 129)</t>
  </si>
  <si>
    <t>IDL-C (mg/dL)</t>
  </si>
  <si>
    <t>12 (9 to 17)</t>
  </si>
  <si>
    <t>11 (8 to 16)</t>
  </si>
  <si>
    <t>10 (7 to 14)</t>
  </si>
  <si>
    <t>VLDL-C (mg/dL)</t>
  </si>
  <si>
    <t>24 (18 to 33)</t>
  </si>
  <si>
    <t>23 (18 to 31)</t>
  </si>
  <si>
    <t>20 (16 to 26)</t>
  </si>
  <si>
    <t>RLP (mg/dL)</t>
  </si>
  <si>
    <t>26 (20 to 35)</t>
  </si>
  <si>
    <t>24 (19 to 32)</t>
  </si>
  <si>
    <t>21 (17 to 28)</t>
  </si>
  <si>
    <t>137 (94 to 207)</t>
  </si>
  <si>
    <t>128 (90 to 185)</t>
  </si>
  <si>
    <t>105 (76 to 149)</t>
  </si>
  <si>
    <t>13.4 (8.9 to 18.4)</t>
  </si>
  <si>
    <t>12.6 (8.4 to 17.7)</t>
  </si>
  <si>
    <t>10.6 (6.8 to 15.6)</t>
  </si>
  <si>
    <t>11.2 (4.8 to 21.9)</t>
  </si>
  <si>
    <t>11.4 (5 to 21.9)</t>
  </si>
  <si>
    <t>11.9 (5.4 to 21.6)</t>
  </si>
  <si>
    <t>46.9 (32.9 to 62.1)</t>
  </si>
  <si>
    <t>45.5 (32.9 to 60.4)</t>
  </si>
  <si>
    <t>41.3 (29.3 to 55.0)</t>
  </si>
  <si>
    <t>17.8 (10.7 to 28.8)</t>
  </si>
  <si>
    <t>17.4 (10.7 to 27.2)</t>
  </si>
  <si>
    <t>15.1 (10.2 to 22.7)</t>
  </si>
  <si>
    <t>LLDR</t>
  </si>
  <si>
    <t>0.99 (0.52 to 1.41)</t>
  </si>
  <si>
    <t>1.00 (0.52 to 1.41)</t>
  </si>
  <si>
    <t>0.95 (0.47 to 1.39)</t>
  </si>
  <si>
    <t>10 (8 to 14)</t>
  </si>
  <si>
    <t>11 (8 to 15)</t>
  </si>
  <si>
    <t>37 (31 to 44)</t>
  </si>
  <si>
    <t>38 (32 to 45)</t>
  </si>
  <si>
    <t>41 (34 to 49)</t>
  </si>
  <si>
    <t>Deficient 25(OH)D </t>
  </si>
  <si>
    <t>&lt;20 ng/ml (n=3962)</t>
  </si>
  <si>
    <t>Intermediate 25(OH)D </t>
  </si>
  <si>
    <t>≥20-30 ng/ml (n=6529)</t>
  </si>
  <si>
    <t>Optimal 25(OH)D </t>
  </si>
  <si>
    <t>≥30 ng/ml (n=9869)</t>
  </si>
  <si>
    <t>25(OH)D </t>
  </si>
  <si>
    <t>n</t>
  </si>
  <si>
    <t>&lt;20</t>
  </si>
  <si>
    <t>&gt;=20-30</t>
  </si>
  <si>
    <t>&gt;=30</t>
  </si>
  <si>
    <t xml:space="preserve">Detailed information : </t>
  </si>
  <si>
    <t xml:space="preserve">Study : </t>
  </si>
  <si>
    <t>#   - Deficient serum 25-hydroxy vitamin D is associated with an atherogenic lipid profile: The Very Large Database of Lipids (VLDL-3) Study</t>
  </si>
  <si>
    <t>#       https://www.ncbi.nlm.nih.gov/pmc/articles/PMC4762185/</t>
  </si>
  <si>
    <t>Parameter</t>
  </si>
  <si>
    <t>Deficient 25(OH)D &lt; 20 ng/ml</t>
  </si>
  <si>
    <t>Intermediate 25(OH)D ≥ 20–30 ng/ml</t>
  </si>
  <si>
    <t>Optimal 25(OH)D ≥ 30 ng/ml</t>
  </si>
  <si>
    <t>Age [years]</t>
  </si>
  <si>
    <t>58 (48–68)</t>
  </si>
  <si>
    <t>59 (50–69)</t>
  </si>
  <si>
    <t>62 (53–71)</t>
  </si>
  <si>
    <t>Hcy [µmol/l]</t>
  </si>
  <si>
    <t>11.6 (9–15.6)</t>
  </si>
  <si>
    <t>11 (9–14.6)</t>
  </si>
  <si>
    <t>10.7 (8.7–13.7)</t>
  </si>
  <si>
    <t>hs-CRP [mg/l]</t>
  </si>
  <si>
    <t>2.8 (1.3–6.3)</t>
  </si>
  <si>
    <t>2.1 (0.9–4.6)</t>
  </si>
  <si>
    <t>1.5 (0.7–3.7)</t>
  </si>
  <si>
    <t>Cystatin-C [mg/l]</t>
  </si>
  <si>
    <t>1.07 (0.93–1.32)</t>
  </si>
  <si>
    <t>1.07 (0.93–1.28)</t>
  </si>
  <si>
    <t>Creatinine [mg/dl]</t>
  </si>
  <si>
    <t>0.9 (0.8–1.0)</t>
  </si>
  <si>
    <t>GGT [U/l]</t>
  </si>
  <si>
    <t>31 (21–53)</t>
  </si>
  <si>
    <t>30 (20–44)</t>
  </si>
  <si>
    <t>26 (18–39)</t>
  </si>
  <si>
    <t>Uric acid [mg/dl]</t>
  </si>
  <si>
    <t>5.6 (4.6–6.7)</t>
  </si>
  <si>
    <t>5.6 (4.5–6.6)</t>
  </si>
  <si>
    <t>5.1 (4.1–6.2)</t>
  </si>
  <si>
    <t>5.8 (5.5–6.3)</t>
  </si>
  <si>
    <t>5.7 (5.5–6.1)</t>
  </si>
  <si>
    <t>5.7 (5.4–6.0)</t>
  </si>
  <si>
    <t>HDL-C [mg/dl]</t>
  </si>
  <si>
    <t>46 (39–56)</t>
  </si>
  <si>
    <t>49 (40–59)</t>
  </si>
  <si>
    <t>52 (43–65)</t>
  </si>
  <si>
    <t>TC [mg/dl]</t>
  </si>
  <si>
    <t>197 (164–230)</t>
  </si>
  <si>
    <t>185 (159–216)</t>
  </si>
  <si>
    <t>175 (148–208)</t>
  </si>
  <si>
    <t>Non-HDL-C [mg/dl]</t>
  </si>
  <si>
    <t>148 (117–179)</t>
  </si>
  <si>
    <t>134 (109–163)</t>
  </si>
  <si>
    <t>118.5 (94–150)</t>
  </si>
  <si>
    <t>LDL-C [mg/dl]</t>
  </si>
  <si>
    <t>119 (91–147)</t>
  </si>
  <si>
    <t>108.5 (85–135)</t>
  </si>
  <si>
    <t>97 (76–125)</t>
  </si>
  <si>
    <t>Triglycerides [mg/dl]</t>
  </si>
  <si>
    <t>145 (102–213)</t>
  </si>
  <si>
    <t>126 (89–183)</t>
  </si>
  <si>
    <t>103 (74–148)</t>
  </si>
  <si>
    <t>25OHD</t>
  </si>
  <si>
    <t>HbA1c (%)</t>
  </si>
  <si>
    <t>LDL-Cf (mg/dL)</t>
  </si>
  <si>
    <t>LDL-Cd (mg/dL)</t>
  </si>
  <si>
    <t>LDL1-C (mg/dL)</t>
  </si>
  <si>
    <t>LDL2-C (mg/dL)</t>
  </si>
  <si>
    <t>LDL3-C (mg/dL)</t>
  </si>
  <si>
    <t>LDL4-C (mg/dL)</t>
  </si>
  <si>
    <t>HDL2-C (mg/dL)</t>
  </si>
  <si>
    <t>HDL3-C (mg/dL)</t>
  </si>
  <si>
    <t>mean_gt30</t>
  </si>
  <si>
    <t>sd_gt30</t>
  </si>
  <si>
    <t>sd_2030</t>
  </si>
  <si>
    <t>mean_2030</t>
  </si>
  <si>
    <t>mean_lw20</t>
  </si>
  <si>
    <t>sd_lw20</t>
  </si>
  <si>
    <t>25OHD_lw20</t>
  </si>
  <si>
    <t>25OHD_2030</t>
  </si>
  <si>
    <t>25OHD_gt30</t>
  </si>
  <si>
    <t>Units</t>
  </si>
  <si>
    <t>u</t>
  </si>
  <si>
    <t>year</t>
  </si>
  <si>
    <t>female</t>
  </si>
  <si>
    <t>%</t>
  </si>
  <si>
    <t>μIU/L</t>
  </si>
  <si>
    <t>mg/dL</t>
  </si>
  <si>
    <t>Values</t>
  </si>
  <si>
    <t>Age</t>
  </si>
  <si>
    <t>Sex</t>
  </si>
  <si>
    <t>HbA1c</t>
  </si>
  <si>
    <t>Insulin</t>
  </si>
  <si>
    <t>Creatinine</t>
  </si>
  <si>
    <t>BUN</t>
  </si>
  <si>
    <t>HDL-C</t>
  </si>
  <si>
    <t>TC</t>
  </si>
  <si>
    <t>non-HDL-C</t>
  </si>
  <si>
    <t>LDL-Cf</t>
  </si>
  <si>
    <t>LDL-Cd</t>
  </si>
  <si>
    <t>IDL-C</t>
  </si>
  <si>
    <t>VLDL-C</t>
  </si>
  <si>
    <t>RLP</t>
  </si>
  <si>
    <t>Triglycerides</t>
  </si>
  <si>
    <t>LDL1-C</t>
  </si>
  <si>
    <t>LDL2-C</t>
  </si>
  <si>
    <t>LDL3-C</t>
  </si>
  <si>
    <t>LDL4-C</t>
  </si>
  <si>
    <t>HDL2-C</t>
  </si>
  <si>
    <t>HDL3-C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</si>
</sst>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.15"/>
      <color rgb="FF000000"/>
      <name val="Times New Roman"/>
      <family val="1"/>
    </font>
    <font>
      <sz val="10.15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485-4160-0B4D-BD83-F80F46B598CE}">
  <dimension ref="A3:C5"/>
  <sheetViews>
    <sheetView workbookViewId="0">
      <selection activeCell="D2" sqref="D2"/>
    </sheetView>
  </sheetViews>
  <sheetFormatPr baseColWidth="10" defaultRowHeight="16" x14ac:dyDescent="0.2"/>
  <sheetData>
    <row r="3" spans="1:3" x14ac:dyDescent="0.2">
      <c r="A3" t="s">
        <v>108</v>
      </c>
    </row>
    <row r="4" spans="1:3" x14ac:dyDescent="0.2">
      <c r="B4" t="s">
        <v>109</v>
      </c>
      <c r="C4" t="s">
        <v>110</v>
      </c>
    </row>
    <row r="5" spans="1:3" x14ac:dyDescent="0.2">
      <c r="C5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9305-D4E6-E34E-B91E-F8AD75C202CA}">
  <dimension ref="A1:D9"/>
  <sheetViews>
    <sheetView workbookViewId="0">
      <selection activeCell="B4" sqref="B4:C4"/>
    </sheetView>
  </sheetViews>
  <sheetFormatPr baseColWidth="10" defaultRowHeight="16" x14ac:dyDescent="0.2"/>
  <cols>
    <col min="1" max="1" width="15.83203125" bestFit="1" customWidth="1"/>
    <col min="2" max="2" width="18.5" customWidth="1"/>
    <col min="3" max="3" width="14.83203125" customWidth="1"/>
    <col min="4" max="4" width="20.1640625" customWidth="1"/>
  </cols>
  <sheetData>
    <row r="1" spans="1:4" x14ac:dyDescent="0.2">
      <c r="B1" s="1" t="s">
        <v>0</v>
      </c>
      <c r="C1" s="1" t="s">
        <v>2</v>
      </c>
      <c r="D1" s="1" t="s">
        <v>4</v>
      </c>
    </row>
    <row r="2" spans="1:4" x14ac:dyDescent="0.2">
      <c r="B2" s="1" t="s">
        <v>1</v>
      </c>
      <c r="C2" s="1" t="s">
        <v>3</v>
      </c>
      <c r="D2" s="1" t="s">
        <v>5</v>
      </c>
    </row>
    <row r="3" spans="1:4" x14ac:dyDescent="0.2">
      <c r="A3" s="2" t="s">
        <v>6</v>
      </c>
      <c r="B3" s="2" t="s">
        <v>7</v>
      </c>
      <c r="C3" s="2" t="s">
        <v>8</v>
      </c>
      <c r="D3" s="2" t="s">
        <v>9</v>
      </c>
    </row>
    <row r="4" spans="1:4" x14ac:dyDescent="0.2">
      <c r="A4" s="2" t="s">
        <v>10</v>
      </c>
      <c r="B4" s="2">
        <v>55.5</v>
      </c>
      <c r="C4" s="2">
        <v>56.3</v>
      </c>
      <c r="D4" s="2">
        <v>47.7</v>
      </c>
    </row>
    <row r="5" spans="1:4" x14ac:dyDescent="0.2">
      <c r="A5" s="2" t="s">
        <v>11</v>
      </c>
      <c r="B5" s="2" t="s">
        <v>12</v>
      </c>
      <c r="C5" s="2" t="s">
        <v>13</v>
      </c>
      <c r="D5" s="2" t="s">
        <v>14</v>
      </c>
    </row>
    <row r="6" spans="1:4" x14ac:dyDescent="0.2">
      <c r="A6" s="2" t="s">
        <v>15</v>
      </c>
      <c r="B6" s="2" t="s">
        <v>16</v>
      </c>
      <c r="C6" s="2" t="s">
        <v>16</v>
      </c>
      <c r="D6" s="2" t="s">
        <v>17</v>
      </c>
    </row>
    <row r="7" spans="1:4" x14ac:dyDescent="0.2">
      <c r="A7" s="2" t="s">
        <v>18</v>
      </c>
      <c r="B7" s="2" t="s">
        <v>19</v>
      </c>
      <c r="C7" s="2" t="s">
        <v>20</v>
      </c>
      <c r="D7" s="2" t="s">
        <v>21</v>
      </c>
    </row>
    <row r="8" spans="1:4" x14ac:dyDescent="0.2">
      <c r="A8" s="2" t="s">
        <v>22</v>
      </c>
      <c r="B8" s="2" t="s">
        <v>23</v>
      </c>
      <c r="C8" s="2" t="s">
        <v>24</v>
      </c>
      <c r="D8" s="2" t="s">
        <v>25</v>
      </c>
    </row>
    <row r="9" spans="1:4" x14ac:dyDescent="0.2">
      <c r="A9" s="2" t="s">
        <v>26</v>
      </c>
      <c r="B9" s="2" t="s">
        <v>27</v>
      </c>
      <c r="C9" s="2" t="s">
        <v>28</v>
      </c>
      <c r="D9" s="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D62C-6BC9-7C4D-8971-335ECD1C4E01}">
  <dimension ref="A1:J26"/>
  <sheetViews>
    <sheetView workbookViewId="0">
      <selection activeCell="A3" sqref="A3:J26"/>
    </sheetView>
  </sheetViews>
  <sheetFormatPr baseColWidth="10" defaultRowHeight="16" x14ac:dyDescent="0.2"/>
  <cols>
    <col min="1" max="1" width="18.6640625" style="4" bestFit="1" customWidth="1"/>
    <col min="2" max="2" width="18" style="4" bestFit="1" customWidth="1"/>
    <col min="3" max="4" width="18" style="4" customWidth="1"/>
    <col min="5" max="5" width="21.5" style="4" bestFit="1" customWidth="1"/>
    <col min="6" max="7" width="21.5" style="4" customWidth="1"/>
    <col min="8" max="8" width="18.1640625" style="4" bestFit="1" customWidth="1"/>
    <col min="9" max="16384" width="10.83203125" style="4"/>
  </cols>
  <sheetData>
    <row r="1" spans="1:10" x14ac:dyDescent="0.2">
      <c r="B1" s="3" t="s">
        <v>97</v>
      </c>
      <c r="C1" s="3"/>
      <c r="D1" s="3"/>
      <c r="E1" s="3" t="s">
        <v>99</v>
      </c>
      <c r="F1" s="3"/>
      <c r="G1" s="3"/>
      <c r="H1" s="3" t="s">
        <v>101</v>
      </c>
    </row>
    <row r="2" spans="1:10" x14ac:dyDescent="0.2">
      <c r="B2" s="3" t="s">
        <v>98</v>
      </c>
      <c r="C2" s="3"/>
      <c r="D2" s="3"/>
      <c r="E2" s="3" t="s">
        <v>100</v>
      </c>
      <c r="F2" s="3"/>
      <c r="G2" s="3"/>
      <c r="H2" s="3" t="s">
        <v>102</v>
      </c>
    </row>
    <row r="3" spans="1:10" x14ac:dyDescent="0.2">
      <c r="A3" s="4" t="s">
        <v>103</v>
      </c>
      <c r="B3" s="3" t="s">
        <v>180</v>
      </c>
      <c r="C3" s="3" t="s">
        <v>178</v>
      </c>
      <c r="D3" s="3" t="s">
        <v>179</v>
      </c>
      <c r="E3" s="3" t="s">
        <v>181</v>
      </c>
      <c r="F3" s="3" t="s">
        <v>177</v>
      </c>
      <c r="G3" s="3" t="s">
        <v>176</v>
      </c>
      <c r="H3" s="3" t="s">
        <v>182</v>
      </c>
      <c r="I3" s="3" t="s">
        <v>174</v>
      </c>
      <c r="J3" s="3" t="s">
        <v>175</v>
      </c>
    </row>
    <row r="4" spans="1:10" x14ac:dyDescent="0.2">
      <c r="A4" s="4" t="s">
        <v>104</v>
      </c>
      <c r="B4" s="4">
        <v>3962</v>
      </c>
      <c r="E4" s="4">
        <v>6529</v>
      </c>
      <c r="H4" s="4">
        <v>9869</v>
      </c>
    </row>
    <row r="5" spans="1:10" x14ac:dyDescent="0.2">
      <c r="A5" s="5" t="s">
        <v>6</v>
      </c>
      <c r="B5" s="5" t="s">
        <v>7</v>
      </c>
      <c r="C5" s="5">
        <v>58</v>
      </c>
      <c r="D5" s="5">
        <v>10</v>
      </c>
      <c r="E5" s="5" t="s">
        <v>8</v>
      </c>
      <c r="F5" s="5">
        <v>59</v>
      </c>
      <c r="G5" s="5">
        <v>10</v>
      </c>
      <c r="H5" s="5" t="s">
        <v>9</v>
      </c>
      <c r="I5" s="5">
        <v>59</v>
      </c>
      <c r="J5" s="5">
        <v>10.5</v>
      </c>
    </row>
    <row r="6" spans="1:10" x14ac:dyDescent="0.2">
      <c r="A6" s="5" t="s">
        <v>10</v>
      </c>
      <c r="B6" s="5">
        <v>58.9</v>
      </c>
      <c r="C6" s="5"/>
      <c r="D6" s="5"/>
      <c r="E6" s="5">
        <v>53.3</v>
      </c>
      <c r="F6" s="5"/>
      <c r="G6" s="5"/>
      <c r="H6" s="5">
        <v>55.6</v>
      </c>
      <c r="I6" s="5"/>
    </row>
    <row r="7" spans="1:10" x14ac:dyDescent="0.2">
      <c r="A7" s="5" t="s">
        <v>30</v>
      </c>
      <c r="B7" s="5" t="s">
        <v>31</v>
      </c>
      <c r="C7" s="5">
        <v>55.8</v>
      </c>
      <c r="D7" s="5">
        <f>ABS((5.4 - 6.3)/2)</f>
        <v>0.44999999999999973</v>
      </c>
      <c r="E7" s="5" t="s">
        <v>32</v>
      </c>
      <c r="F7" s="5">
        <v>5.7</v>
      </c>
      <c r="G7" s="5">
        <f>ABS((5.4 - 6)/2)</f>
        <v>0.29999999999999982</v>
      </c>
      <c r="H7" s="5" t="s">
        <v>33</v>
      </c>
      <c r="I7" s="4">
        <v>5.6</v>
      </c>
      <c r="J7" s="4">
        <f>ABS((5.3 - 5.9)/2)</f>
        <v>0.30000000000000027</v>
      </c>
    </row>
    <row r="8" spans="1:10" x14ac:dyDescent="0.2">
      <c r="A8" s="5" t="s">
        <v>34</v>
      </c>
      <c r="B8" s="5" t="s">
        <v>35</v>
      </c>
      <c r="C8" s="5">
        <v>12.7</v>
      </c>
      <c r="D8" s="5">
        <f>ABS((7.7 - 22.6)/2)</f>
        <v>7.4500000000000011</v>
      </c>
      <c r="E8" s="5" t="s">
        <v>36</v>
      </c>
      <c r="F8" s="5">
        <v>10.3</v>
      </c>
      <c r="G8" s="5">
        <f>ABS((6.6 - 17.8)/2)</f>
        <v>5.6000000000000005</v>
      </c>
      <c r="H8" s="5" t="s">
        <v>37</v>
      </c>
      <c r="I8" s="4">
        <v>8.5</v>
      </c>
      <c r="J8" s="4">
        <f>ABS((5.3 - 14.1)/2)</f>
        <v>4.4000000000000004</v>
      </c>
    </row>
    <row r="9" spans="1:10" x14ac:dyDescent="0.2">
      <c r="A9" s="5" t="s">
        <v>38</v>
      </c>
      <c r="B9" s="5" t="s">
        <v>39</v>
      </c>
      <c r="C9" s="5">
        <v>0.8</v>
      </c>
      <c r="D9" s="5">
        <f>ABS((0.8 - 1)/2)</f>
        <v>9.9999999999999978E-2</v>
      </c>
      <c r="E9" s="5" t="s">
        <v>40</v>
      </c>
      <c r="F9" s="5">
        <v>0.9</v>
      </c>
      <c r="G9" s="5">
        <f>ABS((0.8 - 1)/2)</f>
        <v>9.9999999999999978E-2</v>
      </c>
      <c r="H9" s="5" t="s">
        <v>40</v>
      </c>
      <c r="I9" s="4">
        <v>0.9</v>
      </c>
      <c r="J9" s="4">
        <f>ABS((0.8 - 1)/2)</f>
        <v>9.9999999999999978E-2</v>
      </c>
    </row>
    <row r="10" spans="1:10" x14ac:dyDescent="0.2">
      <c r="A10" s="5" t="s">
        <v>41</v>
      </c>
      <c r="B10" s="5" t="s">
        <v>42</v>
      </c>
      <c r="C10" s="5">
        <v>14.7</v>
      </c>
      <c r="D10" s="5">
        <f>ABS((11.8 - 18.5)/2)</f>
        <v>3.3499999999999996</v>
      </c>
      <c r="E10" s="5" t="s">
        <v>43</v>
      </c>
      <c r="F10" s="5">
        <v>15.5</v>
      </c>
      <c r="G10" s="5">
        <f>ABS((12.6 - 19)/2)</f>
        <v>3.2</v>
      </c>
      <c r="H10" s="5" t="s">
        <v>44</v>
      </c>
      <c r="I10" s="4">
        <v>16</v>
      </c>
      <c r="J10" s="4">
        <f>ABS((13.1 - 19.6)/2)</f>
        <v>3.2500000000000009</v>
      </c>
    </row>
    <row r="11" spans="1:10" x14ac:dyDescent="0.2">
      <c r="A11" s="5" t="s">
        <v>11</v>
      </c>
      <c r="B11" s="5" t="s">
        <v>45</v>
      </c>
      <c r="C11" s="5">
        <v>48</v>
      </c>
      <c r="D11" s="5">
        <f>ABS((39 - 58)/2)</f>
        <v>9.5</v>
      </c>
      <c r="E11" s="5" t="s">
        <v>46</v>
      </c>
      <c r="F11" s="5">
        <v>49</v>
      </c>
      <c r="G11" s="5">
        <f>ABS((41 - 60)/2)</f>
        <v>9.5</v>
      </c>
      <c r="H11" s="5" t="s">
        <v>47</v>
      </c>
      <c r="I11" s="4">
        <v>53</v>
      </c>
      <c r="J11" s="4">
        <f>ABS((43 - 65)/2)</f>
        <v>11</v>
      </c>
    </row>
    <row r="12" spans="1:10" x14ac:dyDescent="0.2">
      <c r="A12" s="5" t="s">
        <v>15</v>
      </c>
      <c r="B12" s="5" t="s">
        <v>48</v>
      </c>
      <c r="C12" s="5">
        <v>196</v>
      </c>
      <c r="D12" s="5">
        <f>ABS((167 - 228)/2)</f>
        <v>30.5</v>
      </c>
      <c r="E12" s="5" t="s">
        <v>49</v>
      </c>
      <c r="F12" s="5">
        <v>192</v>
      </c>
      <c r="G12" s="5">
        <f>ABS((164 - 223)/2)</f>
        <v>29.5</v>
      </c>
      <c r="H12" s="5" t="s">
        <v>50</v>
      </c>
      <c r="I12" s="4">
        <v>182</v>
      </c>
      <c r="J12" s="4">
        <f>ABS((101 - 154)/2)</f>
        <v>26.5</v>
      </c>
    </row>
    <row r="13" spans="1:10" x14ac:dyDescent="0.2">
      <c r="A13" s="5" t="s">
        <v>51</v>
      </c>
      <c r="B13" s="5" t="s">
        <v>52</v>
      </c>
      <c r="C13" s="5">
        <v>147</v>
      </c>
      <c r="D13" s="5">
        <f>ABS((118 - 179)/2)</f>
        <v>30.5</v>
      </c>
      <c r="E13" s="5" t="s">
        <v>53</v>
      </c>
      <c r="F13" s="5">
        <v>139</v>
      </c>
      <c r="G13" s="5">
        <f>ABS((113 - 169)/2)</f>
        <v>28</v>
      </c>
      <c r="H13" s="5" t="s">
        <v>54</v>
      </c>
      <c r="I13" s="4">
        <v>125</v>
      </c>
      <c r="J13" s="4">
        <f>ABS((101 - 154)/2)</f>
        <v>26.5</v>
      </c>
    </row>
    <row r="14" spans="1:10" x14ac:dyDescent="0.2">
      <c r="A14" s="5" t="s">
        <v>166</v>
      </c>
      <c r="B14" s="5" t="s">
        <v>55</v>
      </c>
      <c r="C14" s="5">
        <v>111.4</v>
      </c>
      <c r="D14" s="5">
        <f>ABS((85 - 139.2)/2)</f>
        <v>27.099999999999994</v>
      </c>
      <c r="E14" s="5" t="s">
        <v>56</v>
      </c>
      <c r="F14" s="5">
        <v>109</v>
      </c>
      <c r="G14" s="5">
        <f>ABS((84.6 - 136.4)/2)</f>
        <v>25.900000000000006</v>
      </c>
      <c r="H14" s="5" t="s">
        <v>57</v>
      </c>
      <c r="I14" s="4">
        <v>101.6</v>
      </c>
      <c r="J14" s="4">
        <f>ABS((78.4 - 127.2)/2)</f>
        <v>24.4</v>
      </c>
    </row>
    <row r="15" spans="1:10" x14ac:dyDescent="0.2">
      <c r="A15" s="5" t="s">
        <v>167</v>
      </c>
      <c r="B15" s="5" t="s">
        <v>58</v>
      </c>
      <c r="C15" s="5">
        <v>117</v>
      </c>
      <c r="D15" s="5">
        <f>ABS((92 - 144)/2)</f>
        <v>26</v>
      </c>
      <c r="E15" s="5" t="s">
        <v>59</v>
      </c>
      <c r="F15" s="5">
        <v>113</v>
      </c>
      <c r="G15" s="5">
        <f>ABS((90 - 140)/2)</f>
        <v>25</v>
      </c>
      <c r="H15" s="5" t="s">
        <v>60</v>
      </c>
      <c r="I15" s="4">
        <v>103</v>
      </c>
      <c r="J15" s="4">
        <f>ABS((82 - 129)/2)</f>
        <v>23.5</v>
      </c>
    </row>
    <row r="16" spans="1:10" x14ac:dyDescent="0.2">
      <c r="A16" s="5" t="s">
        <v>61</v>
      </c>
      <c r="B16" s="5" t="s">
        <v>62</v>
      </c>
      <c r="C16" s="5">
        <v>12</v>
      </c>
      <c r="D16" s="5">
        <f>ABS((9 - 17)/2)</f>
        <v>4</v>
      </c>
      <c r="E16" s="5" t="s">
        <v>63</v>
      </c>
      <c r="F16" s="5">
        <v>11</v>
      </c>
      <c r="G16" s="5">
        <f>ABS((8 - 16)/2)</f>
        <v>4</v>
      </c>
      <c r="H16" s="5" t="s">
        <v>64</v>
      </c>
      <c r="I16" s="4">
        <v>10</v>
      </c>
      <c r="J16" s="4">
        <f>ABS((7 - 14)/2)</f>
        <v>3.5</v>
      </c>
    </row>
    <row r="17" spans="1:10" x14ac:dyDescent="0.2">
      <c r="A17" s="5" t="s">
        <v>65</v>
      </c>
      <c r="B17" s="5" t="s">
        <v>66</v>
      </c>
      <c r="C17" s="5">
        <v>24</v>
      </c>
      <c r="D17" s="5">
        <f>ABS((18 - 33)/2)</f>
        <v>7.5</v>
      </c>
      <c r="E17" s="5" t="s">
        <v>67</v>
      </c>
      <c r="F17" s="5">
        <v>23</v>
      </c>
      <c r="G17" s="5">
        <f>ABS((18 - 31)/2)</f>
        <v>6.5</v>
      </c>
      <c r="H17" s="5" t="s">
        <v>68</v>
      </c>
      <c r="I17" s="4">
        <v>20</v>
      </c>
      <c r="J17" s="4">
        <f>ABS((16 - 26)/2)</f>
        <v>5</v>
      </c>
    </row>
    <row r="18" spans="1:10" x14ac:dyDescent="0.2">
      <c r="A18" s="5" t="s">
        <v>69</v>
      </c>
      <c r="B18" s="5" t="s">
        <v>70</v>
      </c>
      <c r="C18" s="5">
        <v>26</v>
      </c>
      <c r="D18" s="5">
        <f>ABS((20 - 35)/2)</f>
        <v>7.5</v>
      </c>
      <c r="E18" s="5" t="s">
        <v>71</v>
      </c>
      <c r="F18" s="5">
        <v>24</v>
      </c>
      <c r="G18" s="5">
        <f>ABS((19 - 32)/2)</f>
        <v>6.5</v>
      </c>
      <c r="H18" s="5" t="s">
        <v>72</v>
      </c>
      <c r="I18" s="4">
        <v>21</v>
      </c>
      <c r="J18" s="4">
        <f>ABS((17 - 28)/2)</f>
        <v>5.5</v>
      </c>
    </row>
    <row r="19" spans="1:10" x14ac:dyDescent="0.2">
      <c r="A19" s="5" t="s">
        <v>26</v>
      </c>
      <c r="B19" s="5" t="s">
        <v>73</v>
      </c>
      <c r="C19" s="5">
        <v>137</v>
      </c>
      <c r="D19" s="5">
        <f>ABS((94 - 207)/2)</f>
        <v>56.5</v>
      </c>
      <c r="E19" s="5" t="s">
        <v>74</v>
      </c>
      <c r="F19" s="5">
        <v>128</v>
      </c>
      <c r="G19" s="5">
        <f>ABS((90 - 185)/2)</f>
        <v>47.5</v>
      </c>
      <c r="H19" s="5" t="s">
        <v>75</v>
      </c>
      <c r="I19" s="4">
        <v>105</v>
      </c>
      <c r="J19" s="4">
        <f>ABS((76 - 149)/2)</f>
        <v>36.5</v>
      </c>
    </row>
    <row r="20" spans="1:10" x14ac:dyDescent="0.2">
      <c r="A20" s="5" t="s">
        <v>168</v>
      </c>
      <c r="B20" s="5" t="s">
        <v>76</v>
      </c>
      <c r="C20" s="5">
        <v>13.4</v>
      </c>
      <c r="D20" s="5">
        <f>ABS((8.9 - 18.4)/2)</f>
        <v>4.7499999999999991</v>
      </c>
      <c r="E20" s="5" t="s">
        <v>77</v>
      </c>
      <c r="F20" s="5">
        <v>12.6</v>
      </c>
      <c r="G20" s="5">
        <f>ABS((8.4 - 17.7)/2)</f>
        <v>4.6499999999999995</v>
      </c>
      <c r="H20" s="5" t="s">
        <v>78</v>
      </c>
      <c r="I20" s="4">
        <v>10.6</v>
      </c>
      <c r="J20" s="4">
        <f>ABS((6.8 - 15.6)/2)</f>
        <v>4.4000000000000004</v>
      </c>
    </row>
    <row r="21" spans="1:10" x14ac:dyDescent="0.2">
      <c r="A21" s="5" t="s">
        <v>169</v>
      </c>
      <c r="B21" s="5" t="s">
        <v>79</v>
      </c>
      <c r="C21" s="5">
        <v>11.2</v>
      </c>
      <c r="D21" s="5">
        <f>ABS((4.8 - 21.9)/2)</f>
        <v>8.5499999999999989</v>
      </c>
      <c r="E21" s="5" t="s">
        <v>80</v>
      </c>
      <c r="F21" s="5">
        <v>11.4</v>
      </c>
      <c r="G21" s="5">
        <f>ABS((5 - 21.9)/2)</f>
        <v>8.4499999999999993</v>
      </c>
      <c r="H21" s="5" t="s">
        <v>81</v>
      </c>
      <c r="I21" s="4">
        <v>11.9</v>
      </c>
      <c r="J21" s="4">
        <f>ABS((5.4 - 21.6)/2)</f>
        <v>8.1000000000000014</v>
      </c>
    </row>
    <row r="22" spans="1:10" x14ac:dyDescent="0.2">
      <c r="A22" s="5" t="s">
        <v>170</v>
      </c>
      <c r="B22" s="5" t="s">
        <v>82</v>
      </c>
      <c r="C22" s="5">
        <v>46.9</v>
      </c>
      <c r="D22" s="5">
        <f>ABS((32.9 - 62.1)/2)</f>
        <v>14.600000000000001</v>
      </c>
      <c r="E22" s="5" t="s">
        <v>83</v>
      </c>
      <c r="F22" s="5">
        <v>45.5</v>
      </c>
      <c r="G22" s="5">
        <f>ABS((32.9 - 60.4)/2)</f>
        <v>13.75</v>
      </c>
      <c r="H22" s="5" t="s">
        <v>84</v>
      </c>
      <c r="I22" s="4">
        <v>41.3</v>
      </c>
      <c r="J22" s="4">
        <f>ABS((29.3 - 55)/2)</f>
        <v>12.85</v>
      </c>
    </row>
    <row r="23" spans="1:10" x14ac:dyDescent="0.2">
      <c r="A23" s="5" t="s">
        <v>171</v>
      </c>
      <c r="B23" s="5" t="s">
        <v>85</v>
      </c>
      <c r="C23" s="5">
        <v>17.8</v>
      </c>
      <c r="D23" s="5">
        <f>ABS((10.7 - 28.8)/2)</f>
        <v>9.0500000000000007</v>
      </c>
      <c r="E23" s="5" t="s">
        <v>86</v>
      </c>
      <c r="F23" s="5">
        <v>17.399999999999999</v>
      </c>
      <c r="G23" s="5">
        <f>ABS((10.7 - 27.2)/2)</f>
        <v>8.25</v>
      </c>
      <c r="H23" s="5" t="s">
        <v>87</v>
      </c>
      <c r="I23" s="4">
        <v>15.1</v>
      </c>
      <c r="J23" s="4">
        <f>ABS((10.2 - 22.7)/2)</f>
        <v>6.25</v>
      </c>
    </row>
    <row r="24" spans="1:10" x14ac:dyDescent="0.2">
      <c r="A24" s="5" t="s">
        <v>88</v>
      </c>
      <c r="B24" s="5" t="s">
        <v>89</v>
      </c>
      <c r="C24" s="5">
        <v>0.99</v>
      </c>
      <c r="D24" s="5">
        <f>ABS((0.52 - 1.41)/2)</f>
        <v>0.44499999999999995</v>
      </c>
      <c r="E24" s="5" t="s">
        <v>90</v>
      </c>
      <c r="F24" s="5">
        <v>1</v>
      </c>
      <c r="G24" s="5">
        <f>ABS((0.52 - 1.41)/2)</f>
        <v>0.44499999999999995</v>
      </c>
      <c r="H24" s="5" t="s">
        <v>91</v>
      </c>
      <c r="I24" s="4">
        <v>0.95</v>
      </c>
      <c r="J24" s="4">
        <f>ABS((0.47 - 1.39)/2)</f>
        <v>0.45999999999999996</v>
      </c>
    </row>
    <row r="25" spans="1:10" x14ac:dyDescent="0.2">
      <c r="A25" s="5" t="s">
        <v>172</v>
      </c>
      <c r="B25" s="5" t="s">
        <v>92</v>
      </c>
      <c r="C25" s="5">
        <v>10</v>
      </c>
      <c r="D25" s="5">
        <f>ABS((8 - 14)/2)</f>
        <v>3</v>
      </c>
      <c r="E25" s="5" t="s">
        <v>93</v>
      </c>
      <c r="F25" s="5">
        <v>11</v>
      </c>
      <c r="G25" s="5">
        <f>ABS((8 - 15)/2)</f>
        <v>3.5</v>
      </c>
      <c r="H25" s="5" t="s">
        <v>62</v>
      </c>
      <c r="I25" s="4">
        <v>12</v>
      </c>
      <c r="J25" s="4">
        <f>ABS((9 - 17)/2)</f>
        <v>4</v>
      </c>
    </row>
    <row r="26" spans="1:10" x14ac:dyDescent="0.2">
      <c r="A26" s="5" t="s">
        <v>173</v>
      </c>
      <c r="B26" s="5" t="s">
        <v>94</v>
      </c>
      <c r="C26" s="5">
        <v>37</v>
      </c>
      <c r="D26" s="5">
        <f>ABS((31 - 44)/2)</f>
        <v>6.5</v>
      </c>
      <c r="E26" s="5" t="s">
        <v>95</v>
      </c>
      <c r="F26" s="5">
        <v>38</v>
      </c>
      <c r="G26" s="5">
        <f>ABS((32 - 45)/2)</f>
        <v>6.5</v>
      </c>
      <c r="H26" s="5" t="s">
        <v>96</v>
      </c>
      <c r="I26" s="4">
        <v>41</v>
      </c>
      <c r="J26" s="4">
        <f>ABS((34 - 49)/2)</f>
        <v>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B902-1B0E-2246-8567-C499F467A7FB}">
  <dimension ref="A1:L24"/>
  <sheetViews>
    <sheetView tabSelected="1" workbookViewId="0">
      <selection activeCell="C7" sqref="C7"/>
    </sheetView>
  </sheetViews>
  <sheetFormatPr baseColWidth="10" defaultRowHeight="16" x14ac:dyDescent="0.2"/>
  <cols>
    <col min="1" max="1" width="18.6640625" bestFit="1" customWidth="1"/>
    <col min="2" max="2" width="18.6640625" customWidth="1"/>
  </cols>
  <sheetData>
    <row r="1" spans="1:12" x14ac:dyDescent="0.2">
      <c r="A1" s="4"/>
      <c r="B1" s="4" t="s">
        <v>190</v>
      </c>
      <c r="C1" s="4" t="s">
        <v>183</v>
      </c>
      <c r="D1" s="3" t="s">
        <v>180</v>
      </c>
      <c r="E1" s="3" t="s">
        <v>178</v>
      </c>
      <c r="F1" s="3" t="s">
        <v>179</v>
      </c>
      <c r="G1" s="3" t="s">
        <v>181</v>
      </c>
      <c r="H1" s="3" t="s">
        <v>177</v>
      </c>
      <c r="I1" s="3" t="s">
        <v>176</v>
      </c>
      <c r="J1" s="3" t="s">
        <v>182</v>
      </c>
      <c r="K1" s="3" t="s">
        <v>174</v>
      </c>
      <c r="L1" s="3" t="s">
        <v>175</v>
      </c>
    </row>
    <row r="2" spans="1:12" x14ac:dyDescent="0.2">
      <c r="A2" s="4" t="s">
        <v>104</v>
      </c>
      <c r="B2" s="4" t="s">
        <v>104</v>
      </c>
      <c r="C2" s="4" t="s">
        <v>184</v>
      </c>
      <c r="D2" s="4">
        <v>3962</v>
      </c>
      <c r="E2" s="4"/>
      <c r="F2" s="4"/>
      <c r="G2" s="4">
        <v>6529</v>
      </c>
      <c r="H2" s="4"/>
      <c r="I2" s="4"/>
      <c r="J2" s="4">
        <v>9869</v>
      </c>
      <c r="K2" s="4"/>
      <c r="L2" s="4"/>
    </row>
    <row r="3" spans="1:12" x14ac:dyDescent="0.2">
      <c r="A3" s="5" t="s">
        <v>6</v>
      </c>
      <c r="B3" s="5" t="s">
        <v>191</v>
      </c>
      <c r="C3" s="5" t="s">
        <v>185</v>
      </c>
      <c r="D3" s="5" t="s">
        <v>7</v>
      </c>
      <c r="E3" s="5">
        <v>58</v>
      </c>
      <c r="F3" s="5">
        <v>10</v>
      </c>
      <c r="G3" s="5" t="s">
        <v>8</v>
      </c>
      <c r="H3" s="5">
        <v>59</v>
      </c>
      <c r="I3" s="5">
        <v>10</v>
      </c>
      <c r="J3" s="5" t="s">
        <v>9</v>
      </c>
      <c r="K3" s="5">
        <v>59</v>
      </c>
      <c r="L3" s="5">
        <v>10.5</v>
      </c>
    </row>
    <row r="4" spans="1:12" x14ac:dyDescent="0.2">
      <c r="A4" s="5" t="s">
        <v>10</v>
      </c>
      <c r="B4" s="5" t="s">
        <v>192</v>
      </c>
      <c r="C4" s="5" t="s">
        <v>186</v>
      </c>
      <c r="D4" s="5">
        <v>58.9</v>
      </c>
      <c r="E4" s="5"/>
      <c r="F4" s="5"/>
      <c r="G4" s="5">
        <v>53.3</v>
      </c>
      <c r="H4" s="5"/>
      <c r="I4" s="5"/>
      <c r="J4" s="5">
        <v>55.6</v>
      </c>
      <c r="K4" s="5"/>
      <c r="L4" s="4"/>
    </row>
    <row r="5" spans="1:12" x14ac:dyDescent="0.2">
      <c r="A5" s="5" t="s">
        <v>30</v>
      </c>
      <c r="B5" s="5" t="s">
        <v>193</v>
      </c>
      <c r="C5" s="5" t="s">
        <v>187</v>
      </c>
      <c r="D5" s="5" t="s">
        <v>31</v>
      </c>
      <c r="E5" s="5">
        <v>55.8</v>
      </c>
      <c r="F5" s="5">
        <f>ABS((5.4 - 6.3)/2)</f>
        <v>0.44999999999999973</v>
      </c>
      <c r="G5" s="5" t="s">
        <v>32</v>
      </c>
      <c r="H5" s="5">
        <v>5.7</v>
      </c>
      <c r="I5" s="5">
        <f>ABS((5.4 - 6)/2)</f>
        <v>0.29999999999999982</v>
      </c>
      <c r="J5" s="5" t="s">
        <v>33</v>
      </c>
      <c r="K5" s="4">
        <v>5.6</v>
      </c>
      <c r="L5" s="4">
        <f>ABS((5.3 - 5.9)/2)</f>
        <v>0.30000000000000027</v>
      </c>
    </row>
    <row r="6" spans="1:12" x14ac:dyDescent="0.2">
      <c r="A6" s="5" t="s">
        <v>34</v>
      </c>
      <c r="B6" s="5" t="s">
        <v>194</v>
      </c>
      <c r="C6" s="5" t="s">
        <v>188</v>
      </c>
      <c r="D6" s="5" t="s">
        <v>35</v>
      </c>
      <c r="E6" s="5">
        <v>12.7</v>
      </c>
      <c r="F6" s="5">
        <f>ABS((7.7 - 22.6)/2)</f>
        <v>7.4500000000000011</v>
      </c>
      <c r="G6" s="5" t="s">
        <v>36</v>
      </c>
      <c r="H6" s="5">
        <v>10.3</v>
      </c>
      <c r="I6" s="5">
        <f>ABS((6.6 - 17.8)/2)</f>
        <v>5.6000000000000005</v>
      </c>
      <c r="J6" s="5" t="s">
        <v>37</v>
      </c>
      <c r="K6" s="4">
        <v>8.5</v>
      </c>
      <c r="L6" s="4">
        <f>ABS((5.3 - 14.1)/2)</f>
        <v>4.4000000000000004</v>
      </c>
    </row>
    <row r="7" spans="1:12" x14ac:dyDescent="0.2">
      <c r="A7" s="5" t="s">
        <v>38</v>
      </c>
      <c r="B7" s="5" t="s">
        <v>195</v>
      </c>
      <c r="C7" s="5" t="s">
        <v>189</v>
      </c>
      <c r="D7" s="5" t="s">
        <v>39</v>
      </c>
      <c r="E7" s="5">
        <v>0.8</v>
      </c>
      <c r="F7" s="5">
        <f>ABS((0.8 - 1)/2)</f>
        <v>9.9999999999999978E-2</v>
      </c>
      <c r="G7" s="5" t="s">
        <v>40</v>
      </c>
      <c r="H7" s="5">
        <v>0.9</v>
      </c>
      <c r="I7" s="5">
        <f>ABS((0.8 - 1)/2)</f>
        <v>9.9999999999999978E-2</v>
      </c>
      <c r="J7" s="5" t="s">
        <v>40</v>
      </c>
      <c r="K7" s="4">
        <v>0.9</v>
      </c>
      <c r="L7" s="4">
        <f>ABS((0.8 - 1)/2)</f>
        <v>9.9999999999999978E-2</v>
      </c>
    </row>
    <row r="8" spans="1:12" x14ac:dyDescent="0.2">
      <c r="A8" s="5" t="s">
        <v>41</v>
      </c>
      <c r="B8" s="5" t="s">
        <v>196</v>
      </c>
      <c r="C8" s="5" t="s">
        <v>189</v>
      </c>
      <c r="D8" s="5" t="s">
        <v>42</v>
      </c>
      <c r="E8" s="5">
        <v>14.7</v>
      </c>
      <c r="F8" s="5">
        <f>ABS((11.8 - 18.5)/2)</f>
        <v>3.3499999999999996</v>
      </c>
      <c r="G8" s="5" t="s">
        <v>43</v>
      </c>
      <c r="H8" s="5">
        <v>15.5</v>
      </c>
      <c r="I8" s="5">
        <f>ABS((12.6 - 19)/2)</f>
        <v>3.2</v>
      </c>
      <c r="J8" s="5" t="s">
        <v>44</v>
      </c>
      <c r="K8" s="4">
        <v>16</v>
      </c>
      <c r="L8" s="4">
        <f>ABS((13.1 - 19.6)/2)</f>
        <v>3.2500000000000009</v>
      </c>
    </row>
    <row r="9" spans="1:12" x14ac:dyDescent="0.2">
      <c r="A9" s="5" t="s">
        <v>11</v>
      </c>
      <c r="B9" s="5" t="s">
        <v>197</v>
      </c>
      <c r="C9" s="5" t="s">
        <v>189</v>
      </c>
      <c r="D9" s="5" t="s">
        <v>45</v>
      </c>
      <c r="E9" s="5">
        <v>48</v>
      </c>
      <c r="F9" s="5">
        <f>ABS((39 - 58)/2)</f>
        <v>9.5</v>
      </c>
      <c r="G9" s="5" t="s">
        <v>46</v>
      </c>
      <c r="H9" s="5">
        <v>49</v>
      </c>
      <c r="I9" s="5">
        <f>ABS((41 - 60)/2)</f>
        <v>9.5</v>
      </c>
      <c r="J9" s="5" t="s">
        <v>47</v>
      </c>
      <c r="K9" s="4">
        <v>53</v>
      </c>
      <c r="L9" s="4">
        <f>ABS((43 - 65)/2)</f>
        <v>11</v>
      </c>
    </row>
    <row r="10" spans="1:12" x14ac:dyDescent="0.2">
      <c r="A10" s="5" t="s">
        <v>15</v>
      </c>
      <c r="B10" s="5" t="s">
        <v>198</v>
      </c>
      <c r="C10" s="5" t="s">
        <v>189</v>
      </c>
      <c r="D10" s="5" t="s">
        <v>48</v>
      </c>
      <c r="E10" s="5">
        <v>196</v>
      </c>
      <c r="F10" s="5">
        <f>ABS((167 - 228)/2)</f>
        <v>30.5</v>
      </c>
      <c r="G10" s="5" t="s">
        <v>49</v>
      </c>
      <c r="H10" s="5">
        <v>192</v>
      </c>
      <c r="I10" s="5">
        <f>ABS((164 - 223)/2)</f>
        <v>29.5</v>
      </c>
      <c r="J10" s="5" t="s">
        <v>50</v>
      </c>
      <c r="K10" s="4">
        <v>182</v>
      </c>
      <c r="L10" s="4">
        <f>ABS((101 - 154)/2)</f>
        <v>26.5</v>
      </c>
    </row>
    <row r="11" spans="1:12" x14ac:dyDescent="0.2">
      <c r="A11" s="5" t="s">
        <v>51</v>
      </c>
      <c r="B11" s="5" t="s">
        <v>199</v>
      </c>
      <c r="C11" s="5" t="s">
        <v>189</v>
      </c>
      <c r="D11" s="5" t="s">
        <v>52</v>
      </c>
      <c r="E11" s="5">
        <v>147</v>
      </c>
      <c r="F11" s="5">
        <f>ABS((118 - 179)/2)</f>
        <v>30.5</v>
      </c>
      <c r="G11" s="5" t="s">
        <v>53</v>
      </c>
      <c r="H11" s="5">
        <v>139</v>
      </c>
      <c r="I11" s="5">
        <f>ABS((113 - 169)/2)</f>
        <v>28</v>
      </c>
      <c r="J11" s="5" t="s">
        <v>54</v>
      </c>
      <c r="K11" s="4">
        <v>125</v>
      </c>
      <c r="L11" s="4">
        <f>ABS((101 - 154)/2)</f>
        <v>26.5</v>
      </c>
    </row>
    <row r="12" spans="1:12" x14ac:dyDescent="0.2">
      <c r="A12" s="5" t="s">
        <v>166</v>
      </c>
      <c r="B12" s="5" t="s">
        <v>200</v>
      </c>
      <c r="C12" s="5" t="s">
        <v>189</v>
      </c>
      <c r="D12" s="5" t="s">
        <v>55</v>
      </c>
      <c r="E12" s="5">
        <v>111.4</v>
      </c>
      <c r="F12" s="5">
        <f>ABS((85 - 139.2)/2)</f>
        <v>27.099999999999994</v>
      </c>
      <c r="G12" s="5" t="s">
        <v>56</v>
      </c>
      <c r="H12" s="5">
        <v>109</v>
      </c>
      <c r="I12" s="5">
        <f>ABS((84.6 - 136.4)/2)</f>
        <v>25.900000000000006</v>
      </c>
      <c r="J12" s="5" t="s">
        <v>57</v>
      </c>
      <c r="K12" s="4">
        <v>101.6</v>
      </c>
      <c r="L12" s="4">
        <f>ABS((78.4 - 127.2)/2)</f>
        <v>24.4</v>
      </c>
    </row>
    <row r="13" spans="1:12" x14ac:dyDescent="0.2">
      <c r="A13" s="5" t="s">
        <v>167</v>
      </c>
      <c r="B13" s="5" t="s">
        <v>201</v>
      </c>
      <c r="C13" s="5" t="s">
        <v>189</v>
      </c>
      <c r="D13" s="5" t="s">
        <v>58</v>
      </c>
      <c r="E13" s="5">
        <v>117</v>
      </c>
      <c r="F13" s="5">
        <f>ABS((92 - 144)/2)</f>
        <v>26</v>
      </c>
      <c r="G13" s="5" t="s">
        <v>59</v>
      </c>
      <c r="H13" s="5">
        <v>113</v>
      </c>
      <c r="I13" s="5">
        <f>ABS((90 - 140)/2)</f>
        <v>25</v>
      </c>
      <c r="J13" s="5" t="s">
        <v>60</v>
      </c>
      <c r="K13" s="4">
        <v>103</v>
      </c>
      <c r="L13" s="4">
        <f>ABS((82 - 129)/2)</f>
        <v>23.5</v>
      </c>
    </row>
    <row r="14" spans="1:12" x14ac:dyDescent="0.2">
      <c r="A14" s="5" t="s">
        <v>61</v>
      </c>
      <c r="B14" s="5" t="s">
        <v>202</v>
      </c>
      <c r="C14" s="5" t="s">
        <v>189</v>
      </c>
      <c r="D14" s="5" t="s">
        <v>62</v>
      </c>
      <c r="E14" s="5">
        <v>12</v>
      </c>
      <c r="F14" s="5">
        <f>ABS((9 - 17)/2)</f>
        <v>4</v>
      </c>
      <c r="G14" s="5" t="s">
        <v>63</v>
      </c>
      <c r="H14" s="5">
        <v>11</v>
      </c>
      <c r="I14" s="5">
        <f>ABS((8 - 16)/2)</f>
        <v>4</v>
      </c>
      <c r="J14" s="5" t="s">
        <v>64</v>
      </c>
      <c r="K14" s="4">
        <v>10</v>
      </c>
      <c r="L14" s="4">
        <f>ABS((7 - 14)/2)</f>
        <v>3.5</v>
      </c>
    </row>
    <row r="15" spans="1:12" x14ac:dyDescent="0.2">
      <c r="A15" s="5" t="s">
        <v>65</v>
      </c>
      <c r="B15" s="5" t="s">
        <v>203</v>
      </c>
      <c r="C15" s="5" t="s">
        <v>189</v>
      </c>
      <c r="D15" s="5" t="s">
        <v>66</v>
      </c>
      <c r="E15" s="5">
        <v>24</v>
      </c>
      <c r="F15" s="5">
        <f>ABS((18 - 33)/2)</f>
        <v>7.5</v>
      </c>
      <c r="G15" s="5" t="s">
        <v>67</v>
      </c>
      <c r="H15" s="5">
        <v>23</v>
      </c>
      <c r="I15" s="5">
        <f>ABS((18 - 31)/2)</f>
        <v>6.5</v>
      </c>
      <c r="J15" s="5" t="s">
        <v>68</v>
      </c>
      <c r="K15" s="4">
        <v>20</v>
      </c>
      <c r="L15" s="4">
        <f>ABS((16 - 26)/2)</f>
        <v>5</v>
      </c>
    </row>
    <row r="16" spans="1:12" x14ac:dyDescent="0.2">
      <c r="A16" s="5" t="s">
        <v>69</v>
      </c>
      <c r="B16" s="5" t="s">
        <v>204</v>
      </c>
      <c r="C16" s="5" t="s">
        <v>189</v>
      </c>
      <c r="D16" s="5" t="s">
        <v>70</v>
      </c>
      <c r="E16" s="5">
        <v>26</v>
      </c>
      <c r="F16" s="5">
        <f>ABS((20 - 35)/2)</f>
        <v>7.5</v>
      </c>
      <c r="G16" s="5" t="s">
        <v>71</v>
      </c>
      <c r="H16" s="5">
        <v>24</v>
      </c>
      <c r="I16" s="5">
        <f>ABS((19 - 32)/2)</f>
        <v>6.5</v>
      </c>
      <c r="J16" s="5" t="s">
        <v>72</v>
      </c>
      <c r="K16" s="4">
        <v>21</v>
      </c>
      <c r="L16" s="4">
        <f>ABS((17 - 28)/2)</f>
        <v>5.5</v>
      </c>
    </row>
    <row r="17" spans="1:12" x14ac:dyDescent="0.2">
      <c r="A17" s="5" t="s">
        <v>26</v>
      </c>
      <c r="B17" s="5" t="s">
        <v>205</v>
      </c>
      <c r="C17" s="5" t="s">
        <v>189</v>
      </c>
      <c r="D17" s="5" t="s">
        <v>73</v>
      </c>
      <c r="E17" s="5">
        <v>137</v>
      </c>
      <c r="F17" s="5">
        <f>ABS((94 - 207)/2)</f>
        <v>56.5</v>
      </c>
      <c r="G17" s="5" t="s">
        <v>74</v>
      </c>
      <c r="H17" s="5">
        <v>128</v>
      </c>
      <c r="I17" s="5">
        <f>ABS((90 - 185)/2)</f>
        <v>47.5</v>
      </c>
      <c r="J17" s="5" t="s">
        <v>75</v>
      </c>
      <c r="K17" s="4">
        <v>105</v>
      </c>
      <c r="L17" s="4">
        <f>ABS((76 - 149)/2)</f>
        <v>36.5</v>
      </c>
    </row>
    <row r="18" spans="1:12" x14ac:dyDescent="0.2">
      <c r="A18" s="5" t="s">
        <v>168</v>
      </c>
      <c r="B18" s="5" t="s">
        <v>206</v>
      </c>
      <c r="C18" s="5" t="s">
        <v>189</v>
      </c>
      <c r="D18" s="5" t="s">
        <v>76</v>
      </c>
      <c r="E18" s="5">
        <v>13.4</v>
      </c>
      <c r="F18" s="5">
        <f>ABS((8.9 - 18.4)/2)</f>
        <v>4.7499999999999991</v>
      </c>
      <c r="G18" s="5" t="s">
        <v>77</v>
      </c>
      <c r="H18" s="5">
        <v>12.6</v>
      </c>
      <c r="I18" s="5">
        <f>ABS((8.4 - 17.7)/2)</f>
        <v>4.6499999999999995</v>
      </c>
      <c r="J18" s="5" t="s">
        <v>78</v>
      </c>
      <c r="K18" s="4">
        <v>10.6</v>
      </c>
      <c r="L18" s="4">
        <f>ABS((6.8 - 15.6)/2)</f>
        <v>4.4000000000000004</v>
      </c>
    </row>
    <row r="19" spans="1:12" x14ac:dyDescent="0.2">
      <c r="A19" s="5" t="s">
        <v>169</v>
      </c>
      <c r="B19" s="5" t="s">
        <v>207</v>
      </c>
      <c r="C19" s="5" t="s">
        <v>189</v>
      </c>
      <c r="D19" s="5" t="s">
        <v>79</v>
      </c>
      <c r="E19" s="5">
        <v>11.2</v>
      </c>
      <c r="F19" s="5">
        <f>ABS((4.8 - 21.9)/2)</f>
        <v>8.5499999999999989</v>
      </c>
      <c r="G19" s="5" t="s">
        <v>80</v>
      </c>
      <c r="H19" s="5">
        <v>11.4</v>
      </c>
      <c r="I19" s="5">
        <f>ABS((5 - 21.9)/2)</f>
        <v>8.4499999999999993</v>
      </c>
      <c r="J19" s="5" t="s">
        <v>81</v>
      </c>
      <c r="K19" s="4">
        <v>11.9</v>
      </c>
      <c r="L19" s="4">
        <f>ABS((5.4 - 21.6)/2)</f>
        <v>8.1000000000000014</v>
      </c>
    </row>
    <row r="20" spans="1:12" x14ac:dyDescent="0.2">
      <c r="A20" s="5" t="s">
        <v>170</v>
      </c>
      <c r="B20" s="5" t="s">
        <v>208</v>
      </c>
      <c r="C20" s="5" t="s">
        <v>189</v>
      </c>
      <c r="D20" s="5" t="s">
        <v>82</v>
      </c>
      <c r="E20" s="5">
        <v>46.9</v>
      </c>
      <c r="F20" s="5">
        <f>ABS((32.9 - 62.1)/2)</f>
        <v>14.600000000000001</v>
      </c>
      <c r="G20" s="5" t="s">
        <v>83</v>
      </c>
      <c r="H20" s="5">
        <v>45.5</v>
      </c>
      <c r="I20" s="5">
        <f>ABS((32.9 - 60.4)/2)</f>
        <v>13.75</v>
      </c>
      <c r="J20" s="5" t="s">
        <v>84</v>
      </c>
      <c r="K20" s="4">
        <v>41.3</v>
      </c>
      <c r="L20" s="4">
        <f>ABS((29.3 - 55)/2)</f>
        <v>12.85</v>
      </c>
    </row>
    <row r="21" spans="1:12" x14ac:dyDescent="0.2">
      <c r="A21" s="5" t="s">
        <v>171</v>
      </c>
      <c r="B21" s="5" t="s">
        <v>209</v>
      </c>
      <c r="C21" s="5" t="s">
        <v>189</v>
      </c>
      <c r="D21" s="5" t="s">
        <v>85</v>
      </c>
      <c r="E21" s="5">
        <v>17.8</v>
      </c>
      <c r="F21" s="5">
        <f>ABS((10.7 - 28.8)/2)</f>
        <v>9.0500000000000007</v>
      </c>
      <c r="G21" s="5" t="s">
        <v>86</v>
      </c>
      <c r="H21" s="5">
        <v>17.399999999999999</v>
      </c>
      <c r="I21" s="5">
        <f>ABS((10.7 - 27.2)/2)</f>
        <v>8.25</v>
      </c>
      <c r="J21" s="5" t="s">
        <v>87</v>
      </c>
      <c r="K21" s="4">
        <v>15.1</v>
      </c>
      <c r="L21" s="4">
        <f>ABS((10.2 - 22.7)/2)</f>
        <v>6.25</v>
      </c>
    </row>
    <row r="22" spans="1:12" x14ac:dyDescent="0.2">
      <c r="A22" s="5" t="s">
        <v>88</v>
      </c>
      <c r="B22" s="5" t="s">
        <v>88</v>
      </c>
      <c r="C22" s="5"/>
      <c r="D22" s="5" t="s">
        <v>89</v>
      </c>
      <c r="E22" s="5">
        <v>0.99</v>
      </c>
      <c r="F22" s="5">
        <f>ABS((0.52 - 1.41)/2)</f>
        <v>0.44499999999999995</v>
      </c>
      <c r="G22" s="5" t="s">
        <v>90</v>
      </c>
      <c r="H22" s="5">
        <v>1</v>
      </c>
      <c r="I22" s="5">
        <f>ABS((0.52 - 1.41)/2)</f>
        <v>0.44499999999999995</v>
      </c>
      <c r="J22" s="5" t="s">
        <v>91</v>
      </c>
      <c r="K22" s="4">
        <v>0.95</v>
      </c>
      <c r="L22" s="4">
        <f>ABS((0.47 - 1.39)/2)</f>
        <v>0.45999999999999996</v>
      </c>
    </row>
    <row r="23" spans="1:12" x14ac:dyDescent="0.2">
      <c r="A23" s="5" t="s">
        <v>172</v>
      </c>
      <c r="B23" s="5" t="s">
        <v>210</v>
      </c>
      <c r="C23" s="5" t="s">
        <v>189</v>
      </c>
      <c r="D23" s="5" t="s">
        <v>92</v>
      </c>
      <c r="E23" s="5">
        <v>10</v>
      </c>
      <c r="F23" s="5">
        <f>ABS((8 - 14)/2)</f>
        <v>3</v>
      </c>
      <c r="G23" s="5" t="s">
        <v>93</v>
      </c>
      <c r="H23" s="5">
        <v>11</v>
      </c>
      <c r="I23" s="5">
        <f>ABS((8 - 15)/2)</f>
        <v>3.5</v>
      </c>
      <c r="J23" s="5" t="s">
        <v>62</v>
      </c>
      <c r="K23" s="4">
        <v>12</v>
      </c>
      <c r="L23" s="4">
        <f>ABS((9 - 17)/2)</f>
        <v>4</v>
      </c>
    </row>
    <row r="24" spans="1:12" x14ac:dyDescent="0.2">
      <c r="A24" s="5" t="s">
        <v>173</v>
      </c>
      <c r="B24" s="5" t="s">
        <v>211</v>
      </c>
      <c r="C24" s="5" t="s">
        <v>189</v>
      </c>
      <c r="D24" s="5" t="s">
        <v>94</v>
      </c>
      <c r="E24" s="5">
        <v>37</v>
      </c>
      <c r="F24" s="5">
        <f>ABS((31 - 44)/2)</f>
        <v>6.5</v>
      </c>
      <c r="G24" s="5" t="s">
        <v>95</v>
      </c>
      <c r="H24" s="5">
        <v>38</v>
      </c>
      <c r="I24" s="5">
        <f>ABS((32 - 45)/2)</f>
        <v>6.5</v>
      </c>
      <c r="J24" s="5" t="s">
        <v>96</v>
      </c>
      <c r="K24" s="4">
        <v>41</v>
      </c>
      <c r="L24" s="4">
        <f>ABS((34 - 49)/2)</f>
        <v>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87E4-3276-C74C-9D9F-751CC1AC05A9}">
  <dimension ref="A1:D17"/>
  <sheetViews>
    <sheetView workbookViewId="0">
      <selection activeCell="B5" sqref="B5"/>
    </sheetView>
  </sheetViews>
  <sheetFormatPr baseColWidth="10" defaultRowHeight="16" x14ac:dyDescent="0.2"/>
  <cols>
    <col min="1" max="1" width="18" style="4" bestFit="1" customWidth="1"/>
    <col min="2" max="2" width="27" style="4" bestFit="1" customWidth="1"/>
    <col min="3" max="3" width="33.83203125" style="4" bestFit="1" customWidth="1"/>
    <col min="4" max="4" width="26.6640625" style="4" bestFit="1" customWidth="1"/>
    <col min="5" max="16384" width="10.83203125" style="4"/>
  </cols>
  <sheetData>
    <row r="1" spans="1:4" x14ac:dyDescent="0.2">
      <c r="A1" s="3" t="s">
        <v>112</v>
      </c>
      <c r="B1" s="3" t="s">
        <v>113</v>
      </c>
      <c r="C1" s="3" t="s">
        <v>114</v>
      </c>
      <c r="D1" s="3" t="s">
        <v>115</v>
      </c>
    </row>
    <row r="2" spans="1:4" x14ac:dyDescent="0.2">
      <c r="A2" s="5" t="s">
        <v>164</v>
      </c>
      <c r="B2" s="5" t="s">
        <v>105</v>
      </c>
      <c r="C2" s="5" t="s">
        <v>106</v>
      </c>
      <c r="D2" s="5" t="s">
        <v>107</v>
      </c>
    </row>
    <row r="3" spans="1:4" x14ac:dyDescent="0.2">
      <c r="A3" s="5" t="s">
        <v>104</v>
      </c>
      <c r="B3" s="5">
        <v>850</v>
      </c>
      <c r="C3" s="5">
        <v>1430</v>
      </c>
      <c r="D3" s="5">
        <v>2311</v>
      </c>
    </row>
    <row r="4" spans="1:4" x14ac:dyDescent="0.2">
      <c r="A4" s="5" t="s">
        <v>116</v>
      </c>
      <c r="B4" s="5" t="s">
        <v>117</v>
      </c>
      <c r="C4" s="5" t="s">
        <v>118</v>
      </c>
      <c r="D4" s="5" t="s">
        <v>119</v>
      </c>
    </row>
    <row r="5" spans="1:4" x14ac:dyDescent="0.2">
      <c r="A5" s="5" t="s">
        <v>10</v>
      </c>
      <c r="B5" s="5">
        <v>50.8</v>
      </c>
      <c r="C5" s="5">
        <v>44</v>
      </c>
      <c r="D5" s="5">
        <v>46.4</v>
      </c>
    </row>
    <row r="6" spans="1:4" x14ac:dyDescent="0.2">
      <c r="A6" s="5" t="s">
        <v>120</v>
      </c>
      <c r="B6" s="5" t="s">
        <v>121</v>
      </c>
      <c r="C6" s="5" t="s">
        <v>122</v>
      </c>
      <c r="D6" s="5" t="s">
        <v>123</v>
      </c>
    </row>
    <row r="7" spans="1:4" x14ac:dyDescent="0.2">
      <c r="A7" s="5" t="s">
        <v>124</v>
      </c>
      <c r="B7" s="5" t="s">
        <v>125</v>
      </c>
      <c r="C7" s="5" t="s">
        <v>126</v>
      </c>
      <c r="D7" s="5" t="s">
        <v>127</v>
      </c>
    </row>
    <row r="8" spans="1:4" x14ac:dyDescent="0.2">
      <c r="A8" s="5" t="s">
        <v>128</v>
      </c>
      <c r="B8" s="5" t="s">
        <v>129</v>
      </c>
      <c r="C8" s="5" t="s">
        <v>130</v>
      </c>
      <c r="D8" s="5" t="s">
        <v>130</v>
      </c>
    </row>
    <row r="9" spans="1:4" x14ac:dyDescent="0.2">
      <c r="A9" s="5" t="s">
        <v>131</v>
      </c>
      <c r="B9" s="5" t="s">
        <v>132</v>
      </c>
      <c r="C9" s="5" t="s">
        <v>132</v>
      </c>
      <c r="D9" s="5" t="s">
        <v>132</v>
      </c>
    </row>
    <row r="10" spans="1:4" x14ac:dyDescent="0.2">
      <c r="A10" s="5" t="s">
        <v>133</v>
      </c>
      <c r="B10" s="5" t="s">
        <v>134</v>
      </c>
      <c r="C10" s="5" t="s">
        <v>135</v>
      </c>
      <c r="D10" s="5" t="s">
        <v>136</v>
      </c>
    </row>
    <row r="11" spans="1:4" x14ac:dyDescent="0.2">
      <c r="A11" s="5" t="s">
        <v>137</v>
      </c>
      <c r="B11" s="5" t="s">
        <v>138</v>
      </c>
      <c r="C11" s="5" t="s">
        <v>139</v>
      </c>
      <c r="D11" s="5" t="s">
        <v>140</v>
      </c>
    </row>
    <row r="12" spans="1:4" x14ac:dyDescent="0.2">
      <c r="A12" s="5" t="s">
        <v>165</v>
      </c>
      <c r="B12" s="5" t="s">
        <v>141</v>
      </c>
      <c r="C12" s="5" t="s">
        <v>142</v>
      </c>
      <c r="D12" s="5" t="s">
        <v>143</v>
      </c>
    </row>
    <row r="13" spans="1:4" x14ac:dyDescent="0.2">
      <c r="A13" s="5" t="s">
        <v>144</v>
      </c>
      <c r="B13" s="5" t="s">
        <v>145</v>
      </c>
      <c r="C13" s="5" t="s">
        <v>146</v>
      </c>
      <c r="D13" s="5" t="s">
        <v>147</v>
      </c>
    </row>
    <row r="14" spans="1:4" x14ac:dyDescent="0.2">
      <c r="A14" s="5" t="s">
        <v>148</v>
      </c>
      <c r="B14" s="5" t="s">
        <v>149</v>
      </c>
      <c r="C14" s="5" t="s">
        <v>150</v>
      </c>
      <c r="D14" s="5" t="s">
        <v>151</v>
      </c>
    </row>
    <row r="15" spans="1:4" x14ac:dyDescent="0.2">
      <c r="A15" s="5" t="s">
        <v>152</v>
      </c>
      <c r="B15" s="5" t="s">
        <v>153</v>
      </c>
      <c r="C15" s="5" t="s">
        <v>154</v>
      </c>
      <c r="D15" s="5" t="s">
        <v>155</v>
      </c>
    </row>
    <row r="16" spans="1:4" x14ac:dyDescent="0.2">
      <c r="A16" s="5" t="s">
        <v>156</v>
      </c>
      <c r="B16" s="5" t="s">
        <v>157</v>
      </c>
      <c r="C16" s="5" t="s">
        <v>158</v>
      </c>
      <c r="D16" s="5" t="s">
        <v>159</v>
      </c>
    </row>
    <row r="17" spans="1:4" x14ac:dyDescent="0.2">
      <c r="A17" s="5" t="s">
        <v>160</v>
      </c>
      <c r="B17" s="5" t="s">
        <v>161</v>
      </c>
      <c r="C17" s="5" t="s">
        <v>162</v>
      </c>
      <c r="D17" s="5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General information</vt:lpstr>
      <vt:lpstr>Detailed Information PMC4762185</vt:lpstr>
      <vt:lpstr>PMC4762185_Transformed_R</vt:lpstr>
      <vt:lpstr>Detailed Information PMC5510501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Dolors Pelegrí</dc:creator>
  <cp:lastModifiedBy>Dolors Pelegrí</cp:lastModifiedBy>
  <dcterms:created xsi:type="dcterms:W3CDTF">2021-02-20T11:02:07Z</dcterms:created>
  <dcterms:modified xsi:type="dcterms:W3CDTF">2021-02-21T12:19:31Z</dcterms:modified>
</cp:coreProperties>
</file>