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66925"/>
  <mc:AlternateContent xmlns:mc="http://schemas.openxmlformats.org/markup-compatibility/2006">
    <mc:Choice Requires="x15">
      <x15ac:absPath xmlns:x15ac="http://schemas.microsoft.com/office/spreadsheetml/2010/11/ac" url="https://safeitconsulting75-my.sharepoint.com/personal/j_khalfa_safeitconsulting_com/Documents/Certif/TPs Certif/Pentest Infra/"/>
    </mc:Choice>
  </mc:AlternateContent>
  <xr:revisionPtr revIDLastSave="21" documentId="13_ncr:1_{9E5D1ACD-74ED-405E-B5E8-CF67BAE1F960}" xr6:coauthVersionLast="46" xr6:coauthVersionMax="47" xr10:uidLastSave="{61C3E3DA-92F8-4857-9490-30FE8E2A052B}"/>
  <bookViews>
    <workbookView xWindow="-108" yWindow="-108" windowWidth="23256" windowHeight="12576" tabRatio="732" firstSheet="1" activeTab="3" xr2:uid="{868141F1-171C-4968-AAD7-64065FE25CF1}"/>
  </bookViews>
  <sheets>
    <sheet name="Introduction" sheetId="20" r:id="rId1"/>
    <sheet name="References" sheetId="6" r:id="rId2"/>
    <sheet name="Questionnaire RoE" sheetId="21" r:id="rId3"/>
    <sheet name="Vulnérabilités" sheetId="12" r:id="rId4"/>
    <sheet name="Scoring Impact" sheetId="15" r:id="rId5"/>
    <sheet name="Synthèse vulnérabilité" sheetId="1" r:id="rId6"/>
    <sheet name="Fiches vulnérabilités" sheetId="17" r:id="rId7"/>
    <sheet name="Plan action" sheetId="18" r:id="rId8"/>
    <sheet name="Référence" sheetId="19" r:id="rId9"/>
  </sheets>
  <externalReferences>
    <externalReference r:id="rId10"/>
    <externalReference r:id="rId11"/>
    <externalReference r:id="rId12"/>
  </externalReferences>
  <definedNames>
    <definedName name="Awareness" localSheetId="0">[1]References!#REF!</definedName>
    <definedName name="Awareness" localSheetId="2">[2]References!#REF!</definedName>
    <definedName name="Awareness">References!#REF!</definedName>
    <definedName name="Besoin_sécu">[3]Echelles!$B$7:$B$11</definedName>
    <definedName name="EaseofExploit" localSheetId="0">[1]References!#REF!</definedName>
    <definedName name="EaseofExploit" localSheetId="2">[2]References!#REF!</definedName>
    <definedName name="EaseofExploit">References!#REF!</definedName>
    <definedName name="EasyofDiscovery" localSheetId="0">[1]References!#REF!</definedName>
    <definedName name="EasyofDiscovery" localSheetId="2">[2]References!#REF!</definedName>
    <definedName name="EasyofDiscovery">References!#REF!</definedName>
    <definedName name="FinancialDamage" localSheetId="4">References!$B$8:$B$12</definedName>
    <definedName name="FinancialDamage" localSheetId="3">References!$B$8:$B$12</definedName>
    <definedName name="FinancialDamage">References!$B$8:$B$12</definedName>
    <definedName name="Gravité">[3]Echelles!$B$25:$B$29</definedName>
    <definedName name="IntrusionDetection" localSheetId="0">[1]References!#REF!</definedName>
    <definedName name="IntrusionDetection" localSheetId="2">[2]References!#REF!</definedName>
    <definedName name="IntrusionDetection">References!#REF!</definedName>
    <definedName name="LossofAccountability" localSheetId="0">[1]References!#REF!</definedName>
    <definedName name="LossofAccountability" localSheetId="2">[2]References!#REF!</definedName>
    <definedName name="LossofAccountability">References!#REF!</definedName>
    <definedName name="LossofAvailability" localSheetId="0">[1]References!#REF!</definedName>
    <definedName name="LossofAvailability" localSheetId="2">[2]References!#REF!</definedName>
    <definedName name="LossofAvailability">References!#REF!</definedName>
    <definedName name="LossofConfidentiality" localSheetId="0">[1]References!#REF!</definedName>
    <definedName name="LossofConfidentiality" localSheetId="2">[2]References!#REF!</definedName>
    <definedName name="LossofConfidentiality">References!#REF!</definedName>
    <definedName name="LossofIntegrity" localSheetId="0">[1]References!#REF!</definedName>
    <definedName name="LossofIntegrity" localSheetId="2">[2]References!#REF!</definedName>
    <definedName name="LossofIntegrity">References!#REF!</definedName>
    <definedName name="Motive" localSheetId="0">[1]References!#REF!</definedName>
    <definedName name="Motive" localSheetId="2">[2]References!#REF!</definedName>
    <definedName name="Motive" localSheetId="4">References!#REF!</definedName>
    <definedName name="Motive" localSheetId="3">References!#REF!</definedName>
    <definedName name="Motive">References!#REF!</definedName>
    <definedName name="NonCompliance" localSheetId="4">References!$B$22:$B$25</definedName>
    <definedName name="NonCompliance" localSheetId="3">References!$B$22:$B$25</definedName>
    <definedName name="NonCompliance">References!$B$22:$B$25</definedName>
    <definedName name="Opportunity" localSheetId="0">[1]References!#REF!</definedName>
    <definedName name="Opportunity" localSheetId="2">[2]References!#REF!</definedName>
    <definedName name="Opportunity" localSheetId="4">References!#REF!</definedName>
    <definedName name="Opportunity" localSheetId="3">References!#REF!</definedName>
    <definedName name="Opportunity">References!#REF!</definedName>
    <definedName name="PolicyViolation" localSheetId="4">References!$B$29:$B$33</definedName>
    <definedName name="PolicyViolation" localSheetId="3">References!$B$29:$B$33</definedName>
    <definedName name="PolicyViolation">References!$B$29:$B$33</definedName>
    <definedName name="PopulationSize" localSheetId="0">[1]References!#REF!</definedName>
    <definedName name="PopulationSize" localSheetId="2">[2]References!#REF!</definedName>
    <definedName name="PopulationSize" localSheetId="4">References!#REF!</definedName>
    <definedName name="PopulationSize" localSheetId="3">References!#REF!</definedName>
    <definedName name="PopulationSize">References!#REF!</definedName>
    <definedName name="ReputationDamage" localSheetId="4">References!$B$15:$B$19</definedName>
    <definedName name="ReputationDamage" localSheetId="3">References!$B$15:$B$19</definedName>
    <definedName name="ReputationDamage">References!$B$15:$B$19</definedName>
    <definedName name="SkillRequired" localSheetId="0">[1]References!#REF!</definedName>
    <definedName name="SkillRequired" localSheetId="2">[2]References!#REF!</definedName>
    <definedName name="SkillRequired" localSheetId="4">References!#REF!</definedName>
    <definedName name="SkillRequired" localSheetId="3">References!#REF!</definedName>
    <definedName name="SkillRequired">References!#REF!</definedName>
    <definedName name="Vraisemblance">[3]Echelles!$B$16:$B$20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441" i="12" l="1"/>
  <c r="C369" i="17" s="1"/>
  <c r="C359" i="17"/>
  <c r="C349" i="17"/>
  <c r="C339" i="17"/>
  <c r="C329" i="17"/>
  <c r="C319" i="17"/>
  <c r="C309" i="17"/>
  <c r="C299" i="17"/>
  <c r="C289" i="17"/>
  <c r="C279" i="17"/>
  <c r="C269" i="17"/>
  <c r="C259" i="17"/>
  <c r="C249" i="17"/>
  <c r="C239" i="17"/>
  <c r="C229" i="17"/>
  <c r="C219" i="17"/>
  <c r="C209" i="17"/>
  <c r="C199" i="17"/>
  <c r="C189" i="17"/>
  <c r="C179" i="17"/>
  <c r="C169" i="17"/>
  <c r="C159" i="17"/>
  <c r="C149" i="17"/>
  <c r="C139" i="17"/>
  <c r="C129" i="17"/>
  <c r="C119" i="17"/>
  <c r="C109" i="17"/>
  <c r="C99" i="17"/>
  <c r="C89" i="17"/>
  <c r="C79" i="17"/>
  <c r="C69" i="17"/>
  <c r="C59" i="17"/>
  <c r="C49" i="17"/>
  <c r="C39" i="17"/>
  <c r="C29" i="17"/>
  <c r="C19" i="17"/>
  <c r="C9" i="17"/>
  <c r="H4" i="15"/>
  <c r="C366" i="17"/>
  <c r="C356" i="17"/>
  <c r="C346" i="17"/>
  <c r="C336" i="17"/>
  <c r="C326" i="17"/>
  <c r="C316" i="17"/>
  <c r="C306" i="17"/>
  <c r="C296" i="17"/>
  <c r="C286" i="17"/>
  <c r="C276" i="17"/>
  <c r="C266" i="17"/>
  <c r="C256" i="17"/>
  <c r="C246" i="17"/>
  <c r="C236" i="17"/>
  <c r="C226" i="17"/>
  <c r="C216" i="17"/>
  <c r="C206" i="17"/>
  <c r="C196" i="17"/>
  <c r="C186" i="17"/>
  <c r="C176" i="17"/>
  <c r="C166" i="17"/>
  <c r="C156" i="17"/>
  <c r="C146" i="17"/>
  <c r="C136" i="17"/>
  <c r="C126" i="17"/>
  <c r="C116" i="17"/>
  <c r="C106" i="17"/>
  <c r="C96" i="17"/>
  <c r="C86" i="17"/>
  <c r="C76" i="17"/>
  <c r="C66" i="17"/>
  <c r="C56" i="17"/>
  <c r="C46" i="17"/>
  <c r="C36" i="17"/>
  <c r="C26" i="17"/>
  <c r="C16" i="17"/>
  <c r="C6" i="17"/>
  <c r="A5" i="21"/>
  <c r="A6" i="21"/>
  <c r="A7" i="21"/>
  <c r="A8" i="21"/>
  <c r="A9" i="21"/>
  <c r="A10" i="21"/>
  <c r="A11" i="21"/>
  <c r="A12" i="21"/>
  <c r="A14" i="21"/>
  <c r="A15" i="21"/>
  <c r="A16" i="21"/>
  <c r="A18" i="21"/>
  <c r="A19" i="21"/>
  <c r="A20" i="21"/>
  <c r="A21" i="21"/>
  <c r="A22" i="21"/>
  <c r="A24" i="21"/>
  <c r="A25" i="21"/>
  <c r="A27" i="21"/>
  <c r="A28" i="21"/>
  <c r="A29" i="21"/>
  <c r="A30" i="21"/>
  <c r="A31" i="21"/>
  <c r="A33" i="21"/>
  <c r="A34" i="21"/>
  <c r="A35" i="21"/>
  <c r="A36" i="21"/>
  <c r="A37" i="21"/>
  <c r="A39" i="21"/>
  <c r="A40" i="21"/>
  <c r="A41" i="21"/>
  <c r="C368" i="17"/>
  <c r="C358" i="17"/>
  <c r="C348" i="17"/>
  <c r="C338" i="17"/>
  <c r="C328" i="17"/>
  <c r="C318" i="17"/>
  <c r="C308" i="17"/>
  <c r="C298" i="17"/>
  <c r="C288" i="17"/>
  <c r="C278" i="17"/>
  <c r="C268" i="17"/>
  <c r="C258" i="17"/>
  <c r="C248" i="17"/>
  <c r="C238" i="17"/>
  <c r="C228" i="17"/>
  <c r="C218" i="17"/>
  <c r="C208" i="17"/>
  <c r="C198" i="17"/>
  <c r="C188" i="17"/>
  <c r="C178" i="17"/>
  <c r="C168" i="17"/>
  <c r="C158" i="17"/>
  <c r="C148" i="17"/>
  <c r="C138" i="17"/>
  <c r="C128" i="17"/>
  <c r="C118" i="17"/>
  <c r="C108" i="17"/>
  <c r="C98" i="17"/>
  <c r="C88" i="17"/>
  <c r="C78" i="17"/>
  <c r="C68" i="17"/>
  <c r="C58" i="17"/>
  <c r="C48" i="17"/>
  <c r="C38" i="17"/>
  <c r="C28" i="17"/>
  <c r="C18" i="17"/>
  <c r="C8" i="17"/>
  <c r="B5" i="17"/>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B365" i="17"/>
  <c r="B355" i="17"/>
  <c r="B345" i="17"/>
  <c r="B335" i="17"/>
  <c r="B325" i="17"/>
  <c r="B315" i="17"/>
  <c r="B305" i="17"/>
  <c r="B295" i="17"/>
  <c r="B285" i="17"/>
  <c r="B275" i="17"/>
  <c r="B265" i="17"/>
  <c r="B255" i="17"/>
  <c r="B245" i="17"/>
  <c r="B235" i="17"/>
  <c r="B225" i="17"/>
  <c r="B215" i="17"/>
  <c r="B205" i="17"/>
  <c r="B195" i="17"/>
  <c r="B185" i="17"/>
  <c r="B175" i="17"/>
  <c r="B165" i="17"/>
  <c r="B155" i="17"/>
  <c r="B145" i="17"/>
  <c r="B135" i="17"/>
  <c r="B125" i="17"/>
  <c r="B115" i="17"/>
  <c r="B105" i="17"/>
  <c r="B95" i="17"/>
  <c r="B85" i="17"/>
  <c r="B75" i="17"/>
  <c r="B65" i="17"/>
  <c r="B55" i="17"/>
  <c r="B45" i="17"/>
  <c r="B35" i="17"/>
  <c r="B25" i="17" l="1"/>
  <c r="B15" i="17"/>
  <c r="D10" i="15"/>
  <c r="B11" i="1"/>
  <c r="C97" i="17" l="1"/>
  <c r="D42" i="1"/>
  <c r="D41" i="1"/>
  <c r="D40" i="1"/>
  <c r="D39" i="1"/>
  <c r="D38" i="1"/>
  <c r="D37" i="1"/>
  <c r="D36" i="1"/>
  <c r="D35" i="1"/>
  <c r="D34" i="1"/>
  <c r="D33" i="1"/>
  <c r="D32" i="1"/>
  <c r="D31" i="1"/>
  <c r="D30" i="1"/>
  <c r="D29" i="1"/>
  <c r="D28" i="1"/>
  <c r="D27" i="1"/>
  <c r="D26" i="1"/>
  <c r="D25" i="1"/>
  <c r="D24" i="1"/>
  <c r="D23" i="1"/>
  <c r="D22" i="1"/>
  <c r="D21" i="1"/>
  <c r="D20" i="1"/>
  <c r="D19" i="1"/>
  <c r="D18" i="1"/>
  <c r="D17" i="1"/>
  <c r="D16" i="1"/>
  <c r="C38" i="18"/>
  <c r="C37" i="18"/>
  <c r="C36" i="18"/>
  <c r="C35" i="18"/>
  <c r="C34" i="18"/>
  <c r="C33" i="18"/>
  <c r="C32" i="18"/>
  <c r="C31" i="18"/>
  <c r="C30" i="18"/>
  <c r="C29" i="18"/>
  <c r="C28" i="18"/>
  <c r="C27" i="18"/>
  <c r="C26" i="18"/>
  <c r="C25" i="18"/>
  <c r="C24" i="18"/>
  <c r="C23" i="18"/>
  <c r="C22" i="18"/>
  <c r="C21" i="18"/>
  <c r="C20" i="18"/>
  <c r="C19" i="18"/>
  <c r="C18" i="18"/>
  <c r="C17" i="18"/>
  <c r="C16" i="18"/>
  <c r="C15" i="18"/>
  <c r="C14" i="18"/>
  <c r="C13" i="18"/>
  <c r="C12" i="18"/>
  <c r="C11" i="18"/>
  <c r="C10" i="18"/>
  <c r="C9" i="18"/>
  <c r="C8" i="18"/>
  <c r="C7" i="18"/>
  <c r="C6" i="18"/>
  <c r="C5" i="18"/>
  <c r="C4" i="18"/>
  <c r="B38" i="18"/>
  <c r="B37" i="18"/>
  <c r="B36" i="18"/>
  <c r="B35" i="18"/>
  <c r="B34" i="18"/>
  <c r="B33" i="18"/>
  <c r="B32" i="18"/>
  <c r="B31" i="18"/>
  <c r="B30" i="18"/>
  <c r="B29" i="18"/>
  <c r="B28" i="18"/>
  <c r="B27" i="18"/>
  <c r="B26" i="18"/>
  <c r="B25" i="18"/>
  <c r="B24" i="18"/>
  <c r="B23" i="18"/>
  <c r="B22" i="18"/>
  <c r="B21" i="18"/>
  <c r="B20" i="18"/>
  <c r="B19" i="18"/>
  <c r="B18" i="18"/>
  <c r="B17" i="18"/>
  <c r="B16" i="18"/>
  <c r="B15" i="18"/>
  <c r="B14" i="18"/>
  <c r="B13" i="18"/>
  <c r="B12" i="18"/>
  <c r="B11" i="18"/>
  <c r="B10" i="18"/>
  <c r="B9" i="18"/>
  <c r="B8" i="18"/>
  <c r="B7" i="18"/>
  <c r="B6" i="18"/>
  <c r="B5" i="18"/>
  <c r="B4" i="18"/>
  <c r="C42" i="1"/>
  <c r="B42" i="1"/>
  <c r="C41" i="1"/>
  <c r="B41" i="1"/>
  <c r="C40" i="1"/>
  <c r="B40" i="1"/>
  <c r="C39" i="1"/>
  <c r="B39" i="1"/>
  <c r="C38" i="1"/>
  <c r="B38" i="1"/>
  <c r="C37" i="1"/>
  <c r="B37" i="1"/>
  <c r="C36" i="1"/>
  <c r="B36" i="1"/>
  <c r="C35" i="1"/>
  <c r="B35" i="1"/>
  <c r="C34" i="1"/>
  <c r="B34" i="1"/>
  <c r="C33" i="1"/>
  <c r="B33" i="1"/>
  <c r="C32" i="1"/>
  <c r="B32" i="1"/>
  <c r="C31" i="1"/>
  <c r="B31" i="1"/>
  <c r="C30" i="1"/>
  <c r="B30" i="1"/>
  <c r="C29" i="1"/>
  <c r="B29" i="1"/>
  <c r="C28" i="1"/>
  <c r="B28" i="1"/>
  <c r="C27" i="1"/>
  <c r="B27" i="1"/>
  <c r="C26" i="1"/>
  <c r="B26" i="1"/>
  <c r="C25" i="1"/>
  <c r="B25" i="1"/>
  <c r="C24" i="1"/>
  <c r="B24" i="1"/>
  <c r="C23" i="1"/>
  <c r="B23" i="1"/>
  <c r="C22" i="1"/>
  <c r="B22" i="1"/>
  <c r="C21" i="1"/>
  <c r="B21" i="1"/>
  <c r="C20" i="1"/>
  <c r="B20" i="1"/>
  <c r="C19" i="1"/>
  <c r="B19" i="1"/>
  <c r="C18" i="1"/>
  <c r="B18" i="1"/>
  <c r="C17" i="1"/>
  <c r="B17" i="1"/>
  <c r="C16" i="1"/>
  <c r="B16" i="1"/>
  <c r="D15" i="1"/>
  <c r="C15" i="1"/>
  <c r="B15" i="1"/>
  <c r="D14" i="1"/>
  <c r="C14" i="1"/>
  <c r="B14" i="1"/>
  <c r="D13" i="1"/>
  <c r="C13" i="1"/>
  <c r="B13" i="1"/>
  <c r="D12" i="1"/>
  <c r="C12" i="1"/>
  <c r="B12" i="1"/>
  <c r="D11" i="1"/>
  <c r="C11" i="1"/>
  <c r="D10" i="1"/>
  <c r="C10" i="1"/>
  <c r="B10" i="1"/>
  <c r="D9" i="1"/>
  <c r="C9" i="1"/>
  <c r="B9" i="1"/>
  <c r="D8" i="1"/>
  <c r="C8" i="1"/>
  <c r="B8" i="1"/>
  <c r="D7" i="1"/>
  <c r="C7" i="1"/>
  <c r="B7" i="1"/>
  <c r="D6" i="1"/>
  <c r="C6" i="1"/>
  <c r="B6" i="1"/>
  <c r="I10" i="1" l="1"/>
  <c r="C367" i="17"/>
  <c r="C357" i="17"/>
  <c r="C347" i="17"/>
  <c r="C337" i="17"/>
  <c r="C327" i="17"/>
  <c r="C317" i="17"/>
  <c r="C307" i="17"/>
  <c r="C297" i="17"/>
  <c r="C287" i="17"/>
  <c r="C277" i="17"/>
  <c r="C267" i="17"/>
  <c r="C257" i="17"/>
  <c r="C247" i="17"/>
  <c r="C237" i="17"/>
  <c r="C227" i="17"/>
  <c r="C217" i="17"/>
  <c r="C207" i="17"/>
  <c r="C197" i="17"/>
  <c r="C187" i="17"/>
  <c r="C177" i="17"/>
  <c r="C167" i="17"/>
  <c r="C157" i="17"/>
  <c r="C147" i="17" l="1"/>
  <c r="C137" i="17"/>
  <c r="C127" i="17"/>
  <c r="C117" i="17"/>
  <c r="C107" i="17"/>
  <c r="C87" i="17"/>
  <c r="C77" i="17"/>
  <c r="C67" i="17"/>
  <c r="C57" i="17"/>
  <c r="C27" i="17"/>
  <c r="C47" i="17"/>
  <c r="C37" i="17"/>
  <c r="C17" i="17"/>
  <c r="C7" i="17" l="1"/>
  <c r="T20" i="12" l="1"/>
  <c r="U20" i="12"/>
  <c r="V20" i="12"/>
  <c r="W20" i="12"/>
  <c r="X20" i="12"/>
  <c r="Y20" i="12"/>
  <c r="Z20" i="12"/>
  <c r="AA20" i="12"/>
  <c r="AB20" i="12"/>
  <c r="AC20" i="12"/>
  <c r="AH20" i="12"/>
  <c r="AI20" i="12"/>
  <c r="AJ20" i="12"/>
  <c r="AK20" i="12"/>
  <c r="T32" i="12"/>
  <c r="U32" i="12"/>
  <c r="V32" i="12"/>
  <c r="W32" i="12"/>
  <c r="X32" i="12"/>
  <c r="Y32" i="12"/>
  <c r="Z32" i="12"/>
  <c r="AA32" i="12"/>
  <c r="AB32" i="12"/>
  <c r="AC32" i="12"/>
  <c r="AH32" i="12"/>
  <c r="AI32" i="12"/>
  <c r="AJ32" i="12"/>
  <c r="AK32" i="12"/>
  <c r="T44" i="12"/>
  <c r="U44" i="12"/>
  <c r="V44" i="12"/>
  <c r="W44" i="12"/>
  <c r="X44" i="12"/>
  <c r="Y44" i="12"/>
  <c r="Z44" i="12"/>
  <c r="AA44" i="12"/>
  <c r="AB44" i="12"/>
  <c r="AC44" i="12"/>
  <c r="AH44" i="12"/>
  <c r="AI44" i="12"/>
  <c r="AJ44" i="12"/>
  <c r="AK44" i="12"/>
  <c r="T56" i="12"/>
  <c r="U56" i="12"/>
  <c r="V56" i="12"/>
  <c r="W56" i="12"/>
  <c r="X56" i="12"/>
  <c r="Y56" i="12"/>
  <c r="Z56" i="12"/>
  <c r="AA56" i="12"/>
  <c r="AB56" i="12"/>
  <c r="AC56" i="12"/>
  <c r="AH56" i="12"/>
  <c r="AI56" i="12"/>
  <c r="AJ56" i="12"/>
  <c r="AK56" i="12"/>
  <c r="T68" i="12"/>
  <c r="U68" i="12"/>
  <c r="V68" i="12"/>
  <c r="W68" i="12"/>
  <c r="X68" i="12"/>
  <c r="Y68" i="12"/>
  <c r="Z68" i="12"/>
  <c r="AA68" i="12"/>
  <c r="AB68" i="12"/>
  <c r="AC68" i="12"/>
  <c r="AH68" i="12"/>
  <c r="AI68" i="12"/>
  <c r="AJ68" i="12"/>
  <c r="AK68" i="12"/>
  <c r="T80" i="12"/>
  <c r="U80" i="12"/>
  <c r="V80" i="12"/>
  <c r="W80" i="12"/>
  <c r="X80" i="12"/>
  <c r="Y80" i="12"/>
  <c r="Z80" i="12"/>
  <c r="AA80" i="12"/>
  <c r="AB80" i="12"/>
  <c r="AC80" i="12"/>
  <c r="AH80" i="12"/>
  <c r="AI80" i="12"/>
  <c r="AJ80" i="12"/>
  <c r="AK80" i="12"/>
  <c r="T92" i="12"/>
  <c r="U92" i="12"/>
  <c r="V92" i="12"/>
  <c r="W92" i="12"/>
  <c r="X92" i="12"/>
  <c r="Y92" i="12"/>
  <c r="Z92" i="12"/>
  <c r="AA92" i="12"/>
  <c r="AB92" i="12"/>
  <c r="AC92" i="12"/>
  <c r="AH92" i="12"/>
  <c r="AI92" i="12"/>
  <c r="AJ92" i="12"/>
  <c r="AK92" i="12"/>
  <c r="T104" i="12"/>
  <c r="U104" i="12"/>
  <c r="V104" i="12"/>
  <c r="W104" i="12"/>
  <c r="X104" i="12"/>
  <c r="Y104" i="12"/>
  <c r="Z104" i="12"/>
  <c r="AA104" i="12"/>
  <c r="AB104" i="12"/>
  <c r="AC104" i="12"/>
  <c r="AH104" i="12"/>
  <c r="AI104" i="12"/>
  <c r="AJ104" i="12"/>
  <c r="AK104" i="12"/>
  <c r="T116" i="12"/>
  <c r="U116" i="12"/>
  <c r="V116" i="12"/>
  <c r="W116" i="12"/>
  <c r="X116" i="12"/>
  <c r="Y116" i="12"/>
  <c r="Z116" i="12"/>
  <c r="AA116" i="12"/>
  <c r="AB116" i="12"/>
  <c r="AC116" i="12"/>
  <c r="AH116" i="12"/>
  <c r="AI116" i="12"/>
  <c r="AJ116" i="12"/>
  <c r="AK116" i="12"/>
  <c r="T128" i="12"/>
  <c r="U128" i="12"/>
  <c r="V128" i="12"/>
  <c r="W128" i="12"/>
  <c r="X128" i="12"/>
  <c r="Y128" i="12"/>
  <c r="Z128" i="12"/>
  <c r="AA128" i="12"/>
  <c r="AB128" i="12"/>
  <c r="AC128" i="12"/>
  <c r="AH128" i="12"/>
  <c r="AI128" i="12"/>
  <c r="AJ128" i="12"/>
  <c r="AK128" i="12"/>
  <c r="T140" i="12"/>
  <c r="U140" i="12"/>
  <c r="V140" i="12"/>
  <c r="W140" i="12"/>
  <c r="X140" i="12"/>
  <c r="Y140" i="12"/>
  <c r="Z140" i="12"/>
  <c r="AA140" i="12"/>
  <c r="AB140" i="12"/>
  <c r="AC140" i="12"/>
  <c r="AH140" i="12"/>
  <c r="AI140" i="12"/>
  <c r="AJ140" i="12"/>
  <c r="AK140" i="12"/>
  <c r="T152" i="12"/>
  <c r="U152" i="12"/>
  <c r="V152" i="12"/>
  <c r="W152" i="12"/>
  <c r="X152" i="12"/>
  <c r="Y152" i="12"/>
  <c r="Z152" i="12"/>
  <c r="AA152" i="12"/>
  <c r="AB152" i="12"/>
  <c r="AC152" i="12"/>
  <c r="AH152" i="12"/>
  <c r="AI152" i="12"/>
  <c r="AJ152" i="12"/>
  <c r="AK152" i="12"/>
  <c r="T164" i="12"/>
  <c r="U164" i="12"/>
  <c r="V164" i="12"/>
  <c r="W164" i="12"/>
  <c r="X164" i="12"/>
  <c r="Y164" i="12"/>
  <c r="Z164" i="12"/>
  <c r="AA164" i="12"/>
  <c r="AB164" i="12"/>
  <c r="AC164" i="12"/>
  <c r="AH164" i="12"/>
  <c r="AI164" i="12"/>
  <c r="AJ164" i="12"/>
  <c r="AK164" i="12"/>
  <c r="T176" i="12"/>
  <c r="U176" i="12"/>
  <c r="V176" i="12"/>
  <c r="W176" i="12"/>
  <c r="X176" i="12"/>
  <c r="Y176" i="12"/>
  <c r="Z176" i="12"/>
  <c r="AA176" i="12"/>
  <c r="AB176" i="12"/>
  <c r="AC176" i="12"/>
  <c r="AH176" i="12"/>
  <c r="AI176" i="12"/>
  <c r="AJ176" i="12"/>
  <c r="AK176" i="12"/>
  <c r="T188" i="12"/>
  <c r="U188" i="12"/>
  <c r="V188" i="12"/>
  <c r="W188" i="12"/>
  <c r="X188" i="12"/>
  <c r="Y188" i="12"/>
  <c r="Z188" i="12"/>
  <c r="AA188" i="12"/>
  <c r="AB188" i="12"/>
  <c r="AC188" i="12"/>
  <c r="AH188" i="12"/>
  <c r="AI188" i="12"/>
  <c r="AJ188" i="12"/>
  <c r="AK188" i="12"/>
  <c r="T200" i="12"/>
  <c r="U200" i="12"/>
  <c r="V200" i="12"/>
  <c r="W200" i="12"/>
  <c r="X200" i="12"/>
  <c r="Y200" i="12"/>
  <c r="Z200" i="12"/>
  <c r="AA200" i="12"/>
  <c r="AB200" i="12"/>
  <c r="AC200" i="12"/>
  <c r="AH200" i="12"/>
  <c r="AI200" i="12"/>
  <c r="AJ200" i="12"/>
  <c r="AK200" i="12"/>
  <c r="T212" i="12"/>
  <c r="U212" i="12"/>
  <c r="V212" i="12"/>
  <c r="W212" i="12"/>
  <c r="X212" i="12"/>
  <c r="Y212" i="12"/>
  <c r="Z212" i="12"/>
  <c r="AA212" i="12"/>
  <c r="AB212" i="12"/>
  <c r="AC212" i="12"/>
  <c r="AH212" i="12"/>
  <c r="AI212" i="12"/>
  <c r="AJ212" i="12"/>
  <c r="AK212" i="12"/>
  <c r="T224" i="12"/>
  <c r="U224" i="12"/>
  <c r="V224" i="12"/>
  <c r="W224" i="12"/>
  <c r="X224" i="12"/>
  <c r="Y224" i="12"/>
  <c r="Z224" i="12"/>
  <c r="AA224" i="12"/>
  <c r="AB224" i="12"/>
  <c r="AC224" i="12"/>
  <c r="AH224" i="12"/>
  <c r="AI224" i="12"/>
  <c r="AJ224" i="12"/>
  <c r="AK224" i="12"/>
  <c r="T237" i="12"/>
  <c r="U237" i="12"/>
  <c r="V237" i="12"/>
  <c r="W237" i="12"/>
  <c r="X237" i="12"/>
  <c r="Y237" i="12"/>
  <c r="Z237" i="12"/>
  <c r="AA237" i="12"/>
  <c r="AB237" i="12"/>
  <c r="AC237" i="12"/>
  <c r="AH237" i="12"/>
  <c r="AI237" i="12"/>
  <c r="AJ237" i="12"/>
  <c r="AK237" i="12"/>
  <c r="T249" i="12"/>
  <c r="U249" i="12"/>
  <c r="V249" i="12"/>
  <c r="W249" i="12"/>
  <c r="X249" i="12"/>
  <c r="Y249" i="12"/>
  <c r="Z249" i="12"/>
  <c r="AA249" i="12"/>
  <c r="AB249" i="12"/>
  <c r="AC249" i="12"/>
  <c r="AH249" i="12"/>
  <c r="AI249" i="12"/>
  <c r="AJ249" i="12"/>
  <c r="AK249" i="12"/>
  <c r="T261" i="12"/>
  <c r="U261" i="12"/>
  <c r="V261" i="12"/>
  <c r="W261" i="12"/>
  <c r="X261" i="12"/>
  <c r="Y261" i="12"/>
  <c r="Z261" i="12"/>
  <c r="AA261" i="12"/>
  <c r="AB261" i="12"/>
  <c r="AC261" i="12"/>
  <c r="AH261" i="12"/>
  <c r="AI261" i="12"/>
  <c r="AJ261" i="12"/>
  <c r="AK261" i="12"/>
  <c r="T273" i="12"/>
  <c r="U273" i="12"/>
  <c r="V273" i="12"/>
  <c r="W273" i="12"/>
  <c r="X273" i="12"/>
  <c r="Y273" i="12"/>
  <c r="Z273" i="12"/>
  <c r="AA273" i="12"/>
  <c r="AB273" i="12"/>
  <c r="AC273" i="12"/>
  <c r="AH273" i="12"/>
  <c r="AI273" i="12"/>
  <c r="AJ273" i="12"/>
  <c r="AK273" i="12"/>
  <c r="T285" i="12"/>
  <c r="U285" i="12"/>
  <c r="V285" i="12"/>
  <c r="W285" i="12"/>
  <c r="X285" i="12"/>
  <c r="Y285" i="12"/>
  <c r="Z285" i="12"/>
  <c r="AA285" i="12"/>
  <c r="AB285" i="12"/>
  <c r="AC285" i="12"/>
  <c r="AH285" i="12"/>
  <c r="AI285" i="12"/>
  <c r="AJ285" i="12"/>
  <c r="AK285" i="12"/>
  <c r="T297" i="12"/>
  <c r="U297" i="12"/>
  <c r="V297" i="12"/>
  <c r="W297" i="12"/>
  <c r="X297" i="12"/>
  <c r="Y297" i="12"/>
  <c r="Z297" i="12"/>
  <c r="AA297" i="12"/>
  <c r="AB297" i="12"/>
  <c r="AC297" i="12"/>
  <c r="AH297" i="12"/>
  <c r="AI297" i="12"/>
  <c r="AJ297" i="12"/>
  <c r="AK297" i="12"/>
  <c r="T309" i="12"/>
  <c r="U309" i="12"/>
  <c r="V309" i="12"/>
  <c r="W309" i="12"/>
  <c r="X309" i="12"/>
  <c r="Y309" i="12"/>
  <c r="Z309" i="12"/>
  <c r="AA309" i="12"/>
  <c r="AB309" i="12"/>
  <c r="AC309" i="12"/>
  <c r="AH309" i="12"/>
  <c r="AI309" i="12"/>
  <c r="AJ309" i="12"/>
  <c r="AK309" i="12"/>
  <c r="T321" i="12"/>
  <c r="U321" i="12"/>
  <c r="V321" i="12"/>
  <c r="W321" i="12"/>
  <c r="X321" i="12"/>
  <c r="Y321" i="12"/>
  <c r="Z321" i="12"/>
  <c r="AA321" i="12"/>
  <c r="AB321" i="12"/>
  <c r="AC321" i="12"/>
  <c r="AH321" i="12"/>
  <c r="AI321" i="12"/>
  <c r="AJ321" i="12"/>
  <c r="AK321" i="12"/>
  <c r="T333" i="12"/>
  <c r="U333" i="12"/>
  <c r="V333" i="12"/>
  <c r="W333" i="12"/>
  <c r="X333" i="12"/>
  <c r="Y333" i="12"/>
  <c r="Z333" i="12"/>
  <c r="AA333" i="12"/>
  <c r="AB333" i="12"/>
  <c r="AC333" i="12"/>
  <c r="AH333" i="12"/>
  <c r="AI333" i="12"/>
  <c r="AJ333" i="12"/>
  <c r="AK333" i="12"/>
  <c r="T345" i="12"/>
  <c r="U345" i="12"/>
  <c r="V345" i="12"/>
  <c r="W345" i="12"/>
  <c r="X345" i="12"/>
  <c r="Y345" i="12"/>
  <c r="Z345" i="12"/>
  <c r="AA345" i="12"/>
  <c r="AB345" i="12"/>
  <c r="AC345" i="12"/>
  <c r="AH345" i="12"/>
  <c r="AI345" i="12"/>
  <c r="AJ345" i="12"/>
  <c r="AK345" i="12"/>
  <c r="T357" i="12"/>
  <c r="U357" i="12"/>
  <c r="V357" i="12"/>
  <c r="W357" i="12"/>
  <c r="X357" i="12"/>
  <c r="Y357" i="12"/>
  <c r="Z357" i="12"/>
  <c r="AA357" i="12"/>
  <c r="AB357" i="12"/>
  <c r="AC357" i="12"/>
  <c r="AH357" i="12"/>
  <c r="AI357" i="12"/>
  <c r="AJ357" i="12"/>
  <c r="AK357" i="12"/>
  <c r="T369" i="12"/>
  <c r="U369" i="12"/>
  <c r="V369" i="12"/>
  <c r="W369" i="12"/>
  <c r="X369" i="12"/>
  <c r="Y369" i="12"/>
  <c r="Z369" i="12"/>
  <c r="AA369" i="12"/>
  <c r="AB369" i="12"/>
  <c r="AC369" i="12"/>
  <c r="AH369" i="12"/>
  <c r="AI369" i="12"/>
  <c r="AJ369" i="12"/>
  <c r="AK369" i="12"/>
  <c r="T381" i="12"/>
  <c r="U381" i="12"/>
  <c r="V381" i="12"/>
  <c r="W381" i="12"/>
  <c r="X381" i="12"/>
  <c r="Y381" i="12"/>
  <c r="Z381" i="12"/>
  <c r="AA381" i="12"/>
  <c r="AB381" i="12"/>
  <c r="AC381" i="12"/>
  <c r="AH381" i="12"/>
  <c r="AI381" i="12"/>
  <c r="AJ381" i="12"/>
  <c r="AK381" i="12"/>
  <c r="T393" i="12"/>
  <c r="U393" i="12"/>
  <c r="V393" i="12"/>
  <c r="W393" i="12"/>
  <c r="X393" i="12"/>
  <c r="Y393" i="12"/>
  <c r="Z393" i="12"/>
  <c r="AA393" i="12"/>
  <c r="AB393" i="12"/>
  <c r="AC393" i="12"/>
  <c r="AH393" i="12"/>
  <c r="AI393" i="12"/>
  <c r="AJ393" i="12"/>
  <c r="AK393" i="12"/>
  <c r="T405" i="12"/>
  <c r="U405" i="12"/>
  <c r="V405" i="12"/>
  <c r="W405" i="12"/>
  <c r="X405" i="12"/>
  <c r="Y405" i="12"/>
  <c r="Z405" i="12"/>
  <c r="AA405" i="12"/>
  <c r="AB405" i="12"/>
  <c r="AC405" i="12"/>
  <c r="AH405" i="12"/>
  <c r="AI405" i="12"/>
  <c r="AJ405" i="12"/>
  <c r="AK405" i="12"/>
  <c r="T417" i="12"/>
  <c r="U417" i="12"/>
  <c r="V417" i="12"/>
  <c r="W417" i="12"/>
  <c r="X417" i="12"/>
  <c r="Y417" i="12"/>
  <c r="Z417" i="12"/>
  <c r="AA417" i="12"/>
  <c r="AB417" i="12"/>
  <c r="AC417" i="12"/>
  <c r="AH417" i="12"/>
  <c r="AI417" i="12"/>
  <c r="AJ417" i="12"/>
  <c r="AK417" i="12"/>
  <c r="T429" i="12"/>
  <c r="U429" i="12"/>
  <c r="V429" i="12"/>
  <c r="W429" i="12"/>
  <c r="X429" i="12"/>
  <c r="Y429" i="12"/>
  <c r="Z429" i="12"/>
  <c r="AA429" i="12"/>
  <c r="AB429" i="12"/>
  <c r="AC429" i="12"/>
  <c r="AH429" i="12"/>
  <c r="AI429" i="12"/>
  <c r="AJ429" i="12"/>
  <c r="AK429" i="12"/>
  <c r="T441" i="12"/>
  <c r="U441" i="12"/>
  <c r="V441" i="12"/>
  <c r="W441" i="12"/>
  <c r="X441" i="12"/>
  <c r="Y441" i="12"/>
  <c r="Z441" i="12"/>
  <c r="AA441" i="12"/>
  <c r="AB441" i="12"/>
  <c r="AC441" i="12"/>
  <c r="AH441" i="12"/>
  <c r="AI441" i="12"/>
  <c r="AJ441" i="12"/>
  <c r="AK441" i="12"/>
  <c r="O369" i="12" l="1"/>
  <c r="O441" i="12"/>
  <c r="AE104" i="12"/>
  <c r="AF104" i="12" s="1"/>
  <c r="AD20" i="12"/>
  <c r="AD200" i="12"/>
  <c r="AE152" i="12"/>
  <c r="AF152" i="12" s="1"/>
  <c r="AD249" i="12"/>
  <c r="AE441" i="12"/>
  <c r="AF441" i="12" s="1"/>
  <c r="AE249" i="12"/>
  <c r="AF249" i="12" s="1"/>
  <c r="AE237" i="12"/>
  <c r="AF237" i="12" s="1"/>
  <c r="AE200" i="12"/>
  <c r="AF200" i="12" s="1"/>
  <c r="AE393" i="12"/>
  <c r="AF393" i="12" s="1"/>
  <c r="AE56" i="12"/>
  <c r="AF56" i="12" s="1"/>
  <c r="AD224" i="12"/>
  <c r="O321" i="12"/>
  <c r="AE32" i="12"/>
  <c r="AF32" i="12" s="1"/>
  <c r="AE345" i="12"/>
  <c r="AF345" i="12" s="1"/>
  <c r="AD345" i="12"/>
  <c r="O309" i="12"/>
  <c r="AE297" i="12"/>
  <c r="AF297" i="12" s="1"/>
  <c r="AD297" i="12"/>
  <c r="O261" i="12"/>
  <c r="AE188" i="12"/>
  <c r="AF188" i="12" s="1"/>
  <c r="AE405" i="12"/>
  <c r="AF405" i="12" s="1"/>
  <c r="AD44" i="12"/>
  <c r="O381" i="12"/>
  <c r="O237" i="12"/>
  <c r="AE164" i="12"/>
  <c r="AF164" i="12" s="1"/>
  <c r="O20" i="12"/>
  <c r="AD92" i="12"/>
  <c r="AE417" i="12"/>
  <c r="AF417" i="12" s="1"/>
  <c r="AD441" i="12"/>
  <c r="AD393" i="12"/>
  <c r="AE381" i="12"/>
  <c r="AF381" i="12" s="1"/>
  <c r="AE333" i="12"/>
  <c r="AF333" i="12" s="1"/>
  <c r="AE285" i="12"/>
  <c r="AF285" i="12" s="1"/>
  <c r="AD285" i="12"/>
  <c r="O249" i="12"/>
  <c r="O188" i="12"/>
  <c r="AD128" i="12"/>
  <c r="AE116" i="12"/>
  <c r="AF116" i="12" s="1"/>
  <c r="O56" i="12"/>
  <c r="AD237" i="12"/>
  <c r="O200" i="12"/>
  <c r="AD381" i="12"/>
  <c r="O345" i="12"/>
  <c r="O333" i="12"/>
  <c r="AD321" i="12"/>
  <c r="O273" i="12"/>
  <c r="AD261" i="12"/>
  <c r="O212" i="12"/>
  <c r="AD188" i="12"/>
  <c r="O152" i="12"/>
  <c r="AE128" i="12"/>
  <c r="AF128" i="12" s="1"/>
  <c r="O92" i="12"/>
  <c r="AD56" i="12"/>
  <c r="AE20" i="12"/>
  <c r="AF20" i="12" s="1"/>
  <c r="O405" i="12"/>
  <c r="AE321" i="12"/>
  <c r="AF321" i="12" s="1"/>
  <c r="AD273" i="12"/>
  <c r="AE261" i="12"/>
  <c r="AF261" i="12" s="1"/>
  <c r="AD152" i="12"/>
  <c r="AE140" i="12"/>
  <c r="AF140" i="12" s="1"/>
  <c r="AD140" i="12"/>
  <c r="O104" i="12"/>
  <c r="AE92" i="12"/>
  <c r="AF92" i="12" s="1"/>
  <c r="AE80" i="12"/>
  <c r="AF80" i="12" s="1"/>
  <c r="O44" i="12"/>
  <c r="AD32" i="12"/>
  <c r="AD405" i="12"/>
  <c r="O357" i="12"/>
  <c r="AD333" i="12"/>
  <c r="O297" i="12"/>
  <c r="O285" i="12"/>
  <c r="O224" i="12"/>
  <c r="AD212" i="12"/>
  <c r="O164" i="12"/>
  <c r="AE44" i="12"/>
  <c r="AF44" i="12" s="1"/>
  <c r="O417" i="12"/>
  <c r="AD357" i="12"/>
  <c r="AE273" i="12"/>
  <c r="AF273" i="12" s="1"/>
  <c r="AE212" i="12"/>
  <c r="AF212" i="12" s="1"/>
  <c r="O116" i="12"/>
  <c r="O176" i="12"/>
  <c r="AD164" i="12"/>
  <c r="O68" i="12"/>
  <c r="O429" i="12"/>
  <c r="AD417" i="12"/>
  <c r="AD369" i="12"/>
  <c r="AE357" i="12"/>
  <c r="AF357" i="12" s="1"/>
  <c r="AD309" i="12"/>
  <c r="AE224" i="12"/>
  <c r="AF224" i="12" s="1"/>
  <c r="AD176" i="12"/>
  <c r="O128" i="12"/>
  <c r="AD116" i="12"/>
  <c r="O80" i="12"/>
  <c r="AD68" i="12"/>
  <c r="AE429" i="12"/>
  <c r="AF429" i="12" s="1"/>
  <c r="AD429" i="12"/>
  <c r="O393" i="12"/>
  <c r="AE369" i="12"/>
  <c r="AF369" i="12" s="1"/>
  <c r="AE309" i="12"/>
  <c r="AF309" i="12" s="1"/>
  <c r="AE176" i="12"/>
  <c r="AF176" i="12" s="1"/>
  <c r="O140" i="12"/>
  <c r="AD104" i="12"/>
  <c r="AD80" i="12"/>
  <c r="AE68" i="12"/>
  <c r="AF68" i="12" s="1"/>
  <c r="O32" i="12"/>
  <c r="AG224" i="12" l="1"/>
  <c r="N224" i="12" s="1"/>
  <c r="AG92" i="12"/>
  <c r="N92" i="12" s="1"/>
  <c r="AG200" i="12"/>
  <c r="N200" i="12" s="1"/>
  <c r="AG441" i="12"/>
  <c r="AG188" i="12"/>
  <c r="N188" i="12" s="1"/>
  <c r="AG20" i="12"/>
  <c r="N20" i="12" s="1"/>
  <c r="AG405" i="12"/>
  <c r="N405" i="12" s="1"/>
  <c r="AG152" i="12"/>
  <c r="N152" i="12" s="1"/>
  <c r="AG333" i="12"/>
  <c r="N333" i="12" s="1"/>
  <c r="AG140" i="12"/>
  <c r="N140" i="12" s="1"/>
  <c r="AG104" i="12"/>
  <c r="N104" i="12" s="1"/>
  <c r="AG212" i="12"/>
  <c r="N212" i="12" s="1"/>
  <c r="AG381" i="12"/>
  <c r="N381" i="12" s="1"/>
  <c r="AG249" i="12"/>
  <c r="N249" i="12" s="1"/>
  <c r="AG297" i="12"/>
  <c r="N297" i="12" s="1"/>
  <c r="AG56" i="12"/>
  <c r="N56" i="12" s="1"/>
  <c r="AG261" i="12"/>
  <c r="N261" i="12" s="1"/>
  <c r="AG237" i="12"/>
  <c r="N237" i="12" s="1"/>
  <c r="AG285" i="12"/>
  <c r="N285" i="12" s="1"/>
  <c r="AG164" i="12"/>
  <c r="N164" i="12" s="1"/>
  <c r="AG393" i="12"/>
  <c r="N393" i="12" s="1"/>
  <c r="AG429" i="12"/>
  <c r="N429" i="12" s="1"/>
  <c r="AG68" i="12"/>
  <c r="N68" i="12" s="1"/>
  <c r="AG116" i="12"/>
  <c r="N116" i="12" s="1"/>
  <c r="AG44" i="12"/>
  <c r="N44" i="12" s="1"/>
  <c r="AG345" i="12"/>
  <c r="N345" i="12" s="1"/>
  <c r="AG309" i="12"/>
  <c r="N309" i="12" s="1"/>
  <c r="AG369" i="12"/>
  <c r="N369" i="12" s="1"/>
  <c r="AG80" i="12"/>
  <c r="N80" i="12" s="1"/>
  <c r="AG357" i="12"/>
  <c r="N357" i="12" s="1"/>
  <c r="AG176" i="12"/>
  <c r="N176" i="12" s="1"/>
  <c r="AG417" i="12"/>
  <c r="N417" i="12" s="1"/>
  <c r="AG32" i="12"/>
  <c r="N32" i="12" s="1"/>
  <c r="AG128" i="12"/>
  <c r="N128" i="12" s="1"/>
  <c r="AG273" i="12"/>
  <c r="N273" i="12" s="1"/>
  <c r="AG321" i="12"/>
  <c r="N321" i="12" s="1"/>
  <c r="E24" i="1" l="1"/>
  <c r="P224" i="12"/>
  <c r="E30" i="1"/>
  <c r="P297" i="12"/>
  <c r="E39" i="1"/>
  <c r="P405" i="12"/>
  <c r="E35" i="1"/>
  <c r="P357" i="12"/>
  <c r="E41" i="1"/>
  <c r="P429" i="12"/>
  <c r="E26" i="1"/>
  <c r="P249" i="12"/>
  <c r="E7" i="1"/>
  <c r="P20" i="12"/>
  <c r="E20" i="1"/>
  <c r="P176" i="12"/>
  <c r="E38" i="1"/>
  <c r="P393" i="12"/>
  <c r="E21" i="1"/>
  <c r="P188" i="12"/>
  <c r="E32" i="1"/>
  <c r="P321" i="12"/>
  <c r="E36" i="1"/>
  <c r="P369" i="12"/>
  <c r="E19" i="1"/>
  <c r="P164" i="12"/>
  <c r="E23" i="1"/>
  <c r="P212" i="12"/>
  <c r="P441" i="12"/>
  <c r="E42" i="1"/>
  <c r="E28" i="1"/>
  <c r="P273" i="12"/>
  <c r="E31" i="1"/>
  <c r="P309" i="12"/>
  <c r="E29" i="1"/>
  <c r="P285" i="12"/>
  <c r="E14" i="1"/>
  <c r="P104" i="12"/>
  <c r="E22" i="1"/>
  <c r="P200" i="12"/>
  <c r="E12" i="1"/>
  <c r="P80" i="12"/>
  <c r="E16" i="1"/>
  <c r="P128" i="12"/>
  <c r="E25" i="1"/>
  <c r="P237" i="12"/>
  <c r="E13" i="1"/>
  <c r="P92" i="12"/>
  <c r="E9" i="1"/>
  <c r="P44" i="12"/>
  <c r="E27" i="1"/>
  <c r="P261" i="12"/>
  <c r="E33" i="1"/>
  <c r="P333" i="12"/>
  <c r="E11" i="1"/>
  <c r="P68" i="12"/>
  <c r="E37" i="1"/>
  <c r="P381" i="12"/>
  <c r="E34" i="1"/>
  <c r="P345" i="12"/>
  <c r="E17" i="1"/>
  <c r="P140" i="12"/>
  <c r="E8" i="1"/>
  <c r="P32" i="12"/>
  <c r="E40" i="1"/>
  <c r="P417" i="12"/>
  <c r="E15" i="1"/>
  <c r="P116" i="12"/>
  <c r="E10" i="1"/>
  <c r="P56" i="12"/>
  <c r="E18" i="1"/>
  <c r="P152" i="12"/>
  <c r="AK8" i="12"/>
  <c r="H8" i="15" s="1"/>
  <c r="AJ8" i="12"/>
  <c r="AI8" i="12"/>
  <c r="H6" i="15" s="1"/>
  <c r="AH8" i="12"/>
  <c r="AC8" i="12"/>
  <c r="AB8" i="12"/>
  <c r="AA8" i="12"/>
  <c r="Z8" i="12"/>
  <c r="Y8" i="12"/>
  <c r="U8" i="12"/>
  <c r="T8" i="12"/>
  <c r="H10" i="15" l="1"/>
  <c r="O8" i="12"/>
  <c r="D6" i="15" l="1"/>
  <c r="X8" i="12"/>
  <c r="W8" i="12"/>
  <c r="V8" i="12" s="1"/>
  <c r="AE8" i="12" l="1"/>
  <c r="AF8" i="12" s="1"/>
  <c r="AD8" i="12" l="1"/>
  <c r="AG8" i="12" l="1"/>
  <c r="N8" i="12" s="1"/>
  <c r="E6" i="1" l="1"/>
  <c r="I7" i="1" s="1"/>
  <c r="P8" i="12"/>
  <c r="D8" i="15"/>
  <c r="D4" i="15" s="1"/>
  <c r="I8" i="1" l="1"/>
  <c r="I9" i="1"/>
  <c r="I6" i="1"/>
  <c r="C139" i="6"/>
  <c r="C141" i="6" s="1"/>
</calcChain>
</file>

<file path=xl/sharedStrings.xml><?xml version="1.0" encoding="utf-8"?>
<sst xmlns="http://schemas.openxmlformats.org/spreadsheetml/2006/main" count="2116" uniqueCount="296">
  <si>
    <t>Références</t>
  </si>
  <si>
    <t>Titre</t>
  </si>
  <si>
    <t>Gravité</t>
  </si>
  <si>
    <t>Critique</t>
  </si>
  <si>
    <t>Moyenne</t>
  </si>
  <si>
    <t>Faible</t>
  </si>
  <si>
    <t>Vulnérabilités</t>
  </si>
  <si>
    <t>Forte</t>
  </si>
  <si>
    <t>Description</t>
  </si>
  <si>
    <t>Nombre</t>
  </si>
  <si>
    <t>Echelle de gravité des vulnérabilités</t>
  </si>
  <si>
    <t>Impact DICT</t>
  </si>
  <si>
    <t>Critère</t>
  </si>
  <si>
    <t>Disponibilité (D)</t>
  </si>
  <si>
    <t>Intégrité (I)</t>
  </si>
  <si>
    <t>Tracabilité / preuve (T)</t>
  </si>
  <si>
    <t>Confidentialité (C)</t>
  </si>
  <si>
    <t>Alteration de l'intégrité des données SI et métier</t>
  </si>
  <si>
    <t>Impact la disponibilité du SI ( service support / service métier )</t>
  </si>
  <si>
    <t>Porte atteinte à la confidentialité de la société</t>
  </si>
  <si>
    <t>Perte de tracabilité / preuve</t>
  </si>
  <si>
    <t>Impact sur le business</t>
  </si>
  <si>
    <t>Financier</t>
  </si>
  <si>
    <t>Opérationnel</t>
  </si>
  <si>
    <t>Image</t>
  </si>
  <si>
    <t>Légal</t>
  </si>
  <si>
    <t>Portant atteinte direct sur la trésorerie de la société</t>
  </si>
  <si>
    <t>Incidence direct sur le déroulement opérationnel des processus métier de la société</t>
  </si>
  <si>
    <t>Incidence direct sur l'image interne/externe de la société</t>
  </si>
  <si>
    <t>Portant atteinte sur le cadre légal de la société</t>
  </si>
  <si>
    <t xml:space="preserve"> </t>
  </si>
  <si>
    <t>Non Applicable [0]</t>
  </si>
  <si>
    <t>Ref. vulnérabilité</t>
  </si>
  <si>
    <t>Nom</t>
  </si>
  <si>
    <t>Version</t>
  </si>
  <si>
    <t>Date</t>
  </si>
  <si>
    <t>Actions</t>
  </si>
  <si>
    <t>Création du document</t>
  </si>
  <si>
    <t>Total</t>
  </si>
  <si>
    <t>Attack Vector</t>
  </si>
  <si>
    <t>Scope</t>
  </si>
  <si>
    <t>Vecteur</t>
  </si>
  <si>
    <t>Network (N)</t>
  </si>
  <si>
    <t>Adjacent (A)</t>
  </si>
  <si>
    <t>Local (L)</t>
  </si>
  <si>
    <t>Physical (P)</t>
  </si>
  <si>
    <t>Attack Complexity</t>
  </si>
  <si>
    <t>High (H)</t>
  </si>
  <si>
    <t>Low (L)</t>
  </si>
  <si>
    <t>Privileges Required</t>
  </si>
  <si>
    <t>None (N)</t>
  </si>
  <si>
    <t>User interaction</t>
  </si>
  <si>
    <t>Required (R)</t>
  </si>
  <si>
    <t>Unchanged (U)</t>
  </si>
  <si>
    <t>Changed ( C )</t>
  </si>
  <si>
    <t>Confidentiality</t>
  </si>
  <si>
    <t>Integrity</t>
  </si>
  <si>
    <t>Availablity</t>
  </si>
  <si>
    <t>Vecteur d'accès</t>
  </si>
  <si>
    <t>Impact DIC</t>
  </si>
  <si>
    <t>Criticité des vulnérabilités de l'infrastructure</t>
  </si>
  <si>
    <t>PLV</t>
  </si>
  <si>
    <t>PNV</t>
  </si>
  <si>
    <t>E_subsc</t>
  </si>
  <si>
    <t>I_Mul</t>
  </si>
  <si>
    <t>I_subsc</t>
  </si>
  <si>
    <t>Bsc</t>
  </si>
  <si>
    <t>Compexité d'attaque</t>
  </si>
  <si>
    <t>Privilèges requis</t>
  </si>
  <si>
    <t>Interraction utilisateur</t>
  </si>
  <si>
    <t>Impact Intégrité</t>
  </si>
  <si>
    <t>Complexité</t>
  </si>
  <si>
    <t>Privilège requis</t>
  </si>
  <si>
    <t>Interraction</t>
  </si>
  <si>
    <t>Impact Confidentiel</t>
  </si>
  <si>
    <t>Impact Dispo</t>
  </si>
  <si>
    <t>Impact Dispo.</t>
  </si>
  <si>
    <t>Impact Integ.</t>
  </si>
  <si>
    <t>Impact confident.</t>
  </si>
  <si>
    <t>Score CVSS</t>
  </si>
  <si>
    <t>Liste des vulnérabilités</t>
  </si>
  <si>
    <t>Phase d'attaque</t>
  </si>
  <si>
    <t>1_Reconnaissance</t>
  </si>
  <si>
    <t>2_Énumération</t>
  </si>
  <si>
    <t>Phase offensive</t>
  </si>
  <si>
    <t>Résultat impacts</t>
  </si>
  <si>
    <t>Résultat vecteurs</t>
  </si>
  <si>
    <t>Résultat scope</t>
  </si>
  <si>
    <t>Tachymetre</t>
  </si>
  <si>
    <t>Hidden</t>
  </si>
  <si>
    <t>Moyen</t>
  </si>
  <si>
    <t>Fort</t>
  </si>
  <si>
    <t>Taille</t>
  </si>
  <si>
    <t>Reste</t>
  </si>
  <si>
    <t>Zone vide</t>
  </si>
  <si>
    <t>Value</t>
  </si>
  <si>
    <t>5_Nettoyage</t>
  </si>
  <si>
    <t>Aiguille</t>
  </si>
  <si>
    <t>Score de criticité technique des vulnérabilités de l'infrastructure</t>
  </si>
  <si>
    <t>Impact business</t>
  </si>
  <si>
    <t>Impact Opérationnel</t>
  </si>
  <si>
    <t>Impact Légal</t>
  </si>
  <si>
    <t>Impact Image</t>
  </si>
  <si>
    <t>Impact Financier</t>
  </si>
  <si>
    <t>IMPACT LEGAL</t>
  </si>
  <si>
    <t>IMPACT IMAGE</t>
  </si>
  <si>
    <t>IMPACT OPERATIONNEL</t>
  </si>
  <si>
    <t>Impact Legal</t>
  </si>
  <si>
    <t>Impact Operationnal</t>
  </si>
  <si>
    <t>Impact financial</t>
  </si>
  <si>
    <t xml:space="preserve">IMPACT FINANCIER </t>
  </si>
  <si>
    <t>Reference des vulnérabilité</t>
  </si>
  <si>
    <t>Type</t>
  </si>
  <si>
    <t>VULN.APP</t>
  </si>
  <si>
    <t>VULN.NET</t>
  </si>
  <si>
    <t>VULN.PHY</t>
  </si>
  <si>
    <t>Vulnérabilité associé directement à une machine, protocole, service, …</t>
  </si>
  <si>
    <t>Vulnérabilité associé directement à une application</t>
  </si>
  <si>
    <t>Vulnérabilité associé à un équipement réseau (Switch, Antenne WIFI, réseau wifi)</t>
  </si>
  <si>
    <t>Description technique</t>
  </si>
  <si>
    <t>Description business</t>
  </si>
  <si>
    <t>Les coûts de dommages sont moins élevés que résoudre le problème [1]</t>
  </si>
  <si>
    <t>Effet mineur sur le bénéfice annuel [2]</t>
  </si>
  <si>
    <t>Effet significatif sur le bénéfice annuel [3]</t>
  </si>
  <si>
    <t>Pouvant amener au dépôt de bilan [4]</t>
  </si>
  <si>
    <t>Dégâts minimes [1]</t>
  </si>
  <si>
    <t>Perte de confiance [2]</t>
  </si>
  <si>
    <t>Perte de grandes comptes [3]</t>
  </si>
  <si>
    <t>Dégradation de la marque [4]</t>
  </si>
  <si>
    <t>Dégats limités sur la production [1]</t>
  </si>
  <si>
    <t>Dégats significatifs sur la production [2]</t>
  </si>
  <si>
    <t>Dégats majeurs sur la production [3]</t>
  </si>
  <si>
    <t>Arrêt de production sur le long terme [4]</t>
  </si>
  <si>
    <t>Non respect des engagements et SLA [1]</t>
  </si>
  <si>
    <t>Non respect d'une norme obligatoire (PCI-DSS, RGPD, …) [2]</t>
  </si>
  <si>
    <t>Perte d'une certification (ISO, PCI-DSS, …) [3]</t>
  </si>
  <si>
    <t>Poursuite judiciaire possible [4]</t>
  </si>
  <si>
    <t>Composant(s) concerné(s)</t>
  </si>
  <si>
    <t>Score Business</t>
  </si>
  <si>
    <t xml:space="preserve">Risque cyber </t>
  </si>
  <si>
    <t>VULN.ORG</t>
  </si>
  <si>
    <t>Vulnérabilité exploitable uniquement physiquement</t>
  </si>
  <si>
    <t>Vulnérabilité d'ordre organisationnel</t>
  </si>
  <si>
    <t>ECHELLES &amp; VALEURS</t>
  </si>
  <si>
    <t>Echelles d'impact</t>
  </si>
  <si>
    <t>La vulnérabilité est possible à distance et par le biais de plusieurs sauts de réseau (Inter-subnet, Internet, ...)</t>
  </si>
  <si>
    <t>L'attaque necessite que l'attaquant touche ou panipule physiquement le composant (démarrage à froid, BOOT USB, attaque par péripherique)</t>
  </si>
  <si>
    <t>Faible impact 0 &lt; 3,9</t>
  </si>
  <si>
    <t>Impact moyen 4 &lt; 6,9</t>
  </si>
  <si>
    <t>Impact fort 7 &lt; 8,9</t>
  </si>
  <si>
    <t>Impact critique 9 &lt; 10</t>
  </si>
  <si>
    <t>Vecteur de calcul CVSS</t>
  </si>
  <si>
    <t>Il n'existe pas de conditions d'accès spécifique pour l'exploitation, un attaquant facilement reproduire l'attaque du composant vulnérable.</t>
  </si>
  <si>
    <t>L'exploitation exige que l'attaquant investisse d'efforts dans la préparation ou l'exécution contre le composant vulnérable avant que l'attaque soit réussi</t>
  </si>
  <si>
    <t>l'attaquant n'a pas besoin d'être authentifié pour exploiter la vulnérabilité</t>
  </si>
  <si>
    <t>L'attaquant requiert des privilèges d'utilisateur standard afin d'exploiter la vulnérabilité</t>
  </si>
  <si>
    <t>L'attaquant requiert des privilèges administrateur afin d'exploiter la vulnérabilité</t>
  </si>
  <si>
    <t>La vulnérabilité peut être exploité sans aucune interraction d'un utilisateur</t>
  </si>
  <si>
    <t>L'exploitation de la vulnérabilité nécéssite l'intéraction d'un utilisateur (Clique, ouverture PJ, installation logiciel, authentification, ...)</t>
  </si>
  <si>
    <t>La vulnérabilité exploitée ne peut affecter que les ressources gérées par le composant vulnérable.</t>
  </si>
  <si>
    <t xml:space="preserve">La vulnérabilité exploitée peut affecter des ressources au-delà de la portée du composant vulnérable. </t>
  </si>
  <si>
    <t>Il n'y a aucune perte de confidentialité au sein de la composante impactée.</t>
  </si>
  <si>
    <t>Il y a une certaine perte de confidentialité. L'accès à certaines informations restreintes est obtenu, mais l'attaquant n'a aucun contrôle sur les informations obtenues, ou le montant ou le type de perte est limité. La divulgation d'informations n'entraîne pas de perte grave et directe pour la composante concernée.</t>
  </si>
  <si>
    <t>Il y a une perte totale de confidentialité, ce qui entraîne la divulgation de toutes les ressources du composant impacté à l'attaquant (mot de passe de l'administrateur volé, clés de chiffrement privées d'un serveur Web)</t>
  </si>
  <si>
    <t>Perte totale d'intégrité ou une perte complète de protection. (l'attaquant est en mesure de modifier tous les fichiers protégés par le composant impacté.)</t>
  </si>
  <si>
    <t>L'attaquant n'a aucun contrôle sur les conséquences d'une modification, ou la quantité de modification est limitée. La modification des données n'a pas d'impact grave et direct sur la composante impactée.</t>
  </si>
  <si>
    <t>Il n'y a aucune perte d'intégrité au sein du composant impacté.</t>
  </si>
  <si>
    <t>Les performances sont réduites ou il y a des interruptions dans la disponibilité des ressources.</t>
  </si>
  <si>
    <t>Il n'y a aucun impact sur la disponibilité au sein de la composante affectée.</t>
  </si>
  <si>
    <t>Haute</t>
  </si>
  <si>
    <t>Plan d'actions</t>
  </si>
  <si>
    <t>Mesures</t>
  </si>
  <si>
    <t>Difficulté MoE</t>
  </si>
  <si>
    <t>Responsable</t>
  </si>
  <si>
    <t>Ref. Vuln.</t>
  </si>
  <si>
    <t>Action corrective</t>
  </si>
  <si>
    <t>Très simple</t>
  </si>
  <si>
    <t>Simple</t>
  </si>
  <si>
    <t>Difficile</t>
  </si>
  <si>
    <t>Très difficile</t>
  </si>
  <si>
    <t>Mise en œuvre instantané </t>
  </si>
  <si>
    <t>Mise en œuvre rapide (sur quelques jours)</t>
  </si>
  <si>
    <t>Mise en œuvre chronophage (demandant une analyse approfondie)</t>
  </si>
  <si>
    <t>Mise en œuvre longue (Modification de processus, refonte complète)</t>
  </si>
  <si>
    <t>NIVEAU DE RISQUE</t>
  </si>
  <si>
    <t>Facilité exploitation</t>
  </si>
  <si>
    <t>VULN.OS</t>
  </si>
  <si>
    <t>Facilité d'exploitation</t>
  </si>
  <si>
    <t>Niveau de risque</t>
  </si>
  <si>
    <t>3_Exploitation</t>
  </si>
  <si>
    <t>4_Post-Exploitation</t>
  </si>
  <si>
    <t>Mineur</t>
  </si>
  <si>
    <t>Important</t>
  </si>
  <si>
    <t>Majeur</t>
  </si>
  <si>
    <t>Elevée</t>
  </si>
  <si>
    <t>Modérée</t>
  </si>
  <si>
    <t>Facile</t>
  </si>
  <si>
    <t>Exploitation nécessitant des techniques simples et des outils disponibles 
publiquement : 7,5</t>
  </si>
  <si>
    <t>Difficulté d'exploitation</t>
  </si>
  <si>
    <t>Faible risque sur le système d’information et pouvant nécessiter une correction</t>
  </si>
  <si>
    <t>Risque modéré sur le système d’information et nécessitant une correction à moyen 
terme</t>
  </si>
  <si>
    <t>Risque majeur sur le système d’information nécessitant une correction à court terme</t>
  </si>
  <si>
    <t>Risque critique sur le système d’information et nécessitant une correction immédiate ou 
imposant un arrêt immédiat du service</t>
  </si>
  <si>
    <t>Valeur</t>
  </si>
  <si>
    <t>SCORE DE GRAVITE DES VULNERABILITES</t>
  </si>
  <si>
    <t>FACILITE D'EXPLOITATION DES VULNERABILITES</t>
  </si>
  <si>
    <t>SCORE D'IMPACT BUSINESS</t>
  </si>
  <si>
    <t>Exploitabilité</t>
  </si>
  <si>
    <t>Priorité</t>
  </si>
  <si>
    <t>Difficulté MEO</t>
  </si>
  <si>
    <t>Echelle de gravité métier</t>
  </si>
  <si>
    <t>Faible impact 0 &lt; 2,5</t>
  </si>
  <si>
    <t>Impact moyen 2,5 &lt; 5</t>
  </si>
  <si>
    <t>Impact fort 5 &lt; 7,5</t>
  </si>
  <si>
    <t>Impact critique 7,5 &lt; 10</t>
  </si>
  <si>
    <t>Echelle de gravité Financière</t>
  </si>
  <si>
    <t>Echelle de gravité Opérationnelle</t>
  </si>
  <si>
    <t>Echelle de gravité Légale</t>
  </si>
  <si>
    <t>Echelle de gravité Image</t>
  </si>
  <si>
    <t>Non respect d'une réglementation (PCI-DSS, RGPD, …) [2]</t>
  </si>
  <si>
    <t>Niveau de priorité</t>
  </si>
  <si>
    <t>P4</t>
  </si>
  <si>
    <t>P1</t>
  </si>
  <si>
    <t>P2</t>
  </si>
  <si>
    <t>P3</t>
  </si>
  <si>
    <t>Exploitation triviale, sans outil ni compétences particulières</t>
  </si>
  <si>
    <t>Exploitation  de  vulnérabilités  publiques  nécessitant  des  compétences  en  sécurité  des 
systèmes d’information et le développement d’outils simples</t>
  </si>
  <si>
    <t>Exploitation  de  vulnérabilités  non  publiées  nécessitant  une  expertise  en  sécurité  des 
systèmes d’information et le développement d’outils spécifiques et ciblés</t>
  </si>
  <si>
    <t>Urgente, necessite une remediation immédiate</t>
  </si>
  <si>
    <t>Priorité haute, nécéssite une remediation rapidement</t>
  </si>
  <si>
    <t>Priorité moyenne, nécéssite une remediation dès que possible</t>
  </si>
  <si>
    <t>Priorité basse, pas d'imperatif</t>
  </si>
  <si>
    <t>Jeremy Khalfa</t>
  </si>
  <si>
    <t>Correction bug + Modification des échelles</t>
  </si>
  <si>
    <t>Jeremy Khalfa
Etienne Morin</t>
  </si>
  <si>
    <t>Conformité PASSI
Corrections fautes</t>
  </si>
  <si>
    <t>Le framework de pentest permet d'avoir une vision complète d'un test d'intrusion orienté "Infrastructure"</t>
  </si>
  <si>
    <t>Celui-ci permet de renseigner les vulnérabilités identifiées et exploitées durant le test d'intrusion et d'en sortir un score d'impact technique et métier</t>
  </si>
  <si>
    <t>Le framework est composé :</t>
  </si>
  <si>
    <t>Document Framework Pentest</t>
  </si>
  <si>
    <t>1) Introduction : Rappel sur le fonctionnement et plan du framework</t>
  </si>
  <si>
    <t>2) Références : Contient les références et liste de donnée composant le framework</t>
  </si>
  <si>
    <t>3) Questionnaires ROE : Questionnaire permettant de dimmensionner et comprendre les besoins du clients concernant le test à effectuer</t>
  </si>
  <si>
    <t>4) Vulnérabilités : Inscription des vulnérabilités identifiées et évaluation des impacts</t>
  </si>
  <si>
    <t>5) Synthèse de score : Scoring final des vulnérabilités et impact à l'organisation</t>
  </si>
  <si>
    <t>6) Synthèse des vulnérabilités : Synthèse technique simple des vulnérabilités identifiées</t>
  </si>
  <si>
    <t>Suivi Pentest</t>
  </si>
  <si>
    <t>1) Références : Contient les références et liste de donnée composant le document de suivi</t>
  </si>
  <si>
    <t>3) Cheatsheet : Commandes utiles (aide mémoire)</t>
  </si>
  <si>
    <t>4) Suivi d'intrusion : Suivi d'équipe sur l'avancée de l'intrusion(Loot, Machines compromises, malware déposés, comptes créés, …)</t>
  </si>
  <si>
    <t>Le test d'intrusion est annoncé ou secret ? (Utilisateurs du périmètre)</t>
  </si>
  <si>
    <t>Quelle est la donnée principale qui créerait le plus grand risque pour l'organisation si elle était exposée, corrompue ou supprimée?</t>
  </si>
  <si>
    <t>Le ou les managers sont-ils conscients qu'un test est sur le point d'être exécuté?</t>
  </si>
  <si>
    <t>Réponses</t>
  </si>
  <si>
    <t>Questions aux managers</t>
  </si>
  <si>
    <t>L'ingénierie sociale est-elle destinée à obtenir un accès physique non autorisé? Si c'est le cas:
- Combien de personnes sont ciblées ?</t>
  </si>
  <si>
    <t>Le client a-t-il une liste des numéros de téléphone à laquelle il souhaiterait qu'une attaque de l'ingénierie sociale soit effectuée?</t>
  </si>
  <si>
    <t>Y a-t-il une liste d'adresse de courriel interdite dans le périmètre de la pratique ?</t>
  </si>
  <si>
    <t>Y a-t-il une liste d'adresse de courriel autorisé dans le périmètre de la pratique ?</t>
  </si>
  <si>
    <t>Pratique de social engineering autorisé dans les tests ?</t>
  </si>
  <si>
    <t>Questions d'ingénierie sociale</t>
  </si>
  <si>
    <t>L'utilisation de "crochetage" ou hack materiel est-elle autorisée?</t>
  </si>
  <si>
    <t>Existe-t-il des gardes de sécurité qui devront être contournés? Si c'est le cas:
- Les agents de sécurité sont-ils employés par une tierce partie?</t>
  </si>
  <si>
    <t>Cet emplacement physique est-il une installation partagée? Si c'est le cas:
- Combien d'étages sont dans la portée?
- Quels étages sont dans la portée?</t>
  </si>
  <si>
    <t>Combien de sites inclus dans le périmètre ?</t>
  </si>
  <si>
    <t>Questions d'attaque physique (RedTeam)</t>
  </si>
  <si>
    <t>Des réseau radio, bluetooth, RFID font-ils parti du périmètre ?</t>
  </si>
  <si>
    <t>Des réseaux WIFI font-il parti du périmètre ?</t>
  </si>
  <si>
    <t>Questions sans-fil / GSM</t>
  </si>
  <si>
    <t>Des équipements de sécurités risques t-ils de bloquer / remonter l'intrusion ?</t>
  </si>
  <si>
    <t>Y a-t-il des équipements avec pertes de données inadmissible ?</t>
  </si>
  <si>
    <t>Y a-t-il des équipements non maitrisé ou non sauvegardé sur le périmètre ? (Incapacité de rollback, pas de sauvegarde, …)</t>
  </si>
  <si>
    <t>Présence d'équipements appartenant à un tiers ? (Necessitant l'inclusion au contrat de pentest)</t>
  </si>
  <si>
    <t>Y a-t-il des équipements sauvegardés ou considérés fragiles ? (Systèmes avec tendances à tomber en panne, systèmes d'exploitation plus anciens ou qui ne sont pas mise à jour)</t>
  </si>
  <si>
    <t>Questions systèmes / réseaux</t>
  </si>
  <si>
    <t>Quel est le contexte de compétences de l'attaquant ?</t>
  </si>
  <si>
    <t>Quelles seraient les motivations de l'attaquant ?</t>
  </si>
  <si>
    <t>Quel est le contexte prévu dans le test d'intrusion ? (exemple: stagiaire malveillant, ex collaborateur, ..)</t>
  </si>
  <si>
    <t>Questions relatives au contexte de l'intrusion</t>
  </si>
  <si>
    <t>Un prêt de materiel interne est il prévue ? (poste utilisateur, carte à puce, …)</t>
  </si>
  <si>
    <t>Y a-t-il des obligations de disponibilité sur certains équipements ? (précisez si oui)</t>
  </si>
  <si>
    <t>Y a-t-il des exclusions d'horraire à prévoir durant l'énumeration ou l'exploitation ?</t>
  </si>
  <si>
    <t>Quelles sont les exclusions du test d'intrusion ?</t>
  </si>
  <si>
    <t>Quel est le périmètre du test d'intrusion ? (Site physique + Plage d'IP)</t>
  </si>
  <si>
    <t>Le test d'intrusion est il interne ou externe ?</t>
  </si>
  <si>
    <t xml:space="preserve">Quel est le type de test d'intrusion demandé ? (Redteam, blackbox, greybox, whitebox) </t>
  </si>
  <si>
    <t>Pourquoi le client a-t-il besoin d'effectuer un test d'intrusion sur son environnement ?</t>
  </si>
  <si>
    <t>Questions relatives au test d'intrusion</t>
  </si>
  <si>
    <t xml:space="preserve">Questionnaire d'engagement </t>
  </si>
  <si>
    <t>Vol de materiel inclus dans les pratiques autorisés ? (Si oui, tous matériels possibles ? ou seulement une liste autorisé ?)</t>
  </si>
  <si>
    <t>Perte totale de disponibilité permettant le refuse d'accès au composant impacté (perte est soit temporaire (pendant que l'attaquant continue de livrer l'attaque), soit persistante (la condition persiste même après la fin de l'attaque))</t>
  </si>
  <si>
    <t>La vulnérabilité est possible uniquement en local sur le système cible (apres l'obtention d'un shell, session, etc ...) ou s'appuie sur l'interaction de l'utilisateur inciter à ouvrir un fchier malveillant)</t>
  </si>
  <si>
    <t>La vulnérabilité est possible a distance mais uniquement via un réseau adjacent physique (Bluetooth, 802.11, ..) ou logique (ARP, local subnet, ..)</t>
  </si>
  <si>
    <t>sss</t>
  </si>
  <si>
    <t>2) Checklist : Méthodologie et checklist à effectuer durant le test</t>
  </si>
  <si>
    <t>Composants concernés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</si>
</sst>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4" x14ac:knownFonts="1">
    <font>
      <sz val="11"/>
      <color theme="1"/>
      <name val="Calibri"/>
      <family val="2"/>
      <scheme val="minor"/>
    </font>
    <font>
      <sz val="10"/>
      <color theme="1"/>
      <name val="Calibri"/>
      <family val="2"/>
      <scheme val="minor"/>
    </font>
    <font>
      <b/>
      <sz val="10"/>
      <color theme="0"/>
      <name val="Calibri"/>
      <family val="2"/>
      <scheme val="minor"/>
    </font>
    <font>
      <b/>
      <sz val="10"/>
      <color theme="1"/>
      <name val="Calibri"/>
      <family val="2"/>
      <scheme val="minor"/>
    </font>
    <font>
      <b/>
      <sz val="10"/>
      <name val="Calibri"/>
      <family val="2"/>
      <scheme val="minor"/>
    </font>
    <font>
      <b/>
      <sz val="11"/>
      <color rgb="FF000000"/>
      <name val="Calibri"/>
      <family val="2"/>
    </font>
    <font>
      <sz val="10"/>
      <color rgb="FF000000"/>
      <name val="Calibri"/>
      <family val="2"/>
    </font>
    <font>
      <sz val="10"/>
      <color rgb="FF000000"/>
      <name val="Arial"/>
      <family val="2"/>
    </font>
    <font>
      <b/>
      <i/>
      <sz val="11"/>
      <color rgb="FF000000"/>
      <name val="Oxygen"/>
    </font>
    <font>
      <b/>
      <sz val="11"/>
      <color rgb="FF000000"/>
      <name val="Oxygen"/>
    </font>
    <font>
      <i/>
      <sz val="11"/>
      <color rgb="FFFFFFFF"/>
      <name val="Oxygen"/>
    </font>
    <font>
      <sz val="11"/>
      <color rgb="FF000000"/>
      <name val="Oxygen"/>
    </font>
    <font>
      <sz val="10"/>
      <name val="Arial"/>
      <family val="2"/>
    </font>
    <font>
      <sz val="9"/>
      <color rgb="FF000000"/>
      <name val="Oxygen"/>
    </font>
    <font>
      <b/>
      <sz val="9"/>
      <color rgb="FF000000"/>
      <name val="Oxygen"/>
    </font>
    <font>
      <sz val="10"/>
      <name val="Arial"/>
      <family val="2"/>
    </font>
    <font>
      <b/>
      <sz val="10"/>
      <color rgb="FFFFFFFF"/>
      <name val="Oxygen"/>
    </font>
    <font>
      <sz val="10"/>
      <color rgb="FF000000"/>
      <name val="Arial"/>
      <family val="2"/>
    </font>
    <font>
      <i/>
      <sz val="11"/>
      <color rgb="FF000000"/>
      <name val="Oxygen"/>
    </font>
    <font>
      <b/>
      <sz val="11"/>
      <color rgb="FFFFFFFF"/>
      <name val="Oxygen"/>
    </font>
    <font>
      <b/>
      <sz val="11"/>
      <color theme="0"/>
      <name val="Calibri"/>
      <family val="2"/>
      <scheme val="minor"/>
    </font>
    <font>
      <sz val="11"/>
      <color theme="1"/>
      <name val="Calibri"/>
      <family val="2"/>
      <scheme val="minor"/>
    </font>
    <font>
      <b/>
      <sz val="11"/>
      <color theme="1"/>
      <name val="Calibri"/>
      <family val="2"/>
      <scheme val="minor"/>
    </font>
    <font>
      <u/>
      <sz val="10"/>
      <color indexed="12"/>
      <name val="Arial"/>
      <family val="2"/>
    </font>
    <font>
      <b/>
      <sz val="8"/>
      <color theme="1"/>
      <name val="Calibri"/>
      <family val="2"/>
      <scheme val="minor"/>
    </font>
    <font>
      <b/>
      <sz val="10"/>
      <color rgb="FF000000"/>
      <name val="Oxygen"/>
    </font>
    <font>
      <sz val="10"/>
      <color rgb="FF000000"/>
      <name val="Calibri"/>
      <family val="2"/>
      <scheme val="minor"/>
    </font>
    <font>
      <sz val="10"/>
      <name val="Calibri"/>
      <family val="2"/>
      <scheme val="minor"/>
    </font>
    <font>
      <sz val="11"/>
      <color rgb="FF000000"/>
      <name val="Arial"/>
      <family val="2"/>
    </font>
    <font>
      <b/>
      <sz val="10"/>
      <color rgb="FF000000"/>
      <name val="Arial"/>
      <family val="2"/>
    </font>
    <font>
      <sz val="8"/>
      <name val="Calibri"/>
      <family val="2"/>
      <scheme val="minor"/>
    </font>
    <font>
      <b/>
      <sz val="9"/>
      <name val="Calibri"/>
      <family val="2"/>
      <scheme val="minor"/>
    </font>
    <font>
      <sz val="10"/>
      <color rgb="FF000000"/>
      <name val="Calibri Light"/>
      <family val="2"/>
      <scheme val="major"/>
    </font>
    <font>
      <b/>
      <sz val="8"/>
      <color rgb="FF000000"/>
      <name val="Calibri Light"/>
      <family val="2"/>
      <scheme val="major"/>
    </font>
    <font>
      <b/>
      <i/>
      <sz val="12"/>
      <color rgb="FF000000"/>
      <name val="Oxygen"/>
    </font>
    <font>
      <sz val="9"/>
      <name val="Calibri"/>
      <family val="2"/>
      <scheme val="minor"/>
    </font>
    <font>
      <b/>
      <sz val="9"/>
      <color theme="1"/>
      <name val="Oxygen"/>
    </font>
    <font>
      <sz val="9"/>
      <color theme="1"/>
      <name val="Oxygen"/>
    </font>
    <font>
      <b/>
      <sz val="12"/>
      <color theme="1"/>
      <name val="Oxygen"/>
    </font>
    <font>
      <b/>
      <u/>
      <sz val="11"/>
      <color rgb="FF000000"/>
      <name val="Arial"/>
      <family val="2"/>
    </font>
    <font>
      <b/>
      <u/>
      <sz val="14"/>
      <color rgb="FF000000"/>
      <name val="Arial"/>
      <family val="2"/>
    </font>
    <font>
      <b/>
      <u/>
      <sz val="11"/>
      <color theme="1"/>
      <name val="Arial"/>
      <family val="2"/>
    </font>
    <font>
      <b/>
      <u/>
      <sz val="11"/>
      <name val="Arial"/>
      <family val="2"/>
    </font>
    <font>
      <b/>
      <sz val="12"/>
      <color theme="0"/>
      <name val="Arial"/>
      <family val="2"/>
    </font>
    <font>
      <b/>
      <sz val="14"/>
      <color theme="0"/>
      <name val="Arial"/>
      <family val="2"/>
    </font>
    <font>
      <sz val="12"/>
      <color rgb="FF000000"/>
      <name val="Arial"/>
      <family val="2"/>
    </font>
    <font>
      <b/>
      <sz val="12"/>
      <color rgb="FF000000"/>
      <name val="Arial"/>
      <family val="2"/>
    </font>
    <font>
      <b/>
      <u/>
      <sz val="11"/>
      <color theme="1"/>
      <name val="Calibri"/>
      <family val="2"/>
      <scheme val="minor"/>
    </font>
    <font>
      <b/>
      <sz val="12"/>
      <color theme="0"/>
      <name val="Calibri"/>
      <family val="2"/>
      <scheme val="minor"/>
    </font>
    <font>
      <sz val="10"/>
      <color rgb="FF000000"/>
      <name val="Oxygen"/>
    </font>
    <font>
      <sz val="11"/>
      <color theme="1"/>
      <name val="Oxygen"/>
    </font>
    <font>
      <b/>
      <sz val="14"/>
      <color theme="0"/>
      <name val="Oxygen"/>
    </font>
    <font>
      <sz val="10"/>
      <color theme="1"/>
      <name val="Oxygen"/>
    </font>
    <font>
      <b/>
      <sz val="11"/>
      <color theme="1"/>
      <name val="Oxygen"/>
    </font>
    <font>
      <b/>
      <i/>
      <sz val="11"/>
      <color rgb="FFFFFFFF"/>
      <name val="Oxygen"/>
    </font>
    <font>
      <b/>
      <sz val="10"/>
      <color theme="1"/>
      <name val="Oxygen"/>
    </font>
    <font>
      <sz val="10"/>
      <color rgb="FF000000"/>
      <name val="Arial"/>
    </font>
    <font>
      <sz val="10"/>
      <color theme="1"/>
      <name val="Calibri"/>
    </font>
    <font>
      <sz val="12"/>
      <color theme="1"/>
      <name val="Arial"/>
    </font>
    <font>
      <b/>
      <sz val="11"/>
      <color rgb="FFF3F3F3"/>
      <name val="Oxygen"/>
    </font>
    <font>
      <sz val="10"/>
      <color rgb="FF252525"/>
      <name val="Oxygen"/>
    </font>
    <font>
      <b/>
      <sz val="12"/>
      <color rgb="FFF3F3F3"/>
      <name val="Oxygen"/>
    </font>
    <font>
      <sz val="12"/>
      <color theme="1"/>
      <name val="Verdana"/>
    </font>
    <font>
      <b/>
      <sz val="11"/>
      <name val="Oxygen"/>
    </font>
  </fonts>
  <fills count="28">
    <fill>
      <patternFill patternType="none"/>
    </fill>
    <fill>
      <patternFill patternType="gray125"/>
    </fill>
    <fill>
      <patternFill patternType="solid">
        <fgColor theme="0"/>
        <bgColor indexed="64"/>
      </patternFill>
    </fill>
    <fill>
      <patternFill patternType="solid">
        <fgColor theme="4" tint="-0.249977111117893"/>
        <bgColor indexed="64"/>
      </patternFill>
    </fill>
    <fill>
      <patternFill patternType="solid">
        <fgColor theme="1"/>
        <bgColor indexed="64"/>
      </patternFill>
    </fill>
    <fill>
      <patternFill patternType="solid">
        <fgColor rgb="FFFF0000"/>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0"/>
        <bgColor rgb="FFFFFFFF"/>
      </patternFill>
    </fill>
    <fill>
      <patternFill patternType="solid">
        <fgColor rgb="FFD9D9D9"/>
        <bgColor rgb="FFD9D9D9"/>
      </patternFill>
    </fill>
    <fill>
      <patternFill patternType="solid">
        <fgColor rgb="FF363636"/>
        <bgColor rgb="FF363636"/>
      </patternFill>
    </fill>
    <fill>
      <patternFill patternType="solid">
        <fgColor theme="4" tint="-0.249977111117893"/>
        <bgColor rgb="FF363636"/>
      </patternFill>
    </fill>
    <fill>
      <patternFill patternType="solid">
        <fgColor theme="0" tint="-0.249977111117893"/>
        <bgColor rgb="FFD9D9D9"/>
      </patternFill>
    </fill>
    <fill>
      <patternFill patternType="solid">
        <fgColor theme="0" tint="-0.249977111117893"/>
        <bgColor indexed="64"/>
      </patternFill>
    </fill>
    <fill>
      <patternFill patternType="solid">
        <fgColor theme="1" tint="0.34998626667073579"/>
        <bgColor indexed="64"/>
      </patternFill>
    </fill>
    <fill>
      <patternFill patternType="solid">
        <fgColor theme="0" tint="-0.14999847407452621"/>
        <bgColor rgb="FFD9D9D9"/>
      </patternFill>
    </fill>
    <fill>
      <patternFill patternType="solid">
        <fgColor theme="0"/>
        <bgColor rgb="FF00FF00"/>
      </patternFill>
    </fill>
    <fill>
      <patternFill patternType="solid">
        <fgColor theme="0"/>
        <bgColor rgb="FFFFFF00"/>
      </patternFill>
    </fill>
    <fill>
      <patternFill patternType="solid">
        <fgColor theme="0"/>
        <bgColor rgb="FF6D9EEB"/>
      </patternFill>
    </fill>
    <fill>
      <patternFill patternType="solid">
        <fgColor theme="2"/>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2" tint="-0.749992370372631"/>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8" tint="-0.249977111117893"/>
        <bgColor indexed="64"/>
      </patternFill>
    </fill>
    <fill>
      <patternFill patternType="solid">
        <fgColor rgb="FFFFFFFF"/>
        <bgColor rgb="FFFFFFFF"/>
      </patternFill>
    </fill>
  </fills>
  <borders count="5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style="thin">
        <color theme="1" tint="0.34998626667073579"/>
      </top>
      <bottom/>
      <diagonal/>
    </border>
    <border>
      <left style="thin">
        <color indexed="64"/>
      </left>
      <right style="thin">
        <color indexed="64"/>
      </right>
      <top style="thin">
        <color indexed="64"/>
      </top>
      <bottom style="medium">
        <color indexed="64"/>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rgb="FF000000"/>
      </right>
      <top style="thin">
        <color indexed="64"/>
      </top>
      <bottom style="medium">
        <color indexed="64"/>
      </bottom>
      <diagonal/>
    </border>
    <border>
      <left style="thin">
        <color rgb="FF000000"/>
      </left>
      <right style="thin">
        <color rgb="FF000000"/>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rgb="FF000000"/>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right style="medium">
        <color indexed="64"/>
      </right>
      <top style="thin">
        <color indexed="64"/>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medium">
        <color indexed="64"/>
      </right>
      <top/>
      <bottom style="thin">
        <color indexed="64"/>
      </bottom>
      <diagonal/>
    </border>
  </borders>
  <cellStyleXfs count="7">
    <xf numFmtId="0" fontId="0" fillId="0" borderId="0"/>
    <xf numFmtId="0" fontId="7" fillId="0" borderId="0"/>
    <xf numFmtId="0" fontId="17" fillId="0" borderId="0"/>
    <xf numFmtId="0" fontId="21" fillId="0" borderId="0"/>
    <xf numFmtId="0" fontId="12" fillId="0" borderId="0"/>
    <xf numFmtId="0" fontId="23" fillId="0" borderId="0" applyNumberFormat="0" applyFill="0" applyBorder="0" applyAlignment="0" applyProtection="0">
      <alignment vertical="top"/>
      <protection locked="0"/>
    </xf>
    <xf numFmtId="0" fontId="56" fillId="0" borderId="0"/>
  </cellStyleXfs>
  <cellXfs count="297">
    <xf numFmtId="0" fontId="0" fillId="0" borderId="0" xfId="0"/>
    <xf numFmtId="0" fontId="0" fillId="2" borderId="0" xfId="0" applyFill="1"/>
    <xf numFmtId="0" fontId="1" fillId="2" borderId="1" xfId="0" applyFont="1" applyFill="1" applyBorder="1"/>
    <xf numFmtId="0" fontId="2" fillId="3" borderId="1" xfId="0" applyFont="1" applyFill="1" applyBorder="1" applyAlignment="1">
      <alignment horizontal="center" vertical="center"/>
    </xf>
    <xf numFmtId="0" fontId="2" fillId="3" borderId="3" xfId="0" applyFont="1" applyFill="1" applyBorder="1" applyAlignment="1">
      <alignment horizontal="center" vertical="center"/>
    </xf>
    <xf numFmtId="0" fontId="3" fillId="2" borderId="1" xfId="0" applyFont="1" applyFill="1" applyBorder="1" applyAlignment="1">
      <alignment horizontal="center" vertical="center"/>
    </xf>
    <xf numFmtId="0" fontId="1" fillId="2" borderId="1" xfId="0" applyFont="1" applyFill="1" applyBorder="1" applyAlignment="1">
      <alignment horizontal="center" vertical="center"/>
    </xf>
    <xf numFmtId="0" fontId="0" fillId="2" borderId="0" xfId="0" applyFill="1" applyAlignment="1">
      <alignment horizontal="center" vertical="center"/>
    </xf>
    <xf numFmtId="0" fontId="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 fillId="2" borderId="1" xfId="0" applyFont="1" applyFill="1" applyBorder="1" applyAlignment="1" applyProtection="1">
      <alignment horizontal="right" vertical="center"/>
    </xf>
    <xf numFmtId="0" fontId="1" fillId="6" borderId="1" xfId="0" applyNumberFormat="1" applyFont="1" applyFill="1" applyBorder="1" applyAlignment="1">
      <alignment horizontal="center" vertical="center"/>
    </xf>
    <xf numFmtId="0" fontId="1" fillId="7" borderId="1" xfId="0" applyNumberFormat="1" applyFont="1" applyFill="1" applyBorder="1" applyAlignment="1">
      <alignment horizontal="center" vertical="center"/>
    </xf>
    <xf numFmtId="0" fontId="4" fillId="5" borderId="1" xfId="0" applyNumberFormat="1" applyFont="1" applyFill="1" applyBorder="1" applyAlignment="1">
      <alignment horizontal="center" vertical="center"/>
    </xf>
    <xf numFmtId="0" fontId="9" fillId="8" borderId="0" xfId="1" applyFont="1" applyFill="1" applyAlignment="1">
      <alignment horizontal="center" vertical="center" wrapText="1"/>
    </xf>
    <xf numFmtId="0" fontId="7" fillId="2" borderId="0" xfId="1" applyFill="1"/>
    <xf numFmtId="0" fontId="10" fillId="8" borderId="0" xfId="1" applyFont="1" applyFill="1" applyAlignment="1">
      <alignment horizontal="center" vertical="center" wrapText="1"/>
    </xf>
    <xf numFmtId="0" fontId="7" fillId="2" borderId="0" xfId="1" applyFill="1" applyAlignment="1"/>
    <xf numFmtId="0" fontId="7" fillId="2" borderId="0" xfId="1" applyFill="1" applyAlignment="1">
      <alignment horizontal="center"/>
    </xf>
    <xf numFmtId="0" fontId="8" fillId="8" borderId="0" xfId="1" applyFont="1" applyFill="1" applyAlignment="1">
      <alignment vertical="center" wrapText="1"/>
    </xf>
    <xf numFmtId="0" fontId="7" fillId="13" borderId="0" xfId="1" applyFill="1" applyAlignment="1"/>
    <xf numFmtId="1" fontId="7" fillId="2" borderId="0" xfId="1" applyNumberFormat="1" applyFill="1"/>
    <xf numFmtId="0" fontId="21" fillId="0" borderId="7" xfId="3" applyBorder="1"/>
    <xf numFmtId="0" fontId="21" fillId="0" borderId="0" xfId="3"/>
    <xf numFmtId="0" fontId="21" fillId="0" borderId="8" xfId="3" applyBorder="1"/>
    <xf numFmtId="0" fontId="21" fillId="0" borderId="9" xfId="3" applyBorder="1"/>
    <xf numFmtId="0" fontId="21" fillId="0" borderId="10" xfId="3" applyBorder="1"/>
    <xf numFmtId="14" fontId="1" fillId="0" borderId="11" xfId="3" applyNumberFormat="1" applyFont="1" applyBorder="1" applyAlignment="1">
      <alignment horizontal="center"/>
    </xf>
    <xf numFmtId="0" fontId="8" fillId="12" borderId="0" xfId="1" applyFont="1" applyFill="1" applyBorder="1" applyAlignment="1">
      <alignment vertical="center"/>
    </xf>
    <xf numFmtId="0" fontId="7" fillId="13" borderId="0" xfId="1" applyFill="1" applyBorder="1" applyAlignment="1"/>
    <xf numFmtId="0" fontId="13" fillId="0" borderId="13" xfId="1" applyFont="1" applyBorder="1" applyAlignment="1">
      <alignment horizontal="center" vertical="center" wrapText="1"/>
    </xf>
    <xf numFmtId="0" fontId="7" fillId="2" borderId="0" xfId="1" applyFill="1" applyBorder="1"/>
    <xf numFmtId="0" fontId="13" fillId="0" borderId="18" xfId="1" applyFont="1" applyBorder="1" applyAlignment="1">
      <alignment horizontal="center" vertical="center" wrapText="1"/>
    </xf>
    <xf numFmtId="0" fontId="13" fillId="0" borderId="19" xfId="1" applyFont="1" applyBorder="1" applyAlignment="1">
      <alignment horizontal="center" vertical="center" wrapText="1"/>
    </xf>
    <xf numFmtId="0" fontId="13" fillId="0" borderId="21" xfId="1" applyFont="1" applyBorder="1" applyAlignment="1">
      <alignment horizontal="center" vertical="center" wrapText="1"/>
    </xf>
    <xf numFmtId="0" fontId="13" fillId="0" borderId="22" xfId="1" applyFont="1" applyBorder="1" applyAlignment="1">
      <alignment horizontal="center" vertical="center" wrapText="1"/>
    </xf>
    <xf numFmtId="0" fontId="0" fillId="2" borderId="0" xfId="0" applyFill="1" applyAlignment="1">
      <alignment wrapText="1"/>
    </xf>
    <xf numFmtId="0" fontId="22" fillId="2" borderId="0" xfId="0" applyFont="1" applyFill="1" applyAlignment="1">
      <alignment wrapText="1"/>
    </xf>
    <xf numFmtId="0" fontId="0" fillId="2" borderId="1" xfId="0" applyFill="1" applyBorder="1" applyAlignment="1">
      <alignment horizontal="center" vertical="center" wrapText="1"/>
    </xf>
    <xf numFmtId="0" fontId="3" fillId="2" borderId="23" xfId="0" applyFont="1" applyFill="1" applyBorder="1" applyAlignment="1">
      <alignment horizontal="center" vertical="center" wrapText="1"/>
    </xf>
    <xf numFmtId="0" fontId="3" fillId="2" borderId="20" xfId="0" applyFont="1" applyFill="1" applyBorder="1" applyAlignment="1">
      <alignment horizontal="center" vertical="center" wrapText="1"/>
    </xf>
    <xf numFmtId="0" fontId="0" fillId="2" borderId="24" xfId="0" applyFill="1" applyBorder="1" applyAlignment="1">
      <alignment horizontal="center" vertical="center" wrapText="1"/>
    </xf>
    <xf numFmtId="0" fontId="0" fillId="2" borderId="13" xfId="0" applyFill="1" applyBorder="1" applyAlignment="1">
      <alignment horizontal="center" vertical="center" wrapText="1"/>
    </xf>
    <xf numFmtId="0" fontId="0" fillId="2" borderId="22" xfId="0" applyFill="1" applyBorder="1" applyAlignment="1">
      <alignment horizontal="center" vertical="center" wrapText="1"/>
    </xf>
    <xf numFmtId="0" fontId="24" fillId="2" borderId="1" xfId="0" applyFont="1" applyFill="1" applyBorder="1" applyAlignment="1">
      <alignment vertical="center" wrapText="1"/>
    </xf>
    <xf numFmtId="0" fontId="24" fillId="2" borderId="1" xfId="0" applyFont="1" applyFill="1" applyBorder="1" applyAlignment="1">
      <alignment horizontal="center" vertical="center" wrapText="1"/>
    </xf>
    <xf numFmtId="0" fontId="0" fillId="2" borderId="0" xfId="0" applyFill="1" applyAlignment="1">
      <alignment horizontal="center" vertical="center" wrapText="1"/>
    </xf>
    <xf numFmtId="0" fontId="14" fillId="9" borderId="1" xfId="1" applyFont="1" applyFill="1" applyBorder="1" applyAlignment="1">
      <alignment horizontal="center" vertical="center" wrapText="1"/>
    </xf>
    <xf numFmtId="0" fontId="9" fillId="8" borderId="1" xfId="1" applyFont="1" applyFill="1" applyBorder="1" applyAlignment="1">
      <alignment horizontal="center" vertical="center" wrapText="1"/>
    </xf>
    <xf numFmtId="0" fontId="25" fillId="9" borderId="1" xfId="1" applyFont="1" applyFill="1" applyBorder="1" applyAlignment="1">
      <alignment horizontal="center" vertical="center" wrapText="1"/>
    </xf>
    <xf numFmtId="0" fontId="25" fillId="9" borderId="6" xfId="1" applyFont="1" applyFill="1" applyBorder="1" applyAlignment="1">
      <alignment horizontal="center" vertical="center" wrapText="1"/>
    </xf>
    <xf numFmtId="0" fontId="5" fillId="2" borderId="0" xfId="1" applyFont="1" applyFill="1" applyAlignment="1">
      <alignment vertical="center" wrapText="1"/>
    </xf>
    <xf numFmtId="0" fontId="7" fillId="2" borderId="0" xfId="1" applyFill="1" applyAlignment="1">
      <alignment vertical="center" wrapText="1"/>
    </xf>
    <xf numFmtId="0" fontId="1" fillId="2" borderId="0" xfId="0" applyFont="1" applyFill="1"/>
    <xf numFmtId="0" fontId="26" fillId="16" borderId="1" xfId="0" applyFont="1" applyFill="1" applyBorder="1" applyAlignment="1">
      <alignment horizontal="left" vertical="center" wrapText="1"/>
    </xf>
    <xf numFmtId="0" fontId="26" fillId="17" borderId="1" xfId="0" applyFont="1" applyFill="1" applyBorder="1" applyAlignment="1">
      <alignment horizontal="left" vertical="center" wrapText="1"/>
    </xf>
    <xf numFmtId="0" fontId="27" fillId="2" borderId="1" xfId="0" applyFont="1" applyFill="1" applyBorder="1" applyAlignment="1">
      <alignment vertical="center" wrapText="1"/>
    </xf>
    <xf numFmtId="0" fontId="26" fillId="18" borderId="1" xfId="0" applyFont="1" applyFill="1" applyBorder="1" applyAlignment="1">
      <alignment horizontal="left" vertical="center" wrapText="1"/>
    </xf>
    <xf numFmtId="0" fontId="18" fillId="8" borderId="0" xfId="1" applyFont="1" applyFill="1" applyAlignment="1">
      <alignment vertical="center" wrapText="1"/>
    </xf>
    <xf numFmtId="0" fontId="11" fillId="8" borderId="0" xfId="1" applyFont="1" applyFill="1" applyAlignment="1">
      <alignment horizontal="center" vertical="center" wrapText="1"/>
    </xf>
    <xf numFmtId="0" fontId="17" fillId="2" borderId="0" xfId="1" applyFont="1" applyFill="1"/>
    <xf numFmtId="0" fontId="28" fillId="2" borderId="0" xfId="1" applyFont="1" applyFill="1" applyAlignment="1">
      <alignment horizontal="left" vertical="center"/>
    </xf>
    <xf numFmtId="0" fontId="29" fillId="2" borderId="0" xfId="1" applyFont="1" applyFill="1"/>
    <xf numFmtId="0" fontId="22" fillId="2" borderId="6" xfId="0" applyFont="1" applyFill="1" applyBorder="1" applyAlignment="1">
      <alignment horizontal="center" vertical="center" wrapText="1"/>
    </xf>
    <xf numFmtId="0" fontId="28" fillId="2" borderId="0" xfId="1" applyFont="1" applyFill="1"/>
    <xf numFmtId="0" fontId="7" fillId="2" borderId="0" xfId="1" applyFill="1" applyAlignment="1">
      <alignment horizontal="left" vertical="center" wrapText="1"/>
    </xf>
    <xf numFmtId="0" fontId="5" fillId="2" borderId="0" xfId="1" applyFont="1" applyFill="1" applyAlignment="1">
      <alignment horizontal="left" vertical="center" wrapText="1"/>
    </xf>
    <xf numFmtId="0" fontId="5" fillId="2" borderId="0" xfId="1" applyFont="1" applyFill="1" applyAlignment="1">
      <alignment horizontal="left"/>
    </xf>
    <xf numFmtId="0" fontId="6" fillId="2" borderId="0" xfId="1" applyFont="1" applyFill="1" applyAlignment="1">
      <alignment horizontal="left"/>
    </xf>
    <xf numFmtId="0" fontId="17" fillId="2" borderId="1" xfId="1" applyFont="1" applyFill="1" applyBorder="1" applyAlignment="1">
      <alignment horizontal="left"/>
    </xf>
    <xf numFmtId="0" fontId="15" fillId="2" borderId="1" xfId="1" applyFont="1" applyFill="1" applyBorder="1" applyAlignment="1">
      <alignment horizontal="left"/>
    </xf>
    <xf numFmtId="0" fontId="7" fillId="2" borderId="1" xfId="1" applyFill="1" applyBorder="1" applyAlignment="1">
      <alignment horizontal="left"/>
    </xf>
    <xf numFmtId="0" fontId="7" fillId="2" borderId="1" xfId="1" applyFill="1" applyBorder="1" applyAlignment="1">
      <alignment horizontal="left" vertical="center"/>
    </xf>
    <xf numFmtId="0" fontId="2" fillId="4" borderId="1" xfId="0" applyFont="1" applyFill="1" applyBorder="1" applyAlignment="1">
      <alignment horizontal="center" vertical="center"/>
    </xf>
    <xf numFmtId="0" fontId="31" fillId="19" borderId="1" xfId="0" applyFont="1" applyFill="1" applyBorder="1" applyAlignment="1">
      <alignment horizontal="center" vertical="center"/>
    </xf>
    <xf numFmtId="0" fontId="31" fillId="19" borderId="1" xfId="0" applyFont="1" applyFill="1" applyBorder="1" applyAlignment="1">
      <alignment horizontal="right" vertical="center"/>
    </xf>
    <xf numFmtId="0" fontId="22" fillId="2" borderId="0" xfId="0" applyFont="1" applyFill="1" applyBorder="1" applyAlignment="1">
      <alignment horizontal="center" vertical="center" wrapText="1"/>
    </xf>
    <xf numFmtId="0" fontId="0" fillId="2" borderId="0" xfId="0" applyFill="1" applyBorder="1" applyAlignment="1">
      <alignment horizontal="center" vertical="center" wrapText="1"/>
    </xf>
    <xf numFmtId="0" fontId="1" fillId="2" borderId="0" xfId="0" applyFont="1" applyFill="1" applyBorder="1" applyAlignment="1">
      <alignment horizontal="center" vertical="center" wrapText="1"/>
    </xf>
    <xf numFmtId="0" fontId="7" fillId="2" borderId="1" xfId="1" applyFill="1" applyBorder="1"/>
    <xf numFmtId="0" fontId="7" fillId="2" borderId="1" xfId="1" applyFill="1" applyBorder="1" applyAlignment="1">
      <alignment horizontal="center" vertical="center"/>
    </xf>
    <xf numFmtId="0" fontId="33" fillId="2" borderId="1" xfId="1" applyFont="1" applyFill="1" applyBorder="1" applyAlignment="1">
      <alignment horizontal="center" vertical="center" wrapText="1"/>
    </xf>
    <xf numFmtId="0" fontId="35" fillId="2" borderId="1" xfId="0" applyFont="1" applyFill="1" applyBorder="1" applyAlignment="1">
      <alignment horizontal="right" vertical="center"/>
    </xf>
    <xf numFmtId="0" fontId="32" fillId="2" borderId="1" xfId="1" applyFont="1" applyFill="1" applyBorder="1" applyAlignment="1">
      <alignment horizontal="center"/>
    </xf>
    <xf numFmtId="0" fontId="36" fillId="2" borderId="33" xfId="0" applyFont="1" applyFill="1" applyBorder="1" applyAlignment="1">
      <alignment horizontal="center" vertical="center" wrapText="1"/>
    </xf>
    <xf numFmtId="0" fontId="13" fillId="2" borderId="25" xfId="1" applyFont="1" applyFill="1" applyBorder="1" applyAlignment="1">
      <alignment horizontal="center" vertical="center" wrapText="1"/>
    </xf>
    <xf numFmtId="0" fontId="0" fillId="2" borderId="33" xfId="0" applyFont="1" applyFill="1" applyBorder="1" applyAlignment="1">
      <alignment horizontal="center" vertical="center" wrapText="1"/>
    </xf>
    <xf numFmtId="0" fontId="14" fillId="9" borderId="6" xfId="1" applyFont="1" applyFill="1" applyBorder="1" applyAlignment="1">
      <alignment horizontal="center" vertical="center" wrapText="1"/>
    </xf>
    <xf numFmtId="0" fontId="8" fillId="8" borderId="0" xfId="1" applyFont="1" applyFill="1" applyAlignment="1">
      <alignment horizontal="center" vertical="center" wrapText="1"/>
    </xf>
    <xf numFmtId="0" fontId="7" fillId="2" borderId="0" xfId="1" applyFill="1" applyAlignment="1">
      <alignment horizontal="center" vertical="center"/>
    </xf>
    <xf numFmtId="0" fontId="13" fillId="0" borderId="13" xfId="1" applyFont="1" applyBorder="1" applyAlignment="1">
      <alignment horizontal="center" vertical="center" wrapText="1"/>
    </xf>
    <xf numFmtId="0" fontId="13" fillId="0" borderId="22" xfId="1" applyFont="1" applyBorder="1" applyAlignment="1">
      <alignment horizontal="center" vertical="center" wrapText="1"/>
    </xf>
    <xf numFmtId="0" fontId="36" fillId="2" borderId="44" xfId="0" applyFont="1" applyFill="1" applyBorder="1" applyAlignment="1">
      <alignment horizontal="center" vertical="center" wrapText="1"/>
    </xf>
    <xf numFmtId="0" fontId="7" fillId="2" borderId="0" xfId="1" applyFill="1" applyAlignment="1">
      <alignment vertical="center"/>
    </xf>
    <xf numFmtId="0" fontId="17" fillId="2" borderId="0" xfId="1" applyFont="1" applyFill="1" applyAlignment="1">
      <alignment vertical="center"/>
    </xf>
    <xf numFmtId="0" fontId="22" fillId="0" borderId="0" xfId="0" applyFont="1" applyAlignment="1">
      <alignment vertical="center"/>
    </xf>
    <xf numFmtId="0" fontId="40" fillId="2" borderId="0" xfId="1" applyFont="1" applyFill="1" applyAlignment="1">
      <alignment horizontal="center" vertical="center"/>
    </xf>
    <xf numFmtId="0" fontId="22" fillId="2" borderId="0" xfId="0" applyFont="1" applyFill="1" applyAlignment="1">
      <alignment horizontal="left"/>
    </xf>
    <xf numFmtId="0" fontId="0" fillId="2" borderId="0" xfId="0" applyFill="1" applyAlignment="1">
      <alignment horizontal="left"/>
    </xf>
    <xf numFmtId="0" fontId="7" fillId="2" borderId="50" xfId="1" applyFill="1" applyBorder="1" applyAlignment="1">
      <alignment horizontal="center"/>
    </xf>
    <xf numFmtId="0" fontId="39" fillId="2" borderId="0" xfId="1" applyFont="1" applyFill="1" applyAlignment="1">
      <alignment vertical="center" wrapText="1"/>
    </xf>
    <xf numFmtId="0" fontId="7" fillId="2" borderId="50" xfId="1" applyFill="1" applyBorder="1" applyAlignment="1">
      <alignment vertical="center" wrapText="1"/>
    </xf>
    <xf numFmtId="0" fontId="1" fillId="2" borderId="0" xfId="0" applyFont="1" applyFill="1" applyAlignment="1"/>
    <xf numFmtId="0" fontId="41" fillId="2" borderId="0" xfId="0" applyFont="1" applyFill="1"/>
    <xf numFmtId="0" fontId="42" fillId="2" borderId="0" xfId="1" applyFont="1" applyFill="1" applyAlignment="1">
      <alignment horizontal="left"/>
    </xf>
    <xf numFmtId="0" fontId="1" fillId="2" borderId="0" xfId="0" applyFont="1" applyFill="1" applyAlignment="1">
      <alignment wrapText="1"/>
    </xf>
    <xf numFmtId="0" fontId="7" fillId="2" borderId="50" xfId="1" applyFill="1" applyBorder="1"/>
    <xf numFmtId="0" fontId="0" fillId="2" borderId="50" xfId="0" applyFill="1" applyBorder="1"/>
    <xf numFmtId="0" fontId="44" fillId="22" borderId="0" xfId="1" applyFont="1" applyFill="1" applyAlignment="1">
      <alignment horizontal="center" vertical="center"/>
    </xf>
    <xf numFmtId="0" fontId="46" fillId="2" borderId="1" xfId="1" applyFont="1" applyFill="1" applyBorder="1" applyAlignment="1">
      <alignment horizontal="center" vertical="center"/>
    </xf>
    <xf numFmtId="0" fontId="45" fillId="23" borderId="0" xfId="1" applyFont="1" applyFill="1" applyAlignment="1">
      <alignment horizontal="center" vertical="center"/>
    </xf>
    <xf numFmtId="0" fontId="45" fillId="24" borderId="0" xfId="1" applyFont="1" applyFill="1" applyAlignment="1">
      <alignment horizontal="center" vertical="center"/>
    </xf>
    <xf numFmtId="0" fontId="45" fillId="25" borderId="0" xfId="1" applyFont="1" applyFill="1" applyAlignment="1">
      <alignment horizontal="center" vertical="center"/>
    </xf>
    <xf numFmtId="0" fontId="43" fillId="4" borderId="0" xfId="1" applyFont="1" applyFill="1" applyAlignment="1">
      <alignment horizontal="center" vertical="center"/>
    </xf>
    <xf numFmtId="0" fontId="7" fillId="2" borderId="1" xfId="1" applyFont="1" applyFill="1" applyBorder="1" applyAlignment="1">
      <alignment horizontal="left"/>
    </xf>
    <xf numFmtId="0" fontId="22" fillId="2" borderId="0" xfId="0" applyFont="1" applyFill="1"/>
    <xf numFmtId="0" fontId="47" fillId="2" borderId="0" xfId="0" applyFont="1" applyFill="1"/>
    <xf numFmtId="0" fontId="0" fillId="2" borderId="0" xfId="0" applyFill="1" applyAlignment="1">
      <alignment vertical="center"/>
    </xf>
    <xf numFmtId="0" fontId="0" fillId="2" borderId="1" xfId="0" applyFill="1" applyBorder="1"/>
    <xf numFmtId="0" fontId="48" fillId="26" borderId="15" xfId="0" applyFont="1" applyFill="1" applyBorder="1" applyAlignment="1">
      <alignment vertical="center"/>
    </xf>
    <xf numFmtId="0" fontId="48" fillId="26" borderId="51" xfId="0" applyFont="1" applyFill="1" applyBorder="1" applyAlignment="1">
      <alignment horizontal="center" vertical="center"/>
    </xf>
    <xf numFmtId="0" fontId="48" fillId="26" borderId="51" xfId="0" applyFont="1" applyFill="1" applyBorder="1" applyAlignment="1">
      <alignment horizontal="center" vertical="center" wrapText="1"/>
    </xf>
    <xf numFmtId="0" fontId="20" fillId="26" borderId="16" xfId="0" applyFont="1" applyFill="1" applyBorder="1" applyAlignment="1">
      <alignment horizontal="center" vertical="center" wrapText="1"/>
    </xf>
    <xf numFmtId="0" fontId="0" fillId="2" borderId="41" xfId="0" applyFill="1" applyBorder="1" applyAlignment="1">
      <alignment horizontal="center" vertical="center" wrapText="1"/>
    </xf>
    <xf numFmtId="0" fontId="32" fillId="2" borderId="1" xfId="1" applyFont="1" applyFill="1" applyBorder="1" applyAlignment="1">
      <alignment horizontal="center" wrapText="1"/>
    </xf>
    <xf numFmtId="0" fontId="32" fillId="2" borderId="1" xfId="1" applyFont="1" applyFill="1" applyBorder="1" applyAlignment="1">
      <alignment horizontal="center" vertical="center"/>
    </xf>
    <xf numFmtId="0" fontId="9" fillId="2" borderId="1" xfId="1" applyFont="1" applyFill="1" applyBorder="1" applyAlignment="1">
      <alignment horizontal="center" vertical="center"/>
    </xf>
    <xf numFmtId="0" fontId="7" fillId="13" borderId="0" xfId="1" applyFill="1" applyAlignment="1">
      <alignment horizontal="center" vertical="center"/>
    </xf>
    <xf numFmtId="0" fontId="49" fillId="2" borderId="0" xfId="1" applyFont="1" applyFill="1" applyAlignment="1">
      <alignment horizontal="center" vertical="center" wrapText="1"/>
    </xf>
    <xf numFmtId="0" fontId="50" fillId="2" borderId="0" xfId="0" applyFont="1" applyFill="1" applyAlignment="1">
      <alignment horizontal="center" vertical="center" wrapText="1"/>
    </xf>
    <xf numFmtId="0" fontId="50" fillId="2" borderId="0" xfId="0" applyFont="1" applyFill="1" applyBorder="1" applyAlignment="1">
      <alignment horizontal="center" vertical="center" wrapText="1"/>
    </xf>
    <xf numFmtId="0" fontId="50" fillId="19" borderId="23" xfId="0" applyFont="1" applyFill="1" applyBorder="1" applyAlignment="1">
      <alignment vertical="center" wrapText="1"/>
    </xf>
    <xf numFmtId="0" fontId="50" fillId="19" borderId="29" xfId="0" applyFont="1" applyFill="1" applyBorder="1" applyAlignment="1">
      <alignment vertical="center" wrapText="1"/>
    </xf>
    <xf numFmtId="0" fontId="50" fillId="19" borderId="52" xfId="0" applyFont="1" applyFill="1" applyBorder="1" applyAlignment="1">
      <alignment vertical="center" wrapText="1"/>
    </xf>
    <xf numFmtId="0" fontId="54" fillId="8" borderId="0" xfId="1" applyFont="1" applyFill="1" applyAlignment="1">
      <alignment horizontal="center" vertical="center" wrapText="1"/>
    </xf>
    <xf numFmtId="0" fontId="20" fillId="26" borderId="51" xfId="0" applyFont="1" applyFill="1" applyBorder="1" applyAlignment="1">
      <alignment horizontal="center" vertical="center" wrapText="1"/>
    </xf>
    <xf numFmtId="0" fontId="50" fillId="2" borderId="5" xfId="0" applyFont="1" applyFill="1" applyBorder="1" applyAlignment="1">
      <alignment horizontal="center" vertical="center"/>
    </xf>
    <xf numFmtId="0" fontId="50" fillId="2" borderId="5" xfId="0" applyFont="1" applyFill="1" applyBorder="1" applyAlignment="1">
      <alignment horizontal="left" vertical="center" wrapText="1"/>
    </xf>
    <xf numFmtId="0" fontId="50" fillId="2" borderId="1" xfId="0" applyFont="1" applyFill="1" applyBorder="1" applyAlignment="1">
      <alignment horizontal="center" vertical="center"/>
    </xf>
    <xf numFmtId="0" fontId="50" fillId="2" borderId="1" xfId="0" applyFont="1" applyFill="1" applyBorder="1" applyAlignment="1">
      <alignment horizontal="left" vertical="center" wrapText="1"/>
    </xf>
    <xf numFmtId="0" fontId="55" fillId="2" borderId="4" xfId="0" applyFont="1" applyFill="1" applyBorder="1" applyAlignment="1">
      <alignment horizontal="center" vertical="center" wrapText="1"/>
    </xf>
    <xf numFmtId="0" fontId="52" fillId="2" borderId="4" xfId="0" applyFont="1" applyFill="1" applyBorder="1" applyAlignment="1">
      <alignment horizontal="center" vertical="center" wrapText="1"/>
    </xf>
    <xf numFmtId="0" fontId="55" fillId="2" borderId="1" xfId="0" applyFont="1" applyFill="1" applyBorder="1" applyAlignment="1">
      <alignment horizontal="center" vertical="center" wrapText="1"/>
    </xf>
    <xf numFmtId="0" fontId="52" fillId="2" borderId="1" xfId="0" applyFont="1" applyFill="1" applyBorder="1" applyAlignment="1">
      <alignment horizontal="center" vertical="center" wrapText="1"/>
    </xf>
    <xf numFmtId="0" fontId="1" fillId="0" borderId="11" xfId="3" applyFont="1" applyBorder="1" applyAlignment="1">
      <alignment horizontal="center"/>
    </xf>
    <xf numFmtId="0" fontId="20" fillId="14" borderId="12" xfId="3" applyFont="1" applyFill="1" applyBorder="1" applyAlignment="1">
      <alignment horizontal="center" vertical="center"/>
    </xf>
    <xf numFmtId="0" fontId="1" fillId="0" borderId="11" xfId="3" applyFont="1" applyBorder="1" applyAlignment="1">
      <alignment horizontal="center" wrapText="1"/>
    </xf>
    <xf numFmtId="0" fontId="56" fillId="0" borderId="0" xfId="6"/>
    <xf numFmtId="0" fontId="56" fillId="0" borderId="0" xfId="6" applyAlignment="1">
      <alignment horizontal="left"/>
    </xf>
    <xf numFmtId="0" fontId="56" fillId="0" borderId="0" xfId="6" applyAlignment="1">
      <alignment horizontal="center" vertical="center"/>
    </xf>
    <xf numFmtId="0" fontId="57" fillId="27" borderId="0" xfId="6" applyFont="1" applyFill="1" applyAlignment="1">
      <alignment horizontal="left"/>
    </xf>
    <xf numFmtId="0" fontId="57" fillId="27" borderId="0" xfId="6" applyFont="1" applyFill="1"/>
    <xf numFmtId="0" fontId="57" fillId="27" borderId="0" xfId="6" applyFont="1" applyFill="1" applyAlignment="1">
      <alignment horizontal="center" vertical="center"/>
    </xf>
    <xf numFmtId="0" fontId="57" fillId="27" borderId="0" xfId="6" applyFont="1" applyFill="1" applyAlignment="1">
      <alignment horizontal="left" vertical="center" wrapText="1"/>
    </xf>
    <xf numFmtId="0" fontId="58" fillId="27" borderId="0" xfId="6" applyFont="1" applyFill="1" applyAlignment="1">
      <alignment horizontal="left" vertical="center" wrapText="1"/>
    </xf>
    <xf numFmtId="3" fontId="57" fillId="27" borderId="0" xfId="6" applyNumberFormat="1" applyFont="1" applyFill="1" applyAlignment="1">
      <alignment horizontal="center" vertical="center" wrapText="1"/>
    </xf>
    <xf numFmtId="0" fontId="57" fillId="0" borderId="0" xfId="6" applyFont="1"/>
    <xf numFmtId="0" fontId="52" fillId="27" borderId="53" xfId="6" applyFont="1" applyFill="1" applyBorder="1" applyAlignment="1">
      <alignment horizontal="left" vertical="center" wrapText="1"/>
    </xf>
    <xf numFmtId="3" fontId="52" fillId="27" borderId="53" xfId="6" applyNumberFormat="1" applyFont="1" applyFill="1" applyBorder="1" applyAlignment="1">
      <alignment horizontal="center" vertical="center" wrapText="1"/>
    </xf>
    <xf numFmtId="0" fontId="59" fillId="10" borderId="0" xfId="6" applyFont="1" applyFill="1" applyAlignment="1">
      <alignment horizontal="center" vertical="center" wrapText="1"/>
    </xf>
    <xf numFmtId="0" fontId="60" fillId="27" borderId="53" xfId="6" applyFont="1" applyFill="1" applyBorder="1" applyAlignment="1">
      <alignment vertical="center" wrapText="1"/>
    </xf>
    <xf numFmtId="3" fontId="52" fillId="0" borderId="53" xfId="6" applyNumberFormat="1" applyFont="1" applyBorder="1" applyAlignment="1">
      <alignment horizontal="center" vertical="center" wrapText="1"/>
    </xf>
    <xf numFmtId="3" fontId="61" fillId="10" borderId="0" xfId="6" applyNumberFormat="1" applyFont="1" applyFill="1" applyAlignment="1">
      <alignment horizontal="center" vertical="center" wrapText="1"/>
    </xf>
    <xf numFmtId="0" fontId="8" fillId="27" borderId="0" xfId="6" applyFont="1" applyFill="1" applyAlignment="1">
      <alignment vertical="center" wrapText="1"/>
    </xf>
    <xf numFmtId="3" fontId="52" fillId="27" borderId="53" xfId="6" applyNumberFormat="1" applyFont="1" applyFill="1" applyBorder="1" applyAlignment="1">
      <alignment horizontal="left" vertical="center" wrapText="1"/>
    </xf>
    <xf numFmtId="3" fontId="52" fillId="27" borderId="0" xfId="6" applyNumberFormat="1" applyFont="1" applyFill="1" applyAlignment="1">
      <alignment horizontal="left" vertical="center" wrapText="1"/>
    </xf>
    <xf numFmtId="3" fontId="57" fillId="27" borderId="1" xfId="6" applyNumberFormat="1" applyFont="1" applyFill="1" applyBorder="1" applyAlignment="1">
      <alignment horizontal="left"/>
    </xf>
    <xf numFmtId="3" fontId="52" fillId="27" borderId="1" xfId="6" applyNumberFormat="1" applyFont="1" applyFill="1" applyBorder="1" applyAlignment="1">
      <alignment horizontal="left" vertical="center" wrapText="1"/>
    </xf>
    <xf numFmtId="3" fontId="52" fillId="27" borderId="54" xfId="6" applyNumberFormat="1" applyFont="1" applyFill="1" applyBorder="1" applyAlignment="1">
      <alignment horizontal="center" vertical="center" wrapText="1"/>
    </xf>
    <xf numFmtId="3" fontId="57" fillId="27" borderId="54" xfId="6" applyNumberFormat="1" applyFont="1" applyFill="1" applyBorder="1" applyAlignment="1">
      <alignment horizontal="left"/>
    </xf>
    <xf numFmtId="3" fontId="52" fillId="27" borderId="54" xfId="6" applyNumberFormat="1" applyFont="1" applyFill="1" applyBorder="1" applyAlignment="1">
      <alignment horizontal="left" vertical="center" wrapText="1"/>
    </xf>
    <xf numFmtId="3" fontId="57" fillId="27" borderId="53" xfId="6" applyNumberFormat="1" applyFont="1" applyFill="1" applyBorder="1" applyAlignment="1">
      <alignment horizontal="left"/>
    </xf>
    <xf numFmtId="3" fontId="62" fillId="27" borderId="0" xfId="6" applyNumberFormat="1" applyFont="1" applyFill="1" applyAlignment="1">
      <alignment horizontal="center" vertical="center" wrapText="1"/>
    </xf>
    <xf numFmtId="0" fontId="50" fillId="19" borderId="27" xfId="0" applyFont="1" applyFill="1" applyBorder="1" applyAlignment="1">
      <alignment vertical="center" wrapText="1"/>
    </xf>
    <xf numFmtId="0" fontId="20" fillId="14" borderId="12" xfId="3" applyFont="1" applyFill="1" applyBorder="1" applyAlignment="1">
      <alignment horizontal="center" vertical="center"/>
    </xf>
    <xf numFmtId="0" fontId="1" fillId="0" borderId="11" xfId="3" applyFont="1" applyBorder="1" applyAlignment="1">
      <alignment horizontal="center"/>
    </xf>
    <xf numFmtId="0" fontId="1" fillId="0" borderId="11" xfId="3" applyFont="1" applyBorder="1" applyAlignment="1">
      <alignment horizontal="center" vertical="center" wrapText="1"/>
    </xf>
    <xf numFmtId="0" fontId="1" fillId="0" borderId="11" xfId="3" applyFont="1" applyBorder="1" applyAlignment="1">
      <alignment horizontal="center" vertical="center"/>
    </xf>
    <xf numFmtId="0" fontId="7" fillId="19" borderId="2" xfId="1" applyFont="1" applyFill="1" applyBorder="1" applyAlignment="1">
      <alignment horizontal="left"/>
    </xf>
    <xf numFmtId="0" fontId="17" fillId="19" borderId="6" xfId="1" applyFont="1" applyFill="1" applyBorder="1" applyAlignment="1">
      <alignment horizontal="left"/>
    </xf>
    <xf numFmtId="0" fontId="17" fillId="19" borderId="2" xfId="1" applyFont="1" applyFill="1" applyBorder="1" applyAlignment="1">
      <alignment horizontal="left"/>
    </xf>
    <xf numFmtId="3" fontId="62" fillId="27" borderId="0" xfId="6" applyNumberFormat="1" applyFont="1" applyFill="1" applyAlignment="1">
      <alignment horizontal="left" vertical="center" wrapText="1"/>
    </xf>
    <xf numFmtId="0" fontId="56" fillId="0" borderId="0" xfId="6"/>
    <xf numFmtId="0" fontId="56" fillId="0" borderId="0" xfId="6" applyAlignment="1">
      <alignment horizontal="left"/>
    </xf>
    <xf numFmtId="0" fontId="8" fillId="9" borderId="0" xfId="6" applyFont="1" applyFill="1" applyAlignment="1">
      <alignment vertical="center" wrapText="1"/>
    </xf>
    <xf numFmtId="0" fontId="9" fillId="21" borderId="15" xfId="1" applyFont="1" applyFill="1" applyBorder="1" applyAlignment="1">
      <alignment horizontal="center" vertical="center"/>
    </xf>
    <xf numFmtId="0" fontId="9" fillId="21" borderId="16" xfId="1" applyFont="1" applyFill="1" applyBorder="1" applyAlignment="1">
      <alignment horizontal="center" vertical="center"/>
    </xf>
    <xf numFmtId="0" fontId="9" fillId="21" borderId="17" xfId="1" applyFont="1" applyFill="1" applyBorder="1" applyAlignment="1">
      <alignment horizontal="center" vertical="center"/>
    </xf>
    <xf numFmtId="0" fontId="37" fillId="20" borderId="27" xfId="0" applyFont="1" applyFill="1" applyBorder="1" applyAlignment="1">
      <alignment horizontal="center" vertical="center" wrapText="1"/>
    </xf>
    <xf numFmtId="0" fontId="37" fillId="20" borderId="26" xfId="0" applyFont="1" applyFill="1" applyBorder="1" applyAlignment="1">
      <alignment horizontal="center" vertical="center" wrapText="1"/>
    </xf>
    <xf numFmtId="0" fontId="37" fillId="20" borderId="28" xfId="0" applyFont="1" applyFill="1" applyBorder="1" applyAlignment="1">
      <alignment horizontal="center" vertical="center" wrapText="1"/>
    </xf>
    <xf numFmtId="0" fontId="37" fillId="20" borderId="34" xfId="0" applyFont="1" applyFill="1" applyBorder="1" applyAlignment="1">
      <alignment horizontal="center" vertical="center" wrapText="1"/>
    </xf>
    <xf numFmtId="0" fontId="37" fillId="20" borderId="35" xfId="0" applyFont="1" applyFill="1" applyBorder="1" applyAlignment="1">
      <alignment horizontal="center" vertical="center" wrapText="1"/>
    </xf>
    <xf numFmtId="0" fontId="37" fillId="20" borderId="36" xfId="0" applyFont="1" applyFill="1" applyBorder="1" applyAlignment="1">
      <alignment horizontal="center" vertical="center" wrapText="1"/>
    </xf>
    <xf numFmtId="0" fontId="37" fillId="2" borderId="15" xfId="0" applyFont="1" applyFill="1" applyBorder="1" applyAlignment="1">
      <alignment horizontal="center" vertical="center" wrapText="1"/>
    </xf>
    <xf numFmtId="0" fontId="37" fillId="2" borderId="16" xfId="0" applyFont="1" applyFill="1" applyBorder="1" applyAlignment="1">
      <alignment horizontal="center" vertical="center" wrapText="1"/>
    </xf>
    <xf numFmtId="0" fontId="37" fillId="2" borderId="48" xfId="0" applyFont="1" applyFill="1" applyBorder="1" applyAlignment="1">
      <alignment horizontal="center" vertical="center" wrapText="1"/>
    </xf>
    <xf numFmtId="0" fontId="13" fillId="15" borderId="37" xfId="1" applyFont="1" applyFill="1" applyBorder="1" applyAlignment="1">
      <alignment horizontal="center" vertical="center" wrapText="1"/>
    </xf>
    <xf numFmtId="0" fontId="13" fillId="15" borderId="24" xfId="1" applyFont="1" applyFill="1" applyBorder="1" applyAlignment="1">
      <alignment horizontal="center" vertical="center" wrapText="1"/>
    </xf>
    <xf numFmtId="0" fontId="13" fillId="15" borderId="38" xfId="1" applyFont="1" applyFill="1" applyBorder="1" applyAlignment="1">
      <alignment horizontal="center" vertical="center" wrapText="1"/>
    </xf>
    <xf numFmtId="0" fontId="13" fillId="15" borderId="13" xfId="1" applyFont="1" applyFill="1" applyBorder="1" applyAlignment="1">
      <alignment horizontal="center" vertical="center" wrapText="1"/>
    </xf>
    <xf numFmtId="0" fontId="7" fillId="2" borderId="15" xfId="1" applyFill="1" applyBorder="1" applyAlignment="1">
      <alignment horizontal="center" vertical="center"/>
    </xf>
    <xf numFmtId="0" fontId="7" fillId="2" borderId="16" xfId="1" applyFill="1" applyBorder="1" applyAlignment="1">
      <alignment horizontal="center" vertical="center"/>
    </xf>
    <xf numFmtId="0" fontId="7" fillId="2" borderId="17" xfId="1" applyFill="1" applyBorder="1" applyAlignment="1">
      <alignment horizontal="center" vertical="center"/>
    </xf>
    <xf numFmtId="0" fontId="13" fillId="15" borderId="39" xfId="1" applyFont="1" applyFill="1" applyBorder="1" applyAlignment="1">
      <alignment horizontal="center" vertical="center" wrapText="1"/>
    </xf>
    <xf numFmtId="0" fontId="13" fillId="15" borderId="22" xfId="1" applyFont="1" applyFill="1" applyBorder="1" applyAlignment="1">
      <alignment horizontal="center" vertical="center" wrapText="1"/>
    </xf>
    <xf numFmtId="0" fontId="37" fillId="2" borderId="45" xfId="0" applyFont="1" applyFill="1" applyBorder="1" applyAlignment="1">
      <alignment horizontal="center" vertical="center" wrapText="1"/>
    </xf>
    <xf numFmtId="0" fontId="37" fillId="2" borderId="46" xfId="0" applyFont="1" applyFill="1" applyBorder="1" applyAlignment="1">
      <alignment horizontal="center" vertical="center" wrapText="1"/>
    </xf>
    <xf numFmtId="0" fontId="37" fillId="2" borderId="47" xfId="0" applyFont="1" applyFill="1" applyBorder="1" applyAlignment="1">
      <alignment horizontal="center" vertical="center" wrapText="1"/>
    </xf>
    <xf numFmtId="0" fontId="37" fillId="2" borderId="5" xfId="0" applyFont="1" applyFill="1" applyBorder="1" applyAlignment="1">
      <alignment horizontal="center" vertical="center" wrapText="1"/>
    </xf>
    <xf numFmtId="0" fontId="37" fillId="2" borderId="32" xfId="0" applyFont="1" applyFill="1" applyBorder="1" applyAlignment="1">
      <alignment horizontal="center" vertical="center" wrapText="1"/>
    </xf>
    <xf numFmtId="0" fontId="13" fillId="15" borderId="40" xfId="1" applyFont="1" applyFill="1" applyBorder="1" applyAlignment="1">
      <alignment horizontal="center" vertical="center" wrapText="1"/>
    </xf>
    <xf numFmtId="0" fontId="13" fillId="15" borderId="41" xfId="1" applyFont="1" applyFill="1" applyBorder="1" applyAlignment="1">
      <alignment horizontal="center" vertical="center" wrapText="1"/>
    </xf>
    <xf numFmtId="0" fontId="8" fillId="12" borderId="0" xfId="1" applyFont="1" applyFill="1" applyBorder="1" applyAlignment="1">
      <alignment horizontal="left" vertical="center"/>
    </xf>
    <xf numFmtId="0" fontId="16" fillId="11" borderId="15" xfId="1" applyFont="1" applyFill="1" applyBorder="1" applyAlignment="1">
      <alignment horizontal="center" vertical="center"/>
    </xf>
    <xf numFmtId="0" fontId="16" fillId="11" borderId="16" xfId="1" applyFont="1" applyFill="1" applyBorder="1" applyAlignment="1">
      <alignment horizontal="center" vertical="center"/>
    </xf>
    <xf numFmtId="0" fontId="16" fillId="11" borderId="17" xfId="1" applyFont="1" applyFill="1" applyBorder="1" applyAlignment="1">
      <alignment horizontal="center" vertical="center"/>
    </xf>
    <xf numFmtId="0" fontId="16" fillId="11" borderId="15" xfId="1" applyFont="1" applyFill="1" applyBorder="1" applyAlignment="1">
      <alignment horizontal="center" vertical="center" wrapText="1"/>
    </xf>
    <xf numFmtId="0" fontId="16" fillId="11" borderId="16" xfId="1" applyFont="1" applyFill="1" applyBorder="1" applyAlignment="1">
      <alignment horizontal="center" vertical="center" wrapText="1"/>
    </xf>
    <xf numFmtId="0" fontId="16" fillId="11" borderId="17" xfId="1" applyFont="1" applyFill="1" applyBorder="1" applyAlignment="1">
      <alignment horizontal="center" vertical="center" wrapText="1"/>
    </xf>
    <xf numFmtId="0" fontId="14" fillId="0" borderId="42" xfId="1" applyFont="1" applyBorder="1" applyAlignment="1">
      <alignment horizontal="center" vertical="center" wrapText="1"/>
    </xf>
    <xf numFmtId="0" fontId="14" fillId="0" borderId="5" xfId="1" applyFont="1" applyBorder="1" applyAlignment="1">
      <alignment horizontal="center" vertical="center" wrapText="1"/>
    </xf>
    <xf numFmtId="0" fontId="14" fillId="0" borderId="43" xfId="1" applyFont="1" applyBorder="1" applyAlignment="1">
      <alignment horizontal="center" vertical="center" wrapText="1"/>
    </xf>
    <xf numFmtId="0" fontId="13" fillId="0" borderId="24" xfId="1" applyFont="1" applyBorder="1" applyAlignment="1">
      <alignment horizontal="center" vertical="center" wrapText="1"/>
    </xf>
    <xf numFmtId="0" fontId="13" fillId="0" borderId="13" xfId="1" applyFont="1" applyBorder="1" applyAlignment="1">
      <alignment horizontal="center" vertical="center" wrapText="1"/>
    </xf>
    <xf numFmtId="0" fontId="13" fillId="0" borderId="22" xfId="1" applyFont="1" applyBorder="1" applyAlignment="1">
      <alignment horizontal="center" vertical="center" wrapText="1"/>
    </xf>
    <xf numFmtId="0" fontId="16" fillId="11" borderId="27" xfId="1" applyFont="1" applyFill="1" applyBorder="1" applyAlignment="1">
      <alignment horizontal="center" vertical="center"/>
    </xf>
    <xf numFmtId="0" fontId="16" fillId="11" borderId="26" xfId="1" applyFont="1" applyFill="1" applyBorder="1" applyAlignment="1">
      <alignment horizontal="center" vertical="center"/>
    </xf>
    <xf numFmtId="0" fontId="16" fillId="11" borderId="28" xfId="1" applyFont="1" applyFill="1" applyBorder="1" applyAlignment="1">
      <alignment horizontal="center" vertical="center"/>
    </xf>
    <xf numFmtId="0" fontId="14" fillId="0" borderId="1" xfId="1" applyFont="1" applyBorder="1" applyAlignment="1">
      <alignment horizontal="center" vertical="center" wrapText="1"/>
    </xf>
    <xf numFmtId="0" fontId="16" fillId="11" borderId="29" xfId="1" applyFont="1" applyFill="1" applyBorder="1" applyAlignment="1">
      <alignment horizontal="center" vertical="center"/>
    </xf>
    <xf numFmtId="0" fontId="16" fillId="11" borderId="30" xfId="1" applyFont="1" applyFill="1" applyBorder="1" applyAlignment="1">
      <alignment horizontal="center" vertical="center"/>
    </xf>
    <xf numFmtId="0" fontId="16" fillId="11" borderId="31" xfId="1" applyFont="1" applyFill="1" applyBorder="1" applyAlignment="1">
      <alignment horizontal="center" vertical="center"/>
    </xf>
    <xf numFmtId="0" fontId="14" fillId="0" borderId="20" xfId="1" applyFont="1" applyBorder="1" applyAlignment="1">
      <alignment horizontal="center" vertical="center" wrapText="1"/>
    </xf>
    <xf numFmtId="0" fontId="13" fillId="0" borderId="2" xfId="1" applyFont="1" applyBorder="1" applyAlignment="1">
      <alignment horizontal="center" vertical="center" wrapText="1"/>
    </xf>
    <xf numFmtId="0" fontId="13" fillId="0" borderId="6" xfId="1" applyFont="1" applyBorder="1" applyAlignment="1">
      <alignment horizontal="center" vertical="center" wrapText="1"/>
    </xf>
    <xf numFmtId="0" fontId="13" fillId="0" borderId="1" xfId="1" applyFont="1" applyBorder="1" applyAlignment="1">
      <alignment horizontal="center" vertical="center" wrapText="1"/>
    </xf>
    <xf numFmtId="0" fontId="44" fillId="22" borderId="0" xfId="1" applyFont="1" applyFill="1" applyAlignment="1">
      <alignment horizontal="center" vertical="center"/>
    </xf>
    <xf numFmtId="0" fontId="28" fillId="2" borderId="0" xfId="1" applyFont="1" applyFill="1" applyAlignment="1">
      <alignment horizontal="left" vertical="center"/>
    </xf>
    <xf numFmtId="0" fontId="34" fillId="12" borderId="0" xfId="1" applyFont="1" applyFill="1" applyBorder="1" applyAlignment="1">
      <alignment horizontal="left" vertical="center"/>
    </xf>
    <xf numFmtId="0" fontId="19" fillId="10" borderId="0" xfId="1" applyFont="1" applyFill="1" applyAlignment="1">
      <alignment horizontal="center" vertical="center" wrapText="1"/>
    </xf>
    <xf numFmtId="0" fontId="19" fillId="10" borderId="25" xfId="1" applyFont="1" applyFill="1" applyBorder="1" applyAlignment="1">
      <alignment horizontal="center" vertical="center" wrapText="1"/>
    </xf>
    <xf numFmtId="0" fontId="19" fillId="10" borderId="0" xfId="1" applyFont="1" applyFill="1" applyBorder="1" applyAlignment="1">
      <alignment horizontal="center" vertical="center" wrapText="1"/>
    </xf>
    <xf numFmtId="0" fontId="19" fillId="10" borderId="14" xfId="1" applyFont="1" applyFill="1" applyBorder="1" applyAlignment="1">
      <alignment horizontal="center" vertical="center" wrapText="1"/>
    </xf>
    <xf numFmtId="0" fontId="63" fillId="2" borderId="2" xfId="0" applyFont="1" applyFill="1" applyBorder="1" applyAlignment="1">
      <alignment horizontal="center" vertical="center" wrapText="1"/>
    </xf>
    <xf numFmtId="0" fontId="63" fillId="2" borderId="3" xfId="0" applyFont="1" applyFill="1" applyBorder="1" applyAlignment="1">
      <alignment horizontal="center" vertical="center" wrapText="1"/>
    </xf>
    <xf numFmtId="0" fontId="63" fillId="2" borderId="49" xfId="0" applyFont="1" applyFill="1" applyBorder="1" applyAlignment="1">
      <alignment horizontal="center" vertical="center" wrapText="1"/>
    </xf>
    <xf numFmtId="0" fontId="38" fillId="2" borderId="40" xfId="0" applyFont="1" applyFill="1" applyBorder="1" applyAlignment="1">
      <alignment horizontal="center" vertical="center" wrapText="1"/>
    </xf>
    <xf numFmtId="0" fontId="38" fillId="2" borderId="30" xfId="0" applyFont="1" applyFill="1" applyBorder="1" applyAlignment="1">
      <alignment horizontal="center" vertical="center" wrapText="1"/>
    </xf>
    <xf numFmtId="0" fontId="38" fillId="2" borderId="31" xfId="0" applyFont="1" applyFill="1" applyBorder="1" applyAlignment="1">
      <alignment horizontal="center" vertical="center" wrapText="1"/>
    </xf>
    <xf numFmtId="0" fontId="53" fillId="2" borderId="1" xfId="0" applyFont="1" applyFill="1" applyBorder="1" applyAlignment="1">
      <alignment horizontal="center" vertical="center" wrapText="1"/>
    </xf>
    <xf numFmtId="0" fontId="53" fillId="2" borderId="20" xfId="0" applyFont="1" applyFill="1" applyBorder="1" applyAlignment="1">
      <alignment horizontal="center" vertical="center" wrapText="1"/>
    </xf>
    <xf numFmtId="0" fontId="51" fillId="3" borderId="37" xfId="0" applyFont="1" applyFill="1" applyBorder="1" applyAlignment="1">
      <alignment horizontal="center" vertical="center" wrapText="1"/>
    </xf>
    <xf numFmtId="0" fontId="51" fillId="3" borderId="38" xfId="0" applyFont="1" applyFill="1" applyBorder="1" applyAlignment="1">
      <alignment horizontal="center" vertical="center" wrapText="1"/>
    </xf>
    <xf numFmtId="0" fontId="51" fillId="3" borderId="39" xfId="0" applyFont="1" applyFill="1" applyBorder="1" applyAlignment="1">
      <alignment horizontal="center" vertical="center" wrapText="1"/>
    </xf>
    <xf numFmtId="0" fontId="50" fillId="2" borderId="24" xfId="0" applyFont="1" applyFill="1" applyBorder="1" applyAlignment="1">
      <alignment horizontal="left" vertical="top" wrapText="1"/>
    </xf>
    <xf numFmtId="0" fontId="50" fillId="2" borderId="13" xfId="0" applyFont="1" applyFill="1" applyBorder="1" applyAlignment="1">
      <alignment horizontal="left" vertical="top" wrapText="1"/>
    </xf>
    <xf numFmtId="0" fontId="50" fillId="2" borderId="22" xfId="0" applyFont="1" applyFill="1" applyBorder="1" applyAlignment="1">
      <alignment horizontal="left" vertical="top" wrapText="1"/>
    </xf>
    <xf numFmtId="0" fontId="50" fillId="2" borderId="1" xfId="0" applyFont="1" applyFill="1" applyBorder="1" applyAlignment="1">
      <alignment horizontal="left" vertical="center" wrapText="1"/>
    </xf>
    <xf numFmtId="0" fontId="50" fillId="2" borderId="20" xfId="0" applyFont="1" applyFill="1" applyBorder="1" applyAlignment="1">
      <alignment horizontal="left" vertical="center" wrapText="1"/>
    </xf>
    <xf numFmtId="0" fontId="53" fillId="2" borderId="2" xfId="0" applyFont="1" applyFill="1" applyBorder="1" applyAlignment="1">
      <alignment horizontal="center" vertical="center" wrapText="1"/>
    </xf>
    <xf numFmtId="0" fontId="53" fillId="2" borderId="3" xfId="0" applyFont="1" applyFill="1" applyBorder="1" applyAlignment="1">
      <alignment horizontal="center" vertical="center" wrapText="1"/>
    </xf>
    <xf numFmtId="0" fontId="53" fillId="2" borderId="49" xfId="0" applyFont="1" applyFill="1" applyBorder="1" applyAlignment="1">
      <alignment horizontal="center" vertical="center" wrapText="1"/>
    </xf>
    <xf numFmtId="0" fontId="51" fillId="3" borderId="15" xfId="0" applyFont="1" applyFill="1" applyBorder="1" applyAlignment="1">
      <alignment horizontal="center" vertical="center" wrapText="1"/>
    </xf>
    <xf numFmtId="0" fontId="51" fillId="3" borderId="16" xfId="0" applyFont="1" applyFill="1" applyBorder="1" applyAlignment="1">
      <alignment horizontal="center" vertical="center" wrapText="1"/>
    </xf>
    <xf numFmtId="0" fontId="51" fillId="3" borderId="17" xfId="0" applyFont="1" applyFill="1" applyBorder="1" applyAlignment="1">
      <alignment horizontal="center" vertical="center" wrapText="1"/>
    </xf>
    <xf numFmtId="0" fontId="38" fillId="2" borderId="2" xfId="0" applyFont="1" applyFill="1" applyBorder="1" applyAlignment="1">
      <alignment horizontal="center" vertical="center" wrapText="1"/>
    </xf>
    <xf numFmtId="0" fontId="38" fillId="2" borderId="3" xfId="0" applyFont="1" applyFill="1" applyBorder="1" applyAlignment="1">
      <alignment horizontal="center" vertical="center" wrapText="1"/>
    </xf>
    <xf numFmtId="0" fontId="38" fillId="2" borderId="49" xfId="0" applyFont="1" applyFill="1" applyBorder="1" applyAlignment="1">
      <alignment horizontal="center" vertical="center" wrapText="1"/>
    </xf>
    <xf numFmtId="0" fontId="38" fillId="2" borderId="1" xfId="0" applyFont="1" applyFill="1" applyBorder="1" applyAlignment="1">
      <alignment horizontal="center" vertical="center" wrapText="1"/>
    </xf>
    <xf numFmtId="0" fontId="38" fillId="2" borderId="20" xfId="0" applyFont="1" applyFill="1" applyBorder="1" applyAlignment="1">
      <alignment horizontal="center" vertical="center" wrapText="1"/>
    </xf>
    <xf numFmtId="0" fontId="50" fillId="2" borderId="15" xfId="0" applyFont="1" applyFill="1" applyBorder="1" applyAlignment="1">
      <alignment horizontal="left" vertical="top" wrapText="1"/>
    </xf>
    <xf numFmtId="0" fontId="50" fillId="2" borderId="16" xfId="0" applyFont="1" applyFill="1" applyBorder="1" applyAlignment="1">
      <alignment horizontal="left" vertical="top" wrapText="1"/>
    </xf>
    <xf numFmtId="0" fontId="50" fillId="2" borderId="17" xfId="0" applyFont="1" applyFill="1" applyBorder="1" applyAlignment="1">
      <alignment horizontal="left" vertical="top" wrapText="1"/>
    </xf>
    <xf numFmtId="0" fontId="50" fillId="2" borderId="32" xfId="0" applyFont="1" applyFill="1" applyBorder="1" applyAlignment="1">
      <alignment horizontal="left" vertical="center" wrapText="1"/>
    </xf>
    <xf numFmtId="0" fontId="50" fillId="2" borderId="50" xfId="0" applyFont="1" applyFill="1" applyBorder="1" applyAlignment="1">
      <alignment horizontal="left" vertical="center" wrapText="1"/>
    </xf>
    <xf numFmtId="0" fontId="50" fillId="2" borderId="55" xfId="0" applyFont="1" applyFill="1" applyBorder="1" applyAlignment="1">
      <alignment horizontal="left" vertical="center" wrapText="1"/>
    </xf>
    <xf numFmtId="0" fontId="50" fillId="2" borderId="34" xfId="0" applyFont="1" applyFill="1" applyBorder="1" applyAlignment="1">
      <alignment horizontal="left" vertical="top" wrapText="1"/>
    </xf>
    <xf numFmtId="0" fontId="50" fillId="2" borderId="35" xfId="0" applyFont="1" applyFill="1" applyBorder="1" applyAlignment="1">
      <alignment horizontal="left" vertical="top" wrapText="1"/>
    </xf>
    <xf numFmtId="0" fontId="50" fillId="2" borderId="36" xfId="0" applyFont="1" applyFill="1" applyBorder="1" applyAlignment="1">
      <alignment horizontal="left" vertical="top" wrapText="1"/>
    </xf>
    <xf numFmtId="0" fontId="53" fillId="2" borderId="40" xfId="0" applyFont="1" applyFill="1" applyBorder="1" applyAlignment="1">
      <alignment horizontal="center" vertical="center" wrapText="1"/>
    </xf>
    <xf numFmtId="0" fontId="53" fillId="2" borderId="30" xfId="0" applyFont="1" applyFill="1" applyBorder="1" applyAlignment="1">
      <alignment horizontal="center" vertical="center" wrapText="1"/>
    </xf>
    <xf numFmtId="0" fontId="53" fillId="2" borderId="31" xfId="0" applyFont="1" applyFill="1" applyBorder="1" applyAlignment="1">
      <alignment horizontal="center" vertical="center" wrapText="1"/>
    </xf>
    <xf numFmtId="0" fontId="50" fillId="2" borderId="2" xfId="0" applyFont="1" applyFill="1" applyBorder="1" applyAlignment="1">
      <alignment horizontal="left" vertical="center" wrapText="1"/>
    </xf>
    <xf numFmtId="0" fontId="50" fillId="2" borderId="3" xfId="0" applyFont="1" applyFill="1" applyBorder="1" applyAlignment="1">
      <alignment horizontal="left" vertical="center" wrapText="1"/>
    </xf>
    <xf numFmtId="0" fontId="50" fillId="2" borderId="49" xfId="0" applyFont="1" applyFill="1" applyBorder="1" applyAlignment="1">
      <alignment horizontal="left" vertical="center" wrapText="1"/>
    </xf>
    <xf numFmtId="0" fontId="51" fillId="3" borderId="27" xfId="0" applyFont="1" applyFill="1" applyBorder="1" applyAlignment="1">
      <alignment horizontal="center" vertical="center" wrapText="1"/>
    </xf>
    <xf numFmtId="0" fontId="51" fillId="3" borderId="26" xfId="0" applyFont="1" applyFill="1" applyBorder="1" applyAlignment="1">
      <alignment horizontal="center" vertical="center" wrapText="1"/>
    </xf>
    <xf numFmtId="0" fontId="51" fillId="3" borderId="28" xfId="0" applyFont="1" applyFill="1" applyBorder="1" applyAlignment="1">
      <alignment horizontal="center" vertical="center" wrapText="1"/>
    </xf>
    <xf numFmtId="0" fontId="8" fillId="12" borderId="0" xfId="1" applyFont="1" applyFill="1" applyBorder="1" applyAlignment="1">
      <alignment horizontal="left" vertical="center" wrapText="1"/>
    </xf>
    <xf numFmtId="0" fontId="0" fillId="2" borderId="1" xfId="0" applyFill="1" applyBorder="1" applyAlignment="1">
      <alignment horizontal="left" vertical="center"/>
    </xf>
    <xf numFmtId="0" fontId="32" fillId="2" borderId="2" xfId="1" applyFont="1" applyFill="1" applyBorder="1" applyAlignment="1">
      <alignment horizontal="left"/>
    </xf>
    <xf numFmtId="0" fontId="32" fillId="2" borderId="3" xfId="1" applyFont="1" applyFill="1" applyBorder="1" applyAlignment="1">
      <alignment horizontal="left"/>
    </xf>
    <xf numFmtId="0" fontId="32" fillId="2" borderId="6" xfId="1" applyFont="1" applyFill="1" applyBorder="1" applyAlignment="1">
      <alignment horizontal="left"/>
    </xf>
    <xf numFmtId="0" fontId="2" fillId="3" borderId="25" xfId="0" applyFont="1" applyFill="1" applyBorder="1" applyAlignment="1">
      <alignment horizontal="center" vertical="center"/>
    </xf>
    <xf numFmtId="0" fontId="2" fillId="3" borderId="0" xfId="0" applyFont="1" applyFill="1" applyBorder="1" applyAlignment="1">
      <alignment horizontal="center" vertical="center"/>
    </xf>
    <xf numFmtId="0" fontId="32" fillId="2" borderId="1" xfId="1" applyFont="1" applyFill="1" applyBorder="1" applyAlignment="1">
      <alignment horizontal="left"/>
    </xf>
  </cellXfs>
  <cellStyles count="7">
    <cellStyle name="Lien hypertexte 2" xfId="5" xr:uid="{9A53C2C6-861D-45AB-B07E-E8B3E72B3299}"/>
    <cellStyle name="Normal" xfId="0" builtinId="0"/>
    <cellStyle name="Normal 2" xfId="1" xr:uid="{1F051EBB-DB78-4BF7-9754-826EFAF41931}"/>
    <cellStyle name="Normal 2 2" xfId="3" xr:uid="{7084EDC4-2DBB-494A-8F40-981D49D2802D}"/>
    <cellStyle name="Normal 3" xfId="2" xr:uid="{0A359BBC-9D49-4C9F-812F-338EB71B75CD}"/>
    <cellStyle name="Normal 4" xfId="4" xr:uid="{F341C165-5F8B-4EDD-A45A-02BF7067A895}"/>
    <cellStyle name="Normal 5" xfId="6" xr:uid="{E3B9CCA1-62BC-4A88-940A-BFED07ABD506}"/>
  </cellStyles>
  <dxfs count="1350">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b/>
        <i val="0"/>
        <color theme="0"/>
      </font>
      <fill>
        <patternFill>
          <bgColor theme="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theme="0"/>
      </font>
      <fill>
        <patternFill>
          <bgColor theme="1"/>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b/>
        <i val="0"/>
        <color theme="0"/>
      </font>
      <fill>
        <patternFill>
          <bgColor theme="1"/>
        </patternFill>
      </fill>
    </dxf>
    <dxf>
      <font>
        <b/>
        <i val="0"/>
        <color rgb="FF006100"/>
      </font>
      <fill>
        <patternFill>
          <bgColor rgb="FFC6EFCE"/>
        </patternFill>
      </fill>
    </dxf>
    <dxf>
      <font>
        <b/>
        <i val="0"/>
        <color theme="0"/>
      </font>
      <fill>
        <patternFill>
          <bgColor theme="1"/>
        </patternFill>
      </fill>
    </dxf>
    <dxf>
      <font>
        <b/>
        <i val="0"/>
        <color rgb="FF9C0006"/>
      </font>
      <fill>
        <patternFill>
          <bgColor rgb="FFFFC7CE"/>
        </patternFill>
      </fill>
    </dxf>
    <dxf>
      <font>
        <b/>
        <i val="0"/>
        <color rgb="FF9C5700"/>
      </font>
      <fill>
        <patternFill>
          <bgColor rgb="FFFFEB9C"/>
        </patternFill>
      </fill>
    </dxf>
    <dxf>
      <font>
        <b/>
        <i/>
        <color rgb="FF9C5700"/>
      </font>
      <fill>
        <patternFill>
          <bgColor rgb="FFFFEB9C"/>
        </patternFill>
      </fill>
    </dxf>
    <dxf>
      <font>
        <b/>
        <i/>
        <color rgb="FF9C0006"/>
      </font>
      <fill>
        <patternFill>
          <bgColor rgb="FFFFC7CE"/>
        </patternFill>
      </fill>
    </dxf>
    <dxf>
      <font>
        <b/>
        <i/>
        <color theme="0"/>
      </font>
      <fill>
        <patternFill>
          <bgColor theme="1"/>
        </patternFill>
      </fill>
    </dxf>
    <dxf>
      <font>
        <b/>
        <i val="0"/>
        <color theme="9" tint="-0.24994659260841701"/>
      </font>
      <fill>
        <patternFill>
          <bgColor theme="9" tint="0.39994506668294322"/>
        </patternFill>
      </fill>
    </dxf>
    <dxf>
      <font>
        <b/>
        <i val="0"/>
        <color theme="9" tint="-0.24994659260841701"/>
      </font>
      <fill>
        <patternFill>
          <bgColor theme="9" tint="0.39994506668294322"/>
        </patternFill>
      </fill>
    </dxf>
    <dxf>
      <font>
        <b/>
        <i val="0"/>
        <color theme="7" tint="-0.24994659260841701"/>
      </font>
      <fill>
        <patternFill>
          <bgColor theme="7" tint="0.59996337778862885"/>
        </patternFill>
      </fill>
    </dxf>
    <dxf>
      <font>
        <b/>
        <i val="0"/>
        <color theme="7" tint="-0.24994659260841701"/>
      </font>
      <fill>
        <patternFill>
          <bgColor theme="7" tint="0.59996337778862885"/>
        </patternFill>
      </fill>
    </dxf>
    <dxf>
      <font>
        <b/>
        <i val="0"/>
        <color rgb="FFC00000"/>
      </font>
      <fill>
        <patternFill patternType="solid">
          <fgColor auto="1"/>
          <bgColor rgb="FFFFA3A3"/>
        </patternFill>
      </fill>
    </dxf>
    <dxf>
      <font>
        <b/>
        <i val="0"/>
        <color theme="0"/>
      </font>
      <fill>
        <patternFill patternType="solid">
          <fgColor auto="1"/>
          <bgColor theme="1"/>
        </patternFill>
      </fill>
    </dxf>
    <dxf>
      <font>
        <b/>
        <i val="0"/>
        <color theme="0"/>
      </font>
      <fill>
        <patternFill patternType="solid">
          <fgColor auto="1"/>
          <bgColor theme="1"/>
        </patternFill>
      </fill>
    </dxf>
    <dxf>
      <font>
        <b/>
        <i val="0"/>
        <color rgb="FFC00000"/>
      </font>
      <fill>
        <patternFill patternType="solid">
          <fgColor auto="1"/>
          <bgColor rgb="FFFFA3A3"/>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theme="0"/>
      </font>
      <fill>
        <patternFill>
          <bgColor theme="1"/>
        </patternFill>
      </fill>
    </dxf>
    <dxf>
      <font>
        <color rgb="FF9C0006"/>
      </font>
      <fill>
        <patternFill>
          <bgColor rgb="FFFFC7CE"/>
        </patternFill>
      </fill>
    </dxf>
    <dxf>
      <font>
        <color rgb="FF006100"/>
      </font>
      <fill>
        <patternFill>
          <bgColor rgb="FFC6EFCE"/>
        </patternFill>
      </fill>
    </dxf>
    <dxf>
      <font>
        <b/>
        <i val="0"/>
        <color theme="0"/>
      </font>
      <fill>
        <patternFill>
          <bgColor theme="1"/>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theme="0"/>
      </font>
      <fill>
        <patternFill>
          <bgColor theme="1"/>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theme="0"/>
      </font>
      <fill>
        <patternFill>
          <bgColor theme="1"/>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theme="0"/>
      </font>
      <fill>
        <patternFill>
          <bgColor theme="1"/>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theme="0"/>
      </font>
      <fill>
        <patternFill>
          <bgColor theme="1"/>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theme="0"/>
      </font>
      <fill>
        <patternFill>
          <bgColor theme="1"/>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theme="0"/>
      </font>
      <fill>
        <patternFill>
          <bgColor theme="1"/>
        </patternFill>
      </fill>
    </dxf>
    <dxf>
      <font>
        <color rgb="FF9C5700"/>
      </font>
      <fill>
        <patternFill>
          <bgColor rgb="FFFFEB9C"/>
        </patternFill>
      </fill>
    </dxf>
    <dxf>
      <font>
        <color rgb="FF9C0006"/>
      </font>
      <fill>
        <patternFill>
          <bgColor rgb="FFFFC7CE"/>
        </patternFill>
      </fill>
    </dxf>
    <dxf>
      <font>
        <b/>
        <i val="0"/>
        <color theme="0"/>
      </font>
      <fill>
        <patternFill>
          <bgColor theme="1"/>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theme="0"/>
      </font>
      <fill>
        <patternFill>
          <bgColor theme="1"/>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theme="0"/>
      </font>
      <fill>
        <patternFill>
          <bgColor theme="1"/>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theme="0"/>
      </font>
      <fill>
        <patternFill>
          <bgColor theme="1"/>
        </patternFill>
      </fill>
    </dxf>
    <dxf>
      <font>
        <color rgb="FF9C5700"/>
      </font>
      <fill>
        <patternFill>
          <bgColor rgb="FFFFEB9C"/>
        </patternFill>
      </fill>
    </dxf>
    <dxf>
      <font>
        <color rgb="FF9C0006"/>
      </font>
      <fill>
        <patternFill>
          <bgColor rgb="FFFFC7CE"/>
        </patternFill>
      </fill>
    </dxf>
    <dxf>
      <font>
        <b/>
        <i val="0"/>
        <color theme="0"/>
      </font>
      <fill>
        <patternFill>
          <bgColor theme="1"/>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FFC7CE"/>
        </patternFill>
      </fill>
    </dxf>
    <dxf>
      <font>
        <b/>
        <i val="0"/>
        <color theme="0"/>
      </font>
      <fill>
        <patternFill>
          <bgColor theme="1"/>
        </patternFill>
      </fill>
    </dxf>
    <dxf>
      <font>
        <color rgb="FF9C0006"/>
      </font>
      <fill>
        <patternFill>
          <bgColor rgb="FFFFC7CE"/>
        </patternFill>
      </fill>
    </dxf>
    <dxf>
      <font>
        <b/>
        <i val="0"/>
        <color theme="0"/>
      </font>
      <fill>
        <patternFill>
          <bgColor theme="1"/>
        </patternFill>
      </fill>
    </dxf>
    <dxf>
      <font>
        <color rgb="FF9C5700"/>
      </font>
      <fill>
        <patternFill>
          <bgColor rgb="FFFFEB9C"/>
        </patternFill>
      </fill>
    </dxf>
    <dxf>
      <font>
        <color rgb="FF006100"/>
      </font>
      <fill>
        <patternFill>
          <bgColor rgb="FFC6EFCE"/>
        </patternFill>
      </fill>
    </dxf>
    <dxf>
      <font>
        <b/>
        <i val="0"/>
        <color rgb="FF9C5700"/>
      </font>
      <fill>
        <patternFill>
          <bgColor rgb="FFFFEB9C"/>
        </patternFill>
      </fill>
    </dxf>
    <dxf>
      <font>
        <b/>
        <i val="0"/>
        <color rgb="FF9C0006"/>
      </font>
      <fill>
        <patternFill>
          <bgColor rgb="FFFFC7CE"/>
        </patternFill>
      </fill>
    </dxf>
    <dxf>
      <font>
        <b/>
        <i val="0"/>
        <color theme="0"/>
      </font>
      <fill>
        <patternFill>
          <bgColor theme="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color rgb="FF006100"/>
      </font>
      <fill>
        <patternFill>
          <bgColor rgb="FFC6EFCE"/>
        </patternFill>
      </fill>
    </dxf>
    <dxf>
      <font>
        <b/>
        <i/>
        <color rgb="FF9C5700"/>
      </font>
      <fill>
        <patternFill>
          <bgColor rgb="FFFFEB9C"/>
        </patternFill>
      </fill>
    </dxf>
    <dxf>
      <font>
        <b/>
        <i/>
        <color rgb="FF9C0006"/>
      </font>
      <fill>
        <patternFill>
          <bgColor rgb="FFFFC7CE"/>
        </patternFill>
      </fill>
    </dxf>
    <dxf>
      <font>
        <b/>
        <i val="0"/>
        <color theme="0"/>
      </font>
      <fill>
        <patternFill>
          <bgColor theme="1"/>
        </patternFill>
      </fill>
    </dxf>
    <dxf>
      <font>
        <b/>
        <i/>
        <color rgb="FF006100"/>
      </font>
      <fill>
        <patternFill>
          <bgColor rgb="FFC6EFCE"/>
        </patternFill>
      </fill>
    </dxf>
    <dxf>
      <font>
        <b/>
        <i/>
        <color rgb="FF9C5700"/>
      </font>
      <fill>
        <patternFill>
          <bgColor rgb="FFFFEB9C"/>
        </patternFill>
      </fill>
    </dxf>
    <dxf>
      <font>
        <b/>
        <i/>
        <color rgb="FF9C0006"/>
      </font>
      <fill>
        <patternFill>
          <bgColor rgb="FFFFC7CE"/>
        </patternFill>
      </fill>
    </dxf>
    <dxf>
      <font>
        <b/>
        <i val="0"/>
        <color theme="0"/>
      </font>
      <fill>
        <patternFill>
          <bgColor theme="1"/>
        </patternFill>
      </fill>
    </dxf>
    <dxf>
      <font>
        <b/>
        <i/>
        <color rgb="FF006100"/>
      </font>
      <fill>
        <patternFill>
          <bgColor rgb="FFC6EFCE"/>
        </patternFill>
      </fill>
    </dxf>
    <dxf>
      <font>
        <b/>
        <i/>
        <color rgb="FF9C5700"/>
      </font>
      <fill>
        <patternFill>
          <bgColor rgb="FFFFEB9C"/>
        </patternFill>
      </fill>
    </dxf>
    <dxf>
      <font>
        <b/>
        <i/>
        <color rgb="FF9C0006"/>
      </font>
      <fill>
        <patternFill>
          <bgColor rgb="FFFFC7CE"/>
        </patternFill>
      </fill>
    </dxf>
    <dxf>
      <font>
        <b/>
        <i val="0"/>
        <color theme="0"/>
      </font>
      <fill>
        <patternFill>
          <bgColor theme="1"/>
        </patternFill>
      </fill>
    </dxf>
    <dxf>
      <font>
        <b/>
        <i/>
        <color rgb="FF006100"/>
      </font>
      <fill>
        <patternFill>
          <bgColor rgb="FFC6EFCE"/>
        </patternFill>
      </fill>
    </dxf>
    <dxf>
      <font>
        <b/>
        <i/>
        <color rgb="FF9C5700"/>
      </font>
      <fill>
        <patternFill>
          <bgColor rgb="FFFFEB9C"/>
        </patternFill>
      </fill>
    </dxf>
    <dxf>
      <font>
        <b/>
        <i/>
        <color rgb="FF9C0006"/>
      </font>
      <fill>
        <patternFill>
          <bgColor rgb="FFFFC7CE"/>
        </patternFill>
      </fill>
    </dxf>
    <dxf>
      <font>
        <b/>
        <i val="0"/>
        <color theme="0"/>
      </font>
      <fill>
        <patternFill>
          <bgColor theme="1"/>
        </patternFill>
      </fill>
    </dxf>
    <dxf>
      <font>
        <b/>
        <i/>
        <color rgb="FF006100"/>
      </font>
      <fill>
        <patternFill>
          <bgColor rgb="FFC6EFCE"/>
        </patternFill>
      </fill>
    </dxf>
    <dxf>
      <font>
        <b/>
        <i/>
        <color rgb="FF9C5700"/>
      </font>
      <fill>
        <patternFill>
          <bgColor rgb="FFFFEB9C"/>
        </patternFill>
      </fill>
    </dxf>
    <dxf>
      <font>
        <b/>
        <i/>
        <color rgb="FF9C0006"/>
      </font>
      <fill>
        <patternFill>
          <bgColor rgb="FFFFC7CE"/>
        </patternFill>
      </fill>
    </dxf>
    <dxf>
      <font>
        <b/>
        <i val="0"/>
        <color theme="0"/>
      </font>
      <fill>
        <patternFill>
          <bgColor theme="1"/>
        </patternFill>
      </fill>
    </dxf>
    <dxf>
      <font>
        <b/>
        <i/>
        <color rgb="FF006100"/>
      </font>
      <fill>
        <patternFill>
          <bgColor rgb="FFC6EFCE"/>
        </patternFill>
      </fill>
    </dxf>
    <dxf>
      <font>
        <b/>
        <i/>
        <color rgb="FF9C5700"/>
      </font>
      <fill>
        <patternFill>
          <bgColor rgb="FFFFEB9C"/>
        </patternFill>
      </fill>
    </dxf>
    <dxf>
      <font>
        <b/>
        <i/>
        <color rgb="FF9C0006"/>
      </font>
      <fill>
        <patternFill>
          <bgColor rgb="FFFFC7CE"/>
        </patternFill>
      </fill>
    </dxf>
    <dxf>
      <font>
        <b/>
        <i val="0"/>
        <color theme="0"/>
      </font>
      <fill>
        <patternFill>
          <bgColor theme="1"/>
        </patternFill>
      </fill>
    </dxf>
    <dxf>
      <font>
        <b/>
        <i/>
        <color rgb="FF006100"/>
      </font>
      <fill>
        <patternFill>
          <bgColor rgb="FFC6EFCE"/>
        </patternFill>
      </fill>
    </dxf>
    <dxf>
      <font>
        <b/>
        <i/>
        <color rgb="FF9C5700"/>
      </font>
      <fill>
        <patternFill>
          <bgColor rgb="FFFFEB9C"/>
        </patternFill>
      </fill>
    </dxf>
    <dxf>
      <font>
        <b/>
        <i/>
        <color rgb="FF9C0006"/>
      </font>
      <fill>
        <patternFill>
          <bgColor rgb="FFFFC7CE"/>
        </patternFill>
      </fill>
    </dxf>
    <dxf>
      <font>
        <b/>
        <i val="0"/>
        <color theme="0"/>
      </font>
      <fill>
        <patternFill>
          <bgColor theme="1"/>
        </patternFill>
      </fill>
    </dxf>
    <dxf>
      <font>
        <b/>
        <i/>
        <color rgb="FF006100"/>
      </font>
      <fill>
        <patternFill>
          <bgColor rgb="FFC6EFCE"/>
        </patternFill>
      </fill>
    </dxf>
    <dxf>
      <font>
        <b/>
        <i/>
        <color rgb="FF9C5700"/>
      </font>
      <fill>
        <patternFill>
          <bgColor rgb="FFFFEB9C"/>
        </patternFill>
      </fill>
    </dxf>
    <dxf>
      <font>
        <b/>
        <i/>
        <color rgb="FF9C0006"/>
      </font>
      <fill>
        <patternFill>
          <bgColor rgb="FFFFC7CE"/>
        </patternFill>
      </fill>
    </dxf>
    <dxf>
      <font>
        <b/>
        <i val="0"/>
        <color theme="0"/>
      </font>
      <fill>
        <patternFill>
          <bgColor theme="1"/>
        </patternFill>
      </fill>
    </dxf>
    <dxf>
      <font>
        <b/>
        <i/>
        <color rgb="FF006100"/>
      </font>
      <fill>
        <patternFill>
          <bgColor rgb="FFC6EFCE"/>
        </patternFill>
      </fill>
    </dxf>
    <dxf>
      <font>
        <b/>
        <i/>
        <color rgb="FF9C5700"/>
      </font>
      <fill>
        <patternFill>
          <bgColor rgb="FFFFEB9C"/>
        </patternFill>
      </fill>
    </dxf>
    <dxf>
      <font>
        <b/>
        <i/>
        <color rgb="FF9C0006"/>
      </font>
      <fill>
        <patternFill>
          <bgColor rgb="FFFFC7CE"/>
        </patternFill>
      </fill>
    </dxf>
    <dxf>
      <font>
        <b/>
        <i val="0"/>
        <color theme="0"/>
      </font>
      <fill>
        <patternFill>
          <bgColor theme="1"/>
        </patternFill>
      </fill>
    </dxf>
    <dxf>
      <font>
        <b/>
        <i/>
        <color rgb="FF006100"/>
      </font>
      <fill>
        <patternFill>
          <bgColor rgb="FFC6EFCE"/>
        </patternFill>
      </fill>
    </dxf>
    <dxf>
      <font>
        <b/>
        <i/>
        <color rgb="FF9C5700"/>
      </font>
      <fill>
        <patternFill>
          <bgColor rgb="FFFFEB9C"/>
        </patternFill>
      </fill>
    </dxf>
    <dxf>
      <font>
        <b/>
        <i/>
        <color rgb="FF9C0006"/>
      </font>
      <fill>
        <patternFill>
          <bgColor rgb="FFFFC7CE"/>
        </patternFill>
      </fill>
    </dxf>
    <dxf>
      <font>
        <b/>
        <i val="0"/>
        <color theme="0"/>
      </font>
      <fill>
        <patternFill>
          <bgColor theme="1"/>
        </patternFill>
      </fill>
    </dxf>
    <dxf>
      <font>
        <b/>
        <i/>
        <color rgb="FF006100"/>
      </font>
      <fill>
        <patternFill>
          <bgColor rgb="FFC6EFCE"/>
        </patternFill>
      </fill>
    </dxf>
    <dxf>
      <font>
        <b/>
        <i/>
        <color rgb="FF9C5700"/>
      </font>
      <fill>
        <patternFill>
          <bgColor rgb="FFFFEB9C"/>
        </patternFill>
      </fill>
    </dxf>
    <dxf>
      <font>
        <b/>
        <i/>
        <color rgb="FF9C0006"/>
      </font>
      <fill>
        <patternFill>
          <bgColor rgb="FFFFC7CE"/>
        </patternFill>
      </fill>
    </dxf>
    <dxf>
      <font>
        <b/>
        <i val="0"/>
        <color theme="0"/>
      </font>
      <fill>
        <patternFill>
          <bgColor theme="1"/>
        </patternFill>
      </fill>
    </dxf>
    <dxf>
      <font>
        <b/>
        <i/>
        <color rgb="FF006100"/>
      </font>
      <fill>
        <patternFill>
          <bgColor rgb="FFC6EFCE"/>
        </patternFill>
      </fill>
    </dxf>
    <dxf>
      <font>
        <b/>
        <i/>
        <color rgb="FF9C5700"/>
      </font>
      <fill>
        <patternFill>
          <bgColor rgb="FFFFEB9C"/>
        </patternFill>
      </fill>
    </dxf>
    <dxf>
      <font>
        <b/>
        <i/>
        <color rgb="FF9C0006"/>
      </font>
      <fill>
        <patternFill>
          <bgColor rgb="FFFFC7CE"/>
        </patternFill>
      </fill>
    </dxf>
    <dxf>
      <font>
        <b/>
        <i val="0"/>
        <color theme="0"/>
      </font>
      <fill>
        <patternFill>
          <bgColor theme="1"/>
        </patternFill>
      </fill>
    </dxf>
    <dxf>
      <font>
        <b/>
        <i/>
        <color rgb="FF006100"/>
      </font>
      <fill>
        <patternFill>
          <bgColor rgb="FFC6EFCE"/>
        </patternFill>
      </fill>
    </dxf>
    <dxf>
      <font>
        <b/>
        <i/>
        <color rgb="FF9C5700"/>
      </font>
      <fill>
        <patternFill>
          <bgColor rgb="FFFFEB9C"/>
        </patternFill>
      </fill>
    </dxf>
    <dxf>
      <font>
        <b/>
        <i/>
        <color rgb="FF9C0006"/>
      </font>
      <fill>
        <patternFill>
          <bgColor rgb="FFFFC7CE"/>
        </patternFill>
      </fill>
    </dxf>
    <dxf>
      <font>
        <b/>
        <i val="0"/>
        <color theme="0"/>
      </font>
      <fill>
        <patternFill>
          <bgColor theme="1"/>
        </patternFill>
      </fill>
    </dxf>
    <dxf>
      <font>
        <b/>
        <i/>
        <color rgb="FF006100"/>
      </font>
      <fill>
        <patternFill>
          <bgColor rgb="FFC6EFCE"/>
        </patternFill>
      </fill>
    </dxf>
    <dxf>
      <font>
        <b/>
        <i/>
        <color rgb="FF9C5700"/>
      </font>
      <fill>
        <patternFill>
          <bgColor rgb="FFFFEB9C"/>
        </patternFill>
      </fill>
    </dxf>
    <dxf>
      <font>
        <b/>
        <i/>
        <color rgb="FF9C0006"/>
      </font>
      <fill>
        <patternFill>
          <bgColor rgb="FFFFC7CE"/>
        </patternFill>
      </fill>
    </dxf>
    <dxf>
      <font>
        <b/>
        <i val="0"/>
        <color theme="0"/>
      </font>
      <fill>
        <patternFill>
          <bgColor theme="1"/>
        </patternFill>
      </fill>
    </dxf>
    <dxf>
      <font>
        <b/>
        <i/>
        <color rgb="FF006100"/>
      </font>
      <fill>
        <patternFill>
          <bgColor rgb="FFC6EFCE"/>
        </patternFill>
      </fill>
    </dxf>
    <dxf>
      <font>
        <b/>
        <i/>
        <color rgb="FF9C5700"/>
      </font>
      <fill>
        <patternFill>
          <bgColor rgb="FFFFEB9C"/>
        </patternFill>
      </fill>
    </dxf>
    <dxf>
      <font>
        <b/>
        <i/>
        <color rgb="FF9C0006"/>
      </font>
      <fill>
        <patternFill>
          <bgColor rgb="FFFFC7CE"/>
        </patternFill>
      </fill>
    </dxf>
    <dxf>
      <font>
        <b/>
        <i val="0"/>
        <color theme="0"/>
      </font>
      <fill>
        <patternFill>
          <bgColor theme="1"/>
        </patternFill>
      </fill>
    </dxf>
    <dxf>
      <font>
        <b/>
        <i/>
        <color rgb="FF006100"/>
      </font>
      <fill>
        <patternFill>
          <bgColor rgb="FFC6EFCE"/>
        </patternFill>
      </fill>
    </dxf>
    <dxf>
      <font>
        <b/>
        <i/>
        <color rgb="FF9C5700"/>
      </font>
      <fill>
        <patternFill>
          <bgColor rgb="FFFFEB9C"/>
        </patternFill>
      </fill>
    </dxf>
    <dxf>
      <font>
        <b/>
        <i/>
        <color rgb="FF9C0006"/>
      </font>
      <fill>
        <patternFill>
          <bgColor rgb="FFFFC7CE"/>
        </patternFill>
      </fill>
    </dxf>
    <dxf>
      <font>
        <b/>
        <i val="0"/>
        <color theme="0"/>
      </font>
      <fill>
        <patternFill>
          <bgColor theme="1"/>
        </patternFill>
      </fill>
    </dxf>
    <dxf>
      <font>
        <b/>
        <i/>
        <color rgb="FF006100"/>
      </font>
      <fill>
        <patternFill>
          <bgColor rgb="FFC6EFCE"/>
        </patternFill>
      </fill>
    </dxf>
    <dxf>
      <font>
        <b/>
        <i/>
        <color rgb="FF9C5700"/>
      </font>
      <fill>
        <patternFill>
          <bgColor rgb="FFFFEB9C"/>
        </patternFill>
      </fill>
    </dxf>
    <dxf>
      <font>
        <b/>
        <i/>
        <color rgb="FF9C0006"/>
      </font>
      <fill>
        <patternFill>
          <bgColor rgb="FFFFC7CE"/>
        </patternFill>
      </fill>
    </dxf>
    <dxf>
      <font>
        <b/>
        <i val="0"/>
        <color theme="0"/>
      </font>
      <fill>
        <patternFill>
          <bgColor theme="1"/>
        </patternFill>
      </fill>
    </dxf>
    <dxf>
      <font>
        <b/>
        <i/>
        <color rgb="FF006100"/>
      </font>
      <fill>
        <patternFill>
          <bgColor rgb="FFC6EFCE"/>
        </patternFill>
      </fill>
    </dxf>
    <dxf>
      <font>
        <b/>
        <i/>
        <color rgb="FF9C5700"/>
      </font>
      <fill>
        <patternFill>
          <bgColor rgb="FFFFEB9C"/>
        </patternFill>
      </fill>
    </dxf>
    <dxf>
      <font>
        <b/>
        <i/>
        <color rgb="FF9C0006"/>
      </font>
      <fill>
        <patternFill>
          <bgColor rgb="FFFFC7CE"/>
        </patternFill>
      </fill>
    </dxf>
    <dxf>
      <font>
        <b/>
        <i val="0"/>
        <color theme="0"/>
      </font>
      <fill>
        <patternFill>
          <bgColor theme="1"/>
        </patternFill>
      </fill>
    </dxf>
    <dxf>
      <font>
        <b/>
        <i/>
        <color rgb="FF006100"/>
      </font>
      <fill>
        <patternFill>
          <bgColor rgb="FFC6EFCE"/>
        </patternFill>
      </fill>
    </dxf>
    <dxf>
      <font>
        <b/>
        <i/>
        <color rgb="FF9C5700"/>
      </font>
      <fill>
        <patternFill>
          <bgColor rgb="FFFFEB9C"/>
        </patternFill>
      </fill>
    </dxf>
    <dxf>
      <font>
        <b/>
        <i/>
        <color rgb="FF9C0006"/>
      </font>
      <fill>
        <patternFill>
          <bgColor rgb="FFFFC7CE"/>
        </patternFill>
      </fill>
    </dxf>
    <dxf>
      <font>
        <b/>
        <i val="0"/>
        <color theme="0"/>
      </font>
      <fill>
        <patternFill>
          <bgColor theme="1"/>
        </patternFill>
      </fill>
    </dxf>
    <dxf>
      <font>
        <b/>
        <i/>
        <color rgb="FF006100"/>
      </font>
      <fill>
        <patternFill>
          <bgColor rgb="FFC6EFCE"/>
        </patternFill>
      </fill>
    </dxf>
    <dxf>
      <font>
        <b/>
        <i/>
        <color rgb="FF9C5700"/>
      </font>
      <fill>
        <patternFill>
          <bgColor rgb="FFFFEB9C"/>
        </patternFill>
      </fill>
    </dxf>
    <dxf>
      <font>
        <b/>
        <i/>
        <color rgb="FF9C0006"/>
      </font>
      <fill>
        <patternFill>
          <bgColor rgb="FFFFC7CE"/>
        </patternFill>
      </fill>
    </dxf>
    <dxf>
      <font>
        <b/>
        <i val="0"/>
        <color theme="0"/>
      </font>
      <fill>
        <patternFill>
          <bgColor theme="1"/>
        </patternFill>
      </fill>
    </dxf>
    <dxf>
      <font>
        <b/>
        <i/>
        <color rgb="FF006100"/>
      </font>
      <fill>
        <patternFill>
          <bgColor rgb="FFC6EFCE"/>
        </patternFill>
      </fill>
    </dxf>
    <dxf>
      <font>
        <b/>
        <i/>
        <color rgb="FF9C5700"/>
      </font>
      <fill>
        <patternFill>
          <bgColor rgb="FFFFEB9C"/>
        </patternFill>
      </fill>
    </dxf>
    <dxf>
      <font>
        <b/>
        <i/>
        <color rgb="FF9C0006"/>
      </font>
      <fill>
        <patternFill>
          <bgColor rgb="FFFFC7CE"/>
        </patternFill>
      </fill>
    </dxf>
    <dxf>
      <font>
        <b/>
        <i val="0"/>
        <color theme="0"/>
      </font>
      <fill>
        <patternFill>
          <bgColor theme="1"/>
        </patternFill>
      </fill>
    </dxf>
    <dxf>
      <font>
        <b/>
        <i/>
        <color rgb="FF006100"/>
      </font>
      <fill>
        <patternFill>
          <bgColor rgb="FFC6EFCE"/>
        </patternFill>
      </fill>
    </dxf>
    <dxf>
      <font>
        <b/>
        <i/>
        <color rgb="FF9C5700"/>
      </font>
      <fill>
        <patternFill>
          <bgColor rgb="FFFFEB9C"/>
        </patternFill>
      </fill>
    </dxf>
    <dxf>
      <font>
        <b/>
        <i/>
        <color rgb="FF9C0006"/>
      </font>
      <fill>
        <patternFill>
          <bgColor rgb="FFFFC7CE"/>
        </patternFill>
      </fill>
    </dxf>
    <dxf>
      <font>
        <b/>
        <i val="0"/>
        <color theme="0"/>
      </font>
      <fill>
        <patternFill>
          <bgColor theme="1"/>
        </patternFill>
      </fill>
    </dxf>
    <dxf>
      <font>
        <b/>
        <i/>
        <color rgb="FF006100"/>
      </font>
      <fill>
        <patternFill>
          <bgColor rgb="FFC6EFCE"/>
        </patternFill>
      </fill>
    </dxf>
    <dxf>
      <font>
        <b/>
        <i/>
        <color rgb="FF9C5700"/>
      </font>
      <fill>
        <patternFill>
          <bgColor rgb="FFFFEB9C"/>
        </patternFill>
      </fill>
    </dxf>
    <dxf>
      <font>
        <b/>
        <i/>
        <color rgb="FF9C0006"/>
      </font>
      <fill>
        <patternFill>
          <bgColor rgb="FFFFC7CE"/>
        </patternFill>
      </fill>
    </dxf>
    <dxf>
      <font>
        <b/>
        <i val="0"/>
        <color theme="0"/>
      </font>
      <fill>
        <patternFill>
          <bgColor theme="1"/>
        </patternFill>
      </fill>
    </dxf>
    <dxf>
      <font>
        <b/>
        <i/>
        <color rgb="FF006100"/>
      </font>
      <fill>
        <patternFill>
          <bgColor rgb="FFC6EFCE"/>
        </patternFill>
      </fill>
    </dxf>
    <dxf>
      <font>
        <b/>
        <i/>
        <color rgb="FF9C5700"/>
      </font>
      <fill>
        <patternFill>
          <bgColor rgb="FFFFEB9C"/>
        </patternFill>
      </fill>
    </dxf>
    <dxf>
      <font>
        <b/>
        <i/>
        <color rgb="FF9C0006"/>
      </font>
      <fill>
        <patternFill>
          <bgColor rgb="FFFFC7CE"/>
        </patternFill>
      </fill>
    </dxf>
    <dxf>
      <font>
        <b/>
        <i val="0"/>
        <color theme="0"/>
      </font>
      <fill>
        <patternFill>
          <bgColor theme="1"/>
        </patternFill>
      </fill>
    </dxf>
    <dxf>
      <font>
        <b/>
        <i/>
        <color rgb="FF006100"/>
      </font>
      <fill>
        <patternFill>
          <bgColor rgb="FFC6EFCE"/>
        </patternFill>
      </fill>
    </dxf>
    <dxf>
      <font>
        <b/>
        <i/>
        <color rgb="FF9C5700"/>
      </font>
      <fill>
        <patternFill>
          <bgColor rgb="FFFFEB9C"/>
        </patternFill>
      </fill>
    </dxf>
    <dxf>
      <font>
        <b/>
        <i/>
        <color rgb="FF9C0006"/>
      </font>
      <fill>
        <patternFill>
          <bgColor rgb="FFFFC7CE"/>
        </patternFill>
      </fill>
    </dxf>
    <dxf>
      <font>
        <b/>
        <i val="0"/>
        <color theme="0"/>
      </font>
      <fill>
        <patternFill>
          <bgColor theme="1"/>
        </patternFill>
      </fill>
    </dxf>
    <dxf>
      <font>
        <b/>
        <i/>
        <color rgb="FF006100"/>
      </font>
      <fill>
        <patternFill>
          <bgColor rgb="FFC6EFCE"/>
        </patternFill>
      </fill>
    </dxf>
    <dxf>
      <font>
        <b/>
        <i/>
        <color rgb="FF9C5700"/>
      </font>
      <fill>
        <patternFill>
          <bgColor rgb="FFFFEB9C"/>
        </patternFill>
      </fill>
    </dxf>
    <dxf>
      <font>
        <b/>
        <i/>
        <color rgb="FF9C0006"/>
      </font>
      <fill>
        <patternFill>
          <bgColor rgb="FFFFC7CE"/>
        </patternFill>
      </fill>
    </dxf>
    <dxf>
      <font>
        <b/>
        <i val="0"/>
        <color theme="0"/>
      </font>
      <fill>
        <patternFill>
          <bgColor theme="1"/>
        </patternFill>
      </fill>
    </dxf>
    <dxf>
      <font>
        <b/>
        <i/>
        <color rgb="FF006100"/>
      </font>
      <fill>
        <patternFill>
          <bgColor rgb="FFC6EFCE"/>
        </patternFill>
      </fill>
    </dxf>
    <dxf>
      <font>
        <b/>
        <i/>
        <color rgb="FF9C5700"/>
      </font>
      <fill>
        <patternFill>
          <bgColor rgb="FFFFEB9C"/>
        </patternFill>
      </fill>
    </dxf>
    <dxf>
      <font>
        <b/>
        <i/>
        <color rgb="FF9C0006"/>
      </font>
      <fill>
        <patternFill>
          <bgColor rgb="FFFFC7CE"/>
        </patternFill>
      </fill>
    </dxf>
    <dxf>
      <font>
        <b/>
        <i val="0"/>
        <color theme="0"/>
      </font>
      <fill>
        <patternFill>
          <bgColor theme="1"/>
        </patternFill>
      </fill>
    </dxf>
    <dxf>
      <font>
        <b/>
        <i/>
        <color rgb="FF006100"/>
      </font>
      <fill>
        <patternFill>
          <bgColor rgb="FFC6EFCE"/>
        </patternFill>
      </fill>
    </dxf>
    <dxf>
      <font>
        <b/>
        <i/>
        <color rgb="FF9C5700"/>
      </font>
      <fill>
        <patternFill>
          <bgColor rgb="FFFFEB9C"/>
        </patternFill>
      </fill>
    </dxf>
    <dxf>
      <font>
        <b/>
        <i/>
        <color rgb="FF9C0006"/>
      </font>
      <fill>
        <patternFill>
          <bgColor rgb="FFFFC7CE"/>
        </patternFill>
      </fill>
    </dxf>
    <dxf>
      <font>
        <b/>
        <i val="0"/>
        <color theme="0"/>
      </font>
      <fill>
        <patternFill>
          <bgColor theme="1"/>
        </patternFill>
      </fill>
    </dxf>
    <dxf>
      <font>
        <b/>
        <i/>
        <color rgb="FF006100"/>
      </font>
      <fill>
        <patternFill>
          <bgColor rgb="FFC6EFCE"/>
        </patternFill>
      </fill>
    </dxf>
    <dxf>
      <font>
        <b/>
        <i/>
        <color rgb="FF9C5700"/>
      </font>
      <fill>
        <patternFill>
          <bgColor rgb="FFFFEB9C"/>
        </patternFill>
      </fill>
    </dxf>
    <dxf>
      <font>
        <b/>
        <i/>
        <color rgb="FF9C0006"/>
      </font>
      <fill>
        <patternFill>
          <bgColor rgb="FFFFC7CE"/>
        </patternFill>
      </fill>
    </dxf>
    <dxf>
      <font>
        <b/>
        <i val="0"/>
        <color theme="0"/>
      </font>
      <fill>
        <patternFill>
          <bgColor theme="1"/>
        </patternFill>
      </fill>
    </dxf>
    <dxf>
      <font>
        <b/>
        <i/>
        <color rgb="FF006100"/>
      </font>
      <fill>
        <patternFill>
          <bgColor rgb="FFC6EFCE"/>
        </patternFill>
      </fill>
    </dxf>
    <dxf>
      <font>
        <b/>
        <i/>
        <color rgb="FF9C5700"/>
      </font>
      <fill>
        <patternFill>
          <bgColor rgb="FFFFEB9C"/>
        </patternFill>
      </fill>
    </dxf>
    <dxf>
      <font>
        <b/>
        <i/>
        <color rgb="FF9C0006"/>
      </font>
      <fill>
        <patternFill>
          <bgColor rgb="FFFFC7CE"/>
        </patternFill>
      </fill>
    </dxf>
    <dxf>
      <font>
        <b/>
        <i val="0"/>
        <color theme="0"/>
      </font>
      <fill>
        <patternFill>
          <bgColor theme="1"/>
        </patternFill>
      </fill>
    </dxf>
    <dxf>
      <font>
        <b/>
        <i/>
        <color rgb="FF006100"/>
      </font>
      <fill>
        <patternFill>
          <bgColor rgb="FFC6EFCE"/>
        </patternFill>
      </fill>
    </dxf>
    <dxf>
      <font>
        <b/>
        <i/>
        <color rgb="FF9C5700"/>
      </font>
      <fill>
        <patternFill>
          <bgColor rgb="FFFFEB9C"/>
        </patternFill>
      </fill>
    </dxf>
    <dxf>
      <font>
        <b/>
        <i/>
        <color rgb="FF9C0006"/>
      </font>
      <fill>
        <patternFill>
          <bgColor rgb="FFFFC7CE"/>
        </patternFill>
      </fill>
    </dxf>
    <dxf>
      <font>
        <b/>
        <i val="0"/>
        <color theme="0"/>
      </font>
      <fill>
        <patternFill>
          <bgColor theme="1"/>
        </patternFill>
      </fill>
    </dxf>
    <dxf>
      <font>
        <b/>
        <i/>
        <color rgb="FF006100"/>
      </font>
      <fill>
        <patternFill>
          <bgColor rgb="FFC6EFCE"/>
        </patternFill>
      </fill>
    </dxf>
    <dxf>
      <font>
        <b/>
        <i/>
        <color rgb="FF9C5700"/>
      </font>
      <fill>
        <patternFill>
          <bgColor rgb="FFFFEB9C"/>
        </patternFill>
      </fill>
    </dxf>
    <dxf>
      <font>
        <b/>
        <i/>
        <color rgb="FF9C0006"/>
      </font>
      <fill>
        <patternFill>
          <bgColor rgb="FFFFC7CE"/>
        </patternFill>
      </fill>
    </dxf>
    <dxf>
      <font>
        <b/>
        <i val="0"/>
        <color theme="0"/>
      </font>
      <fill>
        <patternFill>
          <bgColor theme="1"/>
        </patternFill>
      </fill>
    </dxf>
    <dxf>
      <font>
        <b/>
        <i/>
        <color rgb="FF006100"/>
      </font>
      <fill>
        <patternFill>
          <bgColor rgb="FFC6EFCE"/>
        </patternFill>
      </fill>
    </dxf>
    <dxf>
      <font>
        <b/>
        <i/>
        <color rgb="FF9C5700"/>
      </font>
      <fill>
        <patternFill>
          <bgColor rgb="FFFFEB9C"/>
        </patternFill>
      </fill>
    </dxf>
    <dxf>
      <font>
        <b/>
        <i/>
        <color rgb="FF9C0006"/>
      </font>
      <fill>
        <patternFill>
          <bgColor rgb="FFFFC7CE"/>
        </patternFill>
      </fill>
    </dxf>
    <dxf>
      <font>
        <b/>
        <i val="0"/>
        <color theme="0"/>
      </font>
      <fill>
        <patternFill>
          <bgColor theme="1"/>
        </patternFill>
      </fill>
    </dxf>
    <dxf>
      <font>
        <b/>
        <i/>
        <color rgb="FF006100"/>
      </font>
      <fill>
        <patternFill>
          <bgColor rgb="FFC6EFCE"/>
        </patternFill>
      </fill>
    </dxf>
    <dxf>
      <font>
        <b/>
        <i/>
        <color rgb="FF9C5700"/>
      </font>
      <fill>
        <patternFill>
          <bgColor rgb="FFFFEB9C"/>
        </patternFill>
      </fill>
    </dxf>
    <dxf>
      <font>
        <b/>
        <i/>
        <color rgb="FF9C0006"/>
      </font>
      <fill>
        <patternFill>
          <bgColor rgb="FFFFC7CE"/>
        </patternFill>
      </fill>
    </dxf>
    <dxf>
      <font>
        <b/>
        <i val="0"/>
        <color theme="0"/>
      </font>
      <fill>
        <patternFill>
          <bgColor theme="1"/>
        </patternFill>
      </fill>
    </dxf>
    <dxf>
      <font>
        <b/>
        <i/>
        <color rgb="FF006100"/>
      </font>
      <fill>
        <patternFill>
          <bgColor rgb="FFC6EFCE"/>
        </patternFill>
      </fill>
    </dxf>
    <dxf>
      <font>
        <b/>
        <i/>
        <color rgb="FF9C5700"/>
      </font>
      <fill>
        <patternFill>
          <bgColor rgb="FFFFEB9C"/>
        </patternFill>
      </fill>
    </dxf>
    <dxf>
      <font>
        <b/>
        <i/>
        <color rgb="FF9C0006"/>
      </font>
      <fill>
        <patternFill>
          <bgColor rgb="FFFFC7CE"/>
        </patternFill>
      </fill>
    </dxf>
    <dxf>
      <font>
        <b/>
        <i val="0"/>
        <color theme="0"/>
      </font>
      <fill>
        <patternFill>
          <bgColor theme="1"/>
        </patternFill>
      </fill>
    </dxf>
    <dxf>
      <font>
        <b/>
        <i/>
        <color rgb="FF006100"/>
      </font>
      <fill>
        <patternFill>
          <bgColor rgb="FFC6EFCE"/>
        </patternFill>
      </fill>
    </dxf>
    <dxf>
      <font>
        <b/>
        <i/>
        <color rgb="FF9C5700"/>
      </font>
      <fill>
        <patternFill>
          <bgColor rgb="FFFFEB9C"/>
        </patternFill>
      </fill>
    </dxf>
    <dxf>
      <font>
        <b/>
        <i/>
        <color rgb="FF9C0006"/>
      </font>
      <fill>
        <patternFill>
          <bgColor rgb="FFFFC7CE"/>
        </patternFill>
      </fill>
    </dxf>
    <dxf>
      <font>
        <b/>
        <i val="0"/>
        <color theme="0"/>
      </font>
      <fill>
        <patternFill>
          <bgColor theme="1"/>
        </patternFill>
      </fill>
    </dxf>
    <dxf>
      <font>
        <b/>
        <i/>
        <color rgb="FF006100"/>
      </font>
      <fill>
        <patternFill>
          <bgColor rgb="FFC6EFCE"/>
        </patternFill>
      </fill>
    </dxf>
    <dxf>
      <font>
        <b/>
        <i/>
        <color rgb="FF9C5700"/>
      </font>
      <fill>
        <patternFill>
          <bgColor rgb="FFFFEB9C"/>
        </patternFill>
      </fill>
    </dxf>
    <dxf>
      <font>
        <b/>
        <i/>
        <color rgb="FF9C0006"/>
      </font>
      <fill>
        <patternFill>
          <bgColor rgb="FFFFC7CE"/>
        </patternFill>
      </fill>
    </dxf>
    <dxf>
      <font>
        <b/>
        <i val="0"/>
        <color theme="0"/>
      </font>
      <fill>
        <patternFill>
          <bgColor theme="1"/>
        </patternFill>
      </fill>
    </dxf>
    <dxf>
      <font>
        <b/>
        <i/>
        <color rgb="FF006100"/>
      </font>
      <fill>
        <patternFill>
          <bgColor rgb="FFC6EFCE"/>
        </patternFill>
      </fill>
    </dxf>
    <dxf>
      <font>
        <b/>
        <i/>
        <color rgb="FF9C5700"/>
      </font>
      <fill>
        <patternFill>
          <bgColor rgb="FFFFEB9C"/>
        </patternFill>
      </fill>
    </dxf>
    <dxf>
      <font>
        <b/>
        <i/>
        <color rgb="FF9C0006"/>
      </font>
      <fill>
        <patternFill>
          <bgColor rgb="FFFFC7CE"/>
        </patternFill>
      </fill>
    </dxf>
    <dxf>
      <font>
        <b/>
        <i val="0"/>
        <color theme="0"/>
      </font>
      <fill>
        <patternFill>
          <bgColor theme="1"/>
        </patternFill>
      </fill>
    </dxf>
    <dxf>
      <font>
        <b/>
        <i/>
        <color rgb="FF006100"/>
      </font>
      <fill>
        <patternFill>
          <bgColor rgb="FFC6EFCE"/>
        </patternFill>
      </fill>
    </dxf>
    <dxf>
      <font>
        <b/>
        <i/>
        <color rgb="FF9C5700"/>
      </font>
      <fill>
        <patternFill>
          <bgColor rgb="FFFFEB9C"/>
        </patternFill>
      </fill>
    </dxf>
    <dxf>
      <font>
        <b/>
        <i/>
        <color rgb="FF9C0006"/>
      </font>
      <fill>
        <patternFill>
          <bgColor rgb="FFFFC7CE"/>
        </patternFill>
      </fill>
    </dxf>
    <dxf>
      <font>
        <b/>
        <i val="0"/>
        <color theme="0"/>
      </font>
      <fill>
        <patternFill>
          <bgColor theme="1"/>
        </patternFill>
      </fill>
    </dxf>
    <dxf>
      <font>
        <b/>
        <i/>
        <color rgb="FF006100"/>
      </font>
      <fill>
        <patternFill>
          <bgColor rgb="FFC6EFCE"/>
        </patternFill>
      </fill>
    </dxf>
    <dxf>
      <font>
        <b/>
        <i/>
        <color rgb="FF9C5700"/>
      </font>
      <fill>
        <patternFill>
          <bgColor rgb="FFFFEB9C"/>
        </patternFill>
      </fill>
    </dxf>
    <dxf>
      <font>
        <b/>
        <i/>
        <color rgb="FF9C0006"/>
      </font>
      <fill>
        <patternFill>
          <bgColor rgb="FFFFC7CE"/>
        </patternFill>
      </fill>
    </dxf>
    <dxf>
      <font>
        <b/>
        <i val="0"/>
        <color theme="0"/>
      </font>
      <fill>
        <patternFill>
          <bgColor theme="1"/>
        </patternFill>
      </fill>
    </dxf>
    <dxf>
      <font>
        <b/>
        <i/>
        <color rgb="FF006100"/>
      </font>
      <fill>
        <patternFill>
          <bgColor rgb="FFC6EFCE"/>
        </patternFill>
      </fill>
    </dxf>
    <dxf>
      <font>
        <b/>
        <i/>
        <color rgb="FF9C5700"/>
      </font>
      <fill>
        <patternFill>
          <bgColor rgb="FFFFEB9C"/>
        </patternFill>
      </fill>
    </dxf>
    <dxf>
      <font>
        <b/>
        <i/>
        <color rgb="FF9C0006"/>
      </font>
      <fill>
        <patternFill>
          <bgColor rgb="FFFFC7CE"/>
        </patternFill>
      </fill>
    </dxf>
    <dxf>
      <font>
        <b/>
        <i val="0"/>
        <color theme="0"/>
      </font>
      <fill>
        <patternFill>
          <bgColor theme="1"/>
        </patternFill>
      </fill>
    </dxf>
    <dxf>
      <font>
        <b/>
        <i/>
        <color rgb="FF006100"/>
      </font>
      <fill>
        <patternFill>
          <bgColor rgb="FFC6EFCE"/>
        </patternFill>
      </fill>
    </dxf>
    <dxf>
      <font>
        <b/>
        <i/>
        <color rgb="FF9C5700"/>
      </font>
      <fill>
        <patternFill>
          <bgColor rgb="FFFFEB9C"/>
        </patternFill>
      </fill>
    </dxf>
    <dxf>
      <font>
        <b/>
        <i/>
        <color rgb="FF9C0006"/>
      </font>
      <fill>
        <patternFill>
          <bgColor rgb="FFFFC7CE"/>
        </patternFill>
      </fill>
    </dxf>
    <dxf>
      <font>
        <b/>
        <i val="0"/>
        <color theme="0"/>
      </font>
      <fill>
        <patternFill>
          <bgColor theme="1"/>
        </patternFill>
      </fill>
    </dxf>
    <dxf>
      <font>
        <b/>
        <i/>
        <color rgb="FF006100"/>
      </font>
      <fill>
        <patternFill>
          <bgColor rgb="FFC6EFCE"/>
        </patternFill>
      </fill>
    </dxf>
    <dxf>
      <font>
        <b/>
        <i/>
        <color rgb="FF9C5700"/>
      </font>
      <fill>
        <patternFill>
          <bgColor rgb="FFFFEB9C"/>
        </patternFill>
      </fill>
    </dxf>
    <dxf>
      <font>
        <b/>
        <i/>
        <color rgb="FF9C0006"/>
      </font>
      <fill>
        <patternFill>
          <bgColor rgb="FFFFC7CE"/>
        </patternFill>
      </fill>
    </dxf>
    <dxf>
      <font>
        <b/>
        <i val="0"/>
        <color theme="0"/>
      </font>
      <fill>
        <patternFill>
          <bgColor theme="1"/>
        </patternFill>
      </fill>
    </dxf>
    <dxf>
      <font>
        <b/>
        <i/>
        <color rgb="FF006100"/>
      </font>
      <fill>
        <patternFill>
          <bgColor rgb="FFC6EFCE"/>
        </patternFill>
      </fill>
    </dxf>
    <dxf>
      <font>
        <b/>
        <i/>
        <color rgb="FF9C5700"/>
      </font>
      <fill>
        <patternFill>
          <bgColor rgb="FFFFEB9C"/>
        </patternFill>
      </fill>
    </dxf>
    <dxf>
      <font>
        <b/>
        <i/>
        <color rgb="FF9C0006"/>
      </font>
      <fill>
        <patternFill>
          <bgColor rgb="FFFFC7CE"/>
        </patternFill>
      </fill>
    </dxf>
    <dxf>
      <font>
        <b/>
        <i val="0"/>
        <color theme="0"/>
      </font>
      <fill>
        <patternFill>
          <bgColor theme="1"/>
        </patternFill>
      </fill>
    </dxf>
    <dxf>
      <font>
        <b/>
        <i/>
        <color rgb="FF006100"/>
      </font>
      <fill>
        <patternFill>
          <bgColor rgb="FFC6EFCE"/>
        </patternFill>
      </fill>
    </dxf>
    <dxf>
      <font>
        <b/>
        <i/>
        <color rgb="FF9C5700"/>
      </font>
      <fill>
        <patternFill>
          <bgColor rgb="FFFFEB9C"/>
        </patternFill>
      </fill>
    </dxf>
    <dxf>
      <font>
        <b/>
        <i/>
        <color rgb="FF9C0006"/>
      </font>
      <fill>
        <patternFill>
          <bgColor rgb="FFFFC7CE"/>
        </patternFill>
      </fill>
    </dxf>
    <dxf>
      <font>
        <b/>
        <i val="0"/>
        <color theme="0"/>
      </font>
      <fill>
        <patternFill>
          <bgColor theme="1"/>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C0504D"/>
          <bgColor rgb="FFC0504D"/>
        </patternFill>
      </fill>
    </dxf>
    <dxf>
      <fill>
        <patternFill patternType="solid">
          <fgColor rgb="FFF79646"/>
          <bgColor rgb="FFF79646"/>
        </patternFill>
      </fill>
    </dxf>
    <dxf>
      <fill>
        <patternFill patternType="solid">
          <fgColor rgb="FFC0504D"/>
          <bgColor rgb="FFC0504D"/>
        </patternFill>
      </fill>
    </dxf>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b/>
        <i val="0"/>
        <color theme="0"/>
      </font>
      <fill>
        <patternFill>
          <bgColor theme="1"/>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b/>
        <i val="0"/>
        <color theme="0"/>
      </font>
      <fill>
        <patternFill>
          <bgColor theme="1"/>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b/>
        <i val="0"/>
        <color theme="0"/>
      </font>
      <fill>
        <patternFill>
          <bgColor theme="1"/>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b/>
        <i val="0"/>
        <color theme="0"/>
      </font>
      <fill>
        <patternFill>
          <bgColor theme="1"/>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b/>
        <i val="0"/>
        <color theme="0"/>
      </font>
      <fill>
        <patternFill>
          <bgColor theme="1"/>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b/>
        <i val="0"/>
        <color theme="0"/>
      </font>
      <fill>
        <patternFill>
          <bgColor theme="1"/>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b/>
        <i val="0"/>
        <color theme="0"/>
      </font>
      <fill>
        <patternFill>
          <bgColor theme="1"/>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b/>
        <i val="0"/>
        <color theme="0"/>
      </font>
      <fill>
        <patternFill>
          <bgColor theme="1"/>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b/>
        <i val="0"/>
        <color theme="0"/>
      </font>
      <fill>
        <patternFill>
          <bgColor theme="1"/>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b/>
        <i val="0"/>
        <color theme="0"/>
      </font>
      <fill>
        <patternFill>
          <bgColor theme="1"/>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b/>
        <i val="0"/>
        <color theme="0"/>
      </font>
      <fill>
        <patternFill>
          <bgColor theme="1"/>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b/>
        <i val="0"/>
        <color theme="0"/>
      </font>
      <fill>
        <patternFill>
          <bgColor theme="1"/>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b/>
        <i val="0"/>
        <color theme="0"/>
      </font>
      <fill>
        <patternFill>
          <bgColor theme="1"/>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b/>
        <i val="0"/>
        <color theme="0"/>
      </font>
      <fill>
        <patternFill>
          <bgColor theme="1"/>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b/>
        <i val="0"/>
        <color theme="0"/>
      </font>
      <fill>
        <patternFill>
          <bgColor theme="1"/>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b/>
        <i val="0"/>
        <color theme="0"/>
      </font>
      <fill>
        <patternFill>
          <bgColor theme="1"/>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b/>
        <i val="0"/>
        <color theme="0"/>
      </font>
      <fill>
        <patternFill>
          <bgColor theme="1"/>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b/>
        <i val="0"/>
        <color theme="0"/>
      </font>
      <fill>
        <patternFill>
          <bgColor theme="1"/>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b/>
        <i val="0"/>
        <color theme="0"/>
      </font>
      <fill>
        <patternFill>
          <bgColor theme="1"/>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b/>
        <i val="0"/>
        <color theme="0"/>
      </font>
      <fill>
        <patternFill>
          <bgColor theme="1"/>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b/>
        <i val="0"/>
        <color theme="0"/>
      </font>
      <fill>
        <patternFill>
          <bgColor theme="1"/>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b/>
        <i val="0"/>
        <color theme="0"/>
      </font>
      <fill>
        <patternFill>
          <bgColor theme="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theme="0"/>
      </font>
      <fill>
        <patternFill>
          <bgColor theme="1"/>
        </patternFill>
      </fill>
    </dxf>
    <dxf>
      <font>
        <color rgb="FF9C0006"/>
      </font>
      <fill>
        <patternFill>
          <bgColor rgb="FFFFC7CE"/>
        </patternFill>
      </fill>
    </dxf>
    <dxf>
      <font>
        <color rgb="FF9C5700"/>
      </font>
      <fill>
        <patternFill>
          <bgColor rgb="FFFFEB9C"/>
        </patternFill>
      </fill>
    </dxf>
    <dxf>
      <font>
        <b/>
        <i val="0"/>
        <color theme="0"/>
      </font>
      <fill>
        <patternFill>
          <bgColor theme="1"/>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b/>
        <i val="0"/>
        <color theme="0"/>
      </font>
      <fill>
        <patternFill>
          <bgColor theme="1"/>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b/>
        <i val="0"/>
        <color theme="0"/>
      </font>
      <fill>
        <patternFill>
          <bgColor theme="1"/>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b/>
        <i val="0"/>
        <color theme="0"/>
      </font>
      <fill>
        <patternFill>
          <bgColor theme="1"/>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b/>
        <i val="0"/>
        <color theme="0"/>
      </font>
      <fill>
        <patternFill>
          <bgColor theme="1"/>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b/>
        <i val="0"/>
        <color theme="0"/>
      </font>
      <fill>
        <patternFill>
          <bgColor theme="1"/>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b/>
        <i val="0"/>
        <color theme="0"/>
      </font>
      <fill>
        <patternFill>
          <bgColor theme="1"/>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b/>
        <i val="0"/>
        <color theme="0"/>
      </font>
      <fill>
        <patternFill>
          <bgColor theme="1"/>
        </patternFill>
      </fill>
    </dxf>
    <dxf>
      <fill>
        <patternFill patternType="solid">
          <fgColor rgb="FF00FF00"/>
          <bgColor rgb="FF00FF00"/>
        </patternFill>
      </fill>
    </dxf>
    <dxf>
      <fill>
        <patternFill patternType="solid">
          <fgColor rgb="FFFFFF00"/>
          <bgColor rgb="FFFFFF00"/>
        </patternFill>
      </fill>
    </dxf>
    <dxf>
      <fill>
        <patternFill patternType="solid">
          <fgColor rgb="FF00FF00"/>
          <bgColor rgb="FF00FF00"/>
        </patternFill>
      </fill>
    </dxf>
    <dxf>
      <fill>
        <patternFill patternType="solid">
          <fgColor rgb="FF00FF00"/>
          <bgColor rgb="FF00FF00"/>
        </patternFill>
      </fill>
    </dxf>
    <dxf>
      <fill>
        <patternFill patternType="solid">
          <fgColor rgb="FFFFFF00"/>
          <bgColor rgb="FFFFFF00"/>
        </patternFill>
      </fill>
    </dxf>
    <dxf>
      <fill>
        <patternFill patternType="solid">
          <fgColor rgb="FFFF0000"/>
          <bgColor rgb="FFFF0000"/>
        </patternFill>
      </fill>
    </dxf>
    <dxf>
      <fill>
        <patternFill patternType="solid">
          <fgColor rgb="FF00FF00"/>
          <bgColor rgb="FF00FF0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b/>
        <i val="0"/>
        <color theme="0"/>
      </font>
      <fill>
        <patternFill>
          <bgColor theme="1"/>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b/>
        <i val="0"/>
        <color theme="0"/>
      </font>
      <fill>
        <patternFill>
          <bgColor theme="1"/>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b/>
        <i val="0"/>
        <color theme="0"/>
      </font>
      <fill>
        <patternFill>
          <bgColor theme="1"/>
        </patternFill>
      </fill>
    </dxf>
    <dxf>
      <font>
        <color rgb="FF9C0006"/>
      </font>
      <fill>
        <patternFill>
          <bgColor rgb="FFFFC7CE"/>
        </patternFill>
      </fill>
    </dxf>
    <dxf>
      <font>
        <b/>
        <i val="0"/>
        <color theme="0"/>
      </font>
      <fill>
        <patternFill>
          <bgColor theme="1"/>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colors>
    <mruColors>
      <color rgb="FFFFA3A3"/>
      <color rgb="FFFF7575"/>
      <color rgb="FFCC0000"/>
      <color rgb="FFFE9898"/>
      <color rgb="FFAC8B00"/>
      <color rgb="FFFF6600"/>
      <color rgb="FF009ED6"/>
      <color rgb="FF33CCFF"/>
      <color rgb="FFFF8F4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1.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fr-FR" sz="4000" b="1">
                <a:solidFill>
                  <a:schemeClr val="accent5">
                    <a:lumMod val="75000"/>
                  </a:schemeClr>
                </a:solidFill>
                <a:latin typeface="Agency FB" panose="020B0503020202020204" pitchFamily="34" charset="0"/>
              </a:rPr>
              <a:t>Risque Global</a:t>
            </a:r>
          </a:p>
        </c:rich>
      </c:tx>
      <c:layout>
        <c:manualLayout>
          <c:xMode val="edge"/>
          <c:yMode val="edge"/>
          <c:x val="0.25584551295199004"/>
          <c:y val="0.71359720780756664"/>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9.9846368221365722E-2"/>
          <c:y val="0"/>
          <c:w val="0.67616287370410377"/>
          <c:h val="1"/>
        </c:manualLayout>
      </c:layout>
      <c:doughnutChart>
        <c:varyColors val="1"/>
        <c:ser>
          <c:idx val="0"/>
          <c:order val="0"/>
          <c:spPr>
            <a:ln>
              <a:noFill/>
            </a:ln>
          </c:spPr>
          <c:dPt>
            <c:idx val="0"/>
            <c:bubble3D val="0"/>
            <c:spPr>
              <a:solidFill>
                <a:srgbClr val="00B050"/>
              </a:solidFill>
              <a:ln w="19050">
                <a:noFill/>
              </a:ln>
              <a:effectLst/>
            </c:spPr>
            <c:extLst>
              <c:ext xmlns:c16="http://schemas.microsoft.com/office/drawing/2014/chart" uri="{C3380CC4-5D6E-409C-BE32-E72D297353CC}">
                <c16:uniqueId val="{00000002-3242-4115-8503-EFCD1E26505B}"/>
              </c:ext>
            </c:extLst>
          </c:dPt>
          <c:dPt>
            <c:idx val="1"/>
            <c:bubble3D val="0"/>
            <c:spPr>
              <a:solidFill>
                <a:schemeClr val="accent4">
                  <a:lumMod val="60000"/>
                  <a:lumOff val="40000"/>
                </a:schemeClr>
              </a:solidFill>
              <a:ln w="19050">
                <a:noFill/>
              </a:ln>
              <a:effectLst/>
            </c:spPr>
            <c:extLst>
              <c:ext xmlns:c16="http://schemas.microsoft.com/office/drawing/2014/chart" uri="{C3380CC4-5D6E-409C-BE32-E72D297353CC}">
                <c16:uniqueId val="{00000003-3242-4115-8503-EFCD1E26505B}"/>
              </c:ext>
            </c:extLst>
          </c:dPt>
          <c:dPt>
            <c:idx val="2"/>
            <c:bubble3D val="0"/>
            <c:explosion val="30"/>
            <c:spPr>
              <a:solidFill>
                <a:srgbClr val="FF0000"/>
              </a:solidFill>
              <a:ln w="19050">
                <a:noFill/>
              </a:ln>
              <a:effectLst/>
            </c:spPr>
            <c:extLst>
              <c:ext xmlns:c16="http://schemas.microsoft.com/office/drawing/2014/chart" uri="{C3380CC4-5D6E-409C-BE32-E72D297353CC}">
                <c16:uniqueId val="{00000004-3242-4115-8503-EFCD1E26505B}"/>
              </c:ext>
            </c:extLst>
          </c:dPt>
          <c:dPt>
            <c:idx val="3"/>
            <c:bubble3D val="0"/>
            <c:spPr>
              <a:solidFill>
                <a:schemeClr val="tx1"/>
              </a:solidFill>
              <a:ln w="19050">
                <a:noFill/>
              </a:ln>
              <a:effectLst/>
            </c:spPr>
            <c:extLst>
              <c:ext xmlns:c16="http://schemas.microsoft.com/office/drawing/2014/chart" uri="{C3380CC4-5D6E-409C-BE32-E72D297353CC}">
                <c16:uniqueId val="{00000001-3242-4115-8503-EFCD1E26505B}"/>
              </c:ext>
            </c:extLst>
          </c:dPt>
          <c:dPt>
            <c:idx val="4"/>
            <c:bubble3D val="0"/>
            <c:spPr>
              <a:noFill/>
              <a:ln w="19050">
                <a:noFill/>
              </a:ln>
              <a:effectLst/>
            </c:spPr>
            <c:extLst>
              <c:ext xmlns:c16="http://schemas.microsoft.com/office/drawing/2014/chart" uri="{C3380CC4-5D6E-409C-BE32-E72D297353CC}">
                <c16:uniqueId val="{00000009-8F79-419E-BC06-E1371AAF9949}"/>
              </c:ext>
            </c:extLst>
          </c:dPt>
          <c:cat>
            <c:strRef>
              <c:f>References!$B$133:$B$137</c:f>
              <c:strCache>
                <c:ptCount val="5"/>
                <c:pt idx="0">
                  <c:v>Faible</c:v>
                </c:pt>
                <c:pt idx="1">
                  <c:v>Moyen</c:v>
                </c:pt>
                <c:pt idx="2">
                  <c:v>Fort</c:v>
                </c:pt>
                <c:pt idx="3">
                  <c:v>Critique</c:v>
                </c:pt>
                <c:pt idx="4">
                  <c:v>Hidden</c:v>
                </c:pt>
              </c:strCache>
            </c:strRef>
          </c:cat>
          <c:val>
            <c:numRef>
              <c:f>References!$C$133:$C$137</c:f>
              <c:numCache>
                <c:formatCode>General</c:formatCode>
                <c:ptCount val="5"/>
                <c:pt idx="0">
                  <c:v>25</c:v>
                </c:pt>
                <c:pt idx="1">
                  <c:v>25</c:v>
                </c:pt>
                <c:pt idx="2">
                  <c:v>25</c:v>
                </c:pt>
                <c:pt idx="3">
                  <c:v>25</c:v>
                </c:pt>
                <c:pt idx="4">
                  <c:v>99</c:v>
                </c:pt>
              </c:numCache>
            </c:numRef>
          </c:val>
          <c:extLst>
            <c:ext xmlns:c16="http://schemas.microsoft.com/office/drawing/2014/chart" uri="{C3380CC4-5D6E-409C-BE32-E72D297353CC}">
              <c16:uniqueId val="{00000000-3242-4115-8503-EFCD1E26505B}"/>
            </c:ext>
          </c:extLst>
        </c:ser>
        <c:dLbls>
          <c:showLegendKey val="0"/>
          <c:showVal val="0"/>
          <c:showCatName val="0"/>
          <c:showSerName val="0"/>
          <c:showPercent val="0"/>
          <c:showBubbleSize val="0"/>
          <c:showLeaderLines val="1"/>
        </c:dLbls>
        <c:firstSliceAng val="270"/>
        <c:holeSize val="50"/>
      </c:doughnutChart>
      <c:pieChart>
        <c:varyColors val="1"/>
        <c:ser>
          <c:idx val="1"/>
          <c:order val="1"/>
          <c:tx>
            <c:v>Aiguille</c:v>
          </c:tx>
          <c:dPt>
            <c:idx val="0"/>
            <c:bubble3D val="0"/>
            <c:spPr>
              <a:noFill/>
              <a:ln w="19050">
                <a:solidFill>
                  <a:schemeClr val="lt1"/>
                </a:solidFill>
              </a:ln>
              <a:effectLst/>
            </c:spPr>
            <c:extLst>
              <c:ext xmlns:c16="http://schemas.microsoft.com/office/drawing/2014/chart" uri="{C3380CC4-5D6E-409C-BE32-E72D297353CC}">
                <c16:uniqueId val="{0000000B-8F79-419E-BC06-E1371AAF9949}"/>
              </c:ext>
            </c:extLst>
          </c:dPt>
          <c:dPt>
            <c:idx val="1"/>
            <c:bubble3D val="0"/>
            <c:spPr>
              <a:solidFill>
                <a:schemeClr val="accent1">
                  <a:lumMod val="75000"/>
                </a:schemeClr>
              </a:solidFill>
              <a:ln w="19050">
                <a:noFill/>
              </a:ln>
              <a:effectLst/>
            </c:spPr>
            <c:extLst>
              <c:ext xmlns:c16="http://schemas.microsoft.com/office/drawing/2014/chart" uri="{C3380CC4-5D6E-409C-BE32-E72D297353CC}">
                <c16:uniqueId val="{00000015-6853-4ED6-9E52-ED90AE787BEC}"/>
              </c:ext>
            </c:extLst>
          </c:dPt>
          <c:dPt>
            <c:idx val="2"/>
            <c:bubble3D val="0"/>
            <c:spPr>
              <a:noFill/>
              <a:ln w="19050">
                <a:solidFill>
                  <a:schemeClr val="lt1"/>
                </a:solidFill>
              </a:ln>
              <a:effectLst/>
            </c:spPr>
            <c:extLst>
              <c:ext xmlns:c16="http://schemas.microsoft.com/office/drawing/2014/chart" uri="{C3380CC4-5D6E-409C-BE32-E72D297353CC}">
                <c16:uniqueId val="{0000000F-8F79-419E-BC06-E1371AAF9949}"/>
              </c:ext>
            </c:extLst>
          </c:dPt>
          <c:dPt>
            <c:idx val="3"/>
            <c:bubble3D val="0"/>
            <c:spPr>
              <a:noFill/>
              <a:ln w="19050">
                <a:solidFill>
                  <a:schemeClr val="lt1"/>
                </a:solidFill>
              </a:ln>
              <a:effectLst/>
            </c:spPr>
            <c:extLst>
              <c:ext xmlns:c16="http://schemas.microsoft.com/office/drawing/2014/chart" uri="{C3380CC4-5D6E-409C-BE32-E72D297353CC}">
                <c16:uniqueId val="{00000011-8F79-419E-BC06-E1371AAF9949}"/>
              </c:ext>
            </c:extLst>
          </c:dPt>
          <c:val>
            <c:numRef>
              <c:f>References!$C$139:$C$142</c:f>
              <c:numCache>
                <c:formatCode>General</c:formatCode>
                <c:ptCount val="4"/>
                <c:pt idx="0">
                  <c:v>0</c:v>
                </c:pt>
                <c:pt idx="1">
                  <c:v>2</c:v>
                </c:pt>
                <c:pt idx="2">
                  <c:v>0</c:v>
                </c:pt>
                <c:pt idx="3">
                  <c:v>100</c:v>
                </c:pt>
              </c:numCache>
            </c:numRef>
          </c:val>
          <c:extLst>
            <c:ext xmlns:c16="http://schemas.microsoft.com/office/drawing/2014/chart" uri="{C3380CC4-5D6E-409C-BE32-E72D297353CC}">
              <c16:uniqueId val="{00000014-6853-4ED6-9E52-ED90AE787BEC}"/>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2692038495188102E-2"/>
          <c:y val="7.407407407407407E-2"/>
          <c:w val="0.90286351706036749"/>
          <c:h val="0.79081802274715662"/>
        </c:manualLayout>
      </c:layout>
      <c:barChart>
        <c:barDir val="col"/>
        <c:grouping val="clustered"/>
        <c:varyColors val="1"/>
        <c:ser>
          <c:idx val="0"/>
          <c:order val="0"/>
          <c:spPr>
            <a:solidFill>
              <a:srgbClr val="FF6600"/>
            </a:solidFill>
          </c:spPr>
          <c:invertIfNegative val="0"/>
          <c:dPt>
            <c:idx val="0"/>
            <c:invertIfNegative val="0"/>
            <c:bubble3D val="0"/>
            <c:spPr>
              <a:solidFill>
                <a:srgbClr val="FF6600"/>
              </a:solidFill>
              <a:ln>
                <a:noFill/>
              </a:ln>
              <a:effectLst/>
            </c:spPr>
            <c:extLst>
              <c:ext xmlns:c16="http://schemas.microsoft.com/office/drawing/2014/chart" uri="{C3380CC4-5D6E-409C-BE32-E72D297353CC}">
                <c16:uniqueId val="{00000001-3AA7-4DAF-8DEA-F2499C85CDB3}"/>
              </c:ext>
            </c:extLst>
          </c:dPt>
          <c:dPt>
            <c:idx val="1"/>
            <c:invertIfNegative val="0"/>
            <c:bubble3D val="0"/>
            <c:spPr>
              <a:solidFill>
                <a:srgbClr val="FF6600"/>
              </a:solidFill>
              <a:ln>
                <a:noFill/>
              </a:ln>
              <a:effectLst/>
            </c:spPr>
            <c:extLst>
              <c:ext xmlns:c16="http://schemas.microsoft.com/office/drawing/2014/chart" uri="{C3380CC4-5D6E-409C-BE32-E72D297353CC}">
                <c16:uniqueId val="{00000003-3AA7-4DAF-8DEA-F2499C85CDB3}"/>
              </c:ext>
            </c:extLst>
          </c:dPt>
          <c:dPt>
            <c:idx val="2"/>
            <c:invertIfNegative val="0"/>
            <c:bubble3D val="0"/>
            <c:spPr>
              <a:solidFill>
                <a:srgbClr val="FF6600"/>
              </a:solidFill>
              <a:ln>
                <a:noFill/>
              </a:ln>
              <a:effectLst/>
            </c:spPr>
            <c:extLst>
              <c:ext xmlns:c16="http://schemas.microsoft.com/office/drawing/2014/chart" uri="{C3380CC4-5D6E-409C-BE32-E72D297353CC}">
                <c16:uniqueId val="{00000005-3AA7-4DAF-8DEA-F2499C85CDB3}"/>
              </c:ext>
            </c:extLst>
          </c:dPt>
          <c:dPt>
            <c:idx val="3"/>
            <c:invertIfNegative val="0"/>
            <c:bubble3D val="0"/>
            <c:spPr>
              <a:solidFill>
                <a:srgbClr val="FF6600"/>
              </a:solidFill>
              <a:ln>
                <a:noFill/>
              </a:ln>
              <a:effectLst/>
            </c:spPr>
            <c:extLst>
              <c:ext xmlns:c16="http://schemas.microsoft.com/office/drawing/2014/chart" uri="{C3380CC4-5D6E-409C-BE32-E72D297353CC}">
                <c16:uniqueId val="{00000007-3AA7-4DAF-8DEA-F2499C85CDB3}"/>
              </c:ext>
            </c:extLst>
          </c:dPt>
          <c:cat>
            <c:strRef>
              <c:f>('Scoring Impact'!$E$4:$G$4,'Scoring Impact'!$E$6:$G$6,'Scoring Impact'!$E$8:$G$8,'Scoring Impact'!$E$10:$G$10)</c:f>
              <c:strCache>
                <c:ptCount val="4"/>
                <c:pt idx="0">
                  <c:v>IMPACT FINANCIER </c:v>
                </c:pt>
                <c:pt idx="1">
                  <c:v>IMPACT LEGAL</c:v>
                </c:pt>
                <c:pt idx="2">
                  <c:v>IMPACT IMAGE</c:v>
                </c:pt>
                <c:pt idx="3">
                  <c:v>IMPACT OPERATIONNEL</c:v>
                </c:pt>
              </c:strCache>
            </c:strRef>
          </c:cat>
          <c:val>
            <c:numRef>
              <c:f>('Scoring Impact'!$H$4,'Scoring Impact'!$H$6,'Scoring Impact'!$H$8,'Scoring Impact'!$H$10)</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0-AF8D-4C85-B5B2-DE838CB276EC}"/>
            </c:ext>
          </c:extLst>
        </c:ser>
        <c:dLbls>
          <c:showLegendKey val="0"/>
          <c:showVal val="0"/>
          <c:showCatName val="0"/>
          <c:showSerName val="0"/>
          <c:showPercent val="0"/>
          <c:showBubbleSize val="0"/>
        </c:dLbls>
        <c:gapWidth val="150"/>
        <c:axId val="1312164287"/>
        <c:axId val="530795119"/>
      </c:barChart>
      <c:catAx>
        <c:axId val="13121642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fr-FR"/>
          </a:p>
        </c:txPr>
        <c:crossAx val="530795119"/>
        <c:crosses val="autoZero"/>
        <c:auto val="1"/>
        <c:lblAlgn val="ctr"/>
        <c:lblOffset val="100"/>
        <c:noMultiLvlLbl val="0"/>
      </c:catAx>
      <c:valAx>
        <c:axId val="530795119"/>
        <c:scaling>
          <c:orientation val="minMax"/>
          <c:max val="1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fr-FR"/>
          </a:p>
        </c:txPr>
        <c:crossAx val="1312164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600" b="1">
                <a:solidFill>
                  <a:schemeClr val="accent1">
                    <a:lumMod val="75000"/>
                  </a:schemeClr>
                </a:solidFill>
                <a:latin typeface="Century Gothic" panose="020B0502020202020204" pitchFamily="34" charset="0"/>
              </a:rPr>
              <a:t>Vulnérabilités identifiées</a:t>
            </a:r>
          </a:p>
        </c:rich>
      </c:tx>
      <c:layout>
        <c:manualLayout>
          <c:xMode val="edge"/>
          <c:yMode val="edge"/>
          <c:x val="8.2972222222222239E-2"/>
          <c:y val="3.2407407407407406E-2"/>
        </c:manualLayout>
      </c:layout>
      <c:overlay val="0"/>
      <c:spPr>
        <a:solidFill>
          <a:sysClr val="window" lastClr="FFFFFF"/>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bar"/>
        <c:grouping val="stacked"/>
        <c:varyColors val="0"/>
        <c:ser>
          <c:idx val="0"/>
          <c:order val="0"/>
          <c:tx>
            <c:strRef>
              <c:f>'Synthèse vulnérabilité'!$I$5</c:f>
              <c:strCache>
                <c:ptCount val="1"/>
                <c:pt idx="0">
                  <c:v>Nombre</c:v>
                </c:pt>
              </c:strCache>
            </c:strRef>
          </c:tx>
          <c:spPr>
            <a:solidFill>
              <a:schemeClr val="accent1"/>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3-7691-4710-B9B9-3B0D5EE47145}"/>
              </c:ext>
            </c:extLst>
          </c:dPt>
          <c:dPt>
            <c:idx val="1"/>
            <c:invertIfNegative val="0"/>
            <c:bubble3D val="0"/>
            <c:spPr>
              <a:solidFill>
                <a:srgbClr val="FFC000"/>
              </a:solidFill>
              <a:ln>
                <a:noFill/>
              </a:ln>
              <a:effectLst/>
            </c:spPr>
            <c:extLst>
              <c:ext xmlns:c16="http://schemas.microsoft.com/office/drawing/2014/chart" uri="{C3380CC4-5D6E-409C-BE32-E72D297353CC}">
                <c16:uniqueId val="{00000002-7691-4710-B9B9-3B0D5EE47145}"/>
              </c:ext>
            </c:extLst>
          </c:dPt>
          <c:dPt>
            <c:idx val="2"/>
            <c:invertIfNegative val="0"/>
            <c:bubble3D val="0"/>
            <c:spPr>
              <a:solidFill>
                <a:srgbClr val="FF0000"/>
              </a:solidFill>
              <a:ln>
                <a:noFill/>
              </a:ln>
              <a:effectLst/>
            </c:spPr>
            <c:extLst>
              <c:ext xmlns:c16="http://schemas.microsoft.com/office/drawing/2014/chart" uri="{C3380CC4-5D6E-409C-BE32-E72D297353CC}">
                <c16:uniqueId val="{00000001-7691-4710-B9B9-3B0D5EE47145}"/>
              </c:ext>
            </c:extLst>
          </c:dPt>
          <c:dPt>
            <c:idx val="3"/>
            <c:invertIfNegative val="0"/>
            <c:bubble3D val="0"/>
            <c:spPr>
              <a:solidFill>
                <a:schemeClr val="tx1"/>
              </a:solidFill>
              <a:ln>
                <a:noFill/>
              </a:ln>
              <a:effectLst/>
            </c:spPr>
            <c:extLst>
              <c:ext xmlns:c16="http://schemas.microsoft.com/office/drawing/2014/chart" uri="{C3380CC4-5D6E-409C-BE32-E72D297353CC}">
                <c16:uniqueId val="{00000007-22E1-4BDB-8341-7622E356DE0C}"/>
              </c:ext>
            </c:extLst>
          </c:dPt>
          <c:cat>
            <c:strRef>
              <c:f>'Synthèse vulnérabilité'!$H$6:$H$9</c:f>
              <c:strCache>
                <c:ptCount val="4"/>
                <c:pt idx="0">
                  <c:v>Faible</c:v>
                </c:pt>
                <c:pt idx="1">
                  <c:v>Moyenne</c:v>
                </c:pt>
                <c:pt idx="2">
                  <c:v>Forte</c:v>
                </c:pt>
                <c:pt idx="3">
                  <c:v>Critique</c:v>
                </c:pt>
              </c:strCache>
            </c:strRef>
          </c:cat>
          <c:val>
            <c:numRef>
              <c:f>'Synthèse vulnérabilité'!$I$6:$I$9</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0-85C6-404B-8D0C-07D4429B0310}"/>
            </c:ext>
          </c:extLst>
        </c:ser>
        <c:dLbls>
          <c:showLegendKey val="0"/>
          <c:showVal val="0"/>
          <c:showCatName val="0"/>
          <c:showSerName val="0"/>
          <c:showPercent val="0"/>
          <c:showBubbleSize val="0"/>
        </c:dLbls>
        <c:gapWidth val="150"/>
        <c:overlap val="100"/>
        <c:axId val="795604512"/>
        <c:axId val="1090063008"/>
      </c:barChart>
      <c:catAx>
        <c:axId val="795604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90063008"/>
        <c:crosses val="autoZero"/>
        <c:auto val="1"/>
        <c:lblAlgn val="ctr"/>
        <c:lblOffset val="100"/>
        <c:noMultiLvlLbl val="0"/>
      </c:catAx>
      <c:valAx>
        <c:axId val="1090063008"/>
        <c:scaling>
          <c:orientation val="minMax"/>
          <c:max val="20"/>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95604512"/>
        <c:crosses val="autoZero"/>
        <c:crossBetween val="between"/>
        <c:majorUnit val="1"/>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6</xdr:row>
      <xdr:rowOff>0</xdr:rowOff>
    </xdr:from>
    <xdr:to>
      <xdr:col>6</xdr:col>
      <xdr:colOff>304800</xdr:colOff>
      <xdr:row>7</xdr:row>
      <xdr:rowOff>114300</xdr:rowOff>
    </xdr:to>
    <xdr:sp macro="" textlink="">
      <xdr:nvSpPr>
        <xdr:cNvPr id="2" name="AutoShape 2" descr="Résultat de recherche d'images pour &quot;groupe beaumanoir&quot;">
          <a:extLst>
            <a:ext uri="{FF2B5EF4-FFF2-40B4-BE49-F238E27FC236}">
              <a16:creationId xmlns:a16="http://schemas.microsoft.com/office/drawing/2014/main" id="{E5A9F09F-503C-438B-A549-4BD3A8A83795}"/>
            </a:ext>
          </a:extLst>
        </xdr:cNvPr>
        <xdr:cNvSpPr>
          <a:spLocks noChangeAspect="1" noChangeArrowheads="1"/>
        </xdr:cNvSpPr>
      </xdr:nvSpPr>
      <xdr:spPr bwMode="auto">
        <a:xfrm>
          <a:off x="4610100" y="1285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622935</xdr:colOff>
      <xdr:row>0</xdr:row>
      <xdr:rowOff>171450</xdr:rowOff>
    </xdr:from>
    <xdr:to>
      <xdr:col>12</xdr:col>
      <xdr:colOff>40276</xdr:colOff>
      <xdr:row>5</xdr:row>
      <xdr:rowOff>139762</xdr:rowOff>
    </xdr:to>
    <xdr:pic>
      <xdr:nvPicPr>
        <xdr:cNvPr id="3" name="Image 2" descr="ESD Cybersecurity Academy | Formations, certifications, mastère en ...">
          <a:extLst>
            <a:ext uri="{FF2B5EF4-FFF2-40B4-BE49-F238E27FC236}">
              <a16:creationId xmlns:a16="http://schemas.microsoft.com/office/drawing/2014/main" id="{26265F84-756C-4729-8F33-E537C19D2A8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19035" y="171450"/>
          <a:ext cx="1703341" cy="10636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800225" cy="1066800"/>
    <xdr:pic>
      <xdr:nvPicPr>
        <xdr:cNvPr id="2" name="image1.png" title="Image">
          <a:extLst>
            <a:ext uri="{FF2B5EF4-FFF2-40B4-BE49-F238E27FC236}">
              <a16:creationId xmlns:a16="http://schemas.microsoft.com/office/drawing/2014/main" id="{DAF97564-BA9E-4327-A8A5-CE0A6301AB2F}"/>
            </a:ext>
          </a:extLst>
        </xdr:cNvPr>
        <xdr:cNvPicPr preferRelativeResize="0"/>
      </xdr:nvPicPr>
      <xdr:blipFill>
        <a:blip xmlns:r="http://schemas.openxmlformats.org/officeDocument/2006/relationships" r:embed="rId1" cstate="print"/>
        <a:stretch>
          <a:fillRect/>
        </a:stretch>
      </xdr:blipFill>
      <xdr:spPr>
        <a:xfrm>
          <a:off x="0" y="0"/>
          <a:ext cx="1800225" cy="1066800"/>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13608</xdr:colOff>
      <xdr:row>0</xdr:row>
      <xdr:rowOff>13607</xdr:rowOff>
    </xdr:from>
    <xdr:ext cx="1800225" cy="1066800"/>
    <xdr:pic>
      <xdr:nvPicPr>
        <xdr:cNvPr id="4" name="image1.png" title="Image">
          <a:extLst>
            <a:ext uri="{FF2B5EF4-FFF2-40B4-BE49-F238E27FC236}">
              <a16:creationId xmlns:a16="http://schemas.microsoft.com/office/drawing/2014/main" id="{4D20E4CE-5709-4715-934B-051AA0292143}"/>
            </a:ext>
          </a:extLst>
        </xdr:cNvPr>
        <xdr:cNvPicPr preferRelativeResize="0"/>
      </xdr:nvPicPr>
      <xdr:blipFill>
        <a:blip xmlns:r="http://schemas.openxmlformats.org/officeDocument/2006/relationships" r:embed="rId1" cstate="print"/>
        <a:stretch>
          <a:fillRect/>
        </a:stretch>
      </xdr:blipFill>
      <xdr:spPr>
        <a:xfrm>
          <a:off x="13608" y="13607"/>
          <a:ext cx="1800225" cy="1066800"/>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twoCellAnchor>
    <xdr:from>
      <xdr:col>1</xdr:col>
      <xdr:colOff>103910</xdr:colOff>
      <xdr:row>11</xdr:row>
      <xdr:rowOff>166256</xdr:rowOff>
    </xdr:from>
    <xdr:to>
      <xdr:col>6</xdr:col>
      <xdr:colOff>394855</xdr:colOff>
      <xdr:row>34</xdr:row>
      <xdr:rowOff>173183</xdr:rowOff>
    </xdr:to>
    <xdr:graphicFrame macro="">
      <xdr:nvGraphicFramePr>
        <xdr:cNvPr id="9" name="Graphique 8">
          <a:extLst>
            <a:ext uri="{FF2B5EF4-FFF2-40B4-BE49-F238E27FC236}">
              <a16:creationId xmlns:a16="http://schemas.microsoft.com/office/drawing/2014/main" id="{6F8C09CD-3E89-4993-8429-B05C84A5A05C}"/>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1568532</xdr:colOff>
      <xdr:row>27</xdr:row>
      <xdr:rowOff>173182</xdr:rowOff>
    </xdr:from>
    <xdr:to>
      <xdr:col>21</xdr:col>
      <xdr:colOff>491837</xdr:colOff>
      <xdr:row>46</xdr:row>
      <xdr:rowOff>204355</xdr:rowOff>
    </xdr:to>
    <xdr:graphicFrame macro="">
      <xdr:nvGraphicFramePr>
        <xdr:cNvPr id="5" name="Graphique 4">
          <a:extLst>
            <a:ext uri="{FF2B5EF4-FFF2-40B4-BE49-F238E27FC236}">
              <a16:creationId xmlns:a16="http://schemas.microsoft.com/office/drawing/2014/main" id="{D87B46C5-A5B6-4152-8177-D07D699B61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614796</xdr:colOff>
      <xdr:row>22</xdr:row>
      <xdr:rowOff>155867</xdr:rowOff>
    </xdr:from>
    <xdr:to>
      <xdr:col>3</xdr:col>
      <xdr:colOff>554181</xdr:colOff>
      <xdr:row>26</xdr:row>
      <xdr:rowOff>103912</xdr:rowOff>
    </xdr:to>
    <xdr:sp macro="" textlink="References!C139">
      <xdr:nvSpPr>
        <xdr:cNvPr id="10" name="ZoneTexte 9">
          <a:extLst>
            <a:ext uri="{FF2B5EF4-FFF2-40B4-BE49-F238E27FC236}">
              <a16:creationId xmlns:a16="http://schemas.microsoft.com/office/drawing/2014/main" id="{3AC309E3-2CF3-47F0-9919-F9ABAB3D2D9E}"/>
            </a:ext>
          </a:extLst>
        </xdr:cNvPr>
        <xdr:cNvSpPr txBox="1"/>
      </xdr:nvSpPr>
      <xdr:spPr>
        <a:xfrm>
          <a:off x="3853296" y="5888185"/>
          <a:ext cx="1255567" cy="7793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408485F-6830-48BC-A56F-E50EE098ED0D}" type="TxLink">
            <a:rPr lang="en-US" sz="4400" b="1" i="0" u="none" strike="noStrike">
              <a:solidFill>
                <a:srgbClr val="000000"/>
              </a:solidFill>
              <a:latin typeface="Agency FB" panose="020B0503020202020204" pitchFamily="34" charset="0"/>
              <a:cs typeface="Arial"/>
            </a:rPr>
            <a:pPr/>
            <a:t>#DIV/0!</a:t>
          </a:fld>
          <a:r>
            <a:rPr lang="en-US" sz="4400" b="1" i="0" u="none" strike="noStrike">
              <a:solidFill>
                <a:srgbClr val="000000"/>
              </a:solidFill>
              <a:latin typeface="Agency FB" panose="020B0503020202020204" pitchFamily="34" charset="0"/>
              <a:cs typeface="Arial"/>
            </a:rPr>
            <a:t> %</a:t>
          </a:r>
          <a:endParaRPr lang="fr-FR" sz="5400" b="1">
            <a:latin typeface="Agency FB" panose="020B0503020202020204" pitchFamily="34" charset="0"/>
          </a:endParaRPr>
        </a:p>
      </xdr:txBody>
    </xdr:sp>
    <xdr:clientData/>
  </xdr:twoCellAnchor>
  <xdr:oneCellAnchor>
    <xdr:from>
      <xdr:col>0</xdr:col>
      <xdr:colOff>0</xdr:colOff>
      <xdr:row>0</xdr:row>
      <xdr:rowOff>0</xdr:rowOff>
    </xdr:from>
    <xdr:ext cx="1800225" cy="1066800"/>
    <xdr:pic>
      <xdr:nvPicPr>
        <xdr:cNvPr id="8" name="image1.png" title="Image">
          <a:extLst>
            <a:ext uri="{FF2B5EF4-FFF2-40B4-BE49-F238E27FC236}">
              <a16:creationId xmlns:a16="http://schemas.microsoft.com/office/drawing/2014/main" id="{E2D9C1D7-5B29-4882-857B-F68510755582}"/>
            </a:ext>
          </a:extLst>
        </xdr:cNvPr>
        <xdr:cNvPicPr preferRelativeResize="0"/>
      </xdr:nvPicPr>
      <xdr:blipFill>
        <a:blip xmlns:r="http://schemas.openxmlformats.org/officeDocument/2006/relationships" r:embed="rId3" cstate="print"/>
        <a:stretch>
          <a:fillRect/>
        </a:stretch>
      </xdr:blipFill>
      <xdr:spPr>
        <a:xfrm>
          <a:off x="0" y="0"/>
          <a:ext cx="1800225" cy="1066800"/>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twoCellAnchor>
    <xdr:from>
      <xdr:col>9</xdr:col>
      <xdr:colOff>235604</xdr:colOff>
      <xdr:row>0</xdr:row>
      <xdr:rowOff>131740</xdr:rowOff>
    </xdr:from>
    <xdr:to>
      <xdr:col>18</xdr:col>
      <xdr:colOff>456920</xdr:colOff>
      <xdr:row>7</xdr:row>
      <xdr:rowOff>184547</xdr:rowOff>
    </xdr:to>
    <xdr:graphicFrame macro="">
      <xdr:nvGraphicFramePr>
        <xdr:cNvPr id="3" name="Graphique 2">
          <a:extLst>
            <a:ext uri="{FF2B5EF4-FFF2-40B4-BE49-F238E27FC236}">
              <a16:creationId xmlns:a16="http://schemas.microsoft.com/office/drawing/2014/main" id="{6F5DF932-0049-448C-9853-B7B1549C5C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0</xdr:colOff>
      <xdr:row>0</xdr:row>
      <xdr:rowOff>0</xdr:rowOff>
    </xdr:from>
    <xdr:ext cx="1800225" cy="1066800"/>
    <xdr:pic>
      <xdr:nvPicPr>
        <xdr:cNvPr id="5" name="image1.png" title="Image">
          <a:extLst>
            <a:ext uri="{FF2B5EF4-FFF2-40B4-BE49-F238E27FC236}">
              <a16:creationId xmlns:a16="http://schemas.microsoft.com/office/drawing/2014/main" id="{FE18F5A1-8F4A-4A24-A1A2-E085EBFE5013}"/>
            </a:ext>
          </a:extLst>
        </xdr:cNvPr>
        <xdr:cNvPicPr preferRelativeResize="0"/>
      </xdr:nvPicPr>
      <xdr:blipFill>
        <a:blip xmlns:r="http://schemas.openxmlformats.org/officeDocument/2006/relationships" r:embed="rId2" cstate="print"/>
        <a:stretch>
          <a:fillRect/>
        </a:stretch>
      </xdr:blipFill>
      <xdr:spPr>
        <a:xfrm>
          <a:off x="0" y="0"/>
          <a:ext cx="1800225" cy="1066800"/>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ethode-Scoring-Pentest-16102020V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233;thode-Testdintrusion-31082020-ESDacadem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jeremy/Google%20Drive/Template/Sample/SSI/Audit%20Intlg/Projet%20CCS_Analyse%20de%20risques%20-%20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References"/>
      <sheetName val="Vulnérabilités"/>
      <sheetName val="Synthèse de score"/>
      <sheetName val="Synthèse des vulnérabilités"/>
      <sheetName val="Detail"/>
    </sheetNames>
    <sheetDataSet>
      <sheetData sheetId="0"/>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References"/>
      <sheetName val="Vulnérabilités"/>
      <sheetName val="Calcul de score"/>
      <sheetName val="Synthèse"/>
    </sheetNames>
    <sheetDataSet>
      <sheetData sheetId="0"/>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Echelles"/>
      <sheetName val="Biens"/>
      <sheetName val="Evénements redoutés"/>
      <sheetName val="Mesure de sécurité"/>
      <sheetName val="Scénarios de menaces"/>
      <sheetName val="Risques"/>
      <sheetName val="Matrices Risques"/>
      <sheetName val="Plan de traitement"/>
    </sheetNames>
    <sheetDataSet>
      <sheetData sheetId="0"/>
      <sheetData sheetId="1">
        <row r="7">
          <cell r="B7" t="str">
            <v>Niveau</v>
          </cell>
        </row>
        <row r="8">
          <cell r="B8">
            <v>1</v>
          </cell>
        </row>
        <row r="9">
          <cell r="B9">
            <v>2</v>
          </cell>
        </row>
        <row r="10">
          <cell r="B10">
            <v>3</v>
          </cell>
        </row>
        <row r="11">
          <cell r="B11">
            <v>4</v>
          </cell>
        </row>
        <row r="16">
          <cell r="B16" t="str">
            <v>non retenu</v>
          </cell>
        </row>
        <row r="17">
          <cell r="B17" t="str">
            <v>minime</v>
          </cell>
        </row>
        <row r="18">
          <cell r="B18" t="str">
            <v>significative</v>
          </cell>
        </row>
        <row r="19">
          <cell r="B19" t="str">
            <v>forte</v>
          </cell>
        </row>
        <row r="20">
          <cell r="B20" t="str">
            <v>maximale</v>
          </cell>
        </row>
        <row r="25">
          <cell r="B25" t="str">
            <v>non retenu</v>
          </cell>
        </row>
        <row r="26">
          <cell r="B26" t="str">
            <v>négligeable</v>
          </cell>
        </row>
        <row r="27">
          <cell r="B27" t="str">
            <v>limitée</v>
          </cell>
        </row>
        <row r="28">
          <cell r="B28" t="str">
            <v>importante</v>
          </cell>
        </row>
        <row r="29">
          <cell r="B29" t="str">
            <v>critique</v>
          </cell>
        </row>
      </sheetData>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C89D2-3344-4190-B63E-FB5E3F5AB27B}">
  <sheetPr>
    <tabColor theme="0" tint="-0.499984740745262"/>
  </sheetPr>
  <dimension ref="A1:J30"/>
  <sheetViews>
    <sheetView showGridLines="0" topLeftCell="A10" zoomScaleNormal="100" workbookViewId="0">
      <selection activeCell="E26" sqref="E26"/>
    </sheetView>
  </sheetViews>
  <sheetFormatPr baseColWidth="10" defaultColWidth="11.44140625" defaultRowHeight="14.4" x14ac:dyDescent="0.3"/>
  <cols>
    <col min="1" max="1" width="4.109375" style="23" customWidth="1"/>
    <col min="2" max="3" width="11.44140625" style="23"/>
    <col min="4" max="4" width="19.33203125" style="23" customWidth="1"/>
    <col min="5" max="16384" width="11.44140625" style="23"/>
  </cols>
  <sheetData>
    <row r="1" spans="1:10" x14ac:dyDescent="0.3">
      <c r="A1" s="22"/>
      <c r="B1" s="26"/>
      <c r="C1" s="26"/>
      <c r="D1" s="26"/>
      <c r="E1" s="26"/>
      <c r="F1" s="26"/>
      <c r="G1" s="26"/>
      <c r="H1" s="26"/>
      <c r="I1" s="26"/>
      <c r="J1" s="22"/>
    </row>
    <row r="2" spans="1:10" x14ac:dyDescent="0.3">
      <c r="A2" s="24"/>
      <c r="B2" s="145" t="s">
        <v>34</v>
      </c>
      <c r="C2" s="145" t="s">
        <v>35</v>
      </c>
      <c r="D2" s="145" t="s">
        <v>33</v>
      </c>
      <c r="E2" s="174" t="s">
        <v>36</v>
      </c>
      <c r="F2" s="174"/>
      <c r="G2" s="174"/>
      <c r="H2" s="174"/>
      <c r="I2" s="174"/>
      <c r="J2" s="25"/>
    </row>
    <row r="3" spans="1:10" x14ac:dyDescent="0.3">
      <c r="A3" s="24"/>
      <c r="B3" s="144">
        <v>1</v>
      </c>
      <c r="C3" s="27">
        <v>44075</v>
      </c>
      <c r="D3" s="144" t="s">
        <v>232</v>
      </c>
      <c r="E3" s="175" t="s">
        <v>37</v>
      </c>
      <c r="F3" s="175"/>
      <c r="G3" s="175"/>
      <c r="H3" s="175"/>
      <c r="I3" s="175"/>
      <c r="J3" s="25"/>
    </row>
    <row r="4" spans="1:10" x14ac:dyDescent="0.3">
      <c r="A4" s="24"/>
      <c r="B4" s="144">
        <v>2</v>
      </c>
      <c r="C4" s="27">
        <v>44117</v>
      </c>
      <c r="D4" s="144" t="s">
        <v>232</v>
      </c>
      <c r="E4" s="175" t="s">
        <v>233</v>
      </c>
      <c r="F4" s="175"/>
      <c r="G4" s="175"/>
      <c r="H4" s="175"/>
      <c r="I4" s="175"/>
      <c r="J4" s="25"/>
    </row>
    <row r="5" spans="1:10" ht="27.6" x14ac:dyDescent="0.3">
      <c r="B5" s="144">
        <v>3</v>
      </c>
      <c r="C5" s="27">
        <v>44513</v>
      </c>
      <c r="D5" s="146" t="s">
        <v>234</v>
      </c>
      <c r="E5" s="176" t="s">
        <v>235</v>
      </c>
      <c r="F5" s="177"/>
      <c r="G5" s="177"/>
      <c r="H5" s="177"/>
      <c r="I5" s="177"/>
    </row>
    <row r="7" spans="1:10" s="1" customFormat="1" x14ac:dyDescent="0.3">
      <c r="B7" s="1" t="s">
        <v>236</v>
      </c>
      <c r="C7" s="7"/>
      <c r="D7" s="7"/>
      <c r="E7" s="7"/>
      <c r="F7" s="7"/>
    </row>
    <row r="8" spans="1:10" s="1" customFormat="1" x14ac:dyDescent="0.3">
      <c r="C8" s="7"/>
      <c r="D8" s="7"/>
      <c r="E8" s="7"/>
      <c r="F8" s="7"/>
    </row>
    <row r="9" spans="1:10" s="1" customFormat="1" x14ac:dyDescent="0.3">
      <c r="B9" s="1" t="s">
        <v>237</v>
      </c>
      <c r="C9" s="7"/>
      <c r="D9" s="7"/>
      <c r="E9" s="7"/>
      <c r="F9" s="7"/>
    </row>
    <row r="10" spans="1:10" s="1" customFormat="1" x14ac:dyDescent="0.3">
      <c r="C10" s="7"/>
      <c r="D10" s="7"/>
      <c r="E10" s="7"/>
      <c r="F10" s="7"/>
    </row>
    <row r="11" spans="1:10" s="1" customFormat="1" x14ac:dyDescent="0.3">
      <c r="B11" s="1" t="s">
        <v>238</v>
      </c>
      <c r="C11" s="7"/>
      <c r="D11" s="7"/>
      <c r="E11" s="7"/>
      <c r="F11" s="7"/>
    </row>
    <row r="12" spans="1:10" s="1" customFormat="1" x14ac:dyDescent="0.3">
      <c r="C12" s="7"/>
      <c r="D12" s="7"/>
      <c r="E12" s="7"/>
      <c r="F12" s="7"/>
    </row>
    <row r="13" spans="1:10" s="1" customFormat="1" x14ac:dyDescent="0.3">
      <c r="B13" s="115" t="s">
        <v>239</v>
      </c>
      <c r="C13" s="7"/>
      <c r="D13" s="7"/>
      <c r="E13" s="7"/>
      <c r="F13" s="7"/>
    </row>
    <row r="14" spans="1:10" s="1" customFormat="1" x14ac:dyDescent="0.3">
      <c r="C14" s="7"/>
      <c r="D14" s="7"/>
      <c r="E14" s="7"/>
      <c r="F14" s="7"/>
    </row>
    <row r="15" spans="1:10" s="1" customFormat="1" x14ac:dyDescent="0.3">
      <c r="B15" s="1" t="s">
        <v>240</v>
      </c>
      <c r="C15" s="7"/>
      <c r="D15" s="7"/>
      <c r="E15" s="7"/>
      <c r="F15" s="7"/>
    </row>
    <row r="16" spans="1:10" s="1" customFormat="1" x14ac:dyDescent="0.3">
      <c r="B16" s="1" t="s">
        <v>241</v>
      </c>
      <c r="C16" s="7"/>
      <c r="D16" s="7"/>
      <c r="E16" s="7"/>
      <c r="F16" s="7"/>
    </row>
    <row r="17" spans="2:6" s="1" customFormat="1" x14ac:dyDescent="0.3">
      <c r="B17" s="1" t="s">
        <v>242</v>
      </c>
      <c r="C17" s="7"/>
      <c r="D17" s="7"/>
      <c r="E17" s="7"/>
      <c r="F17" s="7"/>
    </row>
    <row r="18" spans="2:6" s="1" customFormat="1" x14ac:dyDescent="0.3">
      <c r="B18" s="1" t="s">
        <v>243</v>
      </c>
      <c r="C18" s="7"/>
      <c r="D18" s="7"/>
      <c r="E18" s="7"/>
      <c r="F18" s="7"/>
    </row>
    <row r="19" spans="2:6" s="1" customFormat="1" x14ac:dyDescent="0.3">
      <c r="B19" s="1" t="s">
        <v>244</v>
      </c>
      <c r="C19" s="7"/>
      <c r="D19" s="7"/>
      <c r="E19" s="7"/>
      <c r="F19" s="7"/>
    </row>
    <row r="20" spans="2:6" s="1" customFormat="1" x14ac:dyDescent="0.3">
      <c r="B20" s="1" t="s">
        <v>245</v>
      </c>
      <c r="C20" s="7"/>
      <c r="D20" s="7"/>
      <c r="E20" s="7"/>
      <c r="F20" s="7"/>
    </row>
    <row r="21" spans="2:6" s="1" customFormat="1" x14ac:dyDescent="0.3">
      <c r="C21" s="7"/>
      <c r="D21" s="7"/>
      <c r="E21" s="7"/>
      <c r="F21" s="7"/>
    </row>
    <row r="22" spans="2:6" s="1" customFormat="1" x14ac:dyDescent="0.3">
      <c r="B22" s="115" t="s">
        <v>246</v>
      </c>
      <c r="C22" s="7"/>
      <c r="D22" s="7"/>
      <c r="E22" s="7"/>
      <c r="F22" s="7"/>
    </row>
    <row r="23" spans="2:6" s="1" customFormat="1" x14ac:dyDescent="0.3">
      <c r="C23" s="7"/>
      <c r="D23" s="7"/>
      <c r="E23" s="7"/>
      <c r="F23" s="7"/>
    </row>
    <row r="24" spans="2:6" s="1" customFormat="1" x14ac:dyDescent="0.3">
      <c r="B24" s="1" t="s">
        <v>247</v>
      </c>
      <c r="C24" s="7"/>
      <c r="D24" s="7"/>
      <c r="E24" s="7"/>
      <c r="F24" s="7"/>
    </row>
    <row r="25" spans="2:6" s="1" customFormat="1" x14ac:dyDescent="0.3">
      <c r="B25" s="1" t="s">
        <v>294</v>
      </c>
      <c r="C25" s="7"/>
      <c r="D25" s="7"/>
      <c r="E25" s="7"/>
      <c r="F25" s="7"/>
    </row>
    <row r="26" spans="2:6" s="1" customFormat="1" x14ac:dyDescent="0.3">
      <c r="B26" s="1" t="s">
        <v>248</v>
      </c>
      <c r="C26" s="7"/>
      <c r="D26" s="7"/>
      <c r="E26" s="7"/>
      <c r="F26" s="7"/>
    </row>
    <row r="27" spans="2:6" s="1" customFormat="1" x14ac:dyDescent="0.3">
      <c r="B27" s="1" t="s">
        <v>249</v>
      </c>
      <c r="C27" s="7"/>
      <c r="D27" s="7"/>
      <c r="E27" s="7"/>
      <c r="F27" s="7"/>
    </row>
    <row r="28" spans="2:6" s="1" customFormat="1" x14ac:dyDescent="0.3">
      <c r="C28" s="7"/>
      <c r="D28" s="7"/>
      <c r="E28" s="7"/>
      <c r="F28" s="7"/>
    </row>
    <row r="29" spans="2:6" s="1" customFormat="1" x14ac:dyDescent="0.3">
      <c r="C29" s="7"/>
      <c r="D29" s="7"/>
      <c r="E29" s="7"/>
      <c r="F29" s="7"/>
    </row>
    <row r="30" spans="2:6" s="1" customFormat="1" x14ac:dyDescent="0.3">
      <c r="C30" s="7"/>
      <c r="D30" s="7"/>
      <c r="E30" s="7"/>
      <c r="F30" s="7"/>
    </row>
  </sheetData>
  <mergeCells count="4">
    <mergeCell ref="E2:I2"/>
    <mergeCell ref="E3:I3"/>
    <mergeCell ref="E4:I4"/>
    <mergeCell ref="E5:I5"/>
  </mergeCells>
  <conditionalFormatting sqref="F7:F30">
    <cfRule type="containsText" dxfId="1349" priority="1" operator="containsText" text="Faible">
      <formula>NOT(ISERROR(SEARCH("Faible",F7)))</formula>
    </cfRule>
    <cfRule type="containsText" dxfId="1348" priority="2" operator="containsText" text="Moyenne">
      <formula>NOT(ISERROR(SEARCH("Moyenne",F7)))</formula>
    </cfRule>
    <cfRule type="containsText" dxfId="1347" priority="3" operator="containsText" text="Critique">
      <formula>NOT(ISERROR(SEARCH("Critique",F7)))</formula>
    </cfRule>
    <cfRule type="containsText" dxfId="1346" priority="4" operator="containsText" text="Forte">
      <formula>NOT(ISERROR(SEARCH("Forte",F7)))</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9FD3C-3B33-4EC9-A2F4-AEF0FCAAB973}">
  <sheetPr codeName="Feuil2"/>
  <dimension ref="A2:N1017"/>
  <sheetViews>
    <sheetView topLeftCell="A68" zoomScaleNormal="100" workbookViewId="0">
      <selection activeCell="B81" sqref="B81:C85"/>
    </sheetView>
  </sheetViews>
  <sheetFormatPr baseColWidth="10" defaultColWidth="14.44140625" defaultRowHeight="15" customHeight="1" x14ac:dyDescent="0.25"/>
  <cols>
    <col min="1" max="1" width="3" style="15" customWidth="1"/>
    <col min="2" max="2" width="63.33203125" style="18" customWidth="1"/>
    <col min="3" max="3" width="99.6640625" style="15" customWidth="1"/>
    <col min="4" max="4" width="15.88671875" style="15" customWidth="1"/>
    <col min="5" max="5" width="38.44140625" style="15" customWidth="1"/>
    <col min="6" max="6" width="2" style="15" customWidth="1"/>
    <col min="7" max="7" width="56.5546875" style="15" customWidth="1"/>
    <col min="8" max="8" width="2" style="15" customWidth="1"/>
    <col min="9" max="9" width="27.6640625" style="15" customWidth="1"/>
    <col min="10" max="10" width="2" style="15" customWidth="1"/>
    <col min="11" max="11" width="27" style="15" customWidth="1"/>
    <col min="12" max="12" width="2" style="15" customWidth="1"/>
    <col min="13" max="13" width="33.88671875" style="15" customWidth="1"/>
    <col min="14" max="14" width="2" style="15" customWidth="1"/>
    <col min="15" max="16384" width="14.44140625" style="15"/>
  </cols>
  <sheetData>
    <row r="2" spans="1:14" ht="15" customHeight="1" x14ac:dyDescent="0.25">
      <c r="B2" s="96" t="s">
        <v>143</v>
      </c>
    </row>
    <row r="3" spans="1:14" ht="12.75" customHeight="1" x14ac:dyDescent="0.25">
      <c r="A3" s="52"/>
      <c r="B3" s="101"/>
      <c r="C3" s="65"/>
      <c r="D3" s="52"/>
      <c r="E3" s="52"/>
      <c r="F3" s="52"/>
      <c r="G3" s="52"/>
      <c r="H3" s="52"/>
      <c r="I3" s="52"/>
      <c r="J3" s="52"/>
      <c r="K3" s="52"/>
      <c r="L3" s="52"/>
      <c r="M3" s="52"/>
      <c r="N3" s="52"/>
    </row>
    <row r="4" spans="1:14" ht="12.75" customHeight="1" x14ac:dyDescent="0.25">
      <c r="A4" s="52"/>
      <c r="B4" s="52"/>
      <c r="C4" s="65"/>
      <c r="D4" s="52"/>
      <c r="E4" s="52"/>
      <c r="F4" s="52"/>
      <c r="G4" s="52"/>
      <c r="H4" s="52"/>
      <c r="I4" s="52"/>
      <c r="J4" s="52"/>
      <c r="K4" s="52"/>
      <c r="L4" s="52"/>
      <c r="M4" s="52"/>
      <c r="N4" s="52"/>
    </row>
    <row r="5" spans="1:14" ht="12.75" customHeight="1" x14ac:dyDescent="0.25">
      <c r="A5" s="52"/>
      <c r="B5" s="100" t="s">
        <v>144</v>
      </c>
      <c r="C5" s="65"/>
      <c r="D5" s="52"/>
      <c r="E5" s="52"/>
      <c r="F5" s="52"/>
      <c r="G5" s="52"/>
      <c r="H5" s="52"/>
      <c r="I5" s="52"/>
      <c r="J5" s="52"/>
      <c r="K5" s="52"/>
      <c r="L5" s="52"/>
      <c r="M5" s="52"/>
      <c r="N5" s="52"/>
    </row>
    <row r="6" spans="1:14" ht="12.75" customHeight="1" x14ac:dyDescent="0.25">
      <c r="A6" s="52"/>
      <c r="B6" s="52"/>
      <c r="C6" s="65"/>
      <c r="D6" s="52"/>
      <c r="E6" s="52"/>
      <c r="F6" s="52"/>
      <c r="G6" s="52"/>
      <c r="H6" s="52"/>
      <c r="I6" s="52"/>
      <c r="J6" s="52"/>
      <c r="K6" s="52"/>
      <c r="L6" s="52"/>
      <c r="M6" s="52"/>
      <c r="N6" s="52"/>
    </row>
    <row r="7" spans="1:14" ht="12.75" customHeight="1" x14ac:dyDescent="0.25">
      <c r="A7" s="52"/>
      <c r="B7" s="51" t="s">
        <v>103</v>
      </c>
      <c r="C7" s="65"/>
      <c r="D7" s="52"/>
      <c r="E7" s="52"/>
      <c r="F7" s="52"/>
      <c r="G7" s="52"/>
      <c r="H7" s="52"/>
      <c r="I7" s="52"/>
      <c r="J7" s="52"/>
      <c r="K7" s="52"/>
      <c r="L7" s="52"/>
      <c r="M7" s="52"/>
      <c r="N7" s="52"/>
    </row>
    <row r="8" spans="1:14" ht="12.75" customHeight="1" x14ac:dyDescent="0.25">
      <c r="A8" s="52"/>
      <c r="B8" s="52" t="s">
        <v>31</v>
      </c>
      <c r="C8" s="65">
        <v>0</v>
      </c>
      <c r="D8" s="52"/>
      <c r="E8" s="52"/>
      <c r="F8" s="52"/>
      <c r="G8" s="52"/>
      <c r="H8" s="52"/>
      <c r="I8" s="52"/>
      <c r="J8" s="52"/>
      <c r="K8" s="52"/>
      <c r="L8" s="52"/>
      <c r="M8" s="52"/>
      <c r="N8" s="52"/>
    </row>
    <row r="9" spans="1:14" ht="12.75" customHeight="1" x14ac:dyDescent="0.25">
      <c r="A9" s="52"/>
      <c r="B9" s="52" t="s">
        <v>121</v>
      </c>
      <c r="C9" s="65">
        <v>1</v>
      </c>
      <c r="D9" s="52"/>
      <c r="E9" s="52"/>
      <c r="F9" s="52"/>
      <c r="G9" s="52"/>
      <c r="H9" s="52"/>
      <c r="I9" s="52"/>
      <c r="J9" s="52"/>
      <c r="K9" s="52"/>
      <c r="L9" s="52"/>
      <c r="M9" s="52"/>
      <c r="N9" s="52"/>
    </row>
    <row r="10" spans="1:14" ht="12.75" customHeight="1" x14ac:dyDescent="0.25">
      <c r="A10" s="52"/>
      <c r="B10" s="52" t="s">
        <v>122</v>
      </c>
      <c r="C10" s="65">
        <v>2</v>
      </c>
      <c r="D10" s="52"/>
      <c r="E10" s="52"/>
      <c r="F10" s="52"/>
      <c r="G10" s="52"/>
      <c r="H10" s="52"/>
      <c r="I10" s="52"/>
      <c r="J10" s="52"/>
      <c r="K10" s="52"/>
      <c r="L10" s="52"/>
      <c r="M10" s="52"/>
      <c r="N10" s="52"/>
    </row>
    <row r="11" spans="1:14" ht="12.75" customHeight="1" x14ac:dyDescent="0.25">
      <c r="A11" s="52"/>
      <c r="B11" s="52" t="s">
        <v>123</v>
      </c>
      <c r="C11" s="65">
        <v>3</v>
      </c>
      <c r="D11" s="52"/>
      <c r="E11" s="52"/>
      <c r="F11" s="52"/>
      <c r="G11" s="52"/>
      <c r="H11" s="52"/>
      <c r="I11" s="52"/>
      <c r="J11" s="52"/>
      <c r="K11" s="52"/>
      <c r="L11" s="52"/>
      <c r="M11" s="52"/>
      <c r="N11" s="52"/>
    </row>
    <row r="12" spans="1:14" ht="12.75" customHeight="1" x14ac:dyDescent="0.25">
      <c r="A12" s="52"/>
      <c r="B12" s="52" t="s">
        <v>124</v>
      </c>
      <c r="C12" s="65">
        <v>4</v>
      </c>
      <c r="D12" s="52"/>
      <c r="E12" s="52"/>
      <c r="F12" s="52"/>
      <c r="G12" s="52"/>
      <c r="H12" s="52"/>
      <c r="I12" s="52"/>
      <c r="J12" s="52"/>
      <c r="K12" s="52"/>
      <c r="L12" s="52"/>
      <c r="M12" s="52"/>
      <c r="N12" s="52"/>
    </row>
    <row r="13" spans="1:14" ht="12.75" customHeight="1" x14ac:dyDescent="0.25">
      <c r="A13" s="52"/>
      <c r="B13" s="52"/>
      <c r="C13" s="65"/>
      <c r="D13" s="52"/>
      <c r="E13" s="52"/>
      <c r="F13" s="52"/>
      <c r="G13" s="52"/>
      <c r="H13" s="52"/>
      <c r="I13" s="52"/>
      <c r="J13" s="52"/>
      <c r="K13" s="52"/>
      <c r="L13" s="52"/>
      <c r="M13" s="52"/>
      <c r="N13" s="52"/>
    </row>
    <row r="14" spans="1:14" ht="12.75" customHeight="1" x14ac:dyDescent="0.25">
      <c r="B14" s="51" t="s">
        <v>102</v>
      </c>
      <c r="C14" s="66"/>
      <c r="E14" s="52"/>
      <c r="F14" s="52"/>
      <c r="G14" s="52"/>
      <c r="H14" s="52"/>
      <c r="I14" s="52"/>
      <c r="J14" s="52"/>
      <c r="K14" s="52"/>
      <c r="L14" s="52"/>
      <c r="M14" s="52"/>
      <c r="N14" s="52"/>
    </row>
    <row r="15" spans="1:14" ht="12.75" customHeight="1" x14ac:dyDescent="0.25">
      <c r="B15" s="52" t="s">
        <v>31</v>
      </c>
      <c r="C15" s="65">
        <v>0</v>
      </c>
      <c r="E15" s="52"/>
      <c r="F15" s="52"/>
      <c r="G15" s="52"/>
      <c r="H15" s="52"/>
      <c r="I15" s="52"/>
      <c r="J15" s="52"/>
      <c r="K15" s="52"/>
      <c r="L15" s="52"/>
      <c r="M15" s="52"/>
      <c r="N15" s="52"/>
    </row>
    <row r="16" spans="1:14" ht="12.75" customHeight="1" x14ac:dyDescent="0.25">
      <c r="B16" s="52" t="s">
        <v>125</v>
      </c>
      <c r="C16" s="65">
        <v>1</v>
      </c>
      <c r="E16" s="52"/>
      <c r="F16" s="52"/>
      <c r="G16" s="52"/>
      <c r="H16" s="52"/>
      <c r="I16" s="52"/>
      <c r="J16" s="52"/>
      <c r="K16" s="52"/>
      <c r="L16" s="52"/>
      <c r="M16" s="52"/>
      <c r="N16" s="52"/>
    </row>
    <row r="17" spans="1:14" ht="12.75" customHeight="1" x14ac:dyDescent="0.25">
      <c r="B17" s="52" t="s">
        <v>126</v>
      </c>
      <c r="C17" s="65">
        <v>2</v>
      </c>
      <c r="E17" s="52"/>
      <c r="F17" s="52"/>
      <c r="G17" s="52"/>
      <c r="H17" s="52"/>
      <c r="I17" s="52"/>
      <c r="J17" s="52"/>
      <c r="K17" s="52"/>
      <c r="L17" s="52"/>
      <c r="M17" s="52"/>
      <c r="N17" s="52"/>
    </row>
    <row r="18" spans="1:14" ht="12.75" customHeight="1" x14ac:dyDescent="0.25">
      <c r="B18" s="52" t="s">
        <v>127</v>
      </c>
      <c r="C18" s="65">
        <v>3</v>
      </c>
      <c r="E18" s="52"/>
      <c r="F18" s="52"/>
      <c r="G18" s="52"/>
      <c r="H18" s="52"/>
      <c r="I18" s="52"/>
      <c r="J18" s="52"/>
      <c r="K18" s="52"/>
      <c r="L18" s="52"/>
      <c r="M18" s="52"/>
      <c r="N18" s="52"/>
    </row>
    <row r="19" spans="1:14" ht="12.75" customHeight="1" x14ac:dyDescent="0.25">
      <c r="B19" s="52" t="s">
        <v>128</v>
      </c>
      <c r="C19" s="65">
        <v>4</v>
      </c>
      <c r="E19" s="52"/>
      <c r="F19" s="52"/>
      <c r="G19" s="52"/>
      <c r="H19" s="52"/>
      <c r="I19" s="52"/>
      <c r="J19" s="52"/>
      <c r="K19" s="52"/>
      <c r="L19" s="52"/>
      <c r="M19" s="52"/>
      <c r="N19" s="52"/>
    </row>
    <row r="20" spans="1:14" ht="12.75" customHeight="1" x14ac:dyDescent="0.25">
      <c r="A20" s="52"/>
      <c r="B20" s="52"/>
      <c r="C20" s="65"/>
      <c r="D20" s="52"/>
      <c r="E20" s="52"/>
      <c r="F20" s="52"/>
      <c r="G20" s="52"/>
      <c r="H20" s="52"/>
      <c r="I20" s="52"/>
      <c r="J20" s="52"/>
      <c r="K20" s="52"/>
      <c r="L20" s="52"/>
      <c r="M20" s="52"/>
      <c r="N20" s="52"/>
    </row>
    <row r="21" spans="1:14" ht="12.75" customHeight="1" x14ac:dyDescent="0.25">
      <c r="A21" s="52"/>
      <c r="B21" s="51" t="s">
        <v>100</v>
      </c>
      <c r="C21" s="66"/>
      <c r="D21" s="52"/>
      <c r="E21" s="52"/>
      <c r="F21" s="52"/>
      <c r="G21" s="52"/>
      <c r="H21" s="52"/>
      <c r="I21" s="52"/>
      <c r="J21" s="52"/>
      <c r="K21" s="52"/>
      <c r="L21" s="52"/>
      <c r="M21" s="52"/>
      <c r="N21" s="52"/>
    </row>
    <row r="22" spans="1:14" ht="12.75" customHeight="1" x14ac:dyDescent="0.25">
      <c r="A22" s="52"/>
      <c r="B22" s="52" t="s">
        <v>31</v>
      </c>
      <c r="C22" s="65">
        <v>0</v>
      </c>
      <c r="D22" s="52"/>
      <c r="E22" s="52"/>
      <c r="F22" s="52"/>
      <c r="G22" s="52"/>
      <c r="H22" s="52"/>
      <c r="I22" s="52"/>
      <c r="J22" s="52"/>
      <c r="K22" s="52"/>
      <c r="L22" s="52"/>
      <c r="M22" s="52"/>
      <c r="N22" s="52"/>
    </row>
    <row r="23" spans="1:14" ht="12.75" customHeight="1" x14ac:dyDescent="0.25">
      <c r="A23" s="52"/>
      <c r="B23" s="52" t="s">
        <v>129</v>
      </c>
      <c r="C23" s="65">
        <v>1</v>
      </c>
      <c r="D23" s="52"/>
      <c r="E23" s="52"/>
      <c r="F23" s="52"/>
      <c r="G23" s="52"/>
      <c r="H23" s="52"/>
      <c r="I23" s="52"/>
      <c r="J23" s="52"/>
      <c r="K23" s="52"/>
      <c r="L23" s="52"/>
      <c r="M23" s="52"/>
      <c r="N23" s="52"/>
    </row>
    <row r="24" spans="1:14" ht="12.75" customHeight="1" x14ac:dyDescent="0.25">
      <c r="A24" s="52"/>
      <c r="B24" s="52" t="s">
        <v>130</v>
      </c>
      <c r="C24" s="65">
        <v>2</v>
      </c>
      <c r="D24" s="52"/>
      <c r="E24" s="52"/>
      <c r="F24" s="52"/>
      <c r="G24" s="52"/>
      <c r="H24" s="52"/>
      <c r="I24" s="52"/>
      <c r="J24" s="52"/>
      <c r="K24" s="52"/>
      <c r="L24" s="52"/>
      <c r="M24" s="52"/>
      <c r="N24" s="52"/>
    </row>
    <row r="25" spans="1:14" ht="12.75" customHeight="1" x14ac:dyDescent="0.25">
      <c r="A25" s="52"/>
      <c r="B25" s="52" t="s">
        <v>131</v>
      </c>
      <c r="C25" s="65">
        <v>3</v>
      </c>
      <c r="D25" s="52"/>
      <c r="E25" s="52"/>
      <c r="F25" s="52"/>
      <c r="G25" s="52"/>
      <c r="H25" s="52"/>
      <c r="I25" s="52"/>
      <c r="J25" s="52"/>
      <c r="K25" s="52"/>
      <c r="L25" s="52"/>
      <c r="M25" s="52"/>
      <c r="N25" s="52"/>
    </row>
    <row r="26" spans="1:14" ht="12.75" customHeight="1" x14ac:dyDescent="0.25">
      <c r="A26" s="52"/>
      <c r="B26" s="52" t="s">
        <v>132</v>
      </c>
      <c r="C26" s="65">
        <v>4</v>
      </c>
      <c r="D26" s="52"/>
      <c r="E26" s="52"/>
      <c r="F26" s="52"/>
      <c r="G26" s="52"/>
      <c r="H26" s="52"/>
      <c r="I26" s="52"/>
      <c r="J26" s="52"/>
      <c r="K26" s="52"/>
      <c r="L26" s="52"/>
      <c r="M26" s="52"/>
      <c r="N26" s="52"/>
    </row>
    <row r="27" spans="1:14" ht="12.75" customHeight="1" x14ac:dyDescent="0.25">
      <c r="A27" s="52"/>
      <c r="B27" s="52"/>
      <c r="C27" s="65"/>
      <c r="D27" s="52"/>
      <c r="E27" s="52"/>
      <c r="F27" s="52"/>
      <c r="G27" s="52"/>
      <c r="H27" s="52"/>
      <c r="I27" s="52"/>
      <c r="J27" s="52"/>
      <c r="K27" s="52"/>
      <c r="L27" s="52"/>
      <c r="M27" s="52"/>
      <c r="N27" s="52"/>
    </row>
    <row r="28" spans="1:14" ht="12.75" customHeight="1" x14ac:dyDescent="0.3">
      <c r="A28" s="52"/>
      <c r="B28" s="51" t="s">
        <v>101</v>
      </c>
      <c r="C28" s="67"/>
      <c r="D28" s="52"/>
      <c r="E28" s="52"/>
      <c r="F28" s="52"/>
      <c r="G28" s="52"/>
      <c r="H28" s="52"/>
      <c r="I28" s="52"/>
      <c r="J28" s="52"/>
      <c r="K28" s="52"/>
      <c r="L28" s="52"/>
      <c r="M28" s="52"/>
      <c r="N28" s="52"/>
    </row>
    <row r="29" spans="1:14" ht="12.75" customHeight="1" x14ac:dyDescent="0.25">
      <c r="A29" s="52"/>
      <c r="B29" s="52" t="s">
        <v>31</v>
      </c>
      <c r="C29" s="65">
        <v>0</v>
      </c>
      <c r="D29" s="52"/>
      <c r="E29" s="52"/>
      <c r="F29" s="52"/>
      <c r="G29" s="52"/>
      <c r="H29" s="52"/>
      <c r="I29" s="52"/>
      <c r="J29" s="52"/>
      <c r="K29" s="52"/>
      <c r="L29" s="52"/>
      <c r="M29" s="52"/>
      <c r="N29" s="52"/>
    </row>
    <row r="30" spans="1:14" ht="12.75" customHeight="1" x14ac:dyDescent="0.3">
      <c r="A30" s="52"/>
      <c r="B30" s="52" t="s">
        <v>133</v>
      </c>
      <c r="C30" s="68">
        <v>1</v>
      </c>
      <c r="D30" s="52"/>
      <c r="E30" s="52"/>
      <c r="F30" s="52"/>
      <c r="G30" s="52"/>
      <c r="H30" s="52"/>
      <c r="I30" s="52"/>
      <c r="J30" s="52"/>
      <c r="K30" s="52"/>
      <c r="L30" s="52"/>
      <c r="M30" s="52"/>
      <c r="N30" s="52"/>
    </row>
    <row r="31" spans="1:14" ht="12.75" customHeight="1" x14ac:dyDescent="0.3">
      <c r="A31" s="52"/>
      <c r="B31" s="52" t="s">
        <v>134</v>
      </c>
      <c r="C31" s="68">
        <v>2</v>
      </c>
      <c r="D31" s="52"/>
      <c r="E31" s="52"/>
      <c r="F31" s="52"/>
      <c r="G31" s="52"/>
      <c r="H31" s="52"/>
      <c r="I31" s="52"/>
      <c r="J31" s="52"/>
      <c r="K31" s="52"/>
      <c r="L31" s="52"/>
      <c r="M31" s="52"/>
      <c r="N31" s="52"/>
    </row>
    <row r="32" spans="1:14" ht="12.75" customHeight="1" x14ac:dyDescent="0.3">
      <c r="A32" s="52"/>
      <c r="B32" s="52" t="s">
        <v>135</v>
      </c>
      <c r="C32" s="68">
        <v>3</v>
      </c>
      <c r="D32" s="52"/>
      <c r="E32" s="52"/>
      <c r="F32" s="52"/>
      <c r="G32" s="52"/>
      <c r="H32" s="52"/>
      <c r="I32" s="52"/>
      <c r="J32" s="52"/>
      <c r="K32" s="52"/>
      <c r="L32" s="52"/>
      <c r="M32" s="52"/>
      <c r="N32" s="52"/>
    </row>
    <row r="33" spans="2:8" ht="12.75" customHeight="1" x14ac:dyDescent="0.3">
      <c r="B33" s="52" t="s">
        <v>136</v>
      </c>
      <c r="C33" s="68">
        <v>4</v>
      </c>
    </row>
    <row r="34" spans="2:8" ht="12.75" customHeight="1" x14ac:dyDescent="0.25">
      <c r="B34" s="15"/>
      <c r="H34" s="51"/>
    </row>
    <row r="35" spans="2:8" ht="12.75" customHeight="1" x14ac:dyDescent="0.25">
      <c r="B35" s="99"/>
    </row>
    <row r="36" spans="2:8" ht="12.75" customHeight="1" x14ac:dyDescent="0.25"/>
    <row r="37" spans="2:8" ht="12.75" customHeight="1" x14ac:dyDescent="0.25">
      <c r="B37" s="100" t="s">
        <v>151</v>
      </c>
    </row>
    <row r="38" spans="2:8" ht="12.75" customHeight="1" x14ac:dyDescent="0.25"/>
    <row r="39" spans="2:8" ht="12.75" customHeight="1" x14ac:dyDescent="0.3">
      <c r="B39" s="97" t="s">
        <v>39</v>
      </c>
      <c r="C39" s="1"/>
    </row>
    <row r="40" spans="2:8" ht="12.75" customHeight="1" x14ac:dyDescent="0.3">
      <c r="B40" s="98" t="s">
        <v>42</v>
      </c>
      <c r="C40" s="53" t="s">
        <v>145</v>
      </c>
    </row>
    <row r="41" spans="2:8" ht="12.75" customHeight="1" x14ac:dyDescent="0.3">
      <c r="B41" s="98" t="s">
        <v>43</v>
      </c>
      <c r="C41" s="53" t="s">
        <v>292</v>
      </c>
    </row>
    <row r="42" spans="2:8" ht="12.75" customHeight="1" x14ac:dyDescent="0.3">
      <c r="B42" s="98" t="s">
        <v>44</v>
      </c>
      <c r="C42" s="102" t="s">
        <v>291</v>
      </c>
    </row>
    <row r="43" spans="2:8" ht="12.75" customHeight="1" x14ac:dyDescent="0.3">
      <c r="B43" s="98" t="s">
        <v>45</v>
      </c>
      <c r="C43" s="53" t="s">
        <v>146</v>
      </c>
    </row>
    <row r="44" spans="2:8" ht="12.75" customHeight="1" x14ac:dyDescent="0.3">
      <c r="B44" s="98"/>
      <c r="C44" s="53"/>
    </row>
    <row r="45" spans="2:8" ht="12.75" customHeight="1" x14ac:dyDescent="0.3">
      <c r="B45" s="97" t="s">
        <v>46</v>
      </c>
    </row>
    <row r="46" spans="2:8" ht="12.75" customHeight="1" x14ac:dyDescent="0.3">
      <c r="B46" s="98" t="s">
        <v>47</v>
      </c>
      <c r="C46" s="102" t="s">
        <v>153</v>
      </c>
    </row>
    <row r="47" spans="2:8" ht="12.75" customHeight="1" x14ac:dyDescent="0.3">
      <c r="B47" s="98" t="s">
        <v>48</v>
      </c>
      <c r="C47" s="53" t="s">
        <v>152</v>
      </c>
    </row>
    <row r="48" spans="2:8" ht="12.75" customHeight="1" x14ac:dyDescent="0.3">
      <c r="B48" s="98"/>
      <c r="C48" s="53"/>
    </row>
    <row r="49" spans="2:3" ht="12.75" customHeight="1" x14ac:dyDescent="0.3">
      <c r="B49" s="97" t="s">
        <v>49</v>
      </c>
      <c r="C49" s="53"/>
    </row>
    <row r="50" spans="2:3" ht="12.75" customHeight="1" x14ac:dyDescent="0.3">
      <c r="B50" s="98" t="s">
        <v>50</v>
      </c>
      <c r="C50" s="53" t="s">
        <v>154</v>
      </c>
    </row>
    <row r="51" spans="2:3" ht="12.75" customHeight="1" x14ac:dyDescent="0.3">
      <c r="B51" s="98" t="s">
        <v>48</v>
      </c>
      <c r="C51" s="53" t="s">
        <v>155</v>
      </c>
    </row>
    <row r="52" spans="2:3" ht="12.75" customHeight="1" x14ac:dyDescent="0.3">
      <c r="B52" s="98" t="s">
        <v>47</v>
      </c>
      <c r="C52" s="105" t="s">
        <v>156</v>
      </c>
    </row>
    <row r="53" spans="2:3" ht="12.75" customHeight="1" x14ac:dyDescent="0.3">
      <c r="B53" s="98"/>
      <c r="C53" s="53"/>
    </row>
    <row r="54" spans="2:3" ht="12.75" customHeight="1" x14ac:dyDescent="0.3">
      <c r="B54" s="97" t="s">
        <v>51</v>
      </c>
      <c r="C54" s="53"/>
    </row>
    <row r="55" spans="2:3" ht="12.75" customHeight="1" x14ac:dyDescent="0.3">
      <c r="B55" s="98" t="s">
        <v>50</v>
      </c>
      <c r="C55" s="53" t="s">
        <v>157</v>
      </c>
    </row>
    <row r="56" spans="2:3" ht="12.75" customHeight="1" x14ac:dyDescent="0.3">
      <c r="B56" s="98" t="s">
        <v>52</v>
      </c>
      <c r="C56" s="53" t="s">
        <v>158</v>
      </c>
    </row>
    <row r="57" spans="2:3" ht="12.75" customHeight="1" x14ac:dyDescent="0.3">
      <c r="B57" s="98"/>
    </row>
    <row r="58" spans="2:3" ht="12.75" customHeight="1" x14ac:dyDescent="0.3">
      <c r="B58" s="97" t="s">
        <v>40</v>
      </c>
      <c r="C58" s="53"/>
    </row>
    <row r="59" spans="2:3" ht="12.75" customHeight="1" x14ac:dyDescent="0.3">
      <c r="B59" s="98" t="s">
        <v>53</v>
      </c>
      <c r="C59" s="53" t="s">
        <v>159</v>
      </c>
    </row>
    <row r="60" spans="2:3" ht="12.75" customHeight="1" x14ac:dyDescent="0.3">
      <c r="B60" s="98" t="s">
        <v>54</v>
      </c>
      <c r="C60" s="53" t="s">
        <v>160</v>
      </c>
    </row>
    <row r="61" spans="2:3" ht="12.75" customHeight="1" x14ac:dyDescent="0.3">
      <c r="B61" s="98"/>
      <c r="C61" s="53"/>
    </row>
    <row r="62" spans="2:3" ht="12.75" customHeight="1" x14ac:dyDescent="0.3">
      <c r="B62" s="97" t="s">
        <v>55</v>
      </c>
      <c r="C62" s="53"/>
    </row>
    <row r="63" spans="2:3" ht="12.75" customHeight="1" x14ac:dyDescent="0.3">
      <c r="B63" s="98" t="s">
        <v>47</v>
      </c>
      <c r="C63" s="53" t="s">
        <v>163</v>
      </c>
    </row>
    <row r="64" spans="2:3" ht="12.75" customHeight="1" x14ac:dyDescent="0.3">
      <c r="B64" s="98" t="s">
        <v>48</v>
      </c>
      <c r="C64" s="53" t="s">
        <v>162</v>
      </c>
    </row>
    <row r="65" spans="2:3" ht="12.75" customHeight="1" x14ac:dyDescent="0.3">
      <c r="B65" s="98" t="s">
        <v>50</v>
      </c>
      <c r="C65" s="53" t="s">
        <v>161</v>
      </c>
    </row>
    <row r="66" spans="2:3" ht="12.75" customHeight="1" x14ac:dyDescent="0.3">
      <c r="B66" s="98"/>
      <c r="C66" s="53"/>
    </row>
    <row r="67" spans="2:3" ht="12.75" customHeight="1" x14ac:dyDescent="0.3">
      <c r="B67" s="97" t="s">
        <v>56</v>
      </c>
      <c r="C67" s="53"/>
    </row>
    <row r="68" spans="2:3" ht="12.75" customHeight="1" x14ac:dyDescent="0.3">
      <c r="B68" s="98" t="s">
        <v>47</v>
      </c>
      <c r="C68" s="53" t="s">
        <v>164</v>
      </c>
    </row>
    <row r="69" spans="2:3" ht="12.75" customHeight="1" x14ac:dyDescent="0.3">
      <c r="B69" s="98" t="s">
        <v>48</v>
      </c>
      <c r="C69" s="53" t="s">
        <v>165</v>
      </c>
    </row>
    <row r="70" spans="2:3" ht="12.75" customHeight="1" x14ac:dyDescent="0.3">
      <c r="B70" s="98" t="s">
        <v>50</v>
      </c>
      <c r="C70" s="53" t="s">
        <v>166</v>
      </c>
    </row>
    <row r="71" spans="2:3" ht="12.75" customHeight="1" x14ac:dyDescent="0.3">
      <c r="B71" s="98"/>
      <c r="C71" s="53"/>
    </row>
    <row r="72" spans="2:3" ht="12.75" customHeight="1" x14ac:dyDescent="0.3">
      <c r="B72" s="97" t="s">
        <v>57</v>
      </c>
      <c r="C72" s="53"/>
    </row>
    <row r="73" spans="2:3" ht="12.75" customHeight="1" x14ac:dyDescent="0.3">
      <c r="B73" s="98" t="s">
        <v>47</v>
      </c>
      <c r="C73" s="53" t="s">
        <v>290</v>
      </c>
    </row>
    <row r="74" spans="2:3" ht="12.75" customHeight="1" x14ac:dyDescent="0.3">
      <c r="B74" s="98" t="s">
        <v>48</v>
      </c>
      <c r="C74" s="53" t="s">
        <v>167</v>
      </c>
    </row>
    <row r="75" spans="2:3" ht="12.75" customHeight="1" x14ac:dyDescent="0.3">
      <c r="B75" s="98" t="s">
        <v>50</v>
      </c>
      <c r="C75" s="53" t="s">
        <v>168</v>
      </c>
    </row>
    <row r="76" spans="2:3" ht="12.75" customHeight="1" x14ac:dyDescent="0.25"/>
    <row r="77" spans="2:3" ht="12.75" customHeight="1" x14ac:dyDescent="0.25">
      <c r="B77" s="99"/>
    </row>
    <row r="78" spans="2:3" ht="12.75" customHeight="1" x14ac:dyDescent="0.25"/>
    <row r="79" spans="2:3" ht="14.4" x14ac:dyDescent="0.3">
      <c r="B79" s="103" t="s">
        <v>10</v>
      </c>
      <c r="C79" s="1"/>
    </row>
    <row r="80" spans="2:3" ht="12.75" customHeight="1" x14ac:dyDescent="0.3">
      <c r="B80" s="1"/>
      <c r="C80" s="1"/>
    </row>
    <row r="81" spans="1:4" ht="12.75" customHeight="1" x14ac:dyDescent="0.25">
      <c r="B81" s="3" t="s">
        <v>2</v>
      </c>
      <c r="C81" s="3" t="s">
        <v>8</v>
      </c>
      <c r="D81" s="3" t="s">
        <v>203</v>
      </c>
    </row>
    <row r="82" spans="1:4" ht="12.75" customHeight="1" x14ac:dyDescent="0.3">
      <c r="B82" s="11" t="s">
        <v>5</v>
      </c>
      <c r="C82" s="2" t="s">
        <v>147</v>
      </c>
      <c r="D82" s="79">
        <v>3.9</v>
      </c>
    </row>
    <row r="83" spans="1:4" ht="12.75" customHeight="1" x14ac:dyDescent="0.3">
      <c r="B83" s="12" t="s">
        <v>4</v>
      </c>
      <c r="C83" s="2" t="s">
        <v>148</v>
      </c>
      <c r="D83" s="79">
        <v>6.9</v>
      </c>
    </row>
    <row r="84" spans="1:4" ht="12.75" customHeight="1" x14ac:dyDescent="0.3">
      <c r="B84" s="13" t="s">
        <v>7</v>
      </c>
      <c r="C84" s="2" t="s">
        <v>149</v>
      </c>
      <c r="D84" s="79">
        <v>8.9</v>
      </c>
    </row>
    <row r="85" spans="1:4" ht="12.75" customHeight="1" x14ac:dyDescent="0.3">
      <c r="A85" s="15" t="s">
        <v>30</v>
      </c>
      <c r="B85" s="13" t="s">
        <v>3</v>
      </c>
      <c r="C85" s="2" t="s">
        <v>150</v>
      </c>
      <c r="D85" s="79">
        <v>10</v>
      </c>
    </row>
    <row r="86" spans="1:4" ht="12.75" customHeight="1" x14ac:dyDescent="0.3">
      <c r="B86" s="1"/>
      <c r="C86" s="1"/>
    </row>
    <row r="87" spans="1:4" ht="12.75" customHeight="1" x14ac:dyDescent="0.3">
      <c r="B87" s="107"/>
      <c r="C87" s="1"/>
    </row>
    <row r="88" spans="1:4" ht="12.75" customHeight="1" x14ac:dyDescent="0.3">
      <c r="B88" s="1"/>
      <c r="C88" s="1"/>
    </row>
    <row r="89" spans="1:4" ht="14.4" x14ac:dyDescent="0.3">
      <c r="B89" s="103" t="s">
        <v>11</v>
      </c>
      <c r="C89" s="1"/>
    </row>
    <row r="90" spans="1:4" ht="12.75" customHeight="1" x14ac:dyDescent="0.3">
      <c r="B90" s="1"/>
      <c r="C90" s="1"/>
    </row>
    <row r="91" spans="1:4" ht="12.75" customHeight="1" x14ac:dyDescent="0.25">
      <c r="B91" s="3" t="s">
        <v>12</v>
      </c>
      <c r="C91" s="3" t="s">
        <v>8</v>
      </c>
    </row>
    <row r="92" spans="1:4" ht="12.75" customHeight="1" x14ac:dyDescent="0.3">
      <c r="B92" s="6" t="s">
        <v>13</v>
      </c>
      <c r="C92" s="2" t="s">
        <v>18</v>
      </c>
    </row>
    <row r="93" spans="1:4" ht="12.75" customHeight="1" x14ac:dyDescent="0.3">
      <c r="B93" s="6" t="s">
        <v>14</v>
      </c>
      <c r="C93" s="2" t="s">
        <v>17</v>
      </c>
    </row>
    <row r="94" spans="1:4" ht="12.75" customHeight="1" x14ac:dyDescent="0.3">
      <c r="B94" s="6" t="s">
        <v>16</v>
      </c>
      <c r="C94" s="2" t="s">
        <v>19</v>
      </c>
    </row>
    <row r="95" spans="1:4" ht="12.75" customHeight="1" x14ac:dyDescent="0.3">
      <c r="B95" s="6" t="s">
        <v>15</v>
      </c>
      <c r="C95" s="2" t="s">
        <v>20</v>
      </c>
    </row>
    <row r="96" spans="1:4" ht="12.75" customHeight="1" x14ac:dyDescent="0.3">
      <c r="B96" s="1"/>
      <c r="C96" s="1"/>
    </row>
    <row r="97" spans="2:3" ht="12.75" customHeight="1" x14ac:dyDescent="0.3">
      <c r="B97" s="107"/>
      <c r="C97" s="1"/>
    </row>
    <row r="98" spans="2:3" ht="12.75" customHeight="1" x14ac:dyDescent="0.3">
      <c r="B98" s="1"/>
      <c r="C98" s="1"/>
    </row>
    <row r="99" spans="2:3" ht="12.75" customHeight="1" x14ac:dyDescent="0.3">
      <c r="B99" s="103" t="s">
        <v>21</v>
      </c>
      <c r="C99" s="1"/>
    </row>
    <row r="100" spans="2:3" ht="12.75" customHeight="1" x14ac:dyDescent="0.3">
      <c r="B100" s="1"/>
      <c r="C100" s="1"/>
    </row>
    <row r="101" spans="2:3" ht="12.75" customHeight="1" x14ac:dyDescent="0.25">
      <c r="B101" s="3" t="s">
        <v>12</v>
      </c>
      <c r="C101" s="3" t="s">
        <v>8</v>
      </c>
    </row>
    <row r="102" spans="2:3" ht="12.75" customHeight="1" x14ac:dyDescent="0.3">
      <c r="B102" s="6" t="s">
        <v>22</v>
      </c>
      <c r="C102" s="2" t="s">
        <v>26</v>
      </c>
    </row>
    <row r="103" spans="2:3" ht="12.75" customHeight="1" x14ac:dyDescent="0.3">
      <c r="B103" s="6" t="s">
        <v>23</v>
      </c>
      <c r="C103" s="2" t="s">
        <v>27</v>
      </c>
    </row>
    <row r="104" spans="2:3" ht="12.75" customHeight="1" x14ac:dyDescent="0.3">
      <c r="B104" s="6" t="s">
        <v>24</v>
      </c>
      <c r="C104" s="2" t="s">
        <v>28</v>
      </c>
    </row>
    <row r="105" spans="2:3" ht="12.75" customHeight="1" x14ac:dyDescent="0.3">
      <c r="B105" s="6" t="s">
        <v>25</v>
      </c>
      <c r="C105" s="2" t="s">
        <v>29</v>
      </c>
    </row>
    <row r="106" spans="2:3" ht="12.75" customHeight="1" x14ac:dyDescent="0.25">
      <c r="B106" s="15"/>
    </row>
    <row r="107" spans="2:3" ht="12.75" customHeight="1" x14ac:dyDescent="0.25">
      <c r="B107" s="106"/>
    </row>
    <row r="108" spans="2:3" ht="12.75" customHeight="1" x14ac:dyDescent="0.25">
      <c r="B108" s="15"/>
    </row>
    <row r="109" spans="2:3" ht="12.75" customHeight="1" x14ac:dyDescent="0.25">
      <c r="B109" s="15"/>
    </row>
    <row r="110" spans="2:3" ht="12.75" customHeight="1" x14ac:dyDescent="0.25">
      <c r="B110" s="3" t="s">
        <v>84</v>
      </c>
    </row>
    <row r="111" spans="2:3" ht="12.75" customHeight="1" x14ac:dyDescent="0.25">
      <c r="B111" s="54" t="s">
        <v>82</v>
      </c>
    </row>
    <row r="112" spans="2:3" ht="12.75" customHeight="1" x14ac:dyDescent="0.25">
      <c r="B112" s="55" t="s">
        <v>83</v>
      </c>
    </row>
    <row r="113" spans="2:3" ht="12.75" customHeight="1" x14ac:dyDescent="0.25">
      <c r="B113" s="55" t="s">
        <v>189</v>
      </c>
    </row>
    <row r="114" spans="2:3" ht="12.75" customHeight="1" x14ac:dyDescent="0.25">
      <c r="B114" s="56" t="s">
        <v>190</v>
      </c>
    </row>
    <row r="115" spans="2:3" ht="12.75" customHeight="1" x14ac:dyDescent="0.25">
      <c r="B115" s="57" t="s">
        <v>96</v>
      </c>
    </row>
    <row r="116" spans="2:3" ht="12.75" customHeight="1" x14ac:dyDescent="0.25"/>
    <row r="117" spans="2:3" ht="12.75" customHeight="1" x14ac:dyDescent="0.25">
      <c r="B117" s="99"/>
    </row>
    <row r="118" spans="2:3" ht="12.75" customHeight="1" x14ac:dyDescent="0.25"/>
    <row r="119" spans="2:3" ht="12.75" customHeight="1" x14ac:dyDescent="0.25">
      <c r="B119" s="104" t="s">
        <v>111</v>
      </c>
    </row>
    <row r="120" spans="2:3" ht="12.75" customHeight="1" x14ac:dyDescent="0.25"/>
    <row r="121" spans="2:3" ht="12.75" customHeight="1" x14ac:dyDescent="0.25">
      <c r="B121" s="3" t="s">
        <v>112</v>
      </c>
      <c r="C121" s="3" t="s">
        <v>8</v>
      </c>
    </row>
    <row r="122" spans="2:3" ht="12.75" customHeight="1" x14ac:dyDescent="0.3">
      <c r="B122" s="83" t="s">
        <v>186</v>
      </c>
      <c r="C122" s="79" t="s">
        <v>116</v>
      </c>
    </row>
    <row r="123" spans="2:3" ht="12.75" customHeight="1" x14ac:dyDescent="0.3">
      <c r="B123" s="83" t="s">
        <v>113</v>
      </c>
      <c r="C123" s="79" t="s">
        <v>117</v>
      </c>
    </row>
    <row r="124" spans="2:3" ht="12.75" customHeight="1" x14ac:dyDescent="0.3">
      <c r="B124" s="83" t="s">
        <v>114</v>
      </c>
      <c r="C124" s="79" t="s">
        <v>118</v>
      </c>
    </row>
    <row r="125" spans="2:3" ht="12.75" customHeight="1" x14ac:dyDescent="0.3">
      <c r="B125" s="83" t="s">
        <v>115</v>
      </c>
      <c r="C125" s="79" t="s">
        <v>141</v>
      </c>
    </row>
    <row r="126" spans="2:3" ht="12.75" customHeight="1" x14ac:dyDescent="0.3">
      <c r="B126" s="83" t="s">
        <v>140</v>
      </c>
      <c r="C126" s="79" t="s">
        <v>142</v>
      </c>
    </row>
    <row r="127" spans="2:3" ht="12.75" customHeight="1" x14ac:dyDescent="0.25"/>
    <row r="128" spans="2:3" ht="12.75" customHeight="1" x14ac:dyDescent="0.25">
      <c r="B128" s="99"/>
    </row>
    <row r="129" spans="2:3" ht="12.75" customHeight="1" x14ac:dyDescent="0.25"/>
    <row r="130" spans="2:3" ht="12.75" customHeight="1" x14ac:dyDescent="0.25">
      <c r="B130" s="104" t="s">
        <v>88</v>
      </c>
    </row>
    <row r="131" spans="2:3" ht="12.75" customHeight="1" x14ac:dyDescent="0.25"/>
    <row r="132" spans="2:3" ht="12.75" customHeight="1" x14ac:dyDescent="0.25">
      <c r="B132" s="180" t="s">
        <v>88</v>
      </c>
      <c r="C132" s="179"/>
    </row>
    <row r="133" spans="2:3" ht="12.75" customHeight="1" x14ac:dyDescent="0.25">
      <c r="B133" s="69" t="s">
        <v>5</v>
      </c>
      <c r="C133" s="70">
        <v>25</v>
      </c>
    </row>
    <row r="134" spans="2:3" ht="12.75" customHeight="1" x14ac:dyDescent="0.25">
      <c r="B134" s="69" t="s">
        <v>90</v>
      </c>
      <c r="C134" s="70">
        <v>25</v>
      </c>
    </row>
    <row r="135" spans="2:3" ht="12.75" customHeight="1" x14ac:dyDescent="0.25">
      <c r="B135" s="69" t="s">
        <v>91</v>
      </c>
      <c r="C135" s="70">
        <v>25</v>
      </c>
    </row>
    <row r="136" spans="2:3" ht="12.75" customHeight="1" x14ac:dyDescent="0.25">
      <c r="B136" s="114" t="s">
        <v>3</v>
      </c>
      <c r="C136" s="70">
        <v>25</v>
      </c>
    </row>
    <row r="137" spans="2:3" ht="12.75" customHeight="1" x14ac:dyDescent="0.25">
      <c r="B137" s="69" t="s">
        <v>89</v>
      </c>
      <c r="C137" s="71">
        <v>99</v>
      </c>
    </row>
    <row r="138" spans="2:3" ht="12.75" customHeight="1" x14ac:dyDescent="0.25">
      <c r="B138" s="178" t="s">
        <v>97</v>
      </c>
      <c r="C138" s="179"/>
    </row>
    <row r="139" spans="2:3" ht="12.75" customHeight="1" x14ac:dyDescent="0.25">
      <c r="B139" s="69" t="s">
        <v>95</v>
      </c>
      <c r="C139" s="72" t="e">
        <f>'Scoring Impact'!D4 * 10</f>
        <v>#DIV/0!</v>
      </c>
    </row>
    <row r="140" spans="2:3" ht="12.75" customHeight="1" x14ac:dyDescent="0.25">
      <c r="B140" s="69" t="s">
        <v>92</v>
      </c>
      <c r="C140" s="72">
        <v>2</v>
      </c>
    </row>
    <row r="141" spans="2:3" ht="12.75" customHeight="1" x14ac:dyDescent="0.25">
      <c r="B141" s="69" t="s">
        <v>93</v>
      </c>
      <c r="C141" s="72" t="e">
        <f>C142-C139</f>
        <v>#DIV/0!</v>
      </c>
    </row>
    <row r="142" spans="2:3" ht="12.75" customHeight="1" x14ac:dyDescent="0.25">
      <c r="B142" s="69" t="s">
        <v>94</v>
      </c>
      <c r="C142" s="72">
        <v>100</v>
      </c>
    </row>
    <row r="143" spans="2:3" ht="12.75" customHeight="1" x14ac:dyDescent="0.25"/>
    <row r="144" spans="2:3" ht="12.75" customHeight="1" x14ac:dyDescent="0.25">
      <c r="B144" s="99"/>
    </row>
    <row r="145" spans="2:4" ht="12.75" customHeight="1" x14ac:dyDescent="0.25"/>
    <row r="146" spans="2:4" ht="12.75" customHeight="1" x14ac:dyDescent="0.25">
      <c r="B146" s="104" t="s">
        <v>187</v>
      </c>
    </row>
    <row r="147" spans="2:4" ht="12.75" customHeight="1" x14ac:dyDescent="0.25"/>
    <row r="148" spans="2:4" ht="12.75" customHeight="1" x14ac:dyDescent="0.25">
      <c r="B148" s="3" t="s">
        <v>198</v>
      </c>
      <c r="C148" s="3" t="s">
        <v>8</v>
      </c>
      <c r="D148" s="3" t="s">
        <v>203</v>
      </c>
    </row>
    <row r="149" spans="2:4" ht="27.6" x14ac:dyDescent="0.3">
      <c r="B149" s="125" t="s">
        <v>178</v>
      </c>
      <c r="C149" s="124" t="s">
        <v>227</v>
      </c>
      <c r="D149" s="80">
        <v>2.5</v>
      </c>
    </row>
    <row r="150" spans="2:4" ht="27.6" x14ac:dyDescent="0.3">
      <c r="B150" s="125" t="s">
        <v>194</v>
      </c>
      <c r="C150" s="124" t="s">
        <v>226</v>
      </c>
      <c r="D150" s="80">
        <v>5</v>
      </c>
    </row>
    <row r="151" spans="2:4" ht="12.75" customHeight="1" x14ac:dyDescent="0.3">
      <c r="B151" s="125" t="s">
        <v>195</v>
      </c>
      <c r="C151" s="124" t="s">
        <v>197</v>
      </c>
      <c r="D151" s="80">
        <v>7.5</v>
      </c>
    </row>
    <row r="152" spans="2:4" ht="12.75" customHeight="1" x14ac:dyDescent="0.3">
      <c r="B152" s="125" t="s">
        <v>196</v>
      </c>
      <c r="C152" s="83" t="s">
        <v>225</v>
      </c>
      <c r="D152" s="80">
        <v>10</v>
      </c>
    </row>
    <row r="153" spans="2:4" ht="12.75" customHeight="1" x14ac:dyDescent="0.25"/>
    <row r="154" spans="2:4" ht="12.75" customHeight="1" x14ac:dyDescent="0.25">
      <c r="B154" s="99"/>
    </row>
    <row r="155" spans="2:4" ht="12.75" customHeight="1" x14ac:dyDescent="0.25"/>
    <row r="156" spans="2:4" ht="12.75" customHeight="1" x14ac:dyDescent="0.25">
      <c r="B156" s="104" t="s">
        <v>188</v>
      </c>
    </row>
    <row r="157" spans="2:4" ht="12.75" customHeight="1" x14ac:dyDescent="0.25"/>
    <row r="158" spans="2:4" ht="12.75" customHeight="1" x14ac:dyDescent="0.25">
      <c r="B158" s="3" t="s">
        <v>188</v>
      </c>
      <c r="C158" s="3" t="s">
        <v>8</v>
      </c>
      <c r="D158" s="3" t="s">
        <v>203</v>
      </c>
    </row>
    <row r="159" spans="2:4" ht="12.75" customHeight="1" x14ac:dyDescent="0.3">
      <c r="B159" s="125" t="s">
        <v>191</v>
      </c>
      <c r="C159" s="83" t="s">
        <v>199</v>
      </c>
      <c r="D159" s="80">
        <v>3.9</v>
      </c>
    </row>
    <row r="160" spans="2:4" ht="12.75" customHeight="1" x14ac:dyDescent="0.3">
      <c r="B160" s="125" t="s">
        <v>192</v>
      </c>
      <c r="C160" s="124" t="s">
        <v>200</v>
      </c>
      <c r="D160" s="80">
        <v>6.9</v>
      </c>
    </row>
    <row r="161" spans="2:4" ht="12.75" customHeight="1" x14ac:dyDescent="0.3">
      <c r="B161" s="125" t="s">
        <v>193</v>
      </c>
      <c r="C161" s="83" t="s">
        <v>201</v>
      </c>
      <c r="D161" s="80">
        <v>8.9</v>
      </c>
    </row>
    <row r="162" spans="2:4" ht="27.6" x14ac:dyDescent="0.3">
      <c r="B162" s="125" t="s">
        <v>3</v>
      </c>
      <c r="C162" s="124" t="s">
        <v>202</v>
      </c>
      <c r="D162" s="80">
        <v>10</v>
      </c>
    </row>
    <row r="163" spans="2:4" ht="12.75" customHeight="1" x14ac:dyDescent="0.25"/>
    <row r="164" spans="2:4" ht="12.75" customHeight="1" x14ac:dyDescent="0.25"/>
    <row r="165" spans="2:4" ht="12.75" customHeight="1" x14ac:dyDescent="0.25">
      <c r="B165" s="99"/>
    </row>
    <row r="166" spans="2:4" ht="12.75" customHeight="1" x14ac:dyDescent="0.25"/>
    <row r="167" spans="2:4" ht="12.75" customHeight="1" x14ac:dyDescent="0.3">
      <c r="B167" s="103" t="s">
        <v>210</v>
      </c>
      <c r="C167" s="1"/>
    </row>
    <row r="168" spans="2:4" ht="12.75" customHeight="1" x14ac:dyDescent="0.3">
      <c r="B168" s="1"/>
      <c r="C168" s="1"/>
    </row>
    <row r="169" spans="2:4" ht="12.75" customHeight="1" x14ac:dyDescent="0.25">
      <c r="B169" s="3" t="s">
        <v>2</v>
      </c>
      <c r="C169" s="3" t="s">
        <v>8</v>
      </c>
      <c r="D169" s="3" t="s">
        <v>203</v>
      </c>
    </row>
    <row r="170" spans="2:4" ht="12.75" customHeight="1" x14ac:dyDescent="0.3">
      <c r="B170" s="11" t="s">
        <v>5</v>
      </c>
      <c r="C170" s="2" t="s">
        <v>211</v>
      </c>
      <c r="D170" s="79">
        <v>2.5</v>
      </c>
    </row>
    <row r="171" spans="2:4" ht="12.75" customHeight="1" x14ac:dyDescent="0.3">
      <c r="B171" s="12" t="s">
        <v>4</v>
      </c>
      <c r="C171" s="2" t="s">
        <v>212</v>
      </c>
      <c r="D171" s="79">
        <v>5</v>
      </c>
    </row>
    <row r="172" spans="2:4" ht="12.75" customHeight="1" x14ac:dyDescent="0.3">
      <c r="B172" s="13" t="s">
        <v>7</v>
      </c>
      <c r="C172" s="2" t="s">
        <v>213</v>
      </c>
      <c r="D172" s="79">
        <v>7.5</v>
      </c>
    </row>
    <row r="173" spans="2:4" ht="12.75" customHeight="1" x14ac:dyDescent="0.3">
      <c r="B173" s="13" t="s">
        <v>3</v>
      </c>
      <c r="C173" s="2" t="s">
        <v>214</v>
      </c>
      <c r="D173" s="79">
        <v>10</v>
      </c>
    </row>
    <row r="174" spans="2:4" ht="12.75" customHeight="1" x14ac:dyDescent="0.3">
      <c r="B174" s="1"/>
      <c r="C174" s="1"/>
    </row>
    <row r="175" spans="2:4" ht="12.75" customHeight="1" x14ac:dyDescent="0.3">
      <c r="B175" s="107"/>
      <c r="C175" s="1"/>
    </row>
    <row r="176" spans="2:4" ht="12.75" customHeight="1" x14ac:dyDescent="0.25"/>
    <row r="177" spans="2:4" ht="12.75" customHeight="1" x14ac:dyDescent="0.25">
      <c r="B177" s="103" t="s">
        <v>215</v>
      </c>
    </row>
    <row r="178" spans="2:4" ht="12.75" customHeight="1" x14ac:dyDescent="0.25"/>
    <row r="179" spans="2:4" ht="12.75" customHeight="1" x14ac:dyDescent="0.25">
      <c r="B179" s="3" t="s">
        <v>2</v>
      </c>
      <c r="C179" s="3" t="s">
        <v>8</v>
      </c>
      <c r="D179" s="3" t="s">
        <v>203</v>
      </c>
    </row>
    <row r="180" spans="2:4" ht="12.75" customHeight="1" x14ac:dyDescent="0.3">
      <c r="B180" s="11" t="s">
        <v>5</v>
      </c>
      <c r="C180" s="2" t="s">
        <v>121</v>
      </c>
      <c r="D180" s="79">
        <v>2.5</v>
      </c>
    </row>
    <row r="181" spans="2:4" ht="12.75" customHeight="1" x14ac:dyDescent="0.3">
      <c r="B181" s="12" t="s">
        <v>4</v>
      </c>
      <c r="C181" s="2" t="s">
        <v>122</v>
      </c>
      <c r="D181" s="79">
        <v>5</v>
      </c>
    </row>
    <row r="182" spans="2:4" ht="12.75" customHeight="1" x14ac:dyDescent="0.3">
      <c r="B182" s="13" t="s">
        <v>7</v>
      </c>
      <c r="C182" s="2" t="s">
        <v>123</v>
      </c>
      <c r="D182" s="79">
        <v>7.5</v>
      </c>
    </row>
    <row r="183" spans="2:4" ht="12.75" customHeight="1" x14ac:dyDescent="0.3">
      <c r="B183" s="13" t="s">
        <v>3</v>
      </c>
      <c r="C183" s="2" t="s">
        <v>124</v>
      </c>
      <c r="D183" s="79">
        <v>10</v>
      </c>
    </row>
    <row r="184" spans="2:4" ht="12.75" customHeight="1" x14ac:dyDescent="0.25"/>
    <row r="185" spans="2:4" ht="12.75" customHeight="1" x14ac:dyDescent="0.3">
      <c r="B185" s="107"/>
    </row>
    <row r="186" spans="2:4" ht="12.75" customHeight="1" x14ac:dyDescent="0.25">
      <c r="B186" s="103"/>
    </row>
    <row r="187" spans="2:4" ht="12.75" customHeight="1" x14ac:dyDescent="0.25">
      <c r="B187" s="103" t="s">
        <v>216</v>
      </c>
    </row>
    <row r="188" spans="2:4" ht="12.75" customHeight="1" x14ac:dyDescent="0.25"/>
    <row r="189" spans="2:4" ht="12.75" customHeight="1" x14ac:dyDescent="0.25">
      <c r="B189" s="3" t="s">
        <v>2</v>
      </c>
      <c r="C189" s="3" t="s">
        <v>8</v>
      </c>
      <c r="D189" s="3" t="s">
        <v>203</v>
      </c>
    </row>
    <row r="190" spans="2:4" ht="12.75" customHeight="1" x14ac:dyDescent="0.3">
      <c r="B190" s="11" t="s">
        <v>5</v>
      </c>
      <c r="C190" s="2" t="s">
        <v>129</v>
      </c>
      <c r="D190" s="79">
        <v>2.5</v>
      </c>
    </row>
    <row r="191" spans="2:4" ht="12.75" customHeight="1" x14ac:dyDescent="0.3">
      <c r="B191" s="12" t="s">
        <v>4</v>
      </c>
      <c r="C191" s="2" t="s">
        <v>130</v>
      </c>
      <c r="D191" s="79">
        <v>5</v>
      </c>
    </row>
    <row r="192" spans="2:4" ht="12.75" customHeight="1" x14ac:dyDescent="0.3">
      <c r="B192" s="13" t="s">
        <v>7</v>
      </c>
      <c r="C192" s="2" t="s">
        <v>131</v>
      </c>
      <c r="D192" s="79">
        <v>7.5</v>
      </c>
    </row>
    <row r="193" spans="2:4" ht="12.75" customHeight="1" x14ac:dyDescent="0.3">
      <c r="B193" s="13" t="s">
        <v>3</v>
      </c>
      <c r="C193" s="2" t="s">
        <v>132</v>
      </c>
      <c r="D193" s="79">
        <v>10</v>
      </c>
    </row>
    <row r="194" spans="2:4" ht="12.75" customHeight="1" x14ac:dyDescent="0.25"/>
    <row r="195" spans="2:4" ht="12.75" customHeight="1" x14ac:dyDescent="0.3">
      <c r="B195" s="107"/>
    </row>
    <row r="196" spans="2:4" ht="12.75" customHeight="1" x14ac:dyDescent="0.25">
      <c r="B196" s="103"/>
    </row>
    <row r="197" spans="2:4" ht="12.75" customHeight="1" x14ac:dyDescent="0.25">
      <c r="B197" s="103" t="s">
        <v>217</v>
      </c>
    </row>
    <row r="198" spans="2:4" ht="12.75" customHeight="1" x14ac:dyDescent="0.25"/>
    <row r="199" spans="2:4" ht="12.75" customHeight="1" x14ac:dyDescent="0.25">
      <c r="B199" s="3" t="s">
        <v>2</v>
      </c>
      <c r="C199" s="3" t="s">
        <v>8</v>
      </c>
      <c r="D199" s="3" t="s">
        <v>203</v>
      </c>
    </row>
    <row r="200" spans="2:4" ht="12.75" customHeight="1" x14ac:dyDescent="0.3">
      <c r="B200" s="11" t="s">
        <v>5</v>
      </c>
      <c r="C200" s="2" t="s">
        <v>133</v>
      </c>
      <c r="D200" s="79">
        <v>2.5</v>
      </c>
    </row>
    <row r="201" spans="2:4" ht="12.75" customHeight="1" x14ac:dyDescent="0.3">
      <c r="B201" s="12" t="s">
        <v>4</v>
      </c>
      <c r="C201" s="2" t="s">
        <v>219</v>
      </c>
      <c r="D201" s="79">
        <v>5</v>
      </c>
    </row>
    <row r="202" spans="2:4" ht="12.75" customHeight="1" x14ac:dyDescent="0.3">
      <c r="B202" s="13" t="s">
        <v>7</v>
      </c>
      <c r="C202" s="2" t="s">
        <v>135</v>
      </c>
      <c r="D202" s="79">
        <v>7.5</v>
      </c>
    </row>
    <row r="203" spans="2:4" ht="12.75" customHeight="1" x14ac:dyDescent="0.3">
      <c r="B203" s="13" t="s">
        <v>3</v>
      </c>
      <c r="C203" s="2" t="s">
        <v>136</v>
      </c>
      <c r="D203" s="79">
        <v>10</v>
      </c>
    </row>
    <row r="204" spans="2:4" ht="12.75" customHeight="1" x14ac:dyDescent="0.25">
      <c r="B204" s="103"/>
    </row>
    <row r="205" spans="2:4" ht="12.75" customHeight="1" x14ac:dyDescent="0.3">
      <c r="B205" s="107"/>
    </row>
    <row r="206" spans="2:4" ht="12.75" customHeight="1" x14ac:dyDescent="0.25">
      <c r="B206" s="103"/>
    </row>
    <row r="207" spans="2:4" ht="12.75" customHeight="1" x14ac:dyDescent="0.25">
      <c r="B207" s="103" t="s">
        <v>218</v>
      </c>
    </row>
    <row r="208" spans="2:4" ht="12.75" customHeight="1" x14ac:dyDescent="0.25"/>
    <row r="209" spans="2:4" ht="12.75" customHeight="1" x14ac:dyDescent="0.25">
      <c r="B209" s="3" t="s">
        <v>2</v>
      </c>
      <c r="C209" s="3" t="s">
        <v>8</v>
      </c>
      <c r="D209" s="3" t="s">
        <v>203</v>
      </c>
    </row>
    <row r="210" spans="2:4" ht="12.75" customHeight="1" x14ac:dyDescent="0.3">
      <c r="B210" s="11" t="s">
        <v>5</v>
      </c>
      <c r="C210" s="2" t="s">
        <v>125</v>
      </c>
      <c r="D210" s="79">
        <v>2.5</v>
      </c>
    </row>
    <row r="211" spans="2:4" ht="12.75" customHeight="1" x14ac:dyDescent="0.3">
      <c r="B211" s="12" t="s">
        <v>4</v>
      </c>
      <c r="C211" s="2" t="s">
        <v>126</v>
      </c>
      <c r="D211" s="79">
        <v>5</v>
      </c>
    </row>
    <row r="212" spans="2:4" ht="12.75" customHeight="1" x14ac:dyDescent="0.3">
      <c r="B212" s="13" t="s">
        <v>7</v>
      </c>
      <c r="C212" s="2" t="s">
        <v>127</v>
      </c>
      <c r="D212" s="79">
        <v>7.5</v>
      </c>
    </row>
    <row r="213" spans="2:4" ht="12.75" customHeight="1" x14ac:dyDescent="0.3">
      <c r="B213" s="13" t="s">
        <v>3</v>
      </c>
      <c r="C213" s="2" t="s">
        <v>128</v>
      </c>
      <c r="D213" s="79">
        <v>10</v>
      </c>
    </row>
    <row r="214" spans="2:4" ht="12.75" customHeight="1" x14ac:dyDescent="0.25"/>
    <row r="215" spans="2:4" ht="12.75" customHeight="1" x14ac:dyDescent="0.25"/>
    <row r="216" spans="2:4" ht="12.75" customHeight="1" x14ac:dyDescent="0.25"/>
    <row r="217" spans="2:4" ht="12.75" customHeight="1" x14ac:dyDescent="0.25"/>
    <row r="218" spans="2:4" ht="12.75" customHeight="1" x14ac:dyDescent="0.25"/>
    <row r="219" spans="2:4" ht="12.75" customHeight="1" x14ac:dyDescent="0.25"/>
    <row r="220" spans="2:4" ht="12.75" customHeight="1" x14ac:dyDescent="0.25"/>
    <row r="221" spans="2:4" ht="12.75" customHeight="1" x14ac:dyDescent="0.25"/>
    <row r="222" spans="2:4" ht="12.75" customHeight="1" x14ac:dyDescent="0.25"/>
    <row r="223" spans="2:4" ht="12.75" customHeight="1" x14ac:dyDescent="0.25"/>
    <row r="224" spans="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sheetData>
  <mergeCells count="2">
    <mergeCell ref="B138:C138"/>
    <mergeCell ref="B132:C132"/>
  </mergeCells>
  <conditionalFormatting sqref="B82:B84">
    <cfRule type="colorScale" priority="235">
      <colorScale>
        <cfvo type="min"/>
        <cfvo type="percentile" val="50"/>
        <cfvo type="max"/>
        <color rgb="FFF8696B"/>
        <color rgb="FFFFEB84"/>
        <color rgb="FF63BE7B"/>
      </colorScale>
    </cfRule>
  </conditionalFormatting>
  <conditionalFormatting sqref="B79:B84 B96:B100 B86:B90">
    <cfRule type="containsText" dxfId="1345" priority="230" operator="containsText" text="Critique">
      <formula>NOT(ISERROR(SEARCH("Critique",B79)))</formula>
    </cfRule>
    <cfRule type="containsText" dxfId="1344" priority="231" operator="containsText" text="Forte">
      <formula>NOT(ISERROR(SEARCH("Forte",B79)))</formula>
    </cfRule>
    <cfRule type="containsText" dxfId="1343" priority="232" operator="containsText" text="Moyenne">
      <formula>NOT(ISERROR(SEARCH("Moyenne",B79)))</formula>
    </cfRule>
    <cfRule type="containsText" dxfId="1342" priority="233" operator="containsText" text="Moyenne">
      <formula>NOT(ISERROR(SEARCH("Moyenne",B79)))</formula>
    </cfRule>
    <cfRule type="containsText" dxfId="1341" priority="234" operator="containsText" text="Faible">
      <formula>NOT(ISERROR(SEARCH("Faible",B79)))</formula>
    </cfRule>
  </conditionalFormatting>
  <conditionalFormatting sqref="B92:B95">
    <cfRule type="colorScale" priority="223">
      <colorScale>
        <cfvo type="min"/>
        <cfvo type="percentile" val="50"/>
        <cfvo type="max"/>
        <color rgb="FFF8696B"/>
        <color rgb="FFFFEB84"/>
        <color rgb="FF63BE7B"/>
      </colorScale>
    </cfRule>
  </conditionalFormatting>
  <conditionalFormatting sqref="B91:B95">
    <cfRule type="containsText" dxfId="1340" priority="218" operator="containsText" text="Critique">
      <formula>NOT(ISERROR(SEARCH("Critique",B91)))</formula>
    </cfRule>
    <cfRule type="containsText" dxfId="1339" priority="219" operator="containsText" text="Forte">
      <formula>NOT(ISERROR(SEARCH("Forte",B91)))</formula>
    </cfRule>
    <cfRule type="containsText" dxfId="1338" priority="220" operator="containsText" text="Moyenne">
      <formula>NOT(ISERROR(SEARCH("Moyenne",B91)))</formula>
    </cfRule>
    <cfRule type="containsText" dxfId="1337" priority="221" operator="containsText" text="Moyenne">
      <formula>NOT(ISERROR(SEARCH("Moyenne",B91)))</formula>
    </cfRule>
    <cfRule type="containsText" dxfId="1336" priority="222" operator="containsText" text="Faible">
      <formula>NOT(ISERROR(SEARCH("Faible",B91)))</formula>
    </cfRule>
  </conditionalFormatting>
  <conditionalFormatting sqref="B102:B105">
    <cfRule type="colorScale" priority="217">
      <colorScale>
        <cfvo type="min"/>
        <cfvo type="percentile" val="50"/>
        <cfvo type="max"/>
        <color rgb="FFF8696B"/>
        <color rgb="FFFFEB84"/>
        <color rgb="FF63BE7B"/>
      </colorScale>
    </cfRule>
  </conditionalFormatting>
  <conditionalFormatting sqref="B101:B105">
    <cfRule type="containsText" dxfId="1335" priority="212" operator="containsText" text="Critique">
      <formula>NOT(ISERROR(SEARCH("Critique",B101)))</formula>
    </cfRule>
    <cfRule type="containsText" dxfId="1334" priority="213" operator="containsText" text="Forte">
      <formula>NOT(ISERROR(SEARCH("Forte",B101)))</formula>
    </cfRule>
    <cfRule type="containsText" dxfId="1333" priority="214" operator="containsText" text="Moyenne">
      <formula>NOT(ISERROR(SEARCH("Moyenne",B101)))</formula>
    </cfRule>
    <cfRule type="containsText" dxfId="1332" priority="215" operator="containsText" text="Moyenne">
      <formula>NOT(ISERROR(SEARCH("Moyenne",B101)))</formula>
    </cfRule>
    <cfRule type="containsText" dxfId="1331" priority="216" operator="containsText" text="Faible">
      <formula>NOT(ISERROR(SEARCH("Faible",B101)))</formula>
    </cfRule>
  </conditionalFormatting>
  <conditionalFormatting sqref="B111:B112 B115">
    <cfRule type="containsText" dxfId="1330" priority="197" operator="containsText" text="Reconaissance">
      <formula>NOT(ISERROR(SEARCH(("Reconaissance"),(B111))))</formula>
    </cfRule>
  </conditionalFormatting>
  <conditionalFormatting sqref="B111:B112 B115">
    <cfRule type="containsText" dxfId="1329" priority="198" operator="containsText" text="4_Exploitation">
      <formula>NOT(ISERROR(SEARCH("4_Exploitation",B111)))</formula>
    </cfRule>
  </conditionalFormatting>
  <conditionalFormatting sqref="B111:B112 B115">
    <cfRule type="containsText" dxfId="1328" priority="199" operator="containsText" text="Scan">
      <formula>NOT(ISERROR(SEARCH(("Scan"),(B111))))</formula>
    </cfRule>
  </conditionalFormatting>
  <conditionalFormatting sqref="B111:B112">
    <cfRule type="containsText" dxfId="1327" priority="196" operator="containsText" text="Reconaissance">
      <formula>NOT(ISERROR(SEARCH(("Reconaissance"),(B111))))</formula>
    </cfRule>
  </conditionalFormatting>
  <conditionalFormatting sqref="B113:B114">
    <cfRule type="containsText" dxfId="1326" priority="193" operator="containsText" text="Reconaissance">
      <formula>NOT(ISERROR(SEARCH(("Reconaissance"),(B113))))</formula>
    </cfRule>
  </conditionalFormatting>
  <conditionalFormatting sqref="B113:B114">
    <cfRule type="containsText" dxfId="1325" priority="195" operator="containsText" text="Scan">
      <formula>NOT(ISERROR(SEARCH(("Scan"),(B113))))</formula>
    </cfRule>
  </conditionalFormatting>
  <conditionalFormatting sqref="B113:B114">
    <cfRule type="containsText" dxfId="1324" priority="192" operator="containsText" text="Reconaissance">
      <formula>NOT(ISERROR(SEARCH(("Reconaissance"),(B113))))</formula>
    </cfRule>
  </conditionalFormatting>
  <conditionalFormatting sqref="B110">
    <cfRule type="containsText" dxfId="1323" priority="183" operator="containsText" text="Critique">
      <formula>NOT(ISERROR(SEARCH("Critique",B110)))</formula>
    </cfRule>
    <cfRule type="containsText" dxfId="1322" priority="184" operator="containsText" text="Forte">
      <formula>NOT(ISERROR(SEARCH("Forte",B110)))</formula>
    </cfRule>
    <cfRule type="containsText" dxfId="1321" priority="185" operator="containsText" text="Moyenne">
      <formula>NOT(ISERROR(SEARCH("Moyenne",B110)))</formula>
    </cfRule>
    <cfRule type="containsText" dxfId="1320" priority="186" operator="containsText" text="Moyenne">
      <formula>NOT(ISERROR(SEARCH("Moyenne",B110)))</formula>
    </cfRule>
    <cfRule type="containsText" dxfId="1319" priority="187" operator="containsText" text="Faible">
      <formula>NOT(ISERROR(SEARCH("Faible",B110)))</formula>
    </cfRule>
  </conditionalFormatting>
  <conditionalFormatting sqref="B85">
    <cfRule type="colorScale" priority="169">
      <colorScale>
        <cfvo type="min"/>
        <cfvo type="percentile" val="50"/>
        <cfvo type="max"/>
        <color rgb="FFF8696B"/>
        <color rgb="FFFFEB84"/>
        <color rgb="FF63BE7B"/>
      </colorScale>
    </cfRule>
  </conditionalFormatting>
  <conditionalFormatting sqref="B85">
    <cfRule type="containsText" dxfId="1318" priority="164" operator="containsText" text="Critique">
      <formula>NOT(ISERROR(SEARCH("Critique",B85)))</formula>
    </cfRule>
    <cfRule type="containsText" dxfId="1317" priority="165" operator="containsText" text="Forte">
      <formula>NOT(ISERROR(SEARCH("Forte",B85)))</formula>
    </cfRule>
    <cfRule type="containsText" dxfId="1316" priority="166" operator="containsText" text="Moyenne">
      <formula>NOT(ISERROR(SEARCH("Moyenne",B85)))</formula>
    </cfRule>
    <cfRule type="containsText" dxfId="1315" priority="167" operator="containsText" text="Moyenne">
      <formula>NOT(ISERROR(SEARCH("Moyenne",B85)))</formula>
    </cfRule>
    <cfRule type="containsText" dxfId="1314" priority="168" operator="containsText" text="Faible">
      <formula>NOT(ISERROR(SEARCH("Faible",B85)))</formula>
    </cfRule>
  </conditionalFormatting>
  <conditionalFormatting sqref="B121">
    <cfRule type="containsText" dxfId="1313" priority="159" operator="containsText" text="Critique">
      <formula>NOT(ISERROR(SEARCH("Critique",B121)))</formula>
    </cfRule>
    <cfRule type="containsText" dxfId="1312" priority="160" operator="containsText" text="Forte">
      <formula>NOT(ISERROR(SEARCH("Forte",B121)))</formula>
    </cfRule>
    <cfRule type="containsText" dxfId="1311" priority="161" operator="containsText" text="Moyenne">
      <formula>NOT(ISERROR(SEARCH("Moyenne",B121)))</formula>
    </cfRule>
    <cfRule type="containsText" dxfId="1310" priority="162" operator="containsText" text="Moyenne">
      <formula>NOT(ISERROR(SEARCH("Moyenne",B121)))</formula>
    </cfRule>
    <cfRule type="containsText" dxfId="1309" priority="163" operator="containsText" text="Faible">
      <formula>NOT(ISERROR(SEARCH("Faible",B121)))</formula>
    </cfRule>
  </conditionalFormatting>
  <conditionalFormatting sqref="B148">
    <cfRule type="containsText" dxfId="1308" priority="154" operator="containsText" text="Critique">
      <formula>NOT(ISERROR(SEARCH("Critique",B148)))</formula>
    </cfRule>
    <cfRule type="containsText" dxfId="1307" priority="155" operator="containsText" text="Forte">
      <formula>NOT(ISERROR(SEARCH("Forte",B148)))</formula>
    </cfRule>
    <cfRule type="containsText" dxfId="1306" priority="156" operator="containsText" text="Moyenne">
      <formula>NOT(ISERROR(SEARCH("Moyenne",B148)))</formula>
    </cfRule>
    <cfRule type="containsText" dxfId="1305" priority="157" operator="containsText" text="Moyenne">
      <formula>NOT(ISERROR(SEARCH("Moyenne",B148)))</formula>
    </cfRule>
    <cfRule type="containsText" dxfId="1304" priority="158" operator="containsText" text="Faible">
      <formula>NOT(ISERROR(SEARCH("Faible",B148)))</formula>
    </cfRule>
  </conditionalFormatting>
  <conditionalFormatting sqref="B158">
    <cfRule type="containsText" dxfId="1303" priority="149" operator="containsText" text="Critique">
      <formula>NOT(ISERROR(SEARCH("Critique",B158)))</formula>
    </cfRule>
    <cfRule type="containsText" dxfId="1302" priority="150" operator="containsText" text="Forte">
      <formula>NOT(ISERROR(SEARCH("Forte",B158)))</formula>
    </cfRule>
    <cfRule type="containsText" dxfId="1301" priority="151" operator="containsText" text="Moyenne">
      <formula>NOT(ISERROR(SEARCH("Moyenne",B158)))</formula>
    </cfRule>
    <cfRule type="containsText" dxfId="1300" priority="152" operator="containsText" text="Moyenne">
      <formula>NOT(ISERROR(SEARCH("Moyenne",B158)))</formula>
    </cfRule>
    <cfRule type="containsText" dxfId="1299" priority="153" operator="containsText" text="Faible">
      <formula>NOT(ISERROR(SEARCH("Faible",B158)))</formula>
    </cfRule>
  </conditionalFormatting>
  <conditionalFormatting sqref="C148">
    <cfRule type="containsText" dxfId="1298" priority="144" operator="containsText" text="Critique">
      <formula>NOT(ISERROR(SEARCH("Critique",C148)))</formula>
    </cfRule>
    <cfRule type="containsText" dxfId="1297" priority="145" operator="containsText" text="Forte">
      <formula>NOT(ISERROR(SEARCH("Forte",C148)))</formula>
    </cfRule>
    <cfRule type="containsText" dxfId="1296" priority="146" operator="containsText" text="Moyenne">
      <formula>NOT(ISERROR(SEARCH("Moyenne",C148)))</formula>
    </cfRule>
    <cfRule type="containsText" dxfId="1295" priority="147" operator="containsText" text="Moyenne">
      <formula>NOT(ISERROR(SEARCH("Moyenne",C148)))</formula>
    </cfRule>
    <cfRule type="containsText" dxfId="1294" priority="148" operator="containsText" text="Faible">
      <formula>NOT(ISERROR(SEARCH("Faible",C148)))</formula>
    </cfRule>
  </conditionalFormatting>
  <conditionalFormatting sqref="C158">
    <cfRule type="containsText" dxfId="1293" priority="139" operator="containsText" text="Critique">
      <formula>NOT(ISERROR(SEARCH("Critique",C158)))</formula>
    </cfRule>
    <cfRule type="containsText" dxfId="1292" priority="140" operator="containsText" text="Forte">
      <formula>NOT(ISERROR(SEARCH("Forte",C158)))</formula>
    </cfRule>
    <cfRule type="containsText" dxfId="1291" priority="141" operator="containsText" text="Moyenne">
      <formula>NOT(ISERROR(SEARCH("Moyenne",C158)))</formula>
    </cfRule>
    <cfRule type="containsText" dxfId="1290" priority="142" operator="containsText" text="Moyenne">
      <formula>NOT(ISERROR(SEARCH("Moyenne",C158)))</formula>
    </cfRule>
    <cfRule type="containsText" dxfId="1289" priority="143" operator="containsText" text="Faible">
      <formula>NOT(ISERROR(SEARCH("Faible",C158)))</formula>
    </cfRule>
  </conditionalFormatting>
  <conditionalFormatting sqref="B149:B152">
    <cfRule type="containsText" dxfId="1288" priority="135" operator="containsText" text="Difficile">
      <formula>NOT(ISERROR(SEARCH("Difficile",B149)))</formula>
    </cfRule>
    <cfRule type="containsText" dxfId="1287" priority="136" operator="containsText" text="Facile">
      <formula>NOT(ISERROR(SEARCH("Facile",B149)))</formula>
    </cfRule>
    <cfRule type="containsText" dxfId="1286" priority="137" operator="containsText" text="Elevée">
      <formula>NOT(ISERROR(SEARCH("Elevée",B149)))</formula>
    </cfRule>
    <cfRule type="containsText" dxfId="1285" priority="138" operator="containsText" text="Modérée">
      <formula>NOT(ISERROR(SEARCH("Modérée",B149)))</formula>
    </cfRule>
  </conditionalFormatting>
  <conditionalFormatting sqref="B159:B162">
    <cfRule type="containsText" dxfId="1284" priority="131" operator="containsText" text="Critique">
      <formula>NOT(ISERROR(SEARCH("Critique",B159)))</formula>
    </cfRule>
    <cfRule type="containsText" dxfId="1283" priority="132" operator="containsText" text="Majeur">
      <formula>NOT(ISERROR(SEARCH("Majeur",B159)))</formula>
    </cfRule>
    <cfRule type="containsText" dxfId="1282" priority="133" operator="containsText" text="Important">
      <formula>NOT(ISERROR(SEARCH("Important",B159)))</formula>
    </cfRule>
    <cfRule type="containsText" dxfId="1281" priority="134" operator="containsText" text="Mineur">
      <formula>NOT(ISERROR(SEARCH("Mineur",B159)))</formula>
    </cfRule>
  </conditionalFormatting>
  <conditionalFormatting sqref="D148">
    <cfRule type="containsText" dxfId="1280" priority="121" operator="containsText" text="Critique">
      <formula>NOT(ISERROR(SEARCH("Critique",D148)))</formula>
    </cfRule>
    <cfRule type="containsText" dxfId="1279" priority="122" operator="containsText" text="Forte">
      <formula>NOT(ISERROR(SEARCH("Forte",D148)))</formula>
    </cfRule>
    <cfRule type="containsText" dxfId="1278" priority="123" operator="containsText" text="Moyenne">
      <formula>NOT(ISERROR(SEARCH("Moyenne",D148)))</formula>
    </cfRule>
    <cfRule type="containsText" dxfId="1277" priority="124" operator="containsText" text="Moyenne">
      <formula>NOT(ISERROR(SEARCH("Moyenne",D148)))</formula>
    </cfRule>
    <cfRule type="containsText" dxfId="1276" priority="125" operator="containsText" text="Faible">
      <formula>NOT(ISERROR(SEARCH("Faible",D148)))</formula>
    </cfRule>
  </conditionalFormatting>
  <conditionalFormatting sqref="D158">
    <cfRule type="containsText" dxfId="1275" priority="116" operator="containsText" text="Critique">
      <formula>NOT(ISERROR(SEARCH("Critique",D158)))</formula>
    </cfRule>
    <cfRule type="containsText" dxfId="1274" priority="117" operator="containsText" text="Forte">
      <formula>NOT(ISERROR(SEARCH("Forte",D158)))</formula>
    </cfRule>
    <cfRule type="containsText" dxfId="1273" priority="118" operator="containsText" text="Moyenne">
      <formula>NOT(ISERROR(SEARCH("Moyenne",D158)))</formula>
    </cfRule>
    <cfRule type="containsText" dxfId="1272" priority="119" operator="containsText" text="Moyenne">
      <formula>NOT(ISERROR(SEARCH("Moyenne",D158)))</formula>
    </cfRule>
    <cfRule type="containsText" dxfId="1271" priority="120" operator="containsText" text="Faible">
      <formula>NOT(ISERROR(SEARCH("Faible",D158)))</formula>
    </cfRule>
  </conditionalFormatting>
  <conditionalFormatting sqref="B170:B172">
    <cfRule type="colorScale" priority="115">
      <colorScale>
        <cfvo type="min"/>
        <cfvo type="percentile" val="50"/>
        <cfvo type="max"/>
        <color rgb="FFF8696B"/>
        <color rgb="FFFFEB84"/>
        <color rgb="FF63BE7B"/>
      </colorScale>
    </cfRule>
  </conditionalFormatting>
  <conditionalFormatting sqref="B167:B172 B174:B175">
    <cfRule type="containsText" dxfId="1270" priority="110" operator="containsText" text="Critique">
      <formula>NOT(ISERROR(SEARCH("Critique",B167)))</formula>
    </cfRule>
    <cfRule type="containsText" dxfId="1269" priority="111" operator="containsText" text="Forte">
      <formula>NOT(ISERROR(SEARCH("Forte",B167)))</formula>
    </cfRule>
    <cfRule type="containsText" dxfId="1268" priority="112" operator="containsText" text="Moyenne">
      <formula>NOT(ISERROR(SEARCH("Moyenne",B167)))</formula>
    </cfRule>
    <cfRule type="containsText" dxfId="1267" priority="113" operator="containsText" text="Moyenne">
      <formula>NOT(ISERROR(SEARCH("Moyenne",B167)))</formula>
    </cfRule>
    <cfRule type="containsText" dxfId="1266" priority="114" operator="containsText" text="Faible">
      <formula>NOT(ISERROR(SEARCH("Faible",B167)))</formula>
    </cfRule>
  </conditionalFormatting>
  <conditionalFormatting sqref="B173">
    <cfRule type="colorScale" priority="109">
      <colorScale>
        <cfvo type="min"/>
        <cfvo type="percentile" val="50"/>
        <cfvo type="max"/>
        <color rgb="FFF8696B"/>
        <color rgb="FFFFEB84"/>
        <color rgb="FF63BE7B"/>
      </colorScale>
    </cfRule>
  </conditionalFormatting>
  <conditionalFormatting sqref="B173">
    <cfRule type="containsText" dxfId="1265" priority="104" operator="containsText" text="Critique">
      <formula>NOT(ISERROR(SEARCH("Critique",B173)))</formula>
    </cfRule>
    <cfRule type="containsText" dxfId="1264" priority="105" operator="containsText" text="Forte">
      <formula>NOT(ISERROR(SEARCH("Forte",B173)))</formula>
    </cfRule>
    <cfRule type="containsText" dxfId="1263" priority="106" operator="containsText" text="Moyenne">
      <formula>NOT(ISERROR(SEARCH("Moyenne",B173)))</formula>
    </cfRule>
    <cfRule type="containsText" dxfId="1262" priority="107" operator="containsText" text="Moyenne">
      <formula>NOT(ISERROR(SEARCH("Moyenne",B173)))</formula>
    </cfRule>
    <cfRule type="containsText" dxfId="1261" priority="108" operator="containsText" text="Faible">
      <formula>NOT(ISERROR(SEARCH("Faible",B173)))</formula>
    </cfRule>
  </conditionalFormatting>
  <conditionalFormatting sqref="B177">
    <cfRule type="containsText" dxfId="1260" priority="99" operator="containsText" text="Critique">
      <formula>NOT(ISERROR(SEARCH("Critique",B177)))</formula>
    </cfRule>
    <cfRule type="containsText" dxfId="1259" priority="100" operator="containsText" text="Forte">
      <formula>NOT(ISERROR(SEARCH("Forte",B177)))</formula>
    </cfRule>
    <cfRule type="containsText" dxfId="1258" priority="101" operator="containsText" text="Moyenne">
      <formula>NOT(ISERROR(SEARCH("Moyenne",B177)))</formula>
    </cfRule>
    <cfRule type="containsText" dxfId="1257" priority="102" operator="containsText" text="Moyenne">
      <formula>NOT(ISERROR(SEARCH("Moyenne",B177)))</formula>
    </cfRule>
    <cfRule type="containsText" dxfId="1256" priority="103" operator="containsText" text="Faible">
      <formula>NOT(ISERROR(SEARCH("Faible",B177)))</formula>
    </cfRule>
  </conditionalFormatting>
  <conditionalFormatting sqref="B180:B182">
    <cfRule type="colorScale" priority="98">
      <colorScale>
        <cfvo type="min"/>
        <cfvo type="percentile" val="50"/>
        <cfvo type="max"/>
        <color rgb="FFF8696B"/>
        <color rgb="FFFFEB84"/>
        <color rgb="FF63BE7B"/>
      </colorScale>
    </cfRule>
  </conditionalFormatting>
  <conditionalFormatting sqref="B179:B182">
    <cfRule type="containsText" dxfId="1255" priority="93" operator="containsText" text="Critique">
      <formula>NOT(ISERROR(SEARCH("Critique",B179)))</formula>
    </cfRule>
    <cfRule type="containsText" dxfId="1254" priority="94" operator="containsText" text="Forte">
      <formula>NOT(ISERROR(SEARCH("Forte",B179)))</formula>
    </cfRule>
    <cfRule type="containsText" dxfId="1253" priority="95" operator="containsText" text="Moyenne">
      <formula>NOT(ISERROR(SEARCH("Moyenne",B179)))</formula>
    </cfRule>
    <cfRule type="containsText" dxfId="1252" priority="96" operator="containsText" text="Moyenne">
      <formula>NOT(ISERROR(SEARCH("Moyenne",B179)))</formula>
    </cfRule>
    <cfRule type="containsText" dxfId="1251" priority="97" operator="containsText" text="Faible">
      <formula>NOT(ISERROR(SEARCH("Faible",B179)))</formula>
    </cfRule>
  </conditionalFormatting>
  <conditionalFormatting sqref="B183">
    <cfRule type="colorScale" priority="92">
      <colorScale>
        <cfvo type="min"/>
        <cfvo type="percentile" val="50"/>
        <cfvo type="max"/>
        <color rgb="FFF8696B"/>
        <color rgb="FFFFEB84"/>
        <color rgb="FF63BE7B"/>
      </colorScale>
    </cfRule>
  </conditionalFormatting>
  <conditionalFormatting sqref="B183">
    <cfRule type="containsText" dxfId="1250" priority="87" operator="containsText" text="Critique">
      <formula>NOT(ISERROR(SEARCH("Critique",B183)))</formula>
    </cfRule>
    <cfRule type="containsText" dxfId="1249" priority="88" operator="containsText" text="Forte">
      <formula>NOT(ISERROR(SEARCH("Forte",B183)))</formula>
    </cfRule>
    <cfRule type="containsText" dxfId="1248" priority="89" operator="containsText" text="Moyenne">
      <formula>NOT(ISERROR(SEARCH("Moyenne",B183)))</formula>
    </cfRule>
    <cfRule type="containsText" dxfId="1247" priority="90" operator="containsText" text="Moyenne">
      <formula>NOT(ISERROR(SEARCH("Moyenne",B183)))</formula>
    </cfRule>
    <cfRule type="containsText" dxfId="1246" priority="91" operator="containsText" text="Faible">
      <formula>NOT(ISERROR(SEARCH("Faible",B183)))</formula>
    </cfRule>
  </conditionalFormatting>
  <conditionalFormatting sqref="B186">
    <cfRule type="containsText" dxfId="1245" priority="82" operator="containsText" text="Critique">
      <formula>NOT(ISERROR(SEARCH("Critique",B186)))</formula>
    </cfRule>
    <cfRule type="containsText" dxfId="1244" priority="83" operator="containsText" text="Forte">
      <formula>NOT(ISERROR(SEARCH("Forte",B186)))</formula>
    </cfRule>
    <cfRule type="containsText" dxfId="1243" priority="84" operator="containsText" text="Moyenne">
      <formula>NOT(ISERROR(SEARCH("Moyenne",B186)))</formula>
    </cfRule>
    <cfRule type="containsText" dxfId="1242" priority="85" operator="containsText" text="Moyenne">
      <formula>NOT(ISERROR(SEARCH("Moyenne",B186)))</formula>
    </cfRule>
    <cfRule type="containsText" dxfId="1241" priority="86" operator="containsText" text="Faible">
      <formula>NOT(ISERROR(SEARCH("Faible",B186)))</formula>
    </cfRule>
  </conditionalFormatting>
  <conditionalFormatting sqref="B185">
    <cfRule type="containsText" dxfId="1240" priority="77" operator="containsText" text="Critique">
      <formula>NOT(ISERROR(SEARCH("Critique",B185)))</formula>
    </cfRule>
    <cfRule type="containsText" dxfId="1239" priority="78" operator="containsText" text="Forte">
      <formula>NOT(ISERROR(SEARCH("Forte",B185)))</formula>
    </cfRule>
    <cfRule type="containsText" dxfId="1238" priority="79" operator="containsText" text="Moyenne">
      <formula>NOT(ISERROR(SEARCH("Moyenne",B185)))</formula>
    </cfRule>
    <cfRule type="containsText" dxfId="1237" priority="80" operator="containsText" text="Moyenne">
      <formula>NOT(ISERROR(SEARCH("Moyenne",B185)))</formula>
    </cfRule>
    <cfRule type="containsText" dxfId="1236" priority="81" operator="containsText" text="Faible">
      <formula>NOT(ISERROR(SEARCH("Faible",B185)))</formula>
    </cfRule>
  </conditionalFormatting>
  <conditionalFormatting sqref="B187">
    <cfRule type="containsText" dxfId="1235" priority="72" operator="containsText" text="Critique">
      <formula>NOT(ISERROR(SEARCH("Critique",B187)))</formula>
    </cfRule>
    <cfRule type="containsText" dxfId="1234" priority="73" operator="containsText" text="Forte">
      <formula>NOT(ISERROR(SEARCH("Forte",B187)))</formula>
    </cfRule>
    <cfRule type="containsText" dxfId="1233" priority="74" operator="containsText" text="Moyenne">
      <formula>NOT(ISERROR(SEARCH("Moyenne",B187)))</formula>
    </cfRule>
    <cfRule type="containsText" dxfId="1232" priority="75" operator="containsText" text="Moyenne">
      <formula>NOT(ISERROR(SEARCH("Moyenne",B187)))</formula>
    </cfRule>
    <cfRule type="containsText" dxfId="1231" priority="76" operator="containsText" text="Faible">
      <formula>NOT(ISERROR(SEARCH("Faible",B187)))</formula>
    </cfRule>
  </conditionalFormatting>
  <conditionalFormatting sqref="B190:B192">
    <cfRule type="colorScale" priority="71">
      <colorScale>
        <cfvo type="min"/>
        <cfvo type="percentile" val="50"/>
        <cfvo type="max"/>
        <color rgb="FFF8696B"/>
        <color rgb="FFFFEB84"/>
        <color rgb="FF63BE7B"/>
      </colorScale>
    </cfRule>
  </conditionalFormatting>
  <conditionalFormatting sqref="B189:B192">
    <cfRule type="containsText" dxfId="1230" priority="66" operator="containsText" text="Critique">
      <formula>NOT(ISERROR(SEARCH("Critique",B189)))</formula>
    </cfRule>
    <cfRule type="containsText" dxfId="1229" priority="67" operator="containsText" text="Forte">
      <formula>NOT(ISERROR(SEARCH("Forte",B189)))</formula>
    </cfRule>
    <cfRule type="containsText" dxfId="1228" priority="68" operator="containsText" text="Moyenne">
      <formula>NOT(ISERROR(SEARCH("Moyenne",B189)))</formula>
    </cfRule>
    <cfRule type="containsText" dxfId="1227" priority="69" operator="containsText" text="Moyenne">
      <formula>NOT(ISERROR(SEARCH("Moyenne",B189)))</formula>
    </cfRule>
    <cfRule type="containsText" dxfId="1226" priority="70" operator="containsText" text="Faible">
      <formula>NOT(ISERROR(SEARCH("Faible",B189)))</formula>
    </cfRule>
  </conditionalFormatting>
  <conditionalFormatting sqref="B193">
    <cfRule type="colorScale" priority="65">
      <colorScale>
        <cfvo type="min"/>
        <cfvo type="percentile" val="50"/>
        <cfvo type="max"/>
        <color rgb="FFF8696B"/>
        <color rgb="FFFFEB84"/>
        <color rgb="FF63BE7B"/>
      </colorScale>
    </cfRule>
  </conditionalFormatting>
  <conditionalFormatting sqref="B193">
    <cfRule type="containsText" dxfId="1225" priority="60" operator="containsText" text="Critique">
      <formula>NOT(ISERROR(SEARCH("Critique",B193)))</formula>
    </cfRule>
    <cfRule type="containsText" dxfId="1224" priority="61" operator="containsText" text="Forte">
      <formula>NOT(ISERROR(SEARCH("Forte",B193)))</formula>
    </cfRule>
    <cfRule type="containsText" dxfId="1223" priority="62" operator="containsText" text="Moyenne">
      <formula>NOT(ISERROR(SEARCH("Moyenne",B193)))</formula>
    </cfRule>
    <cfRule type="containsText" dxfId="1222" priority="63" operator="containsText" text="Moyenne">
      <formula>NOT(ISERROR(SEARCH("Moyenne",B193)))</formula>
    </cfRule>
    <cfRule type="containsText" dxfId="1221" priority="64" operator="containsText" text="Faible">
      <formula>NOT(ISERROR(SEARCH("Faible",B193)))</formula>
    </cfRule>
  </conditionalFormatting>
  <conditionalFormatting sqref="B196">
    <cfRule type="containsText" dxfId="1220" priority="55" operator="containsText" text="Critique">
      <formula>NOT(ISERROR(SEARCH("Critique",B196)))</formula>
    </cfRule>
    <cfRule type="containsText" dxfId="1219" priority="56" operator="containsText" text="Forte">
      <formula>NOT(ISERROR(SEARCH("Forte",B196)))</formula>
    </cfRule>
    <cfRule type="containsText" dxfId="1218" priority="57" operator="containsText" text="Moyenne">
      <formula>NOT(ISERROR(SEARCH("Moyenne",B196)))</formula>
    </cfRule>
    <cfRule type="containsText" dxfId="1217" priority="58" operator="containsText" text="Moyenne">
      <formula>NOT(ISERROR(SEARCH("Moyenne",B196)))</formula>
    </cfRule>
    <cfRule type="containsText" dxfId="1216" priority="59" operator="containsText" text="Faible">
      <formula>NOT(ISERROR(SEARCH("Faible",B196)))</formula>
    </cfRule>
  </conditionalFormatting>
  <conditionalFormatting sqref="B195">
    <cfRule type="containsText" dxfId="1215" priority="50" operator="containsText" text="Critique">
      <formula>NOT(ISERROR(SEARCH("Critique",B195)))</formula>
    </cfRule>
    <cfRule type="containsText" dxfId="1214" priority="51" operator="containsText" text="Forte">
      <formula>NOT(ISERROR(SEARCH("Forte",B195)))</formula>
    </cfRule>
    <cfRule type="containsText" dxfId="1213" priority="52" operator="containsText" text="Moyenne">
      <formula>NOT(ISERROR(SEARCH("Moyenne",B195)))</formula>
    </cfRule>
    <cfRule type="containsText" dxfId="1212" priority="53" operator="containsText" text="Moyenne">
      <formula>NOT(ISERROR(SEARCH("Moyenne",B195)))</formula>
    </cfRule>
    <cfRule type="containsText" dxfId="1211" priority="54" operator="containsText" text="Faible">
      <formula>NOT(ISERROR(SEARCH("Faible",B195)))</formula>
    </cfRule>
  </conditionalFormatting>
  <conditionalFormatting sqref="B197">
    <cfRule type="containsText" dxfId="1210" priority="45" operator="containsText" text="Critique">
      <formula>NOT(ISERROR(SEARCH("Critique",B197)))</formula>
    </cfRule>
    <cfRule type="containsText" dxfId="1209" priority="46" operator="containsText" text="Forte">
      <formula>NOT(ISERROR(SEARCH("Forte",B197)))</formula>
    </cfRule>
    <cfRule type="containsText" dxfId="1208" priority="47" operator="containsText" text="Moyenne">
      <formula>NOT(ISERROR(SEARCH("Moyenne",B197)))</formula>
    </cfRule>
    <cfRule type="containsText" dxfId="1207" priority="48" operator="containsText" text="Moyenne">
      <formula>NOT(ISERROR(SEARCH("Moyenne",B197)))</formula>
    </cfRule>
    <cfRule type="containsText" dxfId="1206" priority="49" operator="containsText" text="Faible">
      <formula>NOT(ISERROR(SEARCH("Faible",B197)))</formula>
    </cfRule>
  </conditionalFormatting>
  <conditionalFormatting sqref="B204 B206">
    <cfRule type="containsText" dxfId="1205" priority="40" operator="containsText" text="Critique">
      <formula>NOT(ISERROR(SEARCH("Critique",B204)))</formula>
    </cfRule>
    <cfRule type="containsText" dxfId="1204" priority="41" operator="containsText" text="Forte">
      <formula>NOT(ISERROR(SEARCH("Forte",B204)))</formula>
    </cfRule>
    <cfRule type="containsText" dxfId="1203" priority="42" operator="containsText" text="Moyenne">
      <formula>NOT(ISERROR(SEARCH("Moyenne",B204)))</formula>
    </cfRule>
    <cfRule type="containsText" dxfId="1202" priority="43" operator="containsText" text="Moyenne">
      <formula>NOT(ISERROR(SEARCH("Moyenne",B204)))</formula>
    </cfRule>
    <cfRule type="containsText" dxfId="1201" priority="44" operator="containsText" text="Faible">
      <formula>NOT(ISERROR(SEARCH("Faible",B204)))</formula>
    </cfRule>
  </conditionalFormatting>
  <conditionalFormatting sqref="B207">
    <cfRule type="containsText" dxfId="1200" priority="30" operator="containsText" text="Critique">
      <formula>NOT(ISERROR(SEARCH("Critique",B207)))</formula>
    </cfRule>
    <cfRule type="containsText" dxfId="1199" priority="31" operator="containsText" text="Forte">
      <formula>NOT(ISERROR(SEARCH("Forte",B207)))</formula>
    </cfRule>
    <cfRule type="containsText" dxfId="1198" priority="32" operator="containsText" text="Moyenne">
      <formula>NOT(ISERROR(SEARCH("Moyenne",B207)))</formula>
    </cfRule>
    <cfRule type="containsText" dxfId="1197" priority="33" operator="containsText" text="Moyenne">
      <formula>NOT(ISERROR(SEARCH("Moyenne",B207)))</formula>
    </cfRule>
    <cfRule type="containsText" dxfId="1196" priority="34" operator="containsText" text="Faible">
      <formula>NOT(ISERROR(SEARCH("Faible",B207)))</formula>
    </cfRule>
  </conditionalFormatting>
  <conditionalFormatting sqref="B200:B202">
    <cfRule type="colorScale" priority="29">
      <colorScale>
        <cfvo type="min"/>
        <cfvo type="percentile" val="50"/>
        <cfvo type="max"/>
        <color rgb="FFF8696B"/>
        <color rgb="FFFFEB84"/>
        <color rgb="FF63BE7B"/>
      </colorScale>
    </cfRule>
  </conditionalFormatting>
  <conditionalFormatting sqref="B199:B202">
    <cfRule type="containsText" dxfId="1195" priority="24" operator="containsText" text="Critique">
      <formula>NOT(ISERROR(SEARCH("Critique",B199)))</formula>
    </cfRule>
    <cfRule type="containsText" dxfId="1194" priority="25" operator="containsText" text="Forte">
      <formula>NOT(ISERROR(SEARCH("Forte",B199)))</formula>
    </cfRule>
    <cfRule type="containsText" dxfId="1193" priority="26" operator="containsText" text="Moyenne">
      <formula>NOT(ISERROR(SEARCH("Moyenne",B199)))</formula>
    </cfRule>
    <cfRule type="containsText" dxfId="1192" priority="27" operator="containsText" text="Moyenne">
      <formula>NOT(ISERROR(SEARCH("Moyenne",B199)))</formula>
    </cfRule>
    <cfRule type="containsText" dxfId="1191" priority="28" operator="containsText" text="Faible">
      <formula>NOT(ISERROR(SEARCH("Faible",B199)))</formula>
    </cfRule>
  </conditionalFormatting>
  <conditionalFormatting sqref="B203">
    <cfRule type="colorScale" priority="23">
      <colorScale>
        <cfvo type="min"/>
        <cfvo type="percentile" val="50"/>
        <cfvo type="max"/>
        <color rgb="FFF8696B"/>
        <color rgb="FFFFEB84"/>
        <color rgb="FF63BE7B"/>
      </colorScale>
    </cfRule>
  </conditionalFormatting>
  <conditionalFormatting sqref="B203">
    <cfRule type="containsText" dxfId="1190" priority="18" operator="containsText" text="Critique">
      <formula>NOT(ISERROR(SEARCH("Critique",B203)))</formula>
    </cfRule>
    <cfRule type="containsText" dxfId="1189" priority="19" operator="containsText" text="Forte">
      <formula>NOT(ISERROR(SEARCH("Forte",B203)))</formula>
    </cfRule>
    <cfRule type="containsText" dxfId="1188" priority="20" operator="containsText" text="Moyenne">
      <formula>NOT(ISERROR(SEARCH("Moyenne",B203)))</formula>
    </cfRule>
    <cfRule type="containsText" dxfId="1187" priority="21" operator="containsText" text="Moyenne">
      <formula>NOT(ISERROR(SEARCH("Moyenne",B203)))</formula>
    </cfRule>
    <cfRule type="containsText" dxfId="1186" priority="22" operator="containsText" text="Faible">
      <formula>NOT(ISERROR(SEARCH("Faible",B203)))</formula>
    </cfRule>
  </conditionalFormatting>
  <conditionalFormatting sqref="B205">
    <cfRule type="containsText" dxfId="1185" priority="13" operator="containsText" text="Critique">
      <formula>NOT(ISERROR(SEARCH("Critique",B205)))</formula>
    </cfRule>
    <cfRule type="containsText" dxfId="1184" priority="14" operator="containsText" text="Forte">
      <formula>NOT(ISERROR(SEARCH("Forte",B205)))</formula>
    </cfRule>
    <cfRule type="containsText" dxfId="1183" priority="15" operator="containsText" text="Moyenne">
      <formula>NOT(ISERROR(SEARCH("Moyenne",B205)))</formula>
    </cfRule>
    <cfRule type="containsText" dxfId="1182" priority="16" operator="containsText" text="Moyenne">
      <formula>NOT(ISERROR(SEARCH("Moyenne",B205)))</formula>
    </cfRule>
    <cfRule type="containsText" dxfId="1181" priority="17" operator="containsText" text="Faible">
      <formula>NOT(ISERROR(SEARCH("Faible",B205)))</formula>
    </cfRule>
  </conditionalFormatting>
  <conditionalFormatting sqref="B210:B212">
    <cfRule type="colorScale" priority="12">
      <colorScale>
        <cfvo type="min"/>
        <cfvo type="percentile" val="50"/>
        <cfvo type="max"/>
        <color rgb="FFF8696B"/>
        <color rgb="FFFFEB84"/>
        <color rgb="FF63BE7B"/>
      </colorScale>
    </cfRule>
  </conditionalFormatting>
  <conditionalFormatting sqref="B209:B212">
    <cfRule type="containsText" dxfId="1180" priority="7" operator="containsText" text="Critique">
      <formula>NOT(ISERROR(SEARCH("Critique",B209)))</formula>
    </cfRule>
    <cfRule type="containsText" dxfId="1179" priority="8" operator="containsText" text="Forte">
      <formula>NOT(ISERROR(SEARCH("Forte",B209)))</formula>
    </cfRule>
    <cfRule type="containsText" dxfId="1178" priority="9" operator="containsText" text="Moyenne">
      <formula>NOT(ISERROR(SEARCH("Moyenne",B209)))</formula>
    </cfRule>
    <cfRule type="containsText" dxfId="1177" priority="10" operator="containsText" text="Moyenne">
      <formula>NOT(ISERROR(SEARCH("Moyenne",B209)))</formula>
    </cfRule>
    <cfRule type="containsText" dxfId="1176" priority="11" operator="containsText" text="Faible">
      <formula>NOT(ISERROR(SEARCH("Faible",B209)))</formula>
    </cfRule>
  </conditionalFormatting>
  <conditionalFormatting sqref="B213">
    <cfRule type="colorScale" priority="6">
      <colorScale>
        <cfvo type="min"/>
        <cfvo type="percentile" val="50"/>
        <cfvo type="max"/>
        <color rgb="FFF8696B"/>
        <color rgb="FFFFEB84"/>
        <color rgb="FF63BE7B"/>
      </colorScale>
    </cfRule>
  </conditionalFormatting>
  <conditionalFormatting sqref="B213">
    <cfRule type="containsText" dxfId="1175" priority="1" operator="containsText" text="Critique">
      <formula>NOT(ISERROR(SEARCH("Critique",B213)))</formula>
    </cfRule>
    <cfRule type="containsText" dxfId="1174" priority="2" operator="containsText" text="Forte">
      <formula>NOT(ISERROR(SEARCH("Forte",B213)))</formula>
    </cfRule>
    <cfRule type="containsText" dxfId="1173" priority="3" operator="containsText" text="Moyenne">
      <formula>NOT(ISERROR(SEARCH("Moyenne",B213)))</formula>
    </cfRule>
    <cfRule type="containsText" dxfId="1172" priority="4" operator="containsText" text="Moyenne">
      <formula>NOT(ISERROR(SEARCH("Moyenne",B213)))</formula>
    </cfRule>
    <cfRule type="containsText" dxfId="1171" priority="5" operator="containsText" text="Faible">
      <formula>NOT(ISERROR(SEARCH("Faible",B213)))</formula>
    </cfRule>
  </conditionalFormatting>
  <pageMargins left="0.75" right="0.75" top="1" bottom="1"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8FE1B-2B38-4BA6-B068-7E9ABC38CC71}">
  <sheetPr>
    <tabColor rgb="FF008A3E"/>
    <outlinePr summaryBelow="0" summaryRight="0"/>
    <pageSetUpPr fitToPage="1"/>
  </sheetPr>
  <dimension ref="A1:Z948"/>
  <sheetViews>
    <sheetView topLeftCell="A22" zoomScale="85" zoomScaleNormal="85" workbookViewId="0">
      <selection activeCell="B32" sqref="B32"/>
    </sheetView>
  </sheetViews>
  <sheetFormatPr baseColWidth="10" defaultColWidth="14.44140625" defaultRowHeight="15" customHeight="1" x14ac:dyDescent="0.25"/>
  <cols>
    <col min="1" max="1" width="7.33203125" style="149" customWidth="1"/>
    <col min="2" max="2" width="88.44140625" style="147" customWidth="1"/>
    <col min="3" max="3" width="103.88671875" style="148" customWidth="1"/>
    <col min="4" max="4" width="103.88671875" style="147" customWidth="1"/>
    <col min="5" max="16384" width="14.44140625" style="147"/>
  </cols>
  <sheetData>
    <row r="1" spans="1:26" ht="39" customHeight="1" x14ac:dyDescent="0.3">
      <c r="A1" s="181"/>
      <c r="B1" s="182"/>
      <c r="C1" s="183"/>
      <c r="D1" s="172"/>
      <c r="E1" s="172"/>
      <c r="F1" s="172"/>
      <c r="G1" s="151"/>
      <c r="H1" s="151"/>
      <c r="I1" s="151"/>
      <c r="J1" s="151"/>
      <c r="K1" s="151"/>
      <c r="L1" s="151"/>
      <c r="M1" s="151"/>
      <c r="N1" s="151"/>
      <c r="O1" s="151"/>
      <c r="P1" s="151"/>
      <c r="Q1" s="151"/>
      <c r="R1" s="151"/>
      <c r="S1" s="151"/>
      <c r="T1" s="151"/>
      <c r="U1" s="151"/>
      <c r="V1" s="151"/>
      <c r="W1" s="156"/>
      <c r="X1" s="156"/>
      <c r="Y1" s="156"/>
      <c r="Z1" s="156"/>
    </row>
    <row r="2" spans="1:26" ht="52.5" customHeight="1" x14ac:dyDescent="0.3">
      <c r="A2" s="182"/>
      <c r="B2" s="182"/>
      <c r="C2" s="183"/>
      <c r="D2" s="172"/>
      <c r="E2" s="172"/>
      <c r="F2" s="172"/>
      <c r="G2" s="151"/>
      <c r="H2" s="151"/>
      <c r="I2" s="151"/>
      <c r="J2" s="151"/>
      <c r="K2" s="151"/>
      <c r="L2" s="151"/>
      <c r="M2" s="151"/>
      <c r="N2" s="151"/>
      <c r="O2" s="151"/>
      <c r="P2" s="151"/>
      <c r="Q2" s="151"/>
      <c r="R2" s="151"/>
      <c r="S2" s="151"/>
      <c r="T2" s="151"/>
      <c r="U2" s="151"/>
      <c r="V2" s="151"/>
      <c r="W2" s="156"/>
      <c r="X2" s="156"/>
      <c r="Y2" s="156"/>
      <c r="Z2" s="156"/>
    </row>
    <row r="3" spans="1:26" ht="27.75" customHeight="1" x14ac:dyDescent="0.3">
      <c r="A3" s="184" t="s">
        <v>288</v>
      </c>
      <c r="B3" s="182"/>
      <c r="C3" s="183"/>
      <c r="D3" s="163"/>
      <c r="E3" s="163"/>
      <c r="F3" s="163"/>
      <c r="G3" s="151"/>
      <c r="H3" s="151"/>
      <c r="I3" s="151"/>
      <c r="J3" s="151"/>
      <c r="K3" s="151"/>
      <c r="L3" s="151"/>
      <c r="M3" s="151"/>
      <c r="N3" s="151"/>
      <c r="O3" s="151"/>
      <c r="P3" s="151"/>
      <c r="Q3" s="151"/>
      <c r="R3" s="151"/>
      <c r="S3" s="151"/>
      <c r="T3" s="151"/>
      <c r="U3" s="151"/>
      <c r="V3" s="151"/>
      <c r="W3" s="151"/>
      <c r="X3" s="151"/>
      <c r="Y3" s="151"/>
      <c r="Z3" s="151"/>
    </row>
    <row r="4" spans="1:26" ht="27.75" customHeight="1" x14ac:dyDescent="0.3">
      <c r="A4" s="162"/>
      <c r="B4" s="159" t="s">
        <v>287</v>
      </c>
      <c r="C4" s="159" t="s">
        <v>253</v>
      </c>
      <c r="D4" s="163"/>
      <c r="E4" s="163"/>
      <c r="F4" s="163"/>
      <c r="G4" s="151"/>
      <c r="H4" s="151"/>
      <c r="I4" s="151"/>
      <c r="J4" s="151"/>
      <c r="K4" s="151"/>
      <c r="L4" s="151"/>
      <c r="M4" s="151"/>
      <c r="N4" s="151"/>
      <c r="O4" s="151"/>
      <c r="P4" s="151"/>
      <c r="Q4" s="151"/>
      <c r="R4" s="151"/>
      <c r="S4" s="151"/>
      <c r="T4" s="151"/>
      <c r="U4" s="151"/>
      <c r="V4" s="151"/>
      <c r="W4" s="151"/>
      <c r="X4" s="151"/>
      <c r="Y4" s="151"/>
      <c r="Z4" s="151"/>
    </row>
    <row r="5" spans="1:26" ht="27.75" customHeight="1" x14ac:dyDescent="0.3">
      <c r="A5" s="158">
        <f t="shared" ref="A5:A12" si="0">ROW() - 4</f>
        <v>1</v>
      </c>
      <c r="B5" s="164" t="s">
        <v>286</v>
      </c>
      <c r="C5" s="171"/>
      <c r="D5" s="151"/>
      <c r="E5" s="151"/>
      <c r="F5" s="151"/>
      <c r="G5" s="151"/>
      <c r="H5" s="151"/>
      <c r="I5" s="151"/>
      <c r="J5" s="151"/>
      <c r="K5" s="151"/>
      <c r="L5" s="151"/>
      <c r="M5" s="151"/>
      <c r="N5" s="151"/>
      <c r="O5" s="151"/>
      <c r="P5" s="151"/>
      <c r="Q5" s="151"/>
      <c r="R5" s="151"/>
      <c r="S5" s="151"/>
      <c r="T5" s="151"/>
      <c r="U5" s="151"/>
      <c r="V5" s="151"/>
      <c r="W5" s="151"/>
      <c r="X5" s="151"/>
      <c r="Y5" s="151"/>
      <c r="Z5" s="151"/>
    </row>
    <row r="6" spans="1:26" ht="27.75" customHeight="1" x14ac:dyDescent="0.3">
      <c r="A6" s="158">
        <f t="shared" si="0"/>
        <v>2</v>
      </c>
      <c r="B6" s="164" t="s">
        <v>285</v>
      </c>
      <c r="C6" s="171"/>
      <c r="D6" s="151"/>
      <c r="E6" s="151"/>
      <c r="F6" s="151"/>
      <c r="G6" s="151"/>
      <c r="H6" s="151"/>
      <c r="I6" s="151"/>
      <c r="J6" s="151"/>
      <c r="K6" s="151"/>
      <c r="L6" s="151"/>
      <c r="M6" s="151"/>
      <c r="N6" s="151"/>
      <c r="O6" s="151"/>
      <c r="P6" s="151"/>
      <c r="Q6" s="151"/>
      <c r="R6" s="151"/>
      <c r="S6" s="151"/>
      <c r="T6" s="151"/>
      <c r="U6" s="151"/>
      <c r="V6" s="151"/>
      <c r="W6" s="151"/>
      <c r="X6" s="151"/>
      <c r="Y6" s="151"/>
      <c r="Z6" s="151"/>
    </row>
    <row r="7" spans="1:26" ht="27.75" customHeight="1" x14ac:dyDescent="0.3">
      <c r="A7" s="158">
        <f t="shared" si="0"/>
        <v>3</v>
      </c>
      <c r="B7" s="164" t="s">
        <v>284</v>
      </c>
      <c r="C7" s="171"/>
      <c r="D7" s="151"/>
      <c r="E7" s="151"/>
      <c r="F7" s="151"/>
      <c r="G7" s="151"/>
      <c r="H7" s="151"/>
      <c r="I7" s="151"/>
      <c r="J7" s="151"/>
      <c r="K7" s="151"/>
      <c r="L7" s="151"/>
      <c r="M7" s="151"/>
      <c r="N7" s="151"/>
      <c r="O7" s="151"/>
      <c r="P7" s="151"/>
      <c r="Q7" s="151"/>
      <c r="R7" s="151"/>
      <c r="S7" s="151"/>
      <c r="T7" s="151"/>
      <c r="U7" s="151"/>
      <c r="V7" s="151"/>
      <c r="W7" s="151"/>
      <c r="X7" s="151"/>
      <c r="Y7" s="151"/>
      <c r="Z7" s="151"/>
    </row>
    <row r="8" spans="1:26" ht="27.75" customHeight="1" x14ac:dyDescent="0.3">
      <c r="A8" s="158">
        <f t="shared" si="0"/>
        <v>4</v>
      </c>
      <c r="B8" s="164" t="s">
        <v>283</v>
      </c>
      <c r="C8" s="171"/>
      <c r="D8" s="151"/>
      <c r="E8" s="151"/>
      <c r="F8" s="151"/>
      <c r="G8" s="151"/>
      <c r="H8" s="151"/>
      <c r="I8" s="151"/>
      <c r="J8" s="151"/>
      <c r="K8" s="151"/>
      <c r="L8" s="151"/>
      <c r="M8" s="151"/>
      <c r="N8" s="151"/>
      <c r="O8" s="151"/>
      <c r="P8" s="151"/>
      <c r="Q8" s="151"/>
      <c r="R8" s="151"/>
      <c r="S8" s="151"/>
      <c r="T8" s="151"/>
      <c r="U8" s="151"/>
      <c r="V8" s="151"/>
      <c r="W8" s="151"/>
      <c r="X8" s="151"/>
      <c r="Y8" s="151"/>
      <c r="Z8" s="151"/>
    </row>
    <row r="9" spans="1:26" ht="27.75" customHeight="1" x14ac:dyDescent="0.3">
      <c r="A9" s="158">
        <f t="shared" si="0"/>
        <v>5</v>
      </c>
      <c r="B9" s="164" t="s">
        <v>282</v>
      </c>
      <c r="C9" s="171"/>
      <c r="D9" s="151"/>
      <c r="E9" s="151"/>
      <c r="F9" s="151"/>
      <c r="G9" s="151"/>
      <c r="H9" s="151"/>
      <c r="I9" s="151"/>
      <c r="J9" s="151"/>
      <c r="K9" s="151"/>
      <c r="L9" s="151"/>
      <c r="M9" s="151"/>
      <c r="N9" s="151"/>
      <c r="O9" s="151"/>
      <c r="P9" s="151"/>
      <c r="Q9" s="151"/>
      <c r="R9" s="151"/>
      <c r="S9" s="151"/>
      <c r="T9" s="151"/>
      <c r="U9" s="151"/>
      <c r="V9" s="151"/>
      <c r="W9" s="151"/>
      <c r="X9" s="151"/>
      <c r="Y9" s="151"/>
      <c r="Z9" s="151"/>
    </row>
    <row r="10" spans="1:26" ht="27.75" customHeight="1" x14ac:dyDescent="0.3">
      <c r="A10" s="158">
        <f t="shared" si="0"/>
        <v>6</v>
      </c>
      <c r="B10" s="164" t="s">
        <v>281</v>
      </c>
      <c r="C10" s="171"/>
      <c r="D10" s="151"/>
      <c r="E10" s="151"/>
      <c r="F10" s="151"/>
      <c r="G10" s="151"/>
      <c r="H10" s="151"/>
      <c r="I10" s="151"/>
      <c r="J10" s="151"/>
      <c r="K10" s="151"/>
      <c r="L10" s="151"/>
      <c r="M10" s="151"/>
      <c r="N10" s="151"/>
      <c r="O10" s="151"/>
      <c r="P10" s="151"/>
      <c r="Q10" s="151"/>
      <c r="R10" s="151"/>
      <c r="S10" s="151"/>
      <c r="T10" s="151"/>
      <c r="U10" s="151"/>
      <c r="V10" s="151"/>
      <c r="W10" s="151"/>
      <c r="X10" s="151"/>
      <c r="Y10" s="151"/>
      <c r="Z10" s="151"/>
    </row>
    <row r="11" spans="1:26" ht="27.75" customHeight="1" x14ac:dyDescent="0.3">
      <c r="A11" s="158">
        <f t="shared" si="0"/>
        <v>7</v>
      </c>
      <c r="B11" s="164" t="s">
        <v>280</v>
      </c>
      <c r="C11" s="171"/>
      <c r="D11" s="151"/>
      <c r="E11" s="151"/>
      <c r="F11" s="151"/>
      <c r="G11" s="151"/>
      <c r="H11" s="151"/>
      <c r="I11" s="151"/>
      <c r="J11" s="151"/>
      <c r="K11" s="151"/>
      <c r="L11" s="151"/>
      <c r="M11" s="151"/>
      <c r="N11" s="151"/>
      <c r="O11" s="151"/>
      <c r="P11" s="151"/>
      <c r="Q11" s="151"/>
      <c r="R11" s="151"/>
      <c r="S11" s="151"/>
      <c r="T11" s="151"/>
      <c r="U11" s="151"/>
      <c r="V11" s="151"/>
      <c r="W11" s="151"/>
      <c r="X11" s="151"/>
      <c r="Y11" s="151"/>
      <c r="Z11" s="151"/>
    </row>
    <row r="12" spans="1:26" ht="27.75" customHeight="1" x14ac:dyDescent="0.3">
      <c r="A12" s="158">
        <f t="shared" si="0"/>
        <v>8</v>
      </c>
      <c r="B12" s="164" t="s">
        <v>279</v>
      </c>
      <c r="C12" s="171"/>
      <c r="D12" s="151"/>
      <c r="E12" s="151"/>
      <c r="F12" s="151"/>
      <c r="G12" s="151"/>
      <c r="H12" s="151"/>
      <c r="I12" s="151"/>
      <c r="J12" s="151"/>
      <c r="K12" s="151"/>
      <c r="L12" s="151"/>
      <c r="M12" s="151"/>
      <c r="N12" s="151"/>
      <c r="O12" s="151"/>
      <c r="P12" s="151"/>
      <c r="Q12" s="151"/>
      <c r="R12" s="151"/>
      <c r="S12" s="151"/>
      <c r="T12" s="151"/>
      <c r="U12" s="151"/>
      <c r="V12" s="151"/>
      <c r="W12" s="151"/>
      <c r="X12" s="151"/>
      <c r="Y12" s="151"/>
      <c r="Z12" s="151"/>
    </row>
    <row r="13" spans="1:26" ht="27.75" customHeight="1" x14ac:dyDescent="0.3">
      <c r="A13" s="162"/>
      <c r="B13" s="159" t="s">
        <v>278</v>
      </c>
      <c r="C13" s="159" t="s">
        <v>253</v>
      </c>
      <c r="D13" s="163"/>
      <c r="E13" s="163"/>
      <c r="F13" s="163"/>
      <c r="G13" s="151"/>
      <c r="H13" s="151"/>
      <c r="I13" s="151"/>
      <c r="J13" s="151"/>
      <c r="K13" s="151"/>
      <c r="L13" s="151"/>
      <c r="M13" s="151"/>
      <c r="N13" s="151"/>
      <c r="O13" s="151"/>
      <c r="P13" s="151"/>
      <c r="Q13" s="151"/>
      <c r="R13" s="151"/>
      <c r="S13" s="151"/>
      <c r="T13" s="151"/>
      <c r="U13" s="151"/>
      <c r="V13" s="151"/>
      <c r="W13" s="151"/>
      <c r="X13" s="151"/>
      <c r="Y13" s="151"/>
      <c r="Z13" s="151"/>
    </row>
    <row r="14" spans="1:26" ht="27.75" customHeight="1" x14ac:dyDescent="0.3">
      <c r="A14" s="168">
        <f>ROW() - 5</f>
        <v>9</v>
      </c>
      <c r="B14" s="170" t="s">
        <v>277</v>
      </c>
      <c r="C14" s="169"/>
      <c r="D14" s="163"/>
      <c r="E14" s="163"/>
      <c r="F14" s="163"/>
      <c r="G14" s="151"/>
      <c r="H14" s="151"/>
      <c r="I14" s="151"/>
      <c r="J14" s="151"/>
      <c r="K14" s="151"/>
      <c r="L14" s="151"/>
      <c r="M14" s="151"/>
      <c r="N14" s="151"/>
      <c r="O14" s="151"/>
      <c r="P14" s="151"/>
      <c r="Q14" s="151"/>
      <c r="R14" s="151"/>
      <c r="S14" s="151"/>
      <c r="T14" s="151"/>
      <c r="U14" s="151"/>
      <c r="V14" s="151"/>
      <c r="W14" s="151"/>
      <c r="X14" s="151"/>
      <c r="Y14" s="151"/>
      <c r="Z14" s="151"/>
    </row>
    <row r="15" spans="1:26" ht="27.75" customHeight="1" x14ac:dyDescent="0.3">
      <c r="A15" s="168">
        <f>ROW() - 5</f>
        <v>10</v>
      </c>
      <c r="B15" s="167" t="s">
        <v>276</v>
      </c>
      <c r="C15" s="166"/>
      <c r="D15" s="163"/>
      <c r="E15" s="163"/>
      <c r="F15" s="163"/>
      <c r="G15" s="151"/>
      <c r="H15" s="151"/>
      <c r="I15" s="151"/>
      <c r="J15" s="151"/>
      <c r="K15" s="151"/>
      <c r="L15" s="151"/>
      <c r="M15" s="151"/>
      <c r="N15" s="151"/>
      <c r="O15" s="151"/>
      <c r="P15" s="151"/>
      <c r="Q15" s="151"/>
      <c r="R15" s="151"/>
      <c r="S15" s="151"/>
      <c r="T15" s="151"/>
      <c r="U15" s="151"/>
      <c r="V15" s="151"/>
      <c r="W15" s="151"/>
      <c r="X15" s="151"/>
      <c r="Y15" s="151"/>
      <c r="Z15" s="151"/>
    </row>
    <row r="16" spans="1:26" ht="27.75" customHeight="1" x14ac:dyDescent="0.3">
      <c r="A16" s="168">
        <f>ROW() - 5</f>
        <v>11</v>
      </c>
      <c r="B16" s="167" t="s">
        <v>275</v>
      </c>
      <c r="C16" s="166"/>
      <c r="D16" s="163"/>
      <c r="E16" s="163"/>
      <c r="F16" s="163"/>
      <c r="G16" s="151"/>
      <c r="H16" s="151"/>
      <c r="I16" s="151"/>
      <c r="J16" s="151"/>
      <c r="K16" s="151"/>
      <c r="L16" s="151"/>
      <c r="M16" s="151"/>
      <c r="N16" s="151"/>
      <c r="O16" s="151"/>
      <c r="P16" s="151"/>
      <c r="Q16" s="151"/>
      <c r="R16" s="151"/>
      <c r="S16" s="151"/>
      <c r="T16" s="151"/>
      <c r="U16" s="151"/>
      <c r="V16" s="151"/>
      <c r="W16" s="151"/>
      <c r="X16" s="151"/>
      <c r="Y16" s="151"/>
      <c r="Z16" s="151"/>
    </row>
    <row r="17" spans="1:26" ht="27.75" customHeight="1" x14ac:dyDescent="0.3">
      <c r="A17" s="162"/>
      <c r="B17" s="159" t="s">
        <v>274</v>
      </c>
      <c r="C17" s="159" t="s">
        <v>253</v>
      </c>
      <c r="D17" s="163"/>
      <c r="E17" s="163"/>
      <c r="F17" s="163"/>
      <c r="G17" s="151"/>
      <c r="H17" s="151"/>
      <c r="I17" s="151"/>
      <c r="J17" s="151"/>
      <c r="K17" s="151"/>
      <c r="L17" s="151"/>
      <c r="M17" s="151"/>
      <c r="N17" s="151"/>
      <c r="O17" s="151"/>
      <c r="P17" s="151"/>
      <c r="Q17" s="151"/>
      <c r="R17" s="151"/>
      <c r="S17" s="151"/>
      <c r="T17" s="151"/>
      <c r="U17" s="151"/>
      <c r="V17" s="151"/>
      <c r="W17" s="151"/>
      <c r="X17" s="151"/>
      <c r="Y17" s="151"/>
      <c r="Z17" s="151"/>
    </row>
    <row r="18" spans="1:26" ht="27.75" customHeight="1" x14ac:dyDescent="0.3">
      <c r="A18" s="161">
        <f>ROW() - 6</f>
        <v>12</v>
      </c>
      <c r="B18" s="164" t="s">
        <v>273</v>
      </c>
      <c r="C18" s="164"/>
      <c r="D18" s="163"/>
      <c r="E18" s="163"/>
      <c r="F18" s="163"/>
      <c r="G18" s="151"/>
      <c r="H18" s="151"/>
      <c r="I18" s="151"/>
      <c r="J18" s="151"/>
      <c r="K18" s="151"/>
      <c r="L18" s="151"/>
      <c r="M18" s="151"/>
      <c r="N18" s="151"/>
      <c r="O18" s="151"/>
      <c r="P18" s="151"/>
      <c r="Q18" s="151"/>
      <c r="R18" s="151"/>
      <c r="S18" s="151"/>
      <c r="T18" s="151"/>
      <c r="U18" s="151"/>
      <c r="V18" s="151"/>
      <c r="W18" s="151"/>
      <c r="X18" s="151"/>
      <c r="Y18" s="151"/>
      <c r="Z18" s="151"/>
    </row>
    <row r="19" spans="1:26" ht="27.75" customHeight="1" x14ac:dyDescent="0.3">
      <c r="A19" s="161">
        <f>ROW() - 6</f>
        <v>13</v>
      </c>
      <c r="B19" s="164" t="s">
        <v>272</v>
      </c>
      <c r="C19" s="164"/>
      <c r="D19" s="163"/>
      <c r="E19" s="163"/>
      <c r="F19" s="163"/>
      <c r="G19" s="151"/>
      <c r="H19" s="151"/>
      <c r="I19" s="151"/>
      <c r="J19" s="151"/>
      <c r="K19" s="151"/>
      <c r="L19" s="151"/>
      <c r="M19" s="151"/>
      <c r="N19" s="151"/>
      <c r="O19" s="151"/>
      <c r="P19" s="151"/>
      <c r="Q19" s="151"/>
      <c r="R19" s="151"/>
      <c r="S19" s="151"/>
      <c r="T19" s="151"/>
      <c r="U19" s="151"/>
      <c r="V19" s="151"/>
      <c r="W19" s="151"/>
      <c r="X19" s="151"/>
      <c r="Y19" s="151"/>
      <c r="Z19" s="151"/>
    </row>
    <row r="20" spans="1:26" ht="27.75" customHeight="1" x14ac:dyDescent="0.3">
      <c r="A20" s="161">
        <f>ROW() - 6</f>
        <v>14</v>
      </c>
      <c r="B20" s="164" t="s">
        <v>271</v>
      </c>
      <c r="C20" s="164"/>
      <c r="D20" s="163"/>
      <c r="E20" s="163"/>
      <c r="F20" s="163"/>
      <c r="G20" s="151"/>
      <c r="H20" s="151"/>
      <c r="I20" s="151"/>
      <c r="J20" s="151"/>
      <c r="K20" s="151"/>
      <c r="L20" s="151"/>
      <c r="M20" s="151"/>
      <c r="N20" s="151"/>
      <c r="O20" s="151"/>
      <c r="P20" s="151"/>
      <c r="Q20" s="151"/>
      <c r="R20" s="151"/>
      <c r="S20" s="151"/>
      <c r="T20" s="151"/>
      <c r="U20" s="151"/>
      <c r="V20" s="151"/>
      <c r="W20" s="151"/>
      <c r="X20" s="151"/>
      <c r="Y20" s="151"/>
      <c r="Z20" s="151"/>
    </row>
    <row r="21" spans="1:26" ht="27.75" customHeight="1" x14ac:dyDescent="0.3">
      <c r="A21" s="161">
        <f>ROW() - 6</f>
        <v>15</v>
      </c>
      <c r="B21" s="164" t="s">
        <v>270</v>
      </c>
      <c r="C21" s="164"/>
      <c r="D21" s="163"/>
      <c r="E21" s="163"/>
      <c r="F21" s="163"/>
      <c r="G21" s="151"/>
      <c r="H21" s="151"/>
      <c r="I21" s="151"/>
      <c r="J21" s="151"/>
      <c r="K21" s="151"/>
      <c r="L21" s="151"/>
      <c r="M21" s="151"/>
      <c r="N21" s="151"/>
      <c r="O21" s="151"/>
      <c r="P21" s="151"/>
      <c r="Q21" s="151"/>
      <c r="R21" s="151"/>
      <c r="S21" s="151"/>
      <c r="T21" s="151"/>
      <c r="U21" s="151"/>
      <c r="V21" s="151"/>
      <c r="W21" s="151"/>
      <c r="X21" s="151"/>
      <c r="Y21" s="151"/>
      <c r="Z21" s="151"/>
    </row>
    <row r="22" spans="1:26" ht="27.75" customHeight="1" x14ac:dyDescent="0.3">
      <c r="A22" s="161">
        <f>ROW() - 6</f>
        <v>16</v>
      </c>
      <c r="B22" s="165" t="s">
        <v>269</v>
      </c>
      <c r="C22" s="164"/>
      <c r="D22" s="163"/>
      <c r="E22" s="163"/>
      <c r="F22" s="163"/>
      <c r="G22" s="151"/>
      <c r="H22" s="151"/>
      <c r="I22" s="151"/>
      <c r="J22" s="151"/>
      <c r="K22" s="151"/>
      <c r="L22" s="151"/>
      <c r="M22" s="151"/>
      <c r="N22" s="151"/>
      <c r="O22" s="151"/>
      <c r="P22" s="151"/>
      <c r="Q22" s="151"/>
      <c r="R22" s="151"/>
      <c r="S22" s="151"/>
      <c r="T22" s="151"/>
      <c r="U22" s="151"/>
      <c r="V22" s="151"/>
      <c r="W22" s="151"/>
      <c r="X22" s="151"/>
      <c r="Y22" s="151"/>
      <c r="Z22" s="151"/>
    </row>
    <row r="23" spans="1:26" ht="26.25" customHeight="1" x14ac:dyDescent="0.25">
      <c r="A23" s="162"/>
      <c r="B23" s="159" t="s">
        <v>268</v>
      </c>
      <c r="C23" s="159" t="s">
        <v>253</v>
      </c>
    </row>
    <row r="24" spans="1:26" ht="26.25" customHeight="1" x14ac:dyDescent="0.3">
      <c r="A24" s="161">
        <f>ROW() - 9</f>
        <v>15</v>
      </c>
      <c r="B24" s="157" t="s">
        <v>267</v>
      </c>
      <c r="C24" s="157"/>
      <c r="D24" s="156"/>
      <c r="E24" s="156"/>
      <c r="F24" s="156"/>
      <c r="G24" s="156"/>
      <c r="H24" s="156"/>
      <c r="I24" s="156"/>
      <c r="J24" s="156"/>
      <c r="K24" s="156"/>
      <c r="L24" s="156"/>
      <c r="M24" s="156"/>
      <c r="N24" s="156"/>
      <c r="O24" s="156"/>
      <c r="P24" s="156"/>
      <c r="Q24" s="156"/>
      <c r="R24" s="156"/>
      <c r="S24" s="156"/>
      <c r="T24" s="156"/>
      <c r="U24" s="156"/>
      <c r="V24" s="156"/>
      <c r="W24" s="156"/>
      <c r="X24" s="156"/>
      <c r="Y24" s="156"/>
      <c r="Z24" s="156"/>
    </row>
    <row r="25" spans="1:26" ht="28.5" customHeight="1" x14ac:dyDescent="0.3">
      <c r="A25" s="161">
        <f>ROW() - 9</f>
        <v>16</v>
      </c>
      <c r="B25" s="160" t="s">
        <v>266</v>
      </c>
      <c r="C25" s="157"/>
      <c r="D25" s="156"/>
      <c r="E25" s="156"/>
      <c r="F25" s="156"/>
      <c r="G25" s="156"/>
      <c r="H25" s="156"/>
      <c r="I25" s="156"/>
      <c r="J25" s="156"/>
      <c r="K25" s="156"/>
      <c r="L25" s="156"/>
      <c r="M25" s="156"/>
      <c r="N25" s="156"/>
      <c r="O25" s="156"/>
      <c r="P25" s="156"/>
      <c r="Q25" s="156"/>
      <c r="R25" s="156"/>
      <c r="S25" s="156"/>
      <c r="T25" s="156"/>
      <c r="U25" s="156"/>
      <c r="V25" s="156"/>
      <c r="W25" s="156"/>
      <c r="X25" s="156"/>
      <c r="Y25" s="156"/>
      <c r="Z25" s="156"/>
    </row>
    <row r="26" spans="1:26" ht="30.75" customHeight="1" x14ac:dyDescent="0.3">
      <c r="A26" s="159"/>
      <c r="B26" s="159" t="s">
        <v>265</v>
      </c>
      <c r="C26" s="159" t="s">
        <v>253</v>
      </c>
      <c r="D26" s="156"/>
      <c r="E26" s="156"/>
      <c r="F26" s="156"/>
      <c r="G26" s="156"/>
      <c r="H26" s="156"/>
      <c r="I26" s="156"/>
      <c r="J26" s="156"/>
      <c r="K26" s="156"/>
      <c r="L26" s="156"/>
      <c r="M26" s="156"/>
      <c r="N26" s="156"/>
      <c r="O26" s="156"/>
      <c r="P26" s="156"/>
      <c r="Q26" s="156"/>
      <c r="R26" s="156"/>
      <c r="S26" s="156"/>
      <c r="T26" s="156"/>
      <c r="U26" s="156"/>
      <c r="V26" s="156"/>
      <c r="W26" s="156"/>
      <c r="X26" s="156"/>
      <c r="Y26" s="156"/>
      <c r="Z26" s="156"/>
    </row>
    <row r="27" spans="1:26" ht="30" customHeight="1" x14ac:dyDescent="0.3">
      <c r="A27" s="158">
        <f>ROW() - 10</f>
        <v>17</v>
      </c>
      <c r="B27" s="157" t="s">
        <v>264</v>
      </c>
      <c r="C27" s="157"/>
      <c r="D27" s="156"/>
      <c r="E27" s="156"/>
      <c r="F27" s="156"/>
      <c r="G27" s="156"/>
      <c r="H27" s="156"/>
      <c r="I27" s="156"/>
      <c r="J27" s="156"/>
      <c r="K27" s="156"/>
      <c r="L27" s="156"/>
      <c r="M27" s="156"/>
      <c r="N27" s="156"/>
      <c r="O27" s="156"/>
      <c r="P27" s="156"/>
      <c r="Q27" s="156"/>
      <c r="R27" s="156"/>
      <c r="S27" s="156"/>
      <c r="T27" s="156"/>
      <c r="U27" s="156"/>
      <c r="V27" s="156"/>
      <c r="W27" s="156"/>
      <c r="X27" s="156"/>
      <c r="Y27" s="156"/>
      <c r="Z27" s="156"/>
    </row>
    <row r="28" spans="1:26" ht="48" customHeight="1" x14ac:dyDescent="0.3">
      <c r="A28" s="158">
        <f>ROW() - 10</f>
        <v>18</v>
      </c>
      <c r="B28" s="157" t="s">
        <v>263</v>
      </c>
      <c r="C28" s="157"/>
      <c r="D28" s="156"/>
      <c r="E28" s="156"/>
      <c r="F28" s="156"/>
      <c r="G28" s="156"/>
      <c r="H28" s="156"/>
      <c r="I28" s="156"/>
      <c r="J28" s="156"/>
      <c r="K28" s="156"/>
      <c r="L28" s="156"/>
      <c r="M28" s="156"/>
      <c r="N28" s="156"/>
      <c r="O28" s="156"/>
      <c r="P28" s="156"/>
      <c r="Q28" s="156"/>
      <c r="R28" s="156"/>
      <c r="S28" s="156"/>
      <c r="T28" s="156"/>
      <c r="U28" s="156"/>
      <c r="V28" s="156"/>
      <c r="W28" s="156"/>
      <c r="X28" s="156"/>
      <c r="Y28" s="156"/>
      <c r="Z28" s="156"/>
    </row>
    <row r="29" spans="1:26" ht="42" customHeight="1" x14ac:dyDescent="0.3">
      <c r="A29" s="158">
        <f>ROW() - 10</f>
        <v>19</v>
      </c>
      <c r="B29" s="157" t="s">
        <v>262</v>
      </c>
      <c r="C29" s="157"/>
      <c r="D29" s="156"/>
      <c r="E29" s="156"/>
      <c r="F29" s="156"/>
      <c r="G29" s="156"/>
      <c r="H29" s="156"/>
      <c r="I29" s="156"/>
      <c r="J29" s="156"/>
      <c r="K29" s="156"/>
      <c r="L29" s="156"/>
      <c r="M29" s="156"/>
      <c r="N29" s="156"/>
      <c r="O29" s="156"/>
      <c r="P29" s="156"/>
      <c r="Q29" s="156"/>
      <c r="R29" s="156"/>
      <c r="S29" s="156"/>
      <c r="T29" s="156"/>
      <c r="U29" s="156"/>
      <c r="V29" s="156"/>
      <c r="W29" s="156"/>
      <c r="X29" s="156"/>
      <c r="Y29" s="156"/>
      <c r="Z29" s="156"/>
    </row>
    <row r="30" spans="1:26" ht="30" customHeight="1" x14ac:dyDescent="0.3">
      <c r="A30" s="158">
        <f>ROW() - 10</f>
        <v>20</v>
      </c>
      <c r="B30" s="157" t="s">
        <v>261</v>
      </c>
      <c r="C30" s="157"/>
      <c r="D30" s="156"/>
      <c r="E30" s="156"/>
      <c r="F30" s="156"/>
      <c r="G30" s="156"/>
      <c r="H30" s="156"/>
      <c r="I30" s="156"/>
      <c r="J30" s="156"/>
      <c r="K30" s="156"/>
      <c r="L30" s="156"/>
      <c r="M30" s="156"/>
      <c r="N30" s="156"/>
      <c r="O30" s="156"/>
      <c r="P30" s="156"/>
      <c r="Q30" s="156"/>
      <c r="R30" s="156"/>
      <c r="S30" s="156"/>
      <c r="T30" s="156"/>
      <c r="U30" s="156"/>
      <c r="V30" s="156"/>
      <c r="W30" s="156"/>
      <c r="X30" s="156"/>
      <c r="Y30" s="156"/>
      <c r="Z30" s="156"/>
    </row>
    <row r="31" spans="1:26" ht="30" customHeight="1" x14ac:dyDescent="0.3">
      <c r="A31" s="158">
        <f>ROW() - 10</f>
        <v>21</v>
      </c>
      <c r="B31" s="157" t="s">
        <v>289</v>
      </c>
      <c r="C31" s="157"/>
      <c r="D31" s="156"/>
      <c r="E31" s="156"/>
      <c r="F31" s="156"/>
      <c r="G31" s="156"/>
      <c r="H31" s="156"/>
      <c r="I31" s="156"/>
      <c r="J31" s="156"/>
      <c r="K31" s="156"/>
      <c r="L31" s="156"/>
      <c r="M31" s="156"/>
      <c r="N31" s="156"/>
      <c r="O31" s="156"/>
      <c r="P31" s="156"/>
      <c r="Q31" s="156"/>
      <c r="R31" s="156"/>
      <c r="S31" s="156"/>
      <c r="T31" s="156"/>
      <c r="U31" s="156"/>
      <c r="V31" s="156"/>
      <c r="W31" s="156"/>
      <c r="X31" s="156"/>
      <c r="Y31" s="156"/>
      <c r="Z31" s="156"/>
    </row>
    <row r="32" spans="1:26" ht="34.5" customHeight="1" x14ac:dyDescent="0.3">
      <c r="A32" s="159"/>
      <c r="B32" s="159" t="s">
        <v>260</v>
      </c>
      <c r="C32" s="159" t="s">
        <v>253</v>
      </c>
      <c r="D32" s="156"/>
      <c r="E32" s="156"/>
      <c r="F32" s="156"/>
      <c r="G32" s="156"/>
      <c r="H32" s="156"/>
      <c r="I32" s="156"/>
      <c r="J32" s="156"/>
      <c r="K32" s="156"/>
      <c r="L32" s="156"/>
      <c r="M32" s="156"/>
      <c r="N32" s="156"/>
      <c r="O32" s="156"/>
      <c r="P32" s="156"/>
      <c r="Q32" s="156"/>
      <c r="R32" s="156"/>
      <c r="S32" s="156"/>
      <c r="T32" s="156"/>
      <c r="U32" s="156"/>
      <c r="V32" s="156"/>
      <c r="W32" s="156"/>
      <c r="X32" s="156"/>
      <c r="Y32" s="156"/>
      <c r="Z32" s="156"/>
    </row>
    <row r="33" spans="1:26" ht="30.75" customHeight="1" x14ac:dyDescent="0.3">
      <c r="A33" s="158">
        <f>ROW() - 11</f>
        <v>22</v>
      </c>
      <c r="B33" s="157" t="s">
        <v>259</v>
      </c>
      <c r="C33" s="157"/>
      <c r="D33" s="156"/>
      <c r="E33" s="156"/>
      <c r="F33" s="156"/>
      <c r="G33" s="156"/>
      <c r="H33" s="156"/>
      <c r="I33" s="156"/>
      <c r="J33" s="156"/>
      <c r="K33" s="156"/>
      <c r="L33" s="156"/>
      <c r="M33" s="156"/>
      <c r="N33" s="156"/>
      <c r="O33" s="156"/>
      <c r="P33" s="156"/>
      <c r="Q33" s="156"/>
      <c r="R33" s="156"/>
      <c r="S33" s="156"/>
      <c r="T33" s="156"/>
      <c r="U33" s="156"/>
      <c r="V33" s="156"/>
      <c r="W33" s="156"/>
      <c r="X33" s="156"/>
      <c r="Y33" s="156"/>
      <c r="Z33" s="156"/>
    </row>
    <row r="34" spans="1:26" ht="30.75" customHeight="1" x14ac:dyDescent="0.3">
      <c r="A34" s="158">
        <f>ROW() - 11</f>
        <v>23</v>
      </c>
      <c r="B34" s="157" t="s">
        <v>258</v>
      </c>
      <c r="C34" s="157"/>
      <c r="D34" s="156"/>
      <c r="E34" s="156"/>
      <c r="F34" s="156"/>
      <c r="G34" s="156"/>
      <c r="H34" s="156"/>
      <c r="I34" s="156"/>
      <c r="J34" s="156"/>
      <c r="K34" s="156"/>
      <c r="L34" s="156"/>
      <c r="M34" s="156"/>
      <c r="N34" s="156"/>
      <c r="O34" s="156"/>
      <c r="P34" s="156"/>
      <c r="Q34" s="156"/>
      <c r="R34" s="156"/>
      <c r="S34" s="156"/>
      <c r="T34" s="156"/>
      <c r="U34" s="156"/>
      <c r="V34" s="156"/>
      <c r="W34" s="156"/>
      <c r="X34" s="156"/>
      <c r="Y34" s="156"/>
      <c r="Z34" s="156"/>
    </row>
    <row r="35" spans="1:26" ht="30.75" customHeight="1" x14ac:dyDescent="0.3">
      <c r="A35" s="158">
        <f>ROW() - 11</f>
        <v>24</v>
      </c>
      <c r="B35" s="157" t="s">
        <v>257</v>
      </c>
      <c r="C35" s="157"/>
      <c r="D35" s="156"/>
      <c r="E35" s="156"/>
      <c r="F35" s="156"/>
      <c r="G35" s="156"/>
      <c r="H35" s="156"/>
      <c r="I35" s="156"/>
      <c r="J35" s="156"/>
      <c r="K35" s="156"/>
      <c r="L35" s="156"/>
      <c r="M35" s="156"/>
      <c r="N35" s="156"/>
      <c r="O35" s="156"/>
      <c r="P35" s="156"/>
      <c r="Q35" s="156"/>
      <c r="R35" s="156"/>
      <c r="S35" s="156"/>
      <c r="T35" s="156"/>
      <c r="U35" s="156"/>
      <c r="V35" s="156"/>
      <c r="W35" s="156"/>
      <c r="X35" s="156"/>
      <c r="Y35" s="156"/>
      <c r="Z35" s="156"/>
    </row>
    <row r="36" spans="1:26" ht="30.75" customHeight="1" x14ac:dyDescent="0.3">
      <c r="A36" s="158">
        <f>ROW() - 11</f>
        <v>25</v>
      </c>
      <c r="B36" s="157" t="s">
        <v>256</v>
      </c>
      <c r="C36" s="157"/>
      <c r="D36" s="156"/>
      <c r="E36" s="156"/>
      <c r="F36" s="156"/>
      <c r="G36" s="156"/>
      <c r="H36" s="156"/>
      <c r="I36" s="156"/>
      <c r="J36" s="156"/>
      <c r="K36" s="156"/>
      <c r="L36" s="156"/>
      <c r="M36" s="156"/>
      <c r="N36" s="156"/>
      <c r="O36" s="156"/>
      <c r="P36" s="156"/>
      <c r="Q36" s="156"/>
      <c r="R36" s="156"/>
      <c r="S36" s="156"/>
      <c r="T36" s="156"/>
      <c r="U36" s="156"/>
      <c r="V36" s="156"/>
      <c r="W36" s="156"/>
      <c r="X36" s="156"/>
      <c r="Y36" s="156"/>
      <c r="Z36" s="156"/>
    </row>
    <row r="37" spans="1:26" ht="30.75" customHeight="1" x14ac:dyDescent="0.3">
      <c r="A37" s="158">
        <f>ROW() - 11</f>
        <v>26</v>
      </c>
      <c r="B37" s="157" t="s">
        <v>255</v>
      </c>
      <c r="C37" s="157"/>
      <c r="D37" s="156"/>
      <c r="E37" s="156"/>
      <c r="F37" s="156"/>
      <c r="G37" s="156"/>
      <c r="H37" s="156"/>
      <c r="I37" s="156"/>
      <c r="J37" s="156"/>
      <c r="K37" s="156"/>
      <c r="L37" s="156"/>
      <c r="M37" s="156"/>
      <c r="N37" s="156"/>
      <c r="O37" s="156"/>
      <c r="P37" s="156"/>
      <c r="Q37" s="156"/>
      <c r="R37" s="156"/>
      <c r="S37" s="156"/>
      <c r="T37" s="156"/>
      <c r="U37" s="156"/>
      <c r="V37" s="156"/>
      <c r="W37" s="156"/>
      <c r="X37" s="156"/>
      <c r="Y37" s="156"/>
      <c r="Z37" s="156"/>
    </row>
    <row r="38" spans="1:26" ht="40.5" customHeight="1" x14ac:dyDescent="0.3">
      <c r="A38" s="159"/>
      <c r="B38" s="159" t="s">
        <v>254</v>
      </c>
      <c r="C38" s="159" t="s">
        <v>253</v>
      </c>
      <c r="D38" s="156"/>
      <c r="E38" s="156"/>
      <c r="F38" s="156"/>
      <c r="G38" s="156"/>
      <c r="H38" s="156"/>
      <c r="I38" s="156"/>
      <c r="J38" s="156"/>
      <c r="K38" s="156"/>
      <c r="L38" s="156"/>
      <c r="M38" s="156"/>
      <c r="N38" s="156"/>
      <c r="O38" s="156"/>
      <c r="P38" s="156"/>
      <c r="Q38" s="156"/>
      <c r="R38" s="156"/>
      <c r="S38" s="156"/>
      <c r="T38" s="156"/>
      <c r="U38" s="156"/>
      <c r="V38" s="156"/>
      <c r="W38" s="156"/>
      <c r="X38" s="156"/>
      <c r="Y38" s="156"/>
      <c r="Z38" s="156"/>
    </row>
    <row r="39" spans="1:26" ht="41.25" customHeight="1" x14ac:dyDescent="0.3">
      <c r="A39" s="158">
        <f>ROW() - 12</f>
        <v>27</v>
      </c>
      <c r="B39" s="157" t="s">
        <v>252</v>
      </c>
      <c r="C39" s="157"/>
      <c r="D39" s="156"/>
      <c r="E39" s="156"/>
      <c r="F39" s="156"/>
      <c r="G39" s="156"/>
      <c r="H39" s="156"/>
      <c r="I39" s="156"/>
      <c r="J39" s="156"/>
      <c r="K39" s="156"/>
      <c r="L39" s="156"/>
      <c r="M39" s="156"/>
      <c r="N39" s="156"/>
      <c r="O39" s="156"/>
      <c r="P39" s="156"/>
      <c r="Q39" s="156"/>
      <c r="R39" s="156"/>
      <c r="S39" s="156"/>
      <c r="T39" s="156"/>
      <c r="U39" s="156"/>
      <c r="V39" s="156"/>
      <c r="W39" s="156"/>
      <c r="X39" s="156"/>
      <c r="Y39" s="156"/>
      <c r="Z39" s="156"/>
    </row>
    <row r="40" spans="1:26" ht="68.25" customHeight="1" x14ac:dyDescent="0.3">
      <c r="A40" s="158">
        <f>ROW() - 12</f>
        <v>28</v>
      </c>
      <c r="B40" s="157" t="s">
        <v>251</v>
      </c>
      <c r="C40" s="157"/>
      <c r="D40" s="156"/>
      <c r="E40" s="156"/>
      <c r="F40" s="156"/>
      <c r="G40" s="156"/>
      <c r="H40" s="156"/>
      <c r="I40" s="156"/>
      <c r="J40" s="156"/>
      <c r="K40" s="156"/>
      <c r="L40" s="156"/>
      <c r="M40" s="156"/>
      <c r="N40" s="156"/>
      <c r="O40" s="156"/>
      <c r="P40" s="156"/>
      <c r="Q40" s="156"/>
      <c r="R40" s="156"/>
      <c r="S40" s="156"/>
      <c r="T40" s="156"/>
      <c r="U40" s="156"/>
      <c r="V40" s="156"/>
      <c r="W40" s="156"/>
      <c r="X40" s="156"/>
      <c r="Y40" s="156"/>
      <c r="Z40" s="156"/>
    </row>
    <row r="41" spans="1:26" ht="41.25" customHeight="1" x14ac:dyDescent="0.3">
      <c r="A41" s="158">
        <f>ROW() - 12</f>
        <v>29</v>
      </c>
      <c r="B41" s="157" t="s">
        <v>250</v>
      </c>
      <c r="C41" s="157"/>
      <c r="D41" s="156"/>
      <c r="E41" s="156"/>
      <c r="F41" s="156"/>
      <c r="G41" s="156"/>
      <c r="H41" s="156"/>
      <c r="I41" s="156"/>
      <c r="J41" s="156"/>
      <c r="K41" s="156"/>
      <c r="L41" s="156"/>
      <c r="M41" s="156"/>
      <c r="N41" s="156"/>
      <c r="O41" s="156"/>
      <c r="P41" s="156"/>
      <c r="Q41" s="156"/>
      <c r="R41" s="156"/>
      <c r="S41" s="156"/>
      <c r="T41" s="156"/>
      <c r="U41" s="156"/>
      <c r="V41" s="156"/>
      <c r="W41" s="156"/>
      <c r="X41" s="156"/>
      <c r="Y41" s="156"/>
      <c r="Z41" s="156"/>
    </row>
    <row r="42" spans="1:26" ht="15.75" customHeight="1" x14ac:dyDescent="0.25">
      <c r="A42" s="155"/>
      <c r="B42" s="154"/>
      <c r="C42" s="153"/>
    </row>
    <row r="43" spans="1:26" ht="15.75" customHeight="1" x14ac:dyDescent="0.25">
      <c r="A43" s="155"/>
      <c r="B43" s="154"/>
      <c r="C43" s="153"/>
    </row>
    <row r="44" spans="1:26" ht="15.75" customHeight="1" x14ac:dyDescent="0.25">
      <c r="A44" s="155"/>
      <c r="B44" s="154"/>
      <c r="C44" s="153"/>
    </row>
    <row r="45" spans="1:26" ht="15.75" customHeight="1" x14ac:dyDescent="0.25">
      <c r="A45" s="155"/>
      <c r="B45" s="154"/>
      <c r="C45" s="153"/>
    </row>
    <row r="46" spans="1:26" ht="15.75" customHeight="1" x14ac:dyDescent="0.25">
      <c r="A46" s="155"/>
      <c r="B46" s="154"/>
      <c r="C46" s="153"/>
    </row>
    <row r="47" spans="1:26" ht="15.75" customHeight="1" x14ac:dyDescent="0.25">
      <c r="A47" s="155"/>
      <c r="B47" s="154"/>
      <c r="C47" s="153"/>
    </row>
    <row r="48" spans="1:26" ht="15.75" customHeight="1" x14ac:dyDescent="0.25">
      <c r="A48" s="155"/>
      <c r="B48" s="154"/>
      <c r="C48" s="153"/>
    </row>
    <row r="49" spans="1:3" ht="15.75" customHeight="1" x14ac:dyDescent="0.25">
      <c r="A49" s="155"/>
      <c r="B49" s="154"/>
      <c r="C49" s="153"/>
    </row>
    <row r="50" spans="1:3" ht="15.75" customHeight="1" x14ac:dyDescent="0.25">
      <c r="A50" s="155"/>
      <c r="B50" s="154"/>
      <c r="C50" s="153"/>
    </row>
    <row r="51" spans="1:3" ht="15.75" customHeight="1" x14ac:dyDescent="0.25">
      <c r="A51" s="155"/>
      <c r="B51" s="154"/>
      <c r="C51" s="153"/>
    </row>
    <row r="52" spans="1:3" ht="15.75" customHeight="1" x14ac:dyDescent="0.25">
      <c r="A52" s="155"/>
      <c r="B52" s="154"/>
      <c r="C52" s="153"/>
    </row>
    <row r="53" spans="1:3" ht="15.75" customHeight="1" x14ac:dyDescent="0.25">
      <c r="A53" s="155"/>
      <c r="B53" s="154"/>
      <c r="C53" s="153"/>
    </row>
    <row r="54" spans="1:3" ht="15.75" customHeight="1" x14ac:dyDescent="0.25">
      <c r="A54" s="155"/>
      <c r="B54" s="154"/>
      <c r="C54" s="153"/>
    </row>
    <row r="55" spans="1:3" ht="15.75" customHeight="1" x14ac:dyDescent="0.25">
      <c r="A55" s="155"/>
      <c r="B55" s="154"/>
      <c r="C55" s="153"/>
    </row>
    <row r="56" spans="1:3" ht="15.75" customHeight="1" x14ac:dyDescent="0.25">
      <c r="A56" s="155"/>
      <c r="B56" s="154"/>
      <c r="C56" s="153"/>
    </row>
    <row r="57" spans="1:3" ht="15.75" customHeight="1" x14ac:dyDescent="0.25">
      <c r="A57" s="155"/>
      <c r="B57" s="154"/>
      <c r="C57" s="153"/>
    </row>
    <row r="58" spans="1:3" ht="15.75" customHeight="1" x14ac:dyDescent="0.25">
      <c r="A58" s="155"/>
      <c r="B58" s="154"/>
      <c r="C58" s="153"/>
    </row>
    <row r="59" spans="1:3" ht="15.75" customHeight="1" x14ac:dyDescent="0.25">
      <c r="A59" s="155"/>
      <c r="B59" s="154"/>
      <c r="C59" s="153"/>
    </row>
    <row r="60" spans="1:3" ht="15.75" customHeight="1" x14ac:dyDescent="0.25">
      <c r="A60" s="155"/>
      <c r="B60" s="154"/>
      <c r="C60" s="153"/>
    </row>
    <row r="61" spans="1:3" ht="15.75" customHeight="1" x14ac:dyDescent="0.25">
      <c r="A61" s="155"/>
      <c r="B61" s="154"/>
      <c r="C61" s="153"/>
    </row>
    <row r="62" spans="1:3" ht="15.75" customHeight="1" x14ac:dyDescent="0.25">
      <c r="A62" s="155"/>
      <c r="B62" s="154"/>
      <c r="C62" s="153"/>
    </row>
    <row r="63" spans="1:3" ht="15.75" customHeight="1" x14ac:dyDescent="0.25">
      <c r="A63" s="155"/>
      <c r="B63" s="154"/>
      <c r="C63" s="153"/>
    </row>
    <row r="64" spans="1:3" ht="15.75" customHeight="1" x14ac:dyDescent="0.25">
      <c r="A64" s="155"/>
      <c r="B64" s="154"/>
      <c r="C64" s="153"/>
    </row>
    <row r="65" spans="1:3" ht="15.75" customHeight="1" x14ac:dyDescent="0.25">
      <c r="A65" s="155"/>
      <c r="B65" s="154"/>
      <c r="C65" s="153"/>
    </row>
    <row r="66" spans="1:3" ht="15.75" customHeight="1" x14ac:dyDescent="0.25">
      <c r="A66" s="155"/>
      <c r="B66" s="154"/>
      <c r="C66" s="153"/>
    </row>
    <row r="67" spans="1:3" ht="15.75" customHeight="1" x14ac:dyDescent="0.25">
      <c r="A67" s="155"/>
      <c r="B67" s="154"/>
      <c r="C67" s="153"/>
    </row>
    <row r="68" spans="1:3" ht="15.75" customHeight="1" x14ac:dyDescent="0.25">
      <c r="A68" s="155"/>
      <c r="B68" s="154"/>
      <c r="C68" s="153"/>
    </row>
    <row r="69" spans="1:3" ht="15.75" customHeight="1" x14ac:dyDescent="0.25">
      <c r="A69" s="155"/>
      <c r="B69" s="154"/>
      <c r="C69" s="153"/>
    </row>
    <row r="70" spans="1:3" ht="15.75" customHeight="1" x14ac:dyDescent="0.25">
      <c r="A70" s="155"/>
      <c r="B70" s="154"/>
      <c r="C70" s="153"/>
    </row>
    <row r="71" spans="1:3" ht="15.75" customHeight="1" x14ac:dyDescent="0.25">
      <c r="A71" s="155"/>
      <c r="B71" s="154"/>
      <c r="C71" s="153"/>
    </row>
    <row r="72" spans="1:3" ht="15.75" customHeight="1" x14ac:dyDescent="0.25">
      <c r="A72" s="155"/>
      <c r="B72" s="154"/>
      <c r="C72" s="153"/>
    </row>
    <row r="73" spans="1:3" ht="15.75" customHeight="1" x14ac:dyDescent="0.25">
      <c r="A73" s="155"/>
      <c r="B73" s="154"/>
      <c r="C73" s="153"/>
    </row>
    <row r="74" spans="1:3" ht="15.75" customHeight="1" x14ac:dyDescent="0.25">
      <c r="A74" s="155"/>
      <c r="B74" s="154"/>
      <c r="C74" s="153"/>
    </row>
    <row r="75" spans="1:3" ht="15.75" customHeight="1" x14ac:dyDescent="0.25">
      <c r="A75" s="155"/>
      <c r="B75" s="154"/>
      <c r="C75" s="153"/>
    </row>
    <row r="76" spans="1:3" ht="15.75" customHeight="1" x14ac:dyDescent="0.25">
      <c r="A76" s="155"/>
      <c r="B76" s="154"/>
      <c r="C76" s="153"/>
    </row>
    <row r="77" spans="1:3" ht="15.75" customHeight="1" x14ac:dyDescent="0.25">
      <c r="A77" s="155"/>
      <c r="B77" s="154"/>
      <c r="C77" s="153"/>
    </row>
    <row r="78" spans="1:3" ht="15.75" customHeight="1" x14ac:dyDescent="0.25">
      <c r="A78" s="155"/>
      <c r="B78" s="154"/>
      <c r="C78" s="153"/>
    </row>
    <row r="79" spans="1:3" ht="15.75" customHeight="1" x14ac:dyDescent="0.25">
      <c r="A79" s="155"/>
      <c r="B79" s="154"/>
      <c r="C79" s="153"/>
    </row>
    <row r="80" spans="1:3" ht="15.75" customHeight="1" x14ac:dyDescent="0.25">
      <c r="A80" s="155"/>
      <c r="B80" s="154"/>
      <c r="C80" s="153"/>
    </row>
    <row r="81" spans="1:3" ht="15.75" customHeight="1" x14ac:dyDescent="0.25">
      <c r="A81" s="155"/>
      <c r="B81" s="154"/>
      <c r="C81" s="153"/>
    </row>
    <row r="82" spans="1:3" ht="15.75" customHeight="1" x14ac:dyDescent="0.25">
      <c r="A82" s="155"/>
      <c r="B82" s="154"/>
      <c r="C82" s="153"/>
    </row>
    <row r="83" spans="1:3" ht="15.75" customHeight="1" x14ac:dyDescent="0.25">
      <c r="A83" s="155"/>
      <c r="B83" s="154"/>
      <c r="C83" s="153"/>
    </row>
    <row r="84" spans="1:3" ht="15.75" customHeight="1" x14ac:dyDescent="0.25">
      <c r="A84" s="155"/>
      <c r="B84" s="154"/>
      <c r="C84" s="153"/>
    </row>
    <row r="85" spans="1:3" ht="15.75" customHeight="1" x14ac:dyDescent="0.25">
      <c r="A85" s="155"/>
      <c r="B85" s="154"/>
      <c r="C85" s="153"/>
    </row>
    <row r="86" spans="1:3" ht="15.75" customHeight="1" x14ac:dyDescent="0.25">
      <c r="A86" s="155"/>
      <c r="B86" s="154"/>
      <c r="C86" s="153"/>
    </row>
    <row r="87" spans="1:3" ht="15.75" customHeight="1" x14ac:dyDescent="0.25">
      <c r="A87" s="155"/>
      <c r="B87" s="154"/>
      <c r="C87" s="153"/>
    </row>
    <row r="88" spans="1:3" ht="15.75" customHeight="1" x14ac:dyDescent="0.25">
      <c r="A88" s="155"/>
      <c r="B88" s="154"/>
      <c r="C88" s="153"/>
    </row>
    <row r="89" spans="1:3" ht="15.75" customHeight="1" x14ac:dyDescent="0.25">
      <c r="A89" s="155"/>
      <c r="B89" s="154"/>
      <c r="C89" s="153"/>
    </row>
    <row r="90" spans="1:3" ht="15.75" customHeight="1" x14ac:dyDescent="0.25">
      <c r="A90" s="155"/>
      <c r="B90" s="154"/>
      <c r="C90" s="153"/>
    </row>
    <row r="91" spans="1:3" ht="15.75" customHeight="1" x14ac:dyDescent="0.25">
      <c r="A91" s="155"/>
      <c r="B91" s="154"/>
      <c r="C91" s="153"/>
    </row>
    <row r="92" spans="1:3" ht="15.75" customHeight="1" x14ac:dyDescent="0.25">
      <c r="A92" s="155"/>
      <c r="B92" s="154"/>
      <c r="C92" s="153"/>
    </row>
    <row r="93" spans="1:3" ht="15.75" customHeight="1" x14ac:dyDescent="0.25">
      <c r="A93" s="155"/>
      <c r="B93" s="154"/>
      <c r="C93" s="153"/>
    </row>
    <row r="94" spans="1:3" ht="15.75" customHeight="1" x14ac:dyDescent="0.25">
      <c r="A94" s="155"/>
      <c r="B94" s="154"/>
      <c r="C94" s="153"/>
    </row>
    <row r="95" spans="1:3" ht="15.75" customHeight="1" x14ac:dyDescent="0.25">
      <c r="A95" s="155"/>
      <c r="B95" s="154"/>
      <c r="C95" s="153"/>
    </row>
    <row r="96" spans="1:3" ht="15.75" customHeight="1" x14ac:dyDescent="0.25">
      <c r="A96" s="155"/>
      <c r="B96" s="154"/>
      <c r="C96" s="153"/>
    </row>
    <row r="97" spans="1:3" ht="15.75" customHeight="1" x14ac:dyDescent="0.25">
      <c r="A97" s="155"/>
      <c r="B97" s="154"/>
      <c r="C97" s="153"/>
    </row>
    <row r="98" spans="1:3" ht="15.75" customHeight="1" x14ac:dyDescent="0.25">
      <c r="A98" s="155"/>
      <c r="B98" s="154"/>
      <c r="C98" s="153"/>
    </row>
    <row r="99" spans="1:3" ht="15.75" customHeight="1" x14ac:dyDescent="0.25">
      <c r="A99" s="155"/>
      <c r="B99" s="154"/>
      <c r="C99" s="153"/>
    </row>
    <row r="100" spans="1:3" ht="15.75" customHeight="1" x14ac:dyDescent="0.25">
      <c r="A100" s="155"/>
      <c r="B100" s="154"/>
      <c r="C100" s="153"/>
    </row>
    <row r="101" spans="1:3" ht="15.75" customHeight="1" x14ac:dyDescent="0.25">
      <c r="A101" s="155"/>
      <c r="B101" s="154"/>
      <c r="C101" s="153"/>
    </row>
    <row r="102" spans="1:3" ht="15.75" customHeight="1" x14ac:dyDescent="0.25">
      <c r="A102" s="155"/>
      <c r="B102" s="154"/>
      <c r="C102" s="153"/>
    </row>
    <row r="103" spans="1:3" ht="15.75" customHeight="1" x14ac:dyDescent="0.25">
      <c r="A103" s="155"/>
      <c r="B103" s="154"/>
      <c r="C103" s="153"/>
    </row>
    <row r="104" spans="1:3" ht="15.75" customHeight="1" x14ac:dyDescent="0.25">
      <c r="A104" s="155"/>
      <c r="B104" s="154"/>
      <c r="C104" s="153"/>
    </row>
    <row r="105" spans="1:3" ht="15.75" customHeight="1" x14ac:dyDescent="0.25">
      <c r="A105" s="155"/>
      <c r="B105" s="154"/>
      <c r="C105" s="153"/>
    </row>
    <row r="106" spans="1:3" ht="15.75" customHeight="1" x14ac:dyDescent="0.25">
      <c r="A106" s="155"/>
      <c r="B106" s="154"/>
      <c r="C106" s="153"/>
    </row>
    <row r="107" spans="1:3" ht="15.75" customHeight="1" x14ac:dyDescent="0.25">
      <c r="A107" s="155"/>
      <c r="B107" s="154"/>
      <c r="C107" s="153"/>
    </row>
    <row r="108" spans="1:3" ht="15.75" customHeight="1" x14ac:dyDescent="0.25">
      <c r="A108" s="155"/>
      <c r="B108" s="154"/>
      <c r="C108" s="153"/>
    </row>
    <row r="109" spans="1:3" ht="15.75" customHeight="1" x14ac:dyDescent="0.25">
      <c r="A109" s="155"/>
      <c r="B109" s="154"/>
      <c r="C109" s="153"/>
    </row>
    <row r="110" spans="1:3" ht="15.75" customHeight="1" x14ac:dyDescent="0.25">
      <c r="A110" s="155"/>
      <c r="B110" s="154"/>
      <c r="C110" s="153"/>
    </row>
    <row r="111" spans="1:3" ht="15.75" customHeight="1" x14ac:dyDescent="0.25">
      <c r="A111" s="155"/>
      <c r="B111" s="154"/>
      <c r="C111" s="153"/>
    </row>
    <row r="112" spans="1:3" ht="15.75" customHeight="1" x14ac:dyDescent="0.25">
      <c r="A112" s="155"/>
      <c r="B112" s="154"/>
      <c r="C112" s="153"/>
    </row>
    <row r="113" spans="1:3" ht="15.75" customHeight="1" x14ac:dyDescent="0.25">
      <c r="A113" s="155"/>
      <c r="B113" s="154"/>
      <c r="C113" s="153"/>
    </row>
    <row r="114" spans="1:3" ht="15.75" customHeight="1" x14ac:dyDescent="0.25">
      <c r="A114" s="155"/>
      <c r="B114" s="154"/>
      <c r="C114" s="153"/>
    </row>
    <row r="115" spans="1:3" ht="15.75" customHeight="1" x14ac:dyDescent="0.25">
      <c r="A115" s="155"/>
      <c r="B115" s="154"/>
      <c r="C115" s="153"/>
    </row>
    <row r="116" spans="1:3" ht="15.75" customHeight="1" x14ac:dyDescent="0.25">
      <c r="A116" s="155"/>
      <c r="B116" s="154"/>
      <c r="C116" s="153"/>
    </row>
    <row r="117" spans="1:3" ht="15.75" customHeight="1" x14ac:dyDescent="0.25">
      <c r="A117" s="155"/>
      <c r="B117" s="154"/>
      <c r="C117" s="153"/>
    </row>
    <row r="118" spans="1:3" ht="15.75" customHeight="1" x14ac:dyDescent="0.25">
      <c r="A118" s="155"/>
      <c r="B118" s="154"/>
      <c r="C118" s="153"/>
    </row>
    <row r="119" spans="1:3" ht="15.75" customHeight="1" x14ac:dyDescent="0.25">
      <c r="A119" s="155"/>
      <c r="B119" s="154"/>
      <c r="C119" s="153"/>
    </row>
    <row r="120" spans="1:3" ht="15.75" customHeight="1" x14ac:dyDescent="0.25">
      <c r="A120" s="155"/>
      <c r="B120" s="154"/>
      <c r="C120" s="153"/>
    </row>
    <row r="121" spans="1:3" ht="15.75" customHeight="1" x14ac:dyDescent="0.25">
      <c r="A121" s="155"/>
      <c r="B121" s="154"/>
      <c r="C121" s="153"/>
    </row>
    <row r="122" spans="1:3" ht="15.75" customHeight="1" x14ac:dyDescent="0.25">
      <c r="A122" s="155"/>
      <c r="B122" s="154"/>
      <c r="C122" s="153"/>
    </row>
    <row r="123" spans="1:3" ht="15.75" customHeight="1" x14ac:dyDescent="0.25">
      <c r="A123" s="155"/>
      <c r="B123" s="154"/>
      <c r="C123" s="153"/>
    </row>
    <row r="124" spans="1:3" ht="15.75" customHeight="1" x14ac:dyDescent="0.25">
      <c r="A124" s="155"/>
      <c r="B124" s="154"/>
      <c r="C124" s="153"/>
    </row>
    <row r="125" spans="1:3" ht="15.75" customHeight="1" x14ac:dyDescent="0.25">
      <c r="A125" s="155"/>
      <c r="B125" s="154"/>
      <c r="C125" s="153"/>
    </row>
    <row r="126" spans="1:3" ht="15.75" customHeight="1" x14ac:dyDescent="0.25">
      <c r="A126" s="155"/>
      <c r="B126" s="154"/>
      <c r="C126" s="153"/>
    </row>
    <row r="127" spans="1:3" ht="15.75" customHeight="1" x14ac:dyDescent="0.25">
      <c r="A127" s="155"/>
      <c r="B127" s="154"/>
      <c r="C127" s="153"/>
    </row>
    <row r="128" spans="1:3" ht="15.75" customHeight="1" x14ac:dyDescent="0.25">
      <c r="A128" s="155"/>
      <c r="B128" s="154"/>
      <c r="C128" s="153"/>
    </row>
    <row r="129" spans="1:3" ht="15.75" customHeight="1" x14ac:dyDescent="0.25">
      <c r="A129" s="155"/>
      <c r="B129" s="154"/>
      <c r="C129" s="153"/>
    </row>
    <row r="130" spans="1:3" ht="15.75" customHeight="1" x14ac:dyDescent="0.25">
      <c r="A130" s="155"/>
      <c r="B130" s="154"/>
      <c r="C130" s="153"/>
    </row>
    <row r="131" spans="1:3" ht="15.75" customHeight="1" x14ac:dyDescent="0.25">
      <c r="A131" s="155"/>
      <c r="B131" s="154"/>
      <c r="C131" s="153"/>
    </row>
    <row r="132" spans="1:3" ht="15.75" customHeight="1" x14ac:dyDescent="0.25">
      <c r="A132" s="155"/>
      <c r="B132" s="154"/>
      <c r="C132" s="153"/>
    </row>
    <row r="133" spans="1:3" ht="15.75" customHeight="1" x14ac:dyDescent="0.25">
      <c r="A133" s="155"/>
      <c r="B133" s="154"/>
      <c r="C133" s="153"/>
    </row>
    <row r="134" spans="1:3" ht="15.75" customHeight="1" x14ac:dyDescent="0.25">
      <c r="A134" s="155"/>
      <c r="B134" s="154"/>
      <c r="C134" s="153"/>
    </row>
    <row r="135" spans="1:3" ht="15.75" customHeight="1" x14ac:dyDescent="0.25">
      <c r="A135" s="155"/>
      <c r="B135" s="154"/>
      <c r="C135" s="153"/>
    </row>
    <row r="136" spans="1:3" ht="15.75" customHeight="1" x14ac:dyDescent="0.25">
      <c r="A136" s="155"/>
      <c r="B136" s="154"/>
      <c r="C136" s="153"/>
    </row>
    <row r="137" spans="1:3" ht="15.75" customHeight="1" x14ac:dyDescent="0.25">
      <c r="A137" s="155"/>
      <c r="B137" s="154"/>
      <c r="C137" s="153"/>
    </row>
    <row r="138" spans="1:3" ht="15.75" customHeight="1" x14ac:dyDescent="0.25">
      <c r="A138" s="155"/>
      <c r="B138" s="154"/>
      <c r="C138" s="153"/>
    </row>
    <row r="139" spans="1:3" ht="15.75" customHeight="1" x14ac:dyDescent="0.25">
      <c r="A139" s="155"/>
      <c r="B139" s="154"/>
      <c r="C139" s="153"/>
    </row>
    <row r="140" spans="1:3" ht="15.75" customHeight="1" x14ac:dyDescent="0.25">
      <c r="A140" s="155"/>
      <c r="B140" s="154"/>
      <c r="C140" s="153"/>
    </row>
    <row r="141" spans="1:3" ht="15.75" customHeight="1" x14ac:dyDescent="0.25">
      <c r="A141" s="155"/>
      <c r="B141" s="154"/>
      <c r="C141" s="153"/>
    </row>
    <row r="142" spans="1:3" ht="15.75" customHeight="1" x14ac:dyDescent="0.25">
      <c r="A142" s="155"/>
      <c r="B142" s="154"/>
      <c r="C142" s="153"/>
    </row>
    <row r="143" spans="1:3" ht="15.75" customHeight="1" x14ac:dyDescent="0.25">
      <c r="A143" s="155"/>
      <c r="B143" s="154"/>
      <c r="C143" s="153"/>
    </row>
    <row r="144" spans="1:3" ht="15.75" customHeight="1" x14ac:dyDescent="0.25">
      <c r="A144" s="155"/>
      <c r="B144" s="154"/>
      <c r="C144" s="153"/>
    </row>
    <row r="145" spans="1:3" ht="15.75" customHeight="1" x14ac:dyDescent="0.25">
      <c r="A145" s="155"/>
      <c r="B145" s="154"/>
      <c r="C145" s="153"/>
    </row>
    <row r="146" spans="1:3" ht="15.75" customHeight="1" x14ac:dyDescent="0.25">
      <c r="A146" s="155"/>
      <c r="B146" s="154"/>
      <c r="C146" s="153"/>
    </row>
    <row r="147" spans="1:3" ht="15.75" customHeight="1" x14ac:dyDescent="0.25">
      <c r="A147" s="155"/>
      <c r="B147" s="154"/>
      <c r="C147" s="153"/>
    </row>
    <row r="148" spans="1:3" ht="15.75" customHeight="1" x14ac:dyDescent="0.25">
      <c r="A148" s="155"/>
      <c r="B148" s="154"/>
      <c r="C148" s="153"/>
    </row>
    <row r="149" spans="1:3" ht="15.75" customHeight="1" x14ac:dyDescent="0.25">
      <c r="A149" s="155"/>
      <c r="B149" s="154"/>
      <c r="C149" s="153"/>
    </row>
    <row r="150" spans="1:3" ht="15.75" customHeight="1" x14ac:dyDescent="0.25">
      <c r="A150" s="155"/>
      <c r="B150" s="154"/>
      <c r="C150" s="153"/>
    </row>
    <row r="151" spans="1:3" ht="15.75" customHeight="1" x14ac:dyDescent="0.25">
      <c r="A151" s="155"/>
      <c r="B151" s="154"/>
      <c r="C151" s="153"/>
    </row>
    <row r="152" spans="1:3" ht="15.75" customHeight="1" x14ac:dyDescent="0.25">
      <c r="A152" s="155"/>
      <c r="B152" s="154"/>
      <c r="C152" s="153"/>
    </row>
    <row r="153" spans="1:3" ht="15.75" customHeight="1" x14ac:dyDescent="0.25">
      <c r="A153" s="155"/>
      <c r="B153" s="154"/>
      <c r="C153" s="153"/>
    </row>
    <row r="154" spans="1:3" ht="15.75" customHeight="1" x14ac:dyDescent="0.25">
      <c r="A154" s="155"/>
      <c r="B154" s="154"/>
      <c r="C154" s="153"/>
    </row>
    <row r="155" spans="1:3" ht="15.75" customHeight="1" x14ac:dyDescent="0.25">
      <c r="A155" s="155"/>
      <c r="B155" s="154"/>
      <c r="C155" s="153"/>
    </row>
    <row r="156" spans="1:3" ht="15.75" customHeight="1" x14ac:dyDescent="0.25">
      <c r="A156" s="155"/>
      <c r="B156" s="154"/>
      <c r="C156" s="153"/>
    </row>
    <row r="157" spans="1:3" ht="15.75" customHeight="1" x14ac:dyDescent="0.25">
      <c r="A157" s="155"/>
      <c r="B157" s="154"/>
      <c r="C157" s="153"/>
    </row>
    <row r="158" spans="1:3" ht="15.75" customHeight="1" x14ac:dyDescent="0.25">
      <c r="A158" s="155"/>
      <c r="B158" s="154"/>
      <c r="C158" s="153"/>
    </row>
    <row r="159" spans="1:3" ht="15.75" customHeight="1" x14ac:dyDescent="0.25">
      <c r="A159" s="155"/>
      <c r="B159" s="154"/>
      <c r="C159" s="153"/>
    </row>
    <row r="160" spans="1:3" ht="15.75" customHeight="1" x14ac:dyDescent="0.25">
      <c r="A160" s="155"/>
      <c r="B160" s="154"/>
      <c r="C160" s="153"/>
    </row>
    <row r="161" spans="1:3" ht="15.75" customHeight="1" x14ac:dyDescent="0.25">
      <c r="A161" s="155"/>
      <c r="B161" s="154"/>
      <c r="C161" s="153"/>
    </row>
    <row r="162" spans="1:3" ht="15.75" customHeight="1" x14ac:dyDescent="0.25">
      <c r="A162" s="155"/>
      <c r="B162" s="154"/>
      <c r="C162" s="153"/>
    </row>
    <row r="163" spans="1:3" ht="15.75" customHeight="1" x14ac:dyDescent="0.25">
      <c r="A163" s="155"/>
      <c r="B163" s="154"/>
      <c r="C163" s="153"/>
    </row>
    <row r="164" spans="1:3" ht="15.75" customHeight="1" x14ac:dyDescent="0.25">
      <c r="A164" s="155"/>
      <c r="B164" s="154"/>
      <c r="C164" s="153"/>
    </row>
    <row r="165" spans="1:3" ht="15.75" customHeight="1" x14ac:dyDescent="0.25">
      <c r="A165" s="155"/>
      <c r="B165" s="154"/>
      <c r="C165" s="153"/>
    </row>
    <row r="166" spans="1:3" ht="15.75" customHeight="1" x14ac:dyDescent="0.25">
      <c r="A166" s="155"/>
      <c r="B166" s="154"/>
      <c r="C166" s="153"/>
    </row>
    <row r="167" spans="1:3" ht="15.75" customHeight="1" x14ac:dyDescent="0.25">
      <c r="A167" s="155"/>
      <c r="B167" s="154"/>
      <c r="C167" s="153"/>
    </row>
    <row r="168" spans="1:3" ht="15.75" customHeight="1" x14ac:dyDescent="0.25">
      <c r="A168" s="155"/>
      <c r="B168" s="154"/>
      <c r="C168" s="153"/>
    </row>
    <row r="169" spans="1:3" ht="15.75" customHeight="1" x14ac:dyDescent="0.25">
      <c r="A169" s="155"/>
      <c r="B169" s="154"/>
      <c r="C169" s="153"/>
    </row>
    <row r="170" spans="1:3" ht="15.75" customHeight="1" x14ac:dyDescent="0.25">
      <c r="A170" s="155"/>
      <c r="B170" s="154"/>
      <c r="C170" s="153"/>
    </row>
    <row r="171" spans="1:3" ht="15.75" customHeight="1" x14ac:dyDescent="0.25">
      <c r="A171" s="155"/>
      <c r="B171" s="154"/>
      <c r="C171" s="153"/>
    </row>
    <row r="172" spans="1:3" ht="15.75" customHeight="1" x14ac:dyDescent="0.25">
      <c r="A172" s="155"/>
      <c r="B172" s="154"/>
      <c r="C172" s="153"/>
    </row>
    <row r="173" spans="1:3" ht="15.75" customHeight="1" x14ac:dyDescent="0.25">
      <c r="A173" s="155"/>
      <c r="B173" s="154"/>
      <c r="C173" s="153"/>
    </row>
    <row r="174" spans="1:3" ht="15.75" customHeight="1" x14ac:dyDescent="0.25">
      <c r="A174" s="155"/>
      <c r="B174" s="154"/>
      <c r="C174" s="153"/>
    </row>
    <row r="175" spans="1:3" ht="15.75" customHeight="1" x14ac:dyDescent="0.25">
      <c r="A175" s="155"/>
      <c r="B175" s="154"/>
      <c r="C175" s="153"/>
    </row>
    <row r="176" spans="1:3" ht="15.75" customHeight="1" x14ac:dyDescent="0.25">
      <c r="A176" s="155"/>
      <c r="B176" s="154"/>
      <c r="C176" s="153"/>
    </row>
    <row r="177" spans="1:3" ht="15.75" customHeight="1" x14ac:dyDescent="0.25">
      <c r="A177" s="155"/>
      <c r="B177" s="154"/>
      <c r="C177" s="153"/>
    </row>
    <row r="178" spans="1:3" ht="15.75" customHeight="1" x14ac:dyDescent="0.25">
      <c r="A178" s="155"/>
      <c r="B178" s="154"/>
      <c r="C178" s="153"/>
    </row>
    <row r="179" spans="1:3" ht="15.75" customHeight="1" x14ac:dyDescent="0.25">
      <c r="A179" s="155"/>
      <c r="B179" s="154"/>
      <c r="C179" s="153"/>
    </row>
    <row r="180" spans="1:3" ht="15.75" customHeight="1" x14ac:dyDescent="0.25">
      <c r="A180" s="155"/>
      <c r="B180" s="154"/>
      <c r="C180" s="153"/>
    </row>
    <row r="181" spans="1:3" ht="15.75" customHeight="1" x14ac:dyDescent="0.25">
      <c r="A181" s="155"/>
      <c r="B181" s="154"/>
      <c r="C181" s="153"/>
    </row>
    <row r="182" spans="1:3" ht="15.75" customHeight="1" x14ac:dyDescent="0.25">
      <c r="A182" s="155"/>
      <c r="B182" s="154"/>
      <c r="C182" s="153"/>
    </row>
    <row r="183" spans="1:3" ht="15.75" customHeight="1" x14ac:dyDescent="0.25">
      <c r="A183" s="155"/>
      <c r="B183" s="154"/>
      <c r="C183" s="153"/>
    </row>
    <row r="184" spans="1:3" ht="15.75" customHeight="1" x14ac:dyDescent="0.25">
      <c r="A184" s="155"/>
      <c r="B184" s="154"/>
      <c r="C184" s="153"/>
    </row>
    <row r="185" spans="1:3" ht="15.75" customHeight="1" x14ac:dyDescent="0.25">
      <c r="A185" s="155"/>
      <c r="B185" s="154"/>
      <c r="C185" s="153"/>
    </row>
    <row r="186" spans="1:3" ht="15.75" customHeight="1" x14ac:dyDescent="0.25">
      <c r="A186" s="155"/>
      <c r="B186" s="154"/>
      <c r="C186" s="153"/>
    </row>
    <row r="187" spans="1:3" ht="15.75" customHeight="1" x14ac:dyDescent="0.25">
      <c r="A187" s="155"/>
      <c r="B187" s="154"/>
      <c r="C187" s="153"/>
    </row>
    <row r="188" spans="1:3" ht="15.75" customHeight="1" x14ac:dyDescent="0.25">
      <c r="A188" s="155"/>
      <c r="B188" s="154"/>
      <c r="C188" s="153"/>
    </row>
    <row r="189" spans="1:3" ht="15.75" customHeight="1" x14ac:dyDescent="0.25">
      <c r="A189" s="155"/>
      <c r="B189" s="154"/>
      <c r="C189" s="153"/>
    </row>
    <row r="190" spans="1:3" ht="15.75" customHeight="1" x14ac:dyDescent="0.25">
      <c r="A190" s="155"/>
      <c r="B190" s="154"/>
      <c r="C190" s="153"/>
    </row>
    <row r="191" spans="1:3" ht="15.75" customHeight="1" x14ac:dyDescent="0.25">
      <c r="A191" s="155"/>
      <c r="B191" s="154"/>
      <c r="C191" s="153"/>
    </row>
    <row r="192" spans="1:3" ht="15.75" customHeight="1" x14ac:dyDescent="0.25">
      <c r="A192" s="155"/>
      <c r="B192" s="154"/>
      <c r="C192" s="153"/>
    </row>
    <row r="193" spans="1:3" ht="15.75" customHeight="1" x14ac:dyDescent="0.25">
      <c r="A193" s="155"/>
      <c r="B193" s="154"/>
      <c r="C193" s="153"/>
    </row>
    <row r="194" spans="1:3" ht="15.75" customHeight="1" x14ac:dyDescent="0.25">
      <c r="A194" s="155"/>
      <c r="B194" s="154"/>
      <c r="C194" s="153"/>
    </row>
    <row r="195" spans="1:3" ht="15.75" customHeight="1" x14ac:dyDescent="0.25">
      <c r="A195" s="155"/>
      <c r="B195" s="154"/>
      <c r="C195" s="153"/>
    </row>
    <row r="196" spans="1:3" ht="15.75" customHeight="1" x14ac:dyDescent="0.25">
      <c r="A196" s="155"/>
      <c r="B196" s="154"/>
      <c r="C196" s="153"/>
    </row>
    <row r="197" spans="1:3" ht="15.75" customHeight="1" x14ac:dyDescent="0.25">
      <c r="A197" s="155"/>
      <c r="B197" s="154"/>
      <c r="C197" s="153"/>
    </row>
    <row r="198" spans="1:3" ht="15.75" customHeight="1" x14ac:dyDescent="0.25">
      <c r="A198" s="155"/>
      <c r="B198" s="154"/>
      <c r="C198" s="153"/>
    </row>
    <row r="199" spans="1:3" ht="15.75" customHeight="1" x14ac:dyDescent="0.25">
      <c r="A199" s="155"/>
      <c r="B199" s="154"/>
      <c r="C199" s="153"/>
    </row>
    <row r="200" spans="1:3" ht="15.75" customHeight="1" x14ac:dyDescent="0.25">
      <c r="A200" s="155"/>
      <c r="B200" s="154"/>
      <c r="C200" s="153"/>
    </row>
    <row r="201" spans="1:3" ht="15.75" customHeight="1" x14ac:dyDescent="0.25">
      <c r="A201" s="155"/>
      <c r="B201" s="154"/>
      <c r="C201" s="153"/>
    </row>
    <row r="202" spans="1:3" ht="15.75" customHeight="1" x14ac:dyDescent="0.3">
      <c r="A202" s="152"/>
      <c r="B202" s="151"/>
      <c r="C202" s="150"/>
    </row>
    <row r="203" spans="1:3" ht="15.75" customHeight="1" x14ac:dyDescent="0.3">
      <c r="A203" s="152"/>
      <c r="B203" s="151"/>
      <c r="C203" s="150"/>
    </row>
    <row r="204" spans="1:3" ht="15.75" customHeight="1" x14ac:dyDescent="0.3">
      <c r="A204" s="152"/>
      <c r="B204" s="151"/>
      <c r="C204" s="150"/>
    </row>
    <row r="205" spans="1:3" ht="15.75" customHeight="1" x14ac:dyDescent="0.3">
      <c r="A205" s="152"/>
      <c r="B205" s="151"/>
      <c r="C205" s="150"/>
    </row>
    <row r="206" spans="1:3" ht="15.75" customHeight="1" x14ac:dyDescent="0.3">
      <c r="A206" s="152"/>
      <c r="B206" s="151"/>
      <c r="C206" s="150"/>
    </row>
    <row r="207" spans="1:3" ht="15.75" customHeight="1" x14ac:dyDescent="0.3">
      <c r="A207" s="152"/>
      <c r="B207" s="151"/>
      <c r="C207" s="150"/>
    </row>
    <row r="208" spans="1:3" ht="15.75" customHeight="1" x14ac:dyDescent="0.3">
      <c r="A208" s="152"/>
      <c r="B208" s="151"/>
      <c r="C208" s="150"/>
    </row>
    <row r="209" spans="1:3" ht="15.75" customHeight="1" x14ac:dyDescent="0.3">
      <c r="A209" s="152"/>
      <c r="B209" s="151"/>
      <c r="C209" s="150"/>
    </row>
    <row r="210" spans="1:3" ht="15.75" customHeight="1" x14ac:dyDescent="0.3">
      <c r="A210" s="152"/>
      <c r="B210" s="151"/>
      <c r="C210" s="150"/>
    </row>
    <row r="211" spans="1:3" ht="15.75" customHeight="1" x14ac:dyDescent="0.3">
      <c r="A211" s="152"/>
      <c r="B211" s="151"/>
      <c r="C211" s="150"/>
    </row>
    <row r="212" spans="1:3" ht="15.75" customHeight="1" x14ac:dyDescent="0.3">
      <c r="A212" s="152"/>
      <c r="B212" s="151"/>
      <c r="C212" s="150"/>
    </row>
    <row r="213" spans="1:3" ht="15.75" customHeight="1" x14ac:dyDescent="0.3">
      <c r="A213" s="152"/>
      <c r="B213" s="151"/>
      <c r="C213" s="150"/>
    </row>
    <row r="214" spans="1:3" ht="15.75" customHeight="1" x14ac:dyDescent="0.3">
      <c r="A214" s="152"/>
      <c r="B214" s="151"/>
      <c r="C214" s="150"/>
    </row>
    <row r="215" spans="1:3" ht="15.75" customHeight="1" x14ac:dyDescent="0.3">
      <c r="A215" s="152"/>
      <c r="B215" s="151"/>
      <c r="C215" s="150"/>
    </row>
    <row r="216" spans="1:3" ht="15.75" customHeight="1" x14ac:dyDescent="0.3">
      <c r="A216" s="152"/>
      <c r="B216" s="151"/>
      <c r="C216" s="150"/>
    </row>
    <row r="217" spans="1:3" ht="15.75" customHeight="1" x14ac:dyDescent="0.3">
      <c r="A217" s="152"/>
      <c r="B217" s="151"/>
      <c r="C217" s="150"/>
    </row>
    <row r="218" spans="1:3" ht="15.75" customHeight="1" x14ac:dyDescent="0.3">
      <c r="A218" s="152"/>
      <c r="B218" s="151"/>
      <c r="C218" s="150"/>
    </row>
    <row r="219" spans="1:3" ht="15.75" customHeight="1" x14ac:dyDescent="0.3">
      <c r="A219" s="152"/>
      <c r="B219" s="151"/>
      <c r="C219" s="150"/>
    </row>
    <row r="220" spans="1:3" ht="15.75" customHeight="1" x14ac:dyDescent="0.3">
      <c r="A220" s="152"/>
      <c r="B220" s="151"/>
      <c r="C220" s="150"/>
    </row>
    <row r="221" spans="1:3" ht="15.75" customHeight="1" x14ac:dyDescent="0.3">
      <c r="A221" s="152"/>
      <c r="B221" s="151"/>
      <c r="C221" s="150"/>
    </row>
    <row r="222" spans="1:3" ht="15.75" customHeight="1" x14ac:dyDescent="0.3">
      <c r="A222" s="152"/>
      <c r="B222" s="151"/>
      <c r="C222" s="150"/>
    </row>
    <row r="223" spans="1:3" ht="15.75" customHeight="1" x14ac:dyDescent="0.3">
      <c r="A223" s="152"/>
      <c r="B223" s="151"/>
      <c r="C223" s="150"/>
    </row>
    <row r="224" spans="1:3" ht="15.75" customHeight="1" x14ac:dyDescent="0.3">
      <c r="A224" s="152"/>
      <c r="B224" s="151"/>
      <c r="C224" s="150"/>
    </row>
    <row r="225" spans="1:3" ht="15.75" customHeight="1" x14ac:dyDescent="0.3">
      <c r="A225" s="152"/>
      <c r="B225" s="151"/>
      <c r="C225" s="150"/>
    </row>
    <row r="226" spans="1:3" ht="15.75" customHeight="1" x14ac:dyDescent="0.3">
      <c r="A226" s="152"/>
      <c r="B226" s="151"/>
      <c r="C226" s="150"/>
    </row>
    <row r="227" spans="1:3" ht="15.75" customHeight="1" x14ac:dyDescent="0.3">
      <c r="A227" s="152"/>
      <c r="B227" s="151"/>
      <c r="C227" s="150"/>
    </row>
    <row r="228" spans="1:3" ht="15.75" customHeight="1" x14ac:dyDescent="0.3">
      <c r="A228" s="152"/>
      <c r="B228" s="151"/>
      <c r="C228" s="150"/>
    </row>
    <row r="229" spans="1:3" ht="15.75" customHeight="1" x14ac:dyDescent="0.3">
      <c r="A229" s="152"/>
      <c r="B229" s="151"/>
      <c r="C229" s="150"/>
    </row>
    <row r="230" spans="1:3" ht="15.75" customHeight="1" x14ac:dyDescent="0.3">
      <c r="A230" s="152"/>
      <c r="B230" s="151"/>
      <c r="C230" s="150"/>
    </row>
    <row r="231" spans="1:3" ht="15.75" customHeight="1" x14ac:dyDescent="0.3">
      <c r="A231" s="152"/>
      <c r="B231" s="151"/>
      <c r="C231" s="150"/>
    </row>
    <row r="232" spans="1:3" ht="15.75" customHeight="1" x14ac:dyDescent="0.3">
      <c r="A232" s="152"/>
      <c r="B232" s="151"/>
      <c r="C232" s="150"/>
    </row>
    <row r="233" spans="1:3" ht="15.75" customHeight="1" x14ac:dyDescent="0.3">
      <c r="A233" s="152"/>
      <c r="B233" s="151"/>
      <c r="C233" s="150"/>
    </row>
    <row r="234" spans="1:3" ht="15.75" customHeight="1" x14ac:dyDescent="0.3">
      <c r="A234" s="152"/>
      <c r="B234" s="151"/>
      <c r="C234" s="150"/>
    </row>
    <row r="235" spans="1:3" ht="15.75" customHeight="1" x14ac:dyDescent="0.3">
      <c r="A235" s="152"/>
      <c r="B235" s="151"/>
      <c r="C235" s="150"/>
    </row>
    <row r="236" spans="1:3" ht="15.75" customHeight="1" x14ac:dyDescent="0.3">
      <c r="A236" s="152"/>
      <c r="B236" s="151"/>
      <c r="C236" s="150"/>
    </row>
    <row r="237" spans="1:3" ht="15.75" customHeight="1" x14ac:dyDescent="0.3">
      <c r="A237" s="152"/>
      <c r="B237" s="151"/>
      <c r="C237" s="150"/>
    </row>
    <row r="238" spans="1:3" ht="15.75" customHeight="1" x14ac:dyDescent="0.3">
      <c r="A238" s="152"/>
      <c r="B238" s="151"/>
      <c r="C238" s="150"/>
    </row>
    <row r="239" spans="1:3" ht="15.75" customHeight="1" x14ac:dyDescent="0.3">
      <c r="A239" s="152"/>
      <c r="B239" s="151"/>
      <c r="C239" s="150"/>
    </row>
    <row r="240" spans="1:3" ht="15.75" customHeight="1" x14ac:dyDescent="0.3">
      <c r="A240" s="152"/>
      <c r="B240" s="151"/>
      <c r="C240" s="150"/>
    </row>
    <row r="241" spans="1:3" ht="15.75" customHeight="1" x14ac:dyDescent="0.3">
      <c r="A241" s="152"/>
      <c r="B241" s="151"/>
      <c r="C241" s="150"/>
    </row>
    <row r="242" spans="1:3" ht="15.75" customHeight="1" x14ac:dyDescent="0.3">
      <c r="A242" s="152"/>
      <c r="B242" s="151"/>
      <c r="C242" s="150"/>
    </row>
    <row r="243" spans="1:3" ht="15.75" customHeight="1" x14ac:dyDescent="0.3">
      <c r="A243" s="152"/>
      <c r="B243" s="151"/>
      <c r="C243" s="150"/>
    </row>
    <row r="244" spans="1:3" ht="15.75" customHeight="1" x14ac:dyDescent="0.3">
      <c r="A244" s="152"/>
      <c r="B244" s="151"/>
      <c r="C244" s="150"/>
    </row>
    <row r="245" spans="1:3" ht="15.75" customHeight="1" x14ac:dyDescent="0.3">
      <c r="A245" s="152"/>
      <c r="B245" s="151"/>
      <c r="C245" s="150"/>
    </row>
    <row r="246" spans="1:3" ht="15.75" customHeight="1" x14ac:dyDescent="0.3">
      <c r="A246" s="152"/>
      <c r="B246" s="151"/>
      <c r="C246" s="150"/>
    </row>
    <row r="247" spans="1:3" ht="15.75" customHeight="1" x14ac:dyDescent="0.3">
      <c r="A247" s="152"/>
      <c r="B247" s="151"/>
      <c r="C247" s="150"/>
    </row>
    <row r="248" spans="1:3" ht="15.75" customHeight="1" x14ac:dyDescent="0.3">
      <c r="A248" s="152"/>
      <c r="B248" s="151"/>
      <c r="C248" s="150"/>
    </row>
    <row r="249" spans="1:3" ht="15.75" customHeight="1" x14ac:dyDescent="0.3">
      <c r="A249" s="152"/>
      <c r="B249" s="151"/>
      <c r="C249" s="150"/>
    </row>
    <row r="250" spans="1:3" ht="15.75" customHeight="1" x14ac:dyDescent="0.3">
      <c r="A250" s="152"/>
      <c r="B250" s="151"/>
      <c r="C250" s="150"/>
    </row>
    <row r="251" spans="1:3" ht="15.75" customHeight="1" x14ac:dyDescent="0.3">
      <c r="A251" s="152"/>
      <c r="B251" s="151"/>
      <c r="C251" s="150"/>
    </row>
    <row r="252" spans="1:3" ht="15.75" customHeight="1" x14ac:dyDescent="0.3">
      <c r="A252" s="152"/>
      <c r="B252" s="151"/>
      <c r="C252" s="150"/>
    </row>
    <row r="253" spans="1:3" ht="15.75" customHeight="1" x14ac:dyDescent="0.3">
      <c r="A253" s="152"/>
      <c r="B253" s="151"/>
      <c r="C253" s="150"/>
    </row>
    <row r="254" spans="1:3" ht="15.75" customHeight="1" x14ac:dyDescent="0.3">
      <c r="A254" s="152"/>
      <c r="B254" s="151"/>
      <c r="C254" s="150"/>
    </row>
    <row r="255" spans="1:3" ht="15.75" customHeight="1" x14ac:dyDescent="0.3">
      <c r="A255" s="152"/>
      <c r="B255" s="151"/>
      <c r="C255" s="150"/>
    </row>
    <row r="256" spans="1:3" ht="15.75" customHeight="1" x14ac:dyDescent="0.3">
      <c r="A256" s="152"/>
      <c r="B256" s="151"/>
      <c r="C256" s="150"/>
    </row>
    <row r="257" spans="1:3" ht="15.75" customHeight="1" x14ac:dyDescent="0.3">
      <c r="A257" s="152"/>
      <c r="B257" s="151"/>
      <c r="C257" s="150"/>
    </row>
    <row r="258" spans="1:3" ht="15.75" customHeight="1" x14ac:dyDescent="0.3">
      <c r="A258" s="152"/>
      <c r="B258" s="151"/>
      <c r="C258" s="150"/>
    </row>
    <row r="259" spans="1:3" ht="15.75" customHeight="1" x14ac:dyDescent="0.3">
      <c r="A259" s="152"/>
      <c r="B259" s="151"/>
      <c r="C259" s="150"/>
    </row>
    <row r="260" spans="1:3" ht="15.75" customHeight="1" x14ac:dyDescent="0.3">
      <c r="A260" s="152"/>
      <c r="B260" s="151"/>
      <c r="C260" s="150"/>
    </row>
    <row r="261" spans="1:3" ht="15.75" customHeight="1" x14ac:dyDescent="0.3">
      <c r="A261" s="152"/>
      <c r="B261" s="151"/>
      <c r="C261" s="150"/>
    </row>
    <row r="262" spans="1:3" ht="15.75" customHeight="1" x14ac:dyDescent="0.3">
      <c r="A262" s="152"/>
      <c r="B262" s="151"/>
      <c r="C262" s="150"/>
    </row>
    <row r="263" spans="1:3" ht="15.75" customHeight="1" x14ac:dyDescent="0.3">
      <c r="A263" s="152"/>
      <c r="B263" s="151"/>
      <c r="C263" s="150"/>
    </row>
    <row r="264" spans="1:3" ht="15.75" customHeight="1" x14ac:dyDescent="0.3">
      <c r="A264" s="152"/>
      <c r="B264" s="151"/>
      <c r="C264" s="150"/>
    </row>
    <row r="265" spans="1:3" ht="15.75" customHeight="1" x14ac:dyDescent="0.3">
      <c r="A265" s="152"/>
      <c r="B265" s="151"/>
      <c r="C265" s="150"/>
    </row>
    <row r="266" spans="1:3" ht="15.75" customHeight="1" x14ac:dyDescent="0.3">
      <c r="A266" s="152"/>
      <c r="B266" s="151"/>
      <c r="C266" s="150"/>
    </row>
    <row r="267" spans="1:3" ht="15.75" customHeight="1" x14ac:dyDescent="0.3">
      <c r="A267" s="152"/>
      <c r="B267" s="151"/>
      <c r="C267" s="150"/>
    </row>
    <row r="268" spans="1:3" ht="15.75" customHeight="1" x14ac:dyDescent="0.3">
      <c r="A268" s="152"/>
      <c r="B268" s="151"/>
      <c r="C268" s="150"/>
    </row>
    <row r="269" spans="1:3" ht="15.75" customHeight="1" x14ac:dyDescent="0.3">
      <c r="A269" s="152"/>
      <c r="B269" s="151"/>
      <c r="C269" s="150"/>
    </row>
    <row r="270" spans="1:3" ht="15.75" customHeight="1" x14ac:dyDescent="0.3">
      <c r="A270" s="152"/>
      <c r="B270" s="151"/>
      <c r="C270" s="150"/>
    </row>
    <row r="271" spans="1:3" ht="15.75" customHeight="1" x14ac:dyDescent="0.3">
      <c r="A271" s="152"/>
      <c r="B271" s="151"/>
      <c r="C271" s="150"/>
    </row>
    <row r="272" spans="1:3" ht="15.75" customHeight="1" x14ac:dyDescent="0.3">
      <c r="A272" s="152"/>
      <c r="B272" s="151"/>
      <c r="C272" s="150"/>
    </row>
    <row r="273" spans="1:3" ht="15.75" customHeight="1" x14ac:dyDescent="0.3">
      <c r="A273" s="152"/>
      <c r="B273" s="151"/>
      <c r="C273" s="150"/>
    </row>
    <row r="274" spans="1:3" ht="15.75" customHeight="1" x14ac:dyDescent="0.3">
      <c r="A274" s="152"/>
      <c r="B274" s="151"/>
      <c r="C274" s="150"/>
    </row>
    <row r="275" spans="1:3" ht="15.75" customHeight="1" x14ac:dyDescent="0.3">
      <c r="A275" s="152"/>
      <c r="B275" s="151"/>
      <c r="C275" s="150"/>
    </row>
    <row r="276" spans="1:3" ht="15.75" customHeight="1" x14ac:dyDescent="0.3">
      <c r="A276" s="152"/>
      <c r="B276" s="151"/>
      <c r="C276" s="150"/>
    </row>
    <row r="277" spans="1:3" ht="15.75" customHeight="1" x14ac:dyDescent="0.3">
      <c r="A277" s="152"/>
      <c r="B277" s="151"/>
      <c r="C277" s="150"/>
    </row>
    <row r="278" spans="1:3" ht="15.75" customHeight="1" x14ac:dyDescent="0.3">
      <c r="A278" s="152"/>
      <c r="B278" s="151"/>
      <c r="C278" s="150"/>
    </row>
    <row r="279" spans="1:3" ht="15.75" customHeight="1" x14ac:dyDescent="0.3">
      <c r="A279" s="152"/>
      <c r="B279" s="151"/>
      <c r="C279" s="150"/>
    </row>
    <row r="280" spans="1:3" ht="15.75" customHeight="1" x14ac:dyDescent="0.3">
      <c r="A280" s="152"/>
      <c r="B280" s="151"/>
      <c r="C280" s="150"/>
    </row>
    <row r="281" spans="1:3" ht="15.75" customHeight="1" x14ac:dyDescent="0.3">
      <c r="A281" s="152"/>
      <c r="B281" s="151"/>
      <c r="C281" s="150"/>
    </row>
    <row r="282" spans="1:3" ht="15.75" customHeight="1" x14ac:dyDescent="0.3">
      <c r="A282" s="152"/>
      <c r="B282" s="151"/>
      <c r="C282" s="150"/>
    </row>
    <row r="283" spans="1:3" ht="15.75" customHeight="1" x14ac:dyDescent="0.3">
      <c r="A283" s="152"/>
      <c r="B283" s="151"/>
      <c r="C283" s="150"/>
    </row>
    <row r="284" spans="1:3" ht="15.75" customHeight="1" x14ac:dyDescent="0.3">
      <c r="A284" s="152"/>
      <c r="B284" s="151"/>
      <c r="C284" s="150"/>
    </row>
    <row r="285" spans="1:3" ht="15.75" customHeight="1" x14ac:dyDescent="0.3">
      <c r="A285" s="152"/>
      <c r="B285" s="151"/>
      <c r="C285" s="150"/>
    </row>
    <row r="286" spans="1:3" ht="15.75" customHeight="1" x14ac:dyDescent="0.3">
      <c r="A286" s="152"/>
      <c r="B286" s="151"/>
      <c r="C286" s="150"/>
    </row>
    <row r="287" spans="1:3" ht="15.75" customHeight="1" x14ac:dyDescent="0.3">
      <c r="A287" s="152"/>
      <c r="B287" s="151"/>
      <c r="C287" s="150"/>
    </row>
    <row r="288" spans="1:3" ht="15.75" customHeight="1" x14ac:dyDescent="0.3">
      <c r="A288" s="152"/>
      <c r="B288" s="151"/>
      <c r="C288" s="150"/>
    </row>
    <row r="289" spans="1:3" ht="15.75" customHeight="1" x14ac:dyDescent="0.3">
      <c r="A289" s="152"/>
      <c r="B289" s="151"/>
      <c r="C289" s="150"/>
    </row>
    <row r="290" spans="1:3" ht="15.75" customHeight="1" x14ac:dyDescent="0.3">
      <c r="A290" s="152"/>
      <c r="B290" s="151"/>
      <c r="C290" s="150"/>
    </row>
    <row r="291" spans="1:3" ht="15.75" customHeight="1" x14ac:dyDescent="0.3">
      <c r="A291" s="152"/>
      <c r="B291" s="151"/>
      <c r="C291" s="150"/>
    </row>
    <row r="292" spans="1:3" ht="15.75" customHeight="1" x14ac:dyDescent="0.3">
      <c r="A292" s="152"/>
      <c r="B292" s="151"/>
      <c r="C292" s="150"/>
    </row>
    <row r="293" spans="1:3" ht="15.75" customHeight="1" x14ac:dyDescent="0.3">
      <c r="A293" s="152"/>
      <c r="B293" s="151"/>
      <c r="C293" s="150"/>
    </row>
    <row r="294" spans="1:3" ht="15.75" customHeight="1" x14ac:dyDescent="0.3">
      <c r="A294" s="152"/>
      <c r="B294" s="151"/>
      <c r="C294" s="150"/>
    </row>
    <row r="295" spans="1:3" ht="15.75" customHeight="1" x14ac:dyDescent="0.3">
      <c r="A295" s="152"/>
      <c r="B295" s="151"/>
      <c r="C295" s="150"/>
    </row>
    <row r="296" spans="1:3" ht="15.75" customHeight="1" x14ac:dyDescent="0.3">
      <c r="A296" s="152"/>
      <c r="B296" s="151"/>
      <c r="C296" s="150"/>
    </row>
    <row r="297" spans="1:3" ht="15.75" customHeight="1" x14ac:dyDescent="0.3">
      <c r="A297" s="152"/>
      <c r="B297" s="151"/>
      <c r="C297" s="150"/>
    </row>
    <row r="298" spans="1:3" ht="15.75" customHeight="1" x14ac:dyDescent="0.3">
      <c r="A298" s="152"/>
      <c r="B298" s="151"/>
      <c r="C298" s="150"/>
    </row>
    <row r="299" spans="1:3" ht="15.75" customHeight="1" x14ac:dyDescent="0.3">
      <c r="A299" s="152"/>
      <c r="B299" s="151"/>
      <c r="C299" s="150"/>
    </row>
    <row r="300" spans="1:3" ht="15.75" customHeight="1" x14ac:dyDescent="0.3">
      <c r="A300" s="152"/>
      <c r="B300" s="151"/>
      <c r="C300" s="150"/>
    </row>
    <row r="301" spans="1:3" ht="15.75" customHeight="1" x14ac:dyDescent="0.3">
      <c r="A301" s="152"/>
      <c r="B301" s="151"/>
      <c r="C301" s="150"/>
    </row>
    <row r="302" spans="1:3" ht="15.75" customHeight="1" x14ac:dyDescent="0.3">
      <c r="A302" s="152"/>
      <c r="B302" s="151"/>
      <c r="C302" s="150"/>
    </row>
    <row r="303" spans="1:3" ht="15.75" customHeight="1" x14ac:dyDescent="0.3">
      <c r="A303" s="152"/>
      <c r="B303" s="151"/>
      <c r="C303" s="150"/>
    </row>
    <row r="304" spans="1:3" ht="15.75" customHeight="1" x14ac:dyDescent="0.3">
      <c r="A304" s="152"/>
      <c r="B304" s="151"/>
      <c r="C304" s="150"/>
    </row>
    <row r="305" spans="1:3" ht="15.75" customHeight="1" x14ac:dyDescent="0.3">
      <c r="A305" s="152"/>
      <c r="B305" s="151"/>
      <c r="C305" s="150"/>
    </row>
    <row r="306" spans="1:3" ht="15.75" customHeight="1" x14ac:dyDescent="0.3">
      <c r="A306" s="152"/>
      <c r="B306" s="151"/>
      <c r="C306" s="150"/>
    </row>
    <row r="307" spans="1:3" ht="15.75" customHeight="1" x14ac:dyDescent="0.3">
      <c r="A307" s="152"/>
      <c r="B307" s="151"/>
      <c r="C307" s="150"/>
    </row>
    <row r="308" spans="1:3" ht="15.75" customHeight="1" x14ac:dyDescent="0.3">
      <c r="A308" s="152"/>
      <c r="B308" s="151"/>
      <c r="C308" s="150"/>
    </row>
    <row r="309" spans="1:3" ht="15.75" customHeight="1" x14ac:dyDescent="0.3">
      <c r="A309" s="152"/>
      <c r="B309" s="151"/>
      <c r="C309" s="150"/>
    </row>
    <row r="310" spans="1:3" ht="15.75" customHeight="1" x14ac:dyDescent="0.3">
      <c r="A310" s="152"/>
      <c r="B310" s="151"/>
      <c r="C310" s="150"/>
    </row>
    <row r="311" spans="1:3" ht="15.75" customHeight="1" x14ac:dyDescent="0.3">
      <c r="A311" s="152"/>
      <c r="B311" s="151"/>
      <c r="C311" s="150"/>
    </row>
    <row r="312" spans="1:3" ht="15.75" customHeight="1" x14ac:dyDescent="0.3">
      <c r="A312" s="152"/>
      <c r="B312" s="151"/>
      <c r="C312" s="150"/>
    </row>
    <row r="313" spans="1:3" ht="15.75" customHeight="1" x14ac:dyDescent="0.3">
      <c r="A313" s="152"/>
      <c r="B313" s="151"/>
      <c r="C313" s="150"/>
    </row>
    <row r="314" spans="1:3" ht="15.75" customHeight="1" x14ac:dyDescent="0.3">
      <c r="A314" s="152"/>
      <c r="B314" s="151"/>
      <c r="C314" s="150"/>
    </row>
    <row r="315" spans="1:3" ht="15.75" customHeight="1" x14ac:dyDescent="0.3">
      <c r="A315" s="152"/>
      <c r="B315" s="151"/>
      <c r="C315" s="150"/>
    </row>
    <row r="316" spans="1:3" ht="15.75" customHeight="1" x14ac:dyDescent="0.3">
      <c r="A316" s="152"/>
      <c r="B316" s="151"/>
      <c r="C316" s="150"/>
    </row>
    <row r="317" spans="1:3" ht="15.75" customHeight="1" x14ac:dyDescent="0.3">
      <c r="A317" s="152"/>
      <c r="B317" s="151"/>
      <c r="C317" s="150"/>
    </row>
    <row r="318" spans="1:3" ht="15.75" customHeight="1" x14ac:dyDescent="0.3">
      <c r="A318" s="152"/>
      <c r="B318" s="151"/>
      <c r="C318" s="150"/>
    </row>
    <row r="319" spans="1:3" ht="15.75" customHeight="1" x14ac:dyDescent="0.3">
      <c r="A319" s="152"/>
      <c r="B319" s="151"/>
      <c r="C319" s="150"/>
    </row>
    <row r="320" spans="1:3" ht="15.75" customHeight="1" x14ac:dyDescent="0.3">
      <c r="A320" s="152"/>
      <c r="B320" s="151"/>
      <c r="C320" s="150"/>
    </row>
    <row r="321" spans="1:3" ht="15.75" customHeight="1" x14ac:dyDescent="0.3">
      <c r="A321" s="152"/>
      <c r="B321" s="151"/>
      <c r="C321" s="150"/>
    </row>
    <row r="322" spans="1:3" ht="15.75" customHeight="1" x14ac:dyDescent="0.3">
      <c r="A322" s="152"/>
      <c r="B322" s="151"/>
      <c r="C322" s="150"/>
    </row>
    <row r="323" spans="1:3" ht="15.75" customHeight="1" x14ac:dyDescent="0.3">
      <c r="A323" s="152"/>
      <c r="B323" s="151"/>
      <c r="C323" s="150"/>
    </row>
    <row r="324" spans="1:3" ht="15.75" customHeight="1" x14ac:dyDescent="0.3">
      <c r="A324" s="152"/>
      <c r="B324" s="151"/>
      <c r="C324" s="150"/>
    </row>
    <row r="325" spans="1:3" ht="15.75" customHeight="1" x14ac:dyDescent="0.3">
      <c r="A325" s="152"/>
      <c r="B325" s="151"/>
      <c r="C325" s="150"/>
    </row>
    <row r="326" spans="1:3" ht="15.75" customHeight="1" x14ac:dyDescent="0.3">
      <c r="A326" s="152"/>
      <c r="B326" s="151"/>
      <c r="C326" s="150"/>
    </row>
    <row r="327" spans="1:3" ht="15.75" customHeight="1" x14ac:dyDescent="0.3">
      <c r="A327" s="152"/>
      <c r="B327" s="151"/>
      <c r="C327" s="150"/>
    </row>
    <row r="328" spans="1:3" ht="15.75" customHeight="1" x14ac:dyDescent="0.3">
      <c r="A328" s="152"/>
      <c r="B328" s="151"/>
      <c r="C328" s="150"/>
    </row>
    <row r="329" spans="1:3" ht="15.75" customHeight="1" x14ac:dyDescent="0.3">
      <c r="A329" s="152"/>
      <c r="B329" s="151"/>
      <c r="C329" s="150"/>
    </row>
    <row r="330" spans="1:3" ht="15.75" customHeight="1" x14ac:dyDescent="0.3">
      <c r="A330" s="152"/>
      <c r="B330" s="151"/>
      <c r="C330" s="150"/>
    </row>
    <row r="331" spans="1:3" ht="15.75" customHeight="1" x14ac:dyDescent="0.3">
      <c r="A331" s="152"/>
      <c r="B331" s="151"/>
      <c r="C331" s="150"/>
    </row>
    <row r="332" spans="1:3" ht="15.75" customHeight="1" x14ac:dyDescent="0.3">
      <c r="A332" s="152"/>
      <c r="B332" s="151"/>
      <c r="C332" s="150"/>
    </row>
    <row r="333" spans="1:3" ht="15.75" customHeight="1" x14ac:dyDescent="0.3">
      <c r="A333" s="152"/>
      <c r="B333" s="151"/>
      <c r="C333" s="150"/>
    </row>
    <row r="334" spans="1:3" ht="15.75" customHeight="1" x14ac:dyDescent="0.3">
      <c r="A334" s="152"/>
      <c r="B334" s="151"/>
      <c r="C334" s="150"/>
    </row>
    <row r="335" spans="1:3" ht="15.75" customHeight="1" x14ac:dyDescent="0.3">
      <c r="A335" s="152"/>
      <c r="B335" s="151"/>
      <c r="C335" s="150"/>
    </row>
    <row r="336" spans="1:3" ht="15.75" customHeight="1" x14ac:dyDescent="0.3">
      <c r="A336" s="152"/>
      <c r="B336" s="151"/>
      <c r="C336" s="150"/>
    </row>
    <row r="337" spans="1:3" ht="15.75" customHeight="1" x14ac:dyDescent="0.3">
      <c r="A337" s="152"/>
      <c r="B337" s="151"/>
      <c r="C337" s="150"/>
    </row>
    <row r="338" spans="1:3" ht="15.75" customHeight="1" x14ac:dyDescent="0.3">
      <c r="A338" s="152"/>
      <c r="B338" s="151"/>
      <c r="C338" s="150"/>
    </row>
    <row r="339" spans="1:3" ht="15.75" customHeight="1" x14ac:dyDescent="0.3">
      <c r="A339" s="152"/>
      <c r="B339" s="151"/>
      <c r="C339" s="150"/>
    </row>
    <row r="340" spans="1:3" ht="15.75" customHeight="1" x14ac:dyDescent="0.3">
      <c r="A340" s="152"/>
      <c r="B340" s="151"/>
      <c r="C340" s="150"/>
    </row>
    <row r="341" spans="1:3" ht="15.75" customHeight="1" x14ac:dyDescent="0.3">
      <c r="A341" s="152"/>
      <c r="B341" s="151"/>
      <c r="C341" s="150"/>
    </row>
    <row r="342" spans="1:3" ht="15.75" customHeight="1" x14ac:dyDescent="0.3">
      <c r="A342" s="152"/>
      <c r="B342" s="151"/>
      <c r="C342" s="150"/>
    </row>
    <row r="343" spans="1:3" ht="15.75" customHeight="1" x14ac:dyDescent="0.3">
      <c r="A343" s="152"/>
      <c r="B343" s="151"/>
      <c r="C343" s="150"/>
    </row>
    <row r="344" spans="1:3" ht="15.75" customHeight="1" x14ac:dyDescent="0.3">
      <c r="A344" s="152"/>
      <c r="B344" s="151"/>
      <c r="C344" s="150"/>
    </row>
    <row r="345" spans="1:3" ht="15.75" customHeight="1" x14ac:dyDescent="0.3">
      <c r="A345" s="152"/>
      <c r="B345" s="151"/>
      <c r="C345" s="150"/>
    </row>
    <row r="346" spans="1:3" ht="15.75" customHeight="1" x14ac:dyDescent="0.3">
      <c r="A346" s="152"/>
      <c r="B346" s="151"/>
      <c r="C346" s="150"/>
    </row>
    <row r="347" spans="1:3" ht="15.75" customHeight="1" x14ac:dyDescent="0.3">
      <c r="A347" s="152"/>
      <c r="B347" s="151"/>
      <c r="C347" s="150"/>
    </row>
    <row r="348" spans="1:3" ht="15.75" customHeight="1" x14ac:dyDescent="0.3">
      <c r="A348" s="152"/>
      <c r="B348" s="151"/>
      <c r="C348" s="150"/>
    </row>
    <row r="349" spans="1:3" ht="15.75" customHeight="1" x14ac:dyDescent="0.3">
      <c r="A349" s="152"/>
      <c r="B349" s="151"/>
      <c r="C349" s="150"/>
    </row>
    <row r="350" spans="1:3" ht="15.75" customHeight="1" x14ac:dyDescent="0.3">
      <c r="A350" s="152"/>
      <c r="B350" s="151"/>
      <c r="C350" s="150"/>
    </row>
    <row r="351" spans="1:3" ht="15.75" customHeight="1" x14ac:dyDescent="0.3">
      <c r="A351" s="152"/>
      <c r="B351" s="151"/>
      <c r="C351" s="150"/>
    </row>
    <row r="352" spans="1:3" ht="15.75" customHeight="1" x14ac:dyDescent="0.3">
      <c r="A352" s="152"/>
      <c r="B352" s="151"/>
      <c r="C352" s="150"/>
    </row>
    <row r="353" spans="1:3" ht="15.75" customHeight="1" x14ac:dyDescent="0.3">
      <c r="A353" s="152"/>
      <c r="B353" s="151"/>
      <c r="C353" s="150"/>
    </row>
    <row r="354" spans="1:3" ht="15.75" customHeight="1" x14ac:dyDescent="0.3">
      <c r="A354" s="152"/>
      <c r="B354" s="151"/>
      <c r="C354" s="150"/>
    </row>
    <row r="355" spans="1:3" ht="15.75" customHeight="1" x14ac:dyDescent="0.3">
      <c r="A355" s="152"/>
      <c r="B355" s="151"/>
      <c r="C355" s="150"/>
    </row>
    <row r="356" spans="1:3" ht="15.75" customHeight="1" x14ac:dyDescent="0.3">
      <c r="A356" s="152"/>
      <c r="B356" s="151"/>
      <c r="C356" s="150"/>
    </row>
    <row r="357" spans="1:3" ht="15.75" customHeight="1" x14ac:dyDescent="0.3">
      <c r="A357" s="152"/>
      <c r="B357" s="151"/>
      <c r="C357" s="150"/>
    </row>
    <row r="358" spans="1:3" ht="15.75" customHeight="1" x14ac:dyDescent="0.3">
      <c r="A358" s="152"/>
      <c r="B358" s="151"/>
      <c r="C358" s="150"/>
    </row>
    <row r="359" spans="1:3" ht="15.75" customHeight="1" x14ac:dyDescent="0.3">
      <c r="A359" s="152"/>
      <c r="B359" s="151"/>
      <c r="C359" s="150"/>
    </row>
    <row r="360" spans="1:3" ht="15.75" customHeight="1" x14ac:dyDescent="0.3">
      <c r="A360" s="152"/>
      <c r="B360" s="151"/>
      <c r="C360" s="150"/>
    </row>
    <row r="361" spans="1:3" ht="15.75" customHeight="1" x14ac:dyDescent="0.3">
      <c r="A361" s="152"/>
      <c r="B361" s="151"/>
      <c r="C361" s="150"/>
    </row>
    <row r="362" spans="1:3" ht="15.75" customHeight="1" x14ac:dyDescent="0.3">
      <c r="A362" s="152"/>
      <c r="B362" s="151"/>
      <c r="C362" s="150"/>
    </row>
    <row r="363" spans="1:3" ht="15.75" customHeight="1" x14ac:dyDescent="0.3">
      <c r="A363" s="152"/>
      <c r="B363" s="151"/>
      <c r="C363" s="150"/>
    </row>
    <row r="364" spans="1:3" ht="15.75" customHeight="1" x14ac:dyDescent="0.3">
      <c r="A364" s="152"/>
      <c r="B364" s="151"/>
      <c r="C364" s="150"/>
    </row>
    <row r="365" spans="1:3" ht="15.75" customHeight="1" x14ac:dyDescent="0.3">
      <c r="A365" s="152"/>
      <c r="B365" s="151"/>
      <c r="C365" s="150"/>
    </row>
    <row r="366" spans="1:3" ht="15.75" customHeight="1" x14ac:dyDescent="0.3">
      <c r="A366" s="152"/>
      <c r="B366" s="151"/>
      <c r="C366" s="150"/>
    </row>
    <row r="367" spans="1:3" ht="15.75" customHeight="1" x14ac:dyDescent="0.3">
      <c r="A367" s="152"/>
      <c r="B367" s="151"/>
      <c r="C367" s="150"/>
    </row>
    <row r="368" spans="1:3" ht="15.75" customHeight="1" x14ac:dyDescent="0.3">
      <c r="A368" s="152"/>
      <c r="B368" s="151"/>
      <c r="C368" s="150"/>
    </row>
    <row r="369" spans="1:3" ht="15.75" customHeight="1" x14ac:dyDescent="0.3">
      <c r="A369" s="152"/>
      <c r="B369" s="151"/>
      <c r="C369" s="150"/>
    </row>
    <row r="370" spans="1:3" ht="15.75" customHeight="1" x14ac:dyDescent="0.3">
      <c r="A370" s="152"/>
      <c r="B370" s="151"/>
      <c r="C370" s="150"/>
    </row>
    <row r="371" spans="1:3" ht="15.75" customHeight="1" x14ac:dyDescent="0.3">
      <c r="A371" s="152"/>
      <c r="B371" s="151"/>
      <c r="C371" s="150"/>
    </row>
    <row r="372" spans="1:3" ht="15.75" customHeight="1" x14ac:dyDescent="0.3">
      <c r="A372" s="152"/>
      <c r="B372" s="151"/>
      <c r="C372" s="150"/>
    </row>
    <row r="373" spans="1:3" ht="15.75" customHeight="1" x14ac:dyDescent="0.3">
      <c r="A373" s="152"/>
      <c r="B373" s="151"/>
      <c r="C373" s="150"/>
    </row>
    <row r="374" spans="1:3" ht="15.75" customHeight="1" x14ac:dyDescent="0.3">
      <c r="A374" s="152"/>
      <c r="B374" s="151"/>
      <c r="C374" s="150"/>
    </row>
    <row r="375" spans="1:3" ht="15.75" customHeight="1" x14ac:dyDescent="0.3">
      <c r="A375" s="152"/>
      <c r="B375" s="151"/>
      <c r="C375" s="150"/>
    </row>
    <row r="376" spans="1:3" ht="15.75" customHeight="1" x14ac:dyDescent="0.3">
      <c r="A376" s="152"/>
      <c r="B376" s="151"/>
      <c r="C376" s="150"/>
    </row>
    <row r="377" spans="1:3" ht="15.75" customHeight="1" x14ac:dyDescent="0.3">
      <c r="A377" s="152"/>
      <c r="B377" s="151"/>
      <c r="C377" s="150"/>
    </row>
    <row r="378" spans="1:3" ht="15.75" customHeight="1" x14ac:dyDescent="0.3">
      <c r="A378" s="152"/>
      <c r="B378" s="151"/>
      <c r="C378" s="150"/>
    </row>
    <row r="379" spans="1:3" ht="15.75" customHeight="1" x14ac:dyDescent="0.3">
      <c r="A379" s="152"/>
      <c r="B379" s="151"/>
      <c r="C379" s="150"/>
    </row>
    <row r="380" spans="1:3" ht="15.75" customHeight="1" x14ac:dyDescent="0.3">
      <c r="A380" s="152"/>
      <c r="B380" s="151"/>
      <c r="C380" s="150"/>
    </row>
    <row r="381" spans="1:3" ht="15.75" customHeight="1" x14ac:dyDescent="0.3">
      <c r="A381" s="152"/>
      <c r="B381" s="151"/>
      <c r="C381" s="150"/>
    </row>
    <row r="382" spans="1:3" ht="15.75" customHeight="1" x14ac:dyDescent="0.3">
      <c r="A382" s="152"/>
      <c r="B382" s="151"/>
      <c r="C382" s="150"/>
    </row>
    <row r="383" spans="1:3" ht="15.75" customHeight="1" x14ac:dyDescent="0.3">
      <c r="A383" s="152"/>
      <c r="B383" s="151"/>
      <c r="C383" s="150"/>
    </row>
    <row r="384" spans="1:3" ht="15.75" customHeight="1" x14ac:dyDescent="0.3">
      <c r="A384" s="152"/>
      <c r="B384" s="151"/>
      <c r="C384" s="150"/>
    </row>
    <row r="385" spans="1:3" ht="15.75" customHeight="1" x14ac:dyDescent="0.3">
      <c r="A385" s="152"/>
      <c r="B385" s="151"/>
      <c r="C385" s="150"/>
    </row>
    <row r="386" spans="1:3" ht="15.75" customHeight="1" x14ac:dyDescent="0.3">
      <c r="A386" s="152"/>
      <c r="B386" s="151"/>
      <c r="C386" s="150"/>
    </row>
    <row r="387" spans="1:3" ht="15.75" customHeight="1" x14ac:dyDescent="0.3">
      <c r="A387" s="152"/>
      <c r="B387" s="151"/>
      <c r="C387" s="150"/>
    </row>
    <row r="388" spans="1:3" ht="15.75" customHeight="1" x14ac:dyDescent="0.3">
      <c r="A388" s="152"/>
      <c r="B388" s="151"/>
      <c r="C388" s="150"/>
    </row>
    <row r="389" spans="1:3" ht="15.75" customHeight="1" x14ac:dyDescent="0.3">
      <c r="A389" s="152"/>
      <c r="B389" s="151"/>
      <c r="C389" s="150"/>
    </row>
    <row r="390" spans="1:3" ht="15.75" customHeight="1" x14ac:dyDescent="0.3">
      <c r="A390" s="152"/>
      <c r="B390" s="151"/>
      <c r="C390" s="150"/>
    </row>
    <row r="391" spans="1:3" ht="15.75" customHeight="1" x14ac:dyDescent="0.3">
      <c r="A391" s="152"/>
      <c r="B391" s="151"/>
      <c r="C391" s="150"/>
    </row>
    <row r="392" spans="1:3" ht="15.75" customHeight="1" x14ac:dyDescent="0.3">
      <c r="A392" s="152"/>
      <c r="B392" s="151"/>
      <c r="C392" s="150"/>
    </row>
    <row r="393" spans="1:3" ht="15.75" customHeight="1" x14ac:dyDescent="0.3">
      <c r="A393" s="152"/>
      <c r="B393" s="151"/>
      <c r="C393" s="150"/>
    </row>
    <row r="394" spans="1:3" ht="15.75" customHeight="1" x14ac:dyDescent="0.3">
      <c r="A394" s="152"/>
      <c r="B394" s="151"/>
      <c r="C394" s="150"/>
    </row>
    <row r="395" spans="1:3" ht="15.75" customHeight="1" x14ac:dyDescent="0.3">
      <c r="A395" s="152"/>
      <c r="B395" s="151"/>
      <c r="C395" s="150"/>
    </row>
    <row r="396" spans="1:3" ht="15.75" customHeight="1" x14ac:dyDescent="0.3">
      <c r="A396" s="152"/>
      <c r="B396" s="151"/>
      <c r="C396" s="150"/>
    </row>
    <row r="397" spans="1:3" ht="15.75" customHeight="1" x14ac:dyDescent="0.3">
      <c r="A397" s="152"/>
      <c r="B397" s="151"/>
      <c r="C397" s="150"/>
    </row>
    <row r="398" spans="1:3" ht="15.75" customHeight="1" x14ac:dyDescent="0.3">
      <c r="A398" s="152"/>
      <c r="B398" s="151"/>
      <c r="C398" s="150"/>
    </row>
    <row r="399" spans="1:3" ht="15.75" customHeight="1" x14ac:dyDescent="0.3">
      <c r="A399" s="152"/>
      <c r="B399" s="151"/>
      <c r="C399" s="150"/>
    </row>
    <row r="400" spans="1:3" ht="15.75" customHeight="1" x14ac:dyDescent="0.3">
      <c r="A400" s="152"/>
      <c r="B400" s="151"/>
      <c r="C400" s="150"/>
    </row>
    <row r="401" spans="1:3" ht="15.75" customHeight="1" x14ac:dyDescent="0.3">
      <c r="A401" s="152"/>
      <c r="B401" s="151"/>
      <c r="C401" s="150"/>
    </row>
    <row r="402" spans="1:3" ht="15.75" customHeight="1" x14ac:dyDescent="0.3">
      <c r="A402" s="152"/>
      <c r="B402" s="151"/>
      <c r="C402" s="150"/>
    </row>
    <row r="403" spans="1:3" ht="15.75" customHeight="1" x14ac:dyDescent="0.3">
      <c r="A403" s="152"/>
      <c r="B403" s="151"/>
      <c r="C403" s="150"/>
    </row>
    <row r="404" spans="1:3" ht="15.75" customHeight="1" x14ac:dyDescent="0.3">
      <c r="A404" s="152"/>
      <c r="B404" s="151"/>
      <c r="C404" s="150"/>
    </row>
    <row r="405" spans="1:3" ht="15.75" customHeight="1" x14ac:dyDescent="0.3">
      <c r="A405" s="152"/>
      <c r="B405" s="151"/>
      <c r="C405" s="150"/>
    </row>
    <row r="406" spans="1:3" ht="15.75" customHeight="1" x14ac:dyDescent="0.3">
      <c r="A406" s="152"/>
      <c r="B406" s="151"/>
      <c r="C406" s="150"/>
    </row>
    <row r="407" spans="1:3" ht="15.75" customHeight="1" x14ac:dyDescent="0.3">
      <c r="A407" s="152"/>
      <c r="B407" s="151"/>
      <c r="C407" s="150"/>
    </row>
    <row r="408" spans="1:3" ht="15.75" customHeight="1" x14ac:dyDescent="0.3">
      <c r="A408" s="152"/>
      <c r="B408" s="151"/>
      <c r="C408" s="150"/>
    </row>
    <row r="409" spans="1:3" ht="15.75" customHeight="1" x14ac:dyDescent="0.3">
      <c r="A409" s="152"/>
      <c r="B409" s="151"/>
      <c r="C409" s="150"/>
    </row>
    <row r="410" spans="1:3" ht="15.75" customHeight="1" x14ac:dyDescent="0.3">
      <c r="A410" s="152"/>
      <c r="B410" s="151"/>
      <c r="C410" s="150"/>
    </row>
    <row r="411" spans="1:3" ht="15.75" customHeight="1" x14ac:dyDescent="0.3">
      <c r="A411" s="152"/>
      <c r="B411" s="151"/>
      <c r="C411" s="150"/>
    </row>
    <row r="412" spans="1:3" ht="15.75" customHeight="1" x14ac:dyDescent="0.3">
      <c r="A412" s="152"/>
      <c r="B412" s="151"/>
      <c r="C412" s="150"/>
    </row>
    <row r="413" spans="1:3" ht="15.75" customHeight="1" x14ac:dyDescent="0.3">
      <c r="A413" s="152"/>
      <c r="B413" s="151"/>
      <c r="C413" s="150"/>
    </row>
    <row r="414" spans="1:3" ht="15.75" customHeight="1" x14ac:dyDescent="0.3">
      <c r="A414" s="152"/>
      <c r="B414" s="151"/>
      <c r="C414" s="150"/>
    </row>
    <row r="415" spans="1:3" ht="15.75" customHeight="1" x14ac:dyDescent="0.3">
      <c r="A415" s="152"/>
      <c r="B415" s="151"/>
      <c r="C415" s="150"/>
    </row>
    <row r="416" spans="1:3" ht="15.75" customHeight="1" x14ac:dyDescent="0.3">
      <c r="A416" s="152"/>
      <c r="B416" s="151"/>
      <c r="C416" s="150"/>
    </row>
    <row r="417" spans="1:3" ht="15.75" customHeight="1" x14ac:dyDescent="0.3">
      <c r="A417" s="152"/>
      <c r="B417" s="151"/>
      <c r="C417" s="150"/>
    </row>
    <row r="418" spans="1:3" ht="15.75" customHeight="1" x14ac:dyDescent="0.3">
      <c r="A418" s="152"/>
      <c r="B418" s="151"/>
      <c r="C418" s="150"/>
    </row>
    <row r="419" spans="1:3" ht="15.75" customHeight="1" x14ac:dyDescent="0.3">
      <c r="A419" s="152"/>
      <c r="B419" s="151"/>
      <c r="C419" s="150"/>
    </row>
    <row r="420" spans="1:3" ht="15.75" customHeight="1" x14ac:dyDescent="0.3">
      <c r="A420" s="152"/>
      <c r="B420" s="151"/>
      <c r="C420" s="150"/>
    </row>
    <row r="421" spans="1:3" ht="15.75" customHeight="1" x14ac:dyDescent="0.3">
      <c r="A421" s="152"/>
      <c r="B421" s="151"/>
      <c r="C421" s="150"/>
    </row>
    <row r="422" spans="1:3" ht="15.75" customHeight="1" x14ac:dyDescent="0.3">
      <c r="A422" s="152"/>
      <c r="B422" s="151"/>
      <c r="C422" s="150"/>
    </row>
    <row r="423" spans="1:3" ht="15.75" customHeight="1" x14ac:dyDescent="0.3">
      <c r="A423" s="152"/>
      <c r="B423" s="151"/>
      <c r="C423" s="150"/>
    </row>
    <row r="424" spans="1:3" ht="15.75" customHeight="1" x14ac:dyDescent="0.3">
      <c r="A424" s="152"/>
      <c r="B424" s="151"/>
      <c r="C424" s="150"/>
    </row>
    <row r="425" spans="1:3" ht="15.75" customHeight="1" x14ac:dyDescent="0.3">
      <c r="A425" s="152"/>
      <c r="B425" s="151"/>
      <c r="C425" s="150"/>
    </row>
    <row r="426" spans="1:3" ht="15.75" customHeight="1" x14ac:dyDescent="0.3">
      <c r="A426" s="152"/>
      <c r="B426" s="151"/>
      <c r="C426" s="150"/>
    </row>
    <row r="427" spans="1:3" ht="15.75" customHeight="1" x14ac:dyDescent="0.3">
      <c r="A427" s="152"/>
      <c r="B427" s="151"/>
      <c r="C427" s="150"/>
    </row>
    <row r="428" spans="1:3" ht="15.75" customHeight="1" x14ac:dyDescent="0.3">
      <c r="A428" s="152"/>
      <c r="B428" s="151"/>
      <c r="C428" s="150"/>
    </row>
    <row r="429" spans="1:3" ht="15.75" customHeight="1" x14ac:dyDescent="0.3">
      <c r="A429" s="152"/>
      <c r="B429" s="151"/>
      <c r="C429" s="150"/>
    </row>
    <row r="430" spans="1:3" ht="15.75" customHeight="1" x14ac:dyDescent="0.3">
      <c r="A430" s="152"/>
      <c r="B430" s="151"/>
      <c r="C430" s="150"/>
    </row>
    <row r="431" spans="1:3" ht="15.75" customHeight="1" x14ac:dyDescent="0.3">
      <c r="A431" s="152"/>
      <c r="B431" s="151"/>
      <c r="C431" s="150"/>
    </row>
    <row r="432" spans="1:3" ht="15.75" customHeight="1" x14ac:dyDescent="0.3">
      <c r="A432" s="152"/>
      <c r="B432" s="151"/>
      <c r="C432" s="150"/>
    </row>
    <row r="433" spans="1:3" ht="15.75" customHeight="1" x14ac:dyDescent="0.3">
      <c r="A433" s="152"/>
      <c r="B433" s="151"/>
      <c r="C433" s="150"/>
    </row>
    <row r="434" spans="1:3" ht="15.75" customHeight="1" x14ac:dyDescent="0.3">
      <c r="A434" s="152"/>
      <c r="B434" s="151"/>
      <c r="C434" s="150"/>
    </row>
    <row r="435" spans="1:3" ht="15.75" customHeight="1" x14ac:dyDescent="0.3">
      <c r="A435" s="152"/>
      <c r="B435" s="151"/>
      <c r="C435" s="150"/>
    </row>
    <row r="436" spans="1:3" ht="15.75" customHeight="1" x14ac:dyDescent="0.3">
      <c r="A436" s="152"/>
      <c r="B436" s="151"/>
      <c r="C436" s="150"/>
    </row>
    <row r="437" spans="1:3" ht="15.75" customHeight="1" x14ac:dyDescent="0.3">
      <c r="A437" s="152"/>
      <c r="B437" s="151"/>
      <c r="C437" s="150"/>
    </row>
    <row r="438" spans="1:3" ht="15.75" customHeight="1" x14ac:dyDescent="0.3">
      <c r="A438" s="152"/>
      <c r="B438" s="151"/>
      <c r="C438" s="150"/>
    </row>
    <row r="439" spans="1:3" ht="15.75" customHeight="1" x14ac:dyDescent="0.3">
      <c r="A439" s="152"/>
      <c r="B439" s="151"/>
      <c r="C439" s="150"/>
    </row>
    <row r="440" spans="1:3" ht="15.75" customHeight="1" x14ac:dyDescent="0.3">
      <c r="A440" s="152"/>
      <c r="B440" s="151"/>
      <c r="C440" s="150"/>
    </row>
    <row r="441" spans="1:3" ht="15.75" customHeight="1" x14ac:dyDescent="0.3">
      <c r="A441" s="152"/>
      <c r="B441" s="151"/>
      <c r="C441" s="150"/>
    </row>
    <row r="442" spans="1:3" ht="15.75" customHeight="1" x14ac:dyDescent="0.3">
      <c r="A442" s="152"/>
      <c r="B442" s="151"/>
      <c r="C442" s="150"/>
    </row>
    <row r="443" spans="1:3" ht="15.75" customHeight="1" x14ac:dyDescent="0.3">
      <c r="A443" s="152"/>
      <c r="B443" s="151"/>
      <c r="C443" s="150"/>
    </row>
    <row r="444" spans="1:3" ht="15.75" customHeight="1" x14ac:dyDescent="0.3">
      <c r="A444" s="152"/>
      <c r="B444" s="151"/>
      <c r="C444" s="150"/>
    </row>
    <row r="445" spans="1:3" ht="15.75" customHeight="1" x14ac:dyDescent="0.3">
      <c r="A445" s="152"/>
      <c r="B445" s="151"/>
      <c r="C445" s="150"/>
    </row>
    <row r="446" spans="1:3" ht="15.75" customHeight="1" x14ac:dyDescent="0.3">
      <c r="A446" s="152"/>
      <c r="B446" s="151"/>
      <c r="C446" s="150"/>
    </row>
    <row r="447" spans="1:3" ht="15.75" customHeight="1" x14ac:dyDescent="0.3">
      <c r="A447" s="152"/>
      <c r="B447" s="151"/>
      <c r="C447" s="150"/>
    </row>
    <row r="448" spans="1:3" ht="15.75" customHeight="1" x14ac:dyDescent="0.3">
      <c r="A448" s="152"/>
      <c r="B448" s="151"/>
      <c r="C448" s="150"/>
    </row>
    <row r="449" spans="1:3" ht="15.75" customHeight="1" x14ac:dyDescent="0.3">
      <c r="A449" s="152"/>
      <c r="B449" s="151"/>
      <c r="C449" s="150"/>
    </row>
    <row r="450" spans="1:3" ht="15.75" customHeight="1" x14ac:dyDescent="0.3">
      <c r="A450" s="152"/>
      <c r="B450" s="151"/>
      <c r="C450" s="150"/>
    </row>
    <row r="451" spans="1:3" ht="15.75" customHeight="1" x14ac:dyDescent="0.3">
      <c r="A451" s="152"/>
      <c r="B451" s="151"/>
      <c r="C451" s="150"/>
    </row>
    <row r="452" spans="1:3" ht="15.75" customHeight="1" x14ac:dyDescent="0.3">
      <c r="A452" s="152"/>
      <c r="B452" s="151"/>
      <c r="C452" s="150"/>
    </row>
    <row r="453" spans="1:3" ht="15.75" customHeight="1" x14ac:dyDescent="0.3">
      <c r="A453" s="152"/>
      <c r="B453" s="151"/>
      <c r="C453" s="150"/>
    </row>
    <row r="454" spans="1:3" ht="15.75" customHeight="1" x14ac:dyDescent="0.3">
      <c r="A454" s="152"/>
      <c r="B454" s="151"/>
      <c r="C454" s="150"/>
    </row>
    <row r="455" spans="1:3" ht="15.75" customHeight="1" x14ac:dyDescent="0.3">
      <c r="A455" s="152"/>
      <c r="B455" s="151"/>
      <c r="C455" s="150"/>
    </row>
    <row r="456" spans="1:3" ht="15.75" customHeight="1" x14ac:dyDescent="0.3">
      <c r="A456" s="152"/>
      <c r="B456" s="151"/>
      <c r="C456" s="150"/>
    </row>
    <row r="457" spans="1:3" ht="15.75" customHeight="1" x14ac:dyDescent="0.3">
      <c r="A457" s="152"/>
      <c r="B457" s="151"/>
      <c r="C457" s="150"/>
    </row>
    <row r="458" spans="1:3" ht="15.75" customHeight="1" x14ac:dyDescent="0.3">
      <c r="A458" s="152"/>
      <c r="B458" s="151"/>
      <c r="C458" s="150"/>
    </row>
    <row r="459" spans="1:3" ht="15.75" customHeight="1" x14ac:dyDescent="0.3">
      <c r="A459" s="152"/>
      <c r="B459" s="151"/>
      <c r="C459" s="150"/>
    </row>
    <row r="460" spans="1:3" ht="15.75" customHeight="1" x14ac:dyDescent="0.3">
      <c r="A460" s="152"/>
      <c r="B460" s="151"/>
      <c r="C460" s="150"/>
    </row>
    <row r="461" spans="1:3" ht="15.75" customHeight="1" x14ac:dyDescent="0.3">
      <c r="A461" s="152"/>
      <c r="B461" s="151"/>
      <c r="C461" s="150"/>
    </row>
    <row r="462" spans="1:3" ht="15.75" customHeight="1" x14ac:dyDescent="0.3">
      <c r="A462" s="152"/>
      <c r="B462" s="151"/>
      <c r="C462" s="150"/>
    </row>
    <row r="463" spans="1:3" ht="15.75" customHeight="1" x14ac:dyDescent="0.3">
      <c r="A463" s="152"/>
      <c r="B463" s="151"/>
      <c r="C463" s="150"/>
    </row>
    <row r="464" spans="1:3" ht="15.75" customHeight="1" x14ac:dyDescent="0.3">
      <c r="A464" s="152"/>
      <c r="B464" s="151"/>
      <c r="C464" s="150"/>
    </row>
    <row r="465" spans="1:3" ht="15.75" customHeight="1" x14ac:dyDescent="0.3">
      <c r="A465" s="152"/>
      <c r="B465" s="151"/>
      <c r="C465" s="150"/>
    </row>
    <row r="466" spans="1:3" ht="15.75" customHeight="1" x14ac:dyDescent="0.3">
      <c r="A466" s="152"/>
      <c r="B466" s="151"/>
      <c r="C466" s="150"/>
    </row>
    <row r="467" spans="1:3" ht="15.75" customHeight="1" x14ac:dyDescent="0.3">
      <c r="A467" s="152"/>
      <c r="B467" s="151"/>
      <c r="C467" s="150"/>
    </row>
    <row r="468" spans="1:3" ht="15.75" customHeight="1" x14ac:dyDescent="0.3">
      <c r="A468" s="152"/>
      <c r="B468" s="151"/>
      <c r="C468" s="150"/>
    </row>
    <row r="469" spans="1:3" ht="15.75" customHeight="1" x14ac:dyDescent="0.3">
      <c r="A469" s="152"/>
      <c r="B469" s="151"/>
      <c r="C469" s="150"/>
    </row>
    <row r="470" spans="1:3" ht="15.75" customHeight="1" x14ac:dyDescent="0.3">
      <c r="A470" s="152"/>
      <c r="B470" s="151"/>
      <c r="C470" s="150"/>
    </row>
    <row r="471" spans="1:3" ht="15.75" customHeight="1" x14ac:dyDescent="0.3">
      <c r="A471" s="152"/>
      <c r="B471" s="151"/>
      <c r="C471" s="150"/>
    </row>
    <row r="472" spans="1:3" ht="15.75" customHeight="1" x14ac:dyDescent="0.3">
      <c r="A472" s="152"/>
      <c r="B472" s="151"/>
      <c r="C472" s="150"/>
    </row>
    <row r="473" spans="1:3" ht="15.75" customHeight="1" x14ac:dyDescent="0.3">
      <c r="A473" s="152"/>
      <c r="B473" s="151"/>
      <c r="C473" s="150"/>
    </row>
    <row r="474" spans="1:3" ht="15.75" customHeight="1" x14ac:dyDescent="0.3">
      <c r="A474" s="152"/>
      <c r="B474" s="151"/>
      <c r="C474" s="150"/>
    </row>
    <row r="475" spans="1:3" ht="15.75" customHeight="1" x14ac:dyDescent="0.3">
      <c r="A475" s="152"/>
      <c r="B475" s="151"/>
      <c r="C475" s="150"/>
    </row>
    <row r="476" spans="1:3" ht="15.75" customHeight="1" x14ac:dyDescent="0.3">
      <c r="A476" s="152"/>
      <c r="B476" s="151"/>
      <c r="C476" s="150"/>
    </row>
    <row r="477" spans="1:3" ht="15.75" customHeight="1" x14ac:dyDescent="0.3">
      <c r="A477" s="152"/>
      <c r="B477" s="151"/>
      <c r="C477" s="150"/>
    </row>
    <row r="478" spans="1:3" ht="15.75" customHeight="1" x14ac:dyDescent="0.3">
      <c r="A478" s="152"/>
      <c r="B478" s="151"/>
      <c r="C478" s="150"/>
    </row>
    <row r="479" spans="1:3" ht="15.75" customHeight="1" x14ac:dyDescent="0.3">
      <c r="A479" s="152"/>
      <c r="B479" s="151"/>
      <c r="C479" s="150"/>
    </row>
    <row r="480" spans="1:3" ht="15.75" customHeight="1" x14ac:dyDescent="0.3">
      <c r="A480" s="152"/>
      <c r="B480" s="151"/>
      <c r="C480" s="150"/>
    </row>
    <row r="481" spans="1:3" ht="15.75" customHeight="1" x14ac:dyDescent="0.3">
      <c r="A481" s="152"/>
      <c r="B481" s="151"/>
      <c r="C481" s="150"/>
    </row>
    <row r="482" spans="1:3" ht="15.75" customHeight="1" x14ac:dyDescent="0.3">
      <c r="A482" s="152"/>
      <c r="B482" s="151"/>
      <c r="C482" s="150"/>
    </row>
    <row r="483" spans="1:3" ht="15.75" customHeight="1" x14ac:dyDescent="0.3">
      <c r="A483" s="152"/>
      <c r="B483" s="151"/>
      <c r="C483" s="150"/>
    </row>
    <row r="484" spans="1:3" ht="15.75" customHeight="1" x14ac:dyDescent="0.3">
      <c r="A484" s="152"/>
      <c r="B484" s="151"/>
      <c r="C484" s="150"/>
    </row>
    <row r="485" spans="1:3" ht="15.75" customHeight="1" x14ac:dyDescent="0.3">
      <c r="A485" s="152"/>
      <c r="B485" s="151"/>
      <c r="C485" s="150"/>
    </row>
    <row r="486" spans="1:3" ht="15.75" customHeight="1" x14ac:dyDescent="0.3">
      <c r="A486" s="152"/>
      <c r="B486" s="151"/>
      <c r="C486" s="150"/>
    </row>
    <row r="487" spans="1:3" ht="15.75" customHeight="1" x14ac:dyDescent="0.3">
      <c r="A487" s="152"/>
      <c r="B487" s="151"/>
      <c r="C487" s="150"/>
    </row>
    <row r="488" spans="1:3" ht="15.75" customHeight="1" x14ac:dyDescent="0.3">
      <c r="A488" s="152"/>
      <c r="B488" s="151"/>
      <c r="C488" s="150"/>
    </row>
    <row r="489" spans="1:3" ht="15.75" customHeight="1" x14ac:dyDescent="0.3">
      <c r="A489" s="152"/>
      <c r="B489" s="151"/>
      <c r="C489" s="150"/>
    </row>
    <row r="490" spans="1:3" ht="15.75" customHeight="1" x14ac:dyDescent="0.3">
      <c r="A490" s="152"/>
      <c r="B490" s="151"/>
      <c r="C490" s="150"/>
    </row>
    <row r="491" spans="1:3" ht="15.75" customHeight="1" x14ac:dyDescent="0.3">
      <c r="A491" s="152"/>
      <c r="B491" s="151"/>
      <c r="C491" s="150"/>
    </row>
    <row r="492" spans="1:3" ht="15.75" customHeight="1" x14ac:dyDescent="0.3">
      <c r="A492" s="152"/>
      <c r="B492" s="151"/>
      <c r="C492" s="150"/>
    </row>
    <row r="493" spans="1:3" ht="15.75" customHeight="1" x14ac:dyDescent="0.3">
      <c r="A493" s="152"/>
      <c r="B493" s="151"/>
      <c r="C493" s="150"/>
    </row>
    <row r="494" spans="1:3" ht="15.75" customHeight="1" x14ac:dyDescent="0.3">
      <c r="A494" s="152"/>
      <c r="B494" s="151"/>
      <c r="C494" s="150"/>
    </row>
    <row r="495" spans="1:3" ht="15.75" customHeight="1" x14ac:dyDescent="0.3">
      <c r="A495" s="152"/>
      <c r="B495" s="151"/>
      <c r="C495" s="150"/>
    </row>
    <row r="496" spans="1:3" ht="15.75" customHeight="1" x14ac:dyDescent="0.3">
      <c r="A496" s="152"/>
      <c r="B496" s="151"/>
      <c r="C496" s="150"/>
    </row>
    <row r="497" spans="1:3" ht="15.75" customHeight="1" x14ac:dyDescent="0.3">
      <c r="A497" s="152"/>
      <c r="B497" s="151"/>
      <c r="C497" s="150"/>
    </row>
    <row r="498" spans="1:3" ht="15.75" customHeight="1" x14ac:dyDescent="0.3">
      <c r="A498" s="152"/>
      <c r="B498" s="151"/>
      <c r="C498" s="150"/>
    </row>
    <row r="499" spans="1:3" ht="15.75" customHeight="1" x14ac:dyDescent="0.3">
      <c r="A499" s="152"/>
      <c r="B499" s="151"/>
      <c r="C499" s="150"/>
    </row>
    <row r="500" spans="1:3" ht="15.75" customHeight="1" x14ac:dyDescent="0.3">
      <c r="A500" s="152"/>
      <c r="B500" s="151"/>
      <c r="C500" s="150"/>
    </row>
    <row r="501" spans="1:3" ht="15.75" customHeight="1" x14ac:dyDescent="0.3">
      <c r="A501" s="152"/>
      <c r="B501" s="151"/>
      <c r="C501" s="150"/>
    </row>
    <row r="502" spans="1:3" ht="15.75" customHeight="1" x14ac:dyDescent="0.3">
      <c r="A502" s="152"/>
      <c r="B502" s="151"/>
      <c r="C502" s="150"/>
    </row>
    <row r="503" spans="1:3" ht="15.75" customHeight="1" x14ac:dyDescent="0.3">
      <c r="A503" s="152"/>
      <c r="B503" s="151"/>
      <c r="C503" s="150"/>
    </row>
    <row r="504" spans="1:3" ht="15.75" customHeight="1" x14ac:dyDescent="0.3">
      <c r="A504" s="152"/>
      <c r="B504" s="151"/>
      <c r="C504" s="150"/>
    </row>
    <row r="505" spans="1:3" ht="15.75" customHeight="1" x14ac:dyDescent="0.3">
      <c r="A505" s="152"/>
      <c r="B505" s="151"/>
      <c r="C505" s="150"/>
    </row>
    <row r="506" spans="1:3" ht="15.75" customHeight="1" x14ac:dyDescent="0.3">
      <c r="A506" s="152"/>
      <c r="B506" s="151"/>
      <c r="C506" s="150"/>
    </row>
    <row r="507" spans="1:3" ht="15.75" customHeight="1" x14ac:dyDescent="0.3">
      <c r="A507" s="152"/>
      <c r="B507" s="151"/>
      <c r="C507" s="150"/>
    </row>
    <row r="508" spans="1:3" ht="15.75" customHeight="1" x14ac:dyDescent="0.3">
      <c r="A508" s="152"/>
      <c r="B508" s="151"/>
      <c r="C508" s="150"/>
    </row>
    <row r="509" spans="1:3" ht="15.75" customHeight="1" x14ac:dyDescent="0.3">
      <c r="A509" s="152"/>
      <c r="B509" s="151"/>
      <c r="C509" s="150"/>
    </row>
    <row r="510" spans="1:3" ht="15.75" customHeight="1" x14ac:dyDescent="0.3">
      <c r="A510" s="152"/>
      <c r="B510" s="151"/>
      <c r="C510" s="150"/>
    </row>
    <row r="511" spans="1:3" ht="15.75" customHeight="1" x14ac:dyDescent="0.3">
      <c r="A511" s="152"/>
      <c r="B511" s="151"/>
      <c r="C511" s="150"/>
    </row>
    <row r="512" spans="1:3" ht="15.75" customHeight="1" x14ac:dyDescent="0.3">
      <c r="A512" s="152"/>
      <c r="B512" s="151"/>
      <c r="C512" s="150"/>
    </row>
    <row r="513" spans="1:3" ht="15.75" customHeight="1" x14ac:dyDescent="0.3">
      <c r="A513" s="152"/>
      <c r="B513" s="151"/>
      <c r="C513" s="150"/>
    </row>
    <row r="514" spans="1:3" ht="15.75" customHeight="1" x14ac:dyDescent="0.3">
      <c r="A514" s="152"/>
      <c r="B514" s="151"/>
      <c r="C514" s="150"/>
    </row>
    <row r="515" spans="1:3" ht="15.75" customHeight="1" x14ac:dyDescent="0.3">
      <c r="A515" s="152"/>
      <c r="B515" s="151"/>
      <c r="C515" s="150"/>
    </row>
    <row r="516" spans="1:3" ht="15.75" customHeight="1" x14ac:dyDescent="0.3">
      <c r="A516" s="152"/>
      <c r="B516" s="151"/>
      <c r="C516" s="150"/>
    </row>
    <row r="517" spans="1:3" ht="15.75" customHeight="1" x14ac:dyDescent="0.3">
      <c r="A517" s="152"/>
      <c r="B517" s="151"/>
      <c r="C517" s="150"/>
    </row>
    <row r="518" spans="1:3" ht="15.75" customHeight="1" x14ac:dyDescent="0.3">
      <c r="A518" s="152"/>
      <c r="B518" s="151"/>
      <c r="C518" s="150"/>
    </row>
    <row r="519" spans="1:3" ht="15.75" customHeight="1" x14ac:dyDescent="0.3">
      <c r="A519" s="152"/>
      <c r="B519" s="151"/>
      <c r="C519" s="150"/>
    </row>
    <row r="520" spans="1:3" ht="15.75" customHeight="1" x14ac:dyDescent="0.3">
      <c r="A520" s="152"/>
      <c r="B520" s="151"/>
      <c r="C520" s="150"/>
    </row>
    <row r="521" spans="1:3" ht="15.75" customHeight="1" x14ac:dyDescent="0.3">
      <c r="A521" s="152"/>
      <c r="B521" s="151"/>
      <c r="C521" s="150"/>
    </row>
    <row r="522" spans="1:3" ht="15.75" customHeight="1" x14ac:dyDescent="0.3">
      <c r="A522" s="152"/>
      <c r="B522" s="151"/>
      <c r="C522" s="150"/>
    </row>
    <row r="523" spans="1:3" ht="15.75" customHeight="1" x14ac:dyDescent="0.3">
      <c r="A523" s="152"/>
      <c r="B523" s="151"/>
      <c r="C523" s="150"/>
    </row>
    <row r="524" spans="1:3" ht="15.75" customHeight="1" x14ac:dyDescent="0.3">
      <c r="A524" s="152"/>
      <c r="B524" s="151"/>
      <c r="C524" s="150"/>
    </row>
    <row r="525" spans="1:3" ht="15.75" customHeight="1" x14ac:dyDescent="0.3">
      <c r="A525" s="152"/>
      <c r="B525" s="151"/>
      <c r="C525" s="150"/>
    </row>
    <row r="526" spans="1:3" ht="15.75" customHeight="1" x14ac:dyDescent="0.3">
      <c r="A526" s="152"/>
      <c r="B526" s="151"/>
      <c r="C526" s="150"/>
    </row>
    <row r="527" spans="1:3" ht="15.75" customHeight="1" x14ac:dyDescent="0.3">
      <c r="A527" s="152"/>
      <c r="B527" s="151"/>
      <c r="C527" s="150"/>
    </row>
    <row r="528" spans="1:3" ht="15.75" customHeight="1" x14ac:dyDescent="0.3">
      <c r="A528" s="152"/>
      <c r="B528" s="151"/>
      <c r="C528" s="150"/>
    </row>
    <row r="529" spans="1:3" ht="15.75" customHeight="1" x14ac:dyDescent="0.3">
      <c r="A529" s="152"/>
      <c r="B529" s="151"/>
      <c r="C529" s="150"/>
    </row>
    <row r="530" spans="1:3" ht="15.75" customHeight="1" x14ac:dyDescent="0.3">
      <c r="A530" s="152"/>
      <c r="B530" s="151"/>
      <c r="C530" s="150"/>
    </row>
    <row r="531" spans="1:3" ht="15.75" customHeight="1" x14ac:dyDescent="0.3">
      <c r="A531" s="152"/>
      <c r="B531" s="151"/>
      <c r="C531" s="150"/>
    </row>
    <row r="532" spans="1:3" ht="15.75" customHeight="1" x14ac:dyDescent="0.3">
      <c r="A532" s="152"/>
      <c r="B532" s="151"/>
      <c r="C532" s="150"/>
    </row>
    <row r="533" spans="1:3" ht="15.75" customHeight="1" x14ac:dyDescent="0.3">
      <c r="A533" s="152"/>
      <c r="B533" s="151"/>
      <c r="C533" s="150"/>
    </row>
    <row r="534" spans="1:3" ht="15.75" customHeight="1" x14ac:dyDescent="0.3">
      <c r="A534" s="152"/>
      <c r="B534" s="151"/>
      <c r="C534" s="150"/>
    </row>
    <row r="535" spans="1:3" ht="15.75" customHeight="1" x14ac:dyDescent="0.3">
      <c r="A535" s="152"/>
      <c r="B535" s="151"/>
      <c r="C535" s="150"/>
    </row>
    <row r="536" spans="1:3" ht="15.75" customHeight="1" x14ac:dyDescent="0.3">
      <c r="A536" s="152"/>
      <c r="B536" s="151"/>
      <c r="C536" s="150"/>
    </row>
    <row r="537" spans="1:3" ht="15.75" customHeight="1" x14ac:dyDescent="0.3">
      <c r="A537" s="152"/>
      <c r="B537" s="151"/>
      <c r="C537" s="150"/>
    </row>
    <row r="538" spans="1:3" ht="15.75" customHeight="1" x14ac:dyDescent="0.3">
      <c r="A538" s="152"/>
      <c r="B538" s="151"/>
      <c r="C538" s="150"/>
    </row>
    <row r="539" spans="1:3" ht="15.75" customHeight="1" x14ac:dyDescent="0.3">
      <c r="A539" s="152"/>
      <c r="B539" s="151"/>
      <c r="C539" s="150"/>
    </row>
    <row r="540" spans="1:3" ht="15.75" customHeight="1" x14ac:dyDescent="0.3">
      <c r="A540" s="152"/>
      <c r="B540" s="151"/>
      <c r="C540" s="150"/>
    </row>
    <row r="541" spans="1:3" ht="15.75" customHeight="1" x14ac:dyDescent="0.3">
      <c r="A541" s="152"/>
      <c r="B541" s="151"/>
      <c r="C541" s="150"/>
    </row>
    <row r="542" spans="1:3" ht="15.75" customHeight="1" x14ac:dyDescent="0.3">
      <c r="A542" s="152"/>
      <c r="B542" s="151"/>
      <c r="C542" s="150"/>
    </row>
    <row r="543" spans="1:3" ht="15.75" customHeight="1" x14ac:dyDescent="0.3">
      <c r="A543" s="152"/>
      <c r="B543" s="151"/>
      <c r="C543" s="150"/>
    </row>
    <row r="544" spans="1:3" ht="15.75" customHeight="1" x14ac:dyDescent="0.3">
      <c r="A544" s="152"/>
      <c r="B544" s="151"/>
      <c r="C544" s="150"/>
    </row>
    <row r="545" spans="1:3" ht="15.75" customHeight="1" x14ac:dyDescent="0.3">
      <c r="A545" s="152"/>
      <c r="B545" s="151"/>
      <c r="C545" s="150"/>
    </row>
    <row r="546" spans="1:3" ht="15.75" customHeight="1" x14ac:dyDescent="0.3">
      <c r="A546" s="152"/>
      <c r="B546" s="151"/>
      <c r="C546" s="150"/>
    </row>
    <row r="547" spans="1:3" ht="15.75" customHeight="1" x14ac:dyDescent="0.3">
      <c r="A547" s="152"/>
      <c r="B547" s="151"/>
      <c r="C547" s="150"/>
    </row>
    <row r="548" spans="1:3" ht="15.75" customHeight="1" x14ac:dyDescent="0.3">
      <c r="A548" s="152"/>
      <c r="B548" s="151"/>
      <c r="C548" s="150"/>
    </row>
    <row r="549" spans="1:3" ht="15.75" customHeight="1" x14ac:dyDescent="0.3">
      <c r="A549" s="152"/>
      <c r="B549" s="151"/>
      <c r="C549" s="150"/>
    </row>
    <row r="550" spans="1:3" ht="15.75" customHeight="1" x14ac:dyDescent="0.3">
      <c r="A550" s="152"/>
      <c r="B550" s="151"/>
      <c r="C550" s="150"/>
    </row>
    <row r="551" spans="1:3" ht="15.75" customHeight="1" x14ac:dyDescent="0.3">
      <c r="A551" s="152"/>
      <c r="B551" s="151"/>
      <c r="C551" s="150"/>
    </row>
    <row r="552" spans="1:3" ht="15.75" customHeight="1" x14ac:dyDescent="0.3">
      <c r="A552" s="152"/>
      <c r="B552" s="151"/>
      <c r="C552" s="150"/>
    </row>
    <row r="553" spans="1:3" ht="15.75" customHeight="1" x14ac:dyDescent="0.3">
      <c r="A553" s="152"/>
      <c r="B553" s="151"/>
      <c r="C553" s="150"/>
    </row>
    <row r="554" spans="1:3" ht="15.75" customHeight="1" x14ac:dyDescent="0.3">
      <c r="A554" s="152"/>
      <c r="B554" s="151"/>
      <c r="C554" s="150"/>
    </row>
    <row r="555" spans="1:3" ht="15.75" customHeight="1" x14ac:dyDescent="0.3">
      <c r="A555" s="152"/>
      <c r="B555" s="151"/>
      <c r="C555" s="150"/>
    </row>
    <row r="556" spans="1:3" ht="15.75" customHeight="1" x14ac:dyDescent="0.3">
      <c r="A556" s="152"/>
      <c r="B556" s="151"/>
      <c r="C556" s="150"/>
    </row>
    <row r="557" spans="1:3" ht="15.75" customHeight="1" x14ac:dyDescent="0.3">
      <c r="A557" s="152"/>
      <c r="B557" s="151"/>
      <c r="C557" s="150"/>
    </row>
    <row r="558" spans="1:3" ht="15.75" customHeight="1" x14ac:dyDescent="0.3">
      <c r="A558" s="152"/>
      <c r="B558" s="151"/>
      <c r="C558" s="150"/>
    </row>
    <row r="559" spans="1:3" ht="15.75" customHeight="1" x14ac:dyDescent="0.3">
      <c r="A559" s="152"/>
      <c r="B559" s="151"/>
      <c r="C559" s="150"/>
    </row>
    <row r="560" spans="1:3" ht="15.75" customHeight="1" x14ac:dyDescent="0.3">
      <c r="A560" s="152"/>
      <c r="B560" s="151"/>
      <c r="C560" s="150"/>
    </row>
    <row r="561" spans="1:3" ht="15.75" customHeight="1" x14ac:dyDescent="0.3">
      <c r="A561" s="152"/>
      <c r="B561" s="151"/>
      <c r="C561" s="150"/>
    </row>
    <row r="562" spans="1:3" ht="15.75" customHeight="1" x14ac:dyDescent="0.3">
      <c r="A562" s="152"/>
      <c r="B562" s="151"/>
      <c r="C562" s="150"/>
    </row>
    <row r="563" spans="1:3" ht="15.75" customHeight="1" x14ac:dyDescent="0.3">
      <c r="A563" s="152"/>
      <c r="B563" s="151"/>
      <c r="C563" s="150"/>
    </row>
    <row r="564" spans="1:3" ht="15.75" customHeight="1" x14ac:dyDescent="0.3">
      <c r="A564" s="152"/>
      <c r="B564" s="151"/>
      <c r="C564" s="150"/>
    </row>
    <row r="565" spans="1:3" ht="15.75" customHeight="1" x14ac:dyDescent="0.3">
      <c r="A565" s="152"/>
      <c r="B565" s="151"/>
      <c r="C565" s="150"/>
    </row>
    <row r="566" spans="1:3" ht="15.75" customHeight="1" x14ac:dyDescent="0.3">
      <c r="A566" s="152"/>
      <c r="B566" s="151"/>
      <c r="C566" s="150"/>
    </row>
    <row r="567" spans="1:3" ht="15.75" customHeight="1" x14ac:dyDescent="0.3">
      <c r="A567" s="152"/>
      <c r="B567" s="151"/>
      <c r="C567" s="150"/>
    </row>
    <row r="568" spans="1:3" ht="15.75" customHeight="1" x14ac:dyDescent="0.3">
      <c r="A568" s="152"/>
      <c r="B568" s="151"/>
      <c r="C568" s="150"/>
    </row>
    <row r="569" spans="1:3" ht="15.75" customHeight="1" x14ac:dyDescent="0.3">
      <c r="A569" s="152"/>
      <c r="B569" s="151"/>
      <c r="C569" s="150"/>
    </row>
    <row r="570" spans="1:3" ht="15.75" customHeight="1" x14ac:dyDescent="0.3">
      <c r="A570" s="152"/>
      <c r="B570" s="151"/>
      <c r="C570" s="150"/>
    </row>
    <row r="571" spans="1:3" ht="15.75" customHeight="1" x14ac:dyDescent="0.3">
      <c r="A571" s="152"/>
      <c r="B571" s="151"/>
      <c r="C571" s="150"/>
    </row>
    <row r="572" spans="1:3" ht="15.75" customHeight="1" x14ac:dyDescent="0.3">
      <c r="A572" s="152"/>
      <c r="B572" s="151"/>
      <c r="C572" s="150"/>
    </row>
    <row r="573" spans="1:3" ht="15.75" customHeight="1" x14ac:dyDescent="0.3">
      <c r="A573" s="152"/>
      <c r="B573" s="151"/>
      <c r="C573" s="150"/>
    </row>
    <row r="574" spans="1:3" ht="15.75" customHeight="1" x14ac:dyDescent="0.3">
      <c r="A574" s="152"/>
      <c r="B574" s="151"/>
      <c r="C574" s="150"/>
    </row>
    <row r="575" spans="1:3" ht="15.75" customHeight="1" x14ac:dyDescent="0.3">
      <c r="A575" s="152"/>
      <c r="B575" s="151"/>
      <c r="C575" s="150"/>
    </row>
    <row r="576" spans="1:3" ht="15.75" customHeight="1" x14ac:dyDescent="0.3">
      <c r="A576" s="152"/>
      <c r="B576" s="151"/>
      <c r="C576" s="150"/>
    </row>
    <row r="577" spans="1:3" ht="15.75" customHeight="1" x14ac:dyDescent="0.3">
      <c r="A577" s="152"/>
      <c r="B577" s="151"/>
      <c r="C577" s="150"/>
    </row>
    <row r="578" spans="1:3" ht="15.75" customHeight="1" x14ac:dyDescent="0.3">
      <c r="A578" s="152"/>
      <c r="B578" s="151"/>
      <c r="C578" s="150"/>
    </row>
    <row r="579" spans="1:3" ht="15.75" customHeight="1" x14ac:dyDescent="0.3">
      <c r="A579" s="152"/>
      <c r="B579" s="151"/>
      <c r="C579" s="150"/>
    </row>
    <row r="580" spans="1:3" ht="15.75" customHeight="1" x14ac:dyDescent="0.3">
      <c r="A580" s="152"/>
      <c r="B580" s="151"/>
      <c r="C580" s="150"/>
    </row>
    <row r="581" spans="1:3" ht="15.75" customHeight="1" x14ac:dyDescent="0.3">
      <c r="A581" s="152"/>
      <c r="B581" s="151"/>
      <c r="C581" s="150"/>
    </row>
    <row r="582" spans="1:3" ht="15.75" customHeight="1" x14ac:dyDescent="0.3">
      <c r="A582" s="152"/>
      <c r="B582" s="151"/>
      <c r="C582" s="150"/>
    </row>
    <row r="583" spans="1:3" ht="15.75" customHeight="1" x14ac:dyDescent="0.3">
      <c r="A583" s="152"/>
      <c r="B583" s="151"/>
      <c r="C583" s="150"/>
    </row>
    <row r="584" spans="1:3" ht="15.75" customHeight="1" x14ac:dyDescent="0.3">
      <c r="A584" s="152"/>
      <c r="B584" s="151"/>
      <c r="C584" s="150"/>
    </row>
    <row r="585" spans="1:3" ht="15.75" customHeight="1" x14ac:dyDescent="0.3">
      <c r="A585" s="152"/>
      <c r="B585" s="151"/>
      <c r="C585" s="150"/>
    </row>
    <row r="586" spans="1:3" ht="15.75" customHeight="1" x14ac:dyDescent="0.3">
      <c r="A586" s="152"/>
      <c r="B586" s="151"/>
      <c r="C586" s="150"/>
    </row>
    <row r="587" spans="1:3" ht="15.75" customHeight="1" x14ac:dyDescent="0.3">
      <c r="A587" s="152"/>
      <c r="B587" s="151"/>
      <c r="C587" s="150"/>
    </row>
    <row r="588" spans="1:3" ht="15.75" customHeight="1" x14ac:dyDescent="0.3">
      <c r="A588" s="152"/>
      <c r="B588" s="151"/>
      <c r="C588" s="150"/>
    </row>
    <row r="589" spans="1:3" ht="15.75" customHeight="1" x14ac:dyDescent="0.3">
      <c r="A589" s="152"/>
      <c r="B589" s="151"/>
      <c r="C589" s="150"/>
    </row>
    <row r="590" spans="1:3" ht="15.75" customHeight="1" x14ac:dyDescent="0.3">
      <c r="A590" s="152"/>
      <c r="B590" s="151"/>
      <c r="C590" s="150"/>
    </row>
    <row r="591" spans="1:3" ht="15.75" customHeight="1" x14ac:dyDescent="0.3">
      <c r="A591" s="152"/>
      <c r="B591" s="151"/>
      <c r="C591" s="150"/>
    </row>
    <row r="592" spans="1:3" ht="15.75" customHeight="1" x14ac:dyDescent="0.3">
      <c r="A592" s="152"/>
      <c r="B592" s="151"/>
      <c r="C592" s="150"/>
    </row>
    <row r="593" spans="1:3" ht="15.75" customHeight="1" x14ac:dyDescent="0.3">
      <c r="A593" s="152"/>
      <c r="B593" s="151"/>
      <c r="C593" s="150"/>
    </row>
    <row r="594" spans="1:3" ht="15.75" customHeight="1" x14ac:dyDescent="0.3">
      <c r="A594" s="152"/>
      <c r="B594" s="151"/>
      <c r="C594" s="150"/>
    </row>
    <row r="595" spans="1:3" ht="15.75" customHeight="1" x14ac:dyDescent="0.3">
      <c r="A595" s="152"/>
      <c r="B595" s="151"/>
      <c r="C595" s="150"/>
    </row>
    <row r="596" spans="1:3" ht="15.75" customHeight="1" x14ac:dyDescent="0.3">
      <c r="A596" s="152"/>
      <c r="B596" s="151"/>
      <c r="C596" s="150"/>
    </row>
    <row r="597" spans="1:3" ht="15.75" customHeight="1" x14ac:dyDescent="0.3">
      <c r="A597" s="152"/>
      <c r="B597" s="151"/>
      <c r="C597" s="150"/>
    </row>
    <row r="598" spans="1:3" ht="15.75" customHeight="1" x14ac:dyDescent="0.3">
      <c r="A598" s="152"/>
      <c r="B598" s="151"/>
      <c r="C598" s="150"/>
    </row>
    <row r="599" spans="1:3" ht="15.75" customHeight="1" x14ac:dyDescent="0.3">
      <c r="A599" s="152"/>
      <c r="B599" s="151"/>
      <c r="C599" s="150"/>
    </row>
    <row r="600" spans="1:3" ht="15.75" customHeight="1" x14ac:dyDescent="0.3">
      <c r="A600" s="152"/>
      <c r="B600" s="151"/>
      <c r="C600" s="150"/>
    </row>
    <row r="601" spans="1:3" ht="15.75" customHeight="1" x14ac:dyDescent="0.3">
      <c r="A601" s="152"/>
      <c r="B601" s="151"/>
      <c r="C601" s="150"/>
    </row>
    <row r="602" spans="1:3" ht="15.75" customHeight="1" x14ac:dyDescent="0.3">
      <c r="A602" s="152"/>
      <c r="B602" s="151"/>
      <c r="C602" s="150"/>
    </row>
    <row r="603" spans="1:3" ht="15.75" customHeight="1" x14ac:dyDescent="0.3">
      <c r="A603" s="152"/>
      <c r="B603" s="151"/>
      <c r="C603" s="150"/>
    </row>
    <row r="604" spans="1:3" ht="15.75" customHeight="1" x14ac:dyDescent="0.3">
      <c r="A604" s="152"/>
      <c r="B604" s="151"/>
      <c r="C604" s="150"/>
    </row>
    <row r="605" spans="1:3" ht="15.75" customHeight="1" x14ac:dyDescent="0.3">
      <c r="A605" s="152"/>
      <c r="B605" s="151"/>
      <c r="C605" s="150"/>
    </row>
    <row r="606" spans="1:3" ht="15.75" customHeight="1" x14ac:dyDescent="0.3">
      <c r="A606" s="152"/>
      <c r="B606" s="151"/>
      <c r="C606" s="150"/>
    </row>
    <row r="607" spans="1:3" ht="15.75" customHeight="1" x14ac:dyDescent="0.3">
      <c r="A607" s="152"/>
      <c r="B607" s="151"/>
      <c r="C607" s="150"/>
    </row>
    <row r="608" spans="1:3" ht="15.75" customHeight="1" x14ac:dyDescent="0.3">
      <c r="A608" s="152"/>
      <c r="B608" s="151"/>
      <c r="C608" s="150"/>
    </row>
    <row r="609" spans="1:3" ht="15.75" customHeight="1" x14ac:dyDescent="0.3">
      <c r="A609" s="152"/>
      <c r="B609" s="151"/>
      <c r="C609" s="150"/>
    </row>
    <row r="610" spans="1:3" ht="15.75" customHeight="1" x14ac:dyDescent="0.3">
      <c r="A610" s="152"/>
      <c r="B610" s="151"/>
      <c r="C610" s="150"/>
    </row>
    <row r="611" spans="1:3" ht="15.75" customHeight="1" x14ac:dyDescent="0.3">
      <c r="A611" s="152"/>
      <c r="B611" s="151"/>
      <c r="C611" s="150"/>
    </row>
    <row r="612" spans="1:3" ht="15.75" customHeight="1" x14ac:dyDescent="0.3">
      <c r="A612" s="152"/>
      <c r="B612" s="151"/>
      <c r="C612" s="150"/>
    </row>
    <row r="613" spans="1:3" ht="15.75" customHeight="1" x14ac:dyDescent="0.3">
      <c r="A613" s="152"/>
      <c r="B613" s="151"/>
      <c r="C613" s="150"/>
    </row>
    <row r="614" spans="1:3" ht="15.75" customHeight="1" x14ac:dyDescent="0.3">
      <c r="A614" s="152"/>
      <c r="B614" s="151"/>
      <c r="C614" s="150"/>
    </row>
    <row r="615" spans="1:3" ht="15.75" customHeight="1" x14ac:dyDescent="0.3">
      <c r="A615" s="152"/>
      <c r="B615" s="151"/>
      <c r="C615" s="150"/>
    </row>
    <row r="616" spans="1:3" ht="15.75" customHeight="1" x14ac:dyDescent="0.3">
      <c r="A616" s="152"/>
      <c r="B616" s="151"/>
      <c r="C616" s="150"/>
    </row>
    <row r="617" spans="1:3" ht="15.75" customHeight="1" x14ac:dyDescent="0.3">
      <c r="A617" s="152"/>
      <c r="B617" s="151"/>
      <c r="C617" s="150"/>
    </row>
    <row r="618" spans="1:3" ht="15.75" customHeight="1" x14ac:dyDescent="0.3">
      <c r="A618" s="152"/>
      <c r="B618" s="151"/>
      <c r="C618" s="150"/>
    </row>
    <row r="619" spans="1:3" ht="15.75" customHeight="1" x14ac:dyDescent="0.3">
      <c r="A619" s="152"/>
      <c r="B619" s="151"/>
      <c r="C619" s="150"/>
    </row>
    <row r="620" spans="1:3" ht="15.75" customHeight="1" x14ac:dyDescent="0.3">
      <c r="A620" s="152"/>
      <c r="B620" s="151"/>
      <c r="C620" s="150"/>
    </row>
    <row r="621" spans="1:3" ht="15.75" customHeight="1" x14ac:dyDescent="0.3">
      <c r="A621" s="152"/>
      <c r="B621" s="151"/>
      <c r="C621" s="150"/>
    </row>
    <row r="622" spans="1:3" ht="15.75" customHeight="1" x14ac:dyDescent="0.3">
      <c r="A622" s="152"/>
      <c r="B622" s="151"/>
      <c r="C622" s="150"/>
    </row>
    <row r="623" spans="1:3" ht="15.75" customHeight="1" x14ac:dyDescent="0.3">
      <c r="A623" s="152"/>
      <c r="B623" s="151"/>
      <c r="C623" s="150"/>
    </row>
    <row r="624" spans="1:3" ht="15.75" customHeight="1" x14ac:dyDescent="0.3">
      <c r="A624" s="152"/>
      <c r="B624" s="151"/>
      <c r="C624" s="150"/>
    </row>
    <row r="625" spans="1:3" ht="15.75" customHeight="1" x14ac:dyDescent="0.3">
      <c r="A625" s="152"/>
      <c r="B625" s="151"/>
      <c r="C625" s="150"/>
    </row>
    <row r="626" spans="1:3" ht="15.75" customHeight="1" x14ac:dyDescent="0.3">
      <c r="A626" s="152"/>
      <c r="B626" s="151"/>
      <c r="C626" s="150"/>
    </row>
    <row r="627" spans="1:3" ht="15.75" customHeight="1" x14ac:dyDescent="0.3">
      <c r="A627" s="152"/>
      <c r="B627" s="151"/>
      <c r="C627" s="150"/>
    </row>
    <row r="628" spans="1:3" ht="15.75" customHeight="1" x14ac:dyDescent="0.3">
      <c r="A628" s="152"/>
      <c r="B628" s="151"/>
      <c r="C628" s="150"/>
    </row>
    <row r="629" spans="1:3" ht="15.75" customHeight="1" x14ac:dyDescent="0.3">
      <c r="A629" s="152"/>
      <c r="B629" s="151"/>
      <c r="C629" s="150"/>
    </row>
    <row r="630" spans="1:3" ht="15.75" customHeight="1" x14ac:dyDescent="0.3">
      <c r="A630" s="152"/>
      <c r="B630" s="151"/>
      <c r="C630" s="150"/>
    </row>
    <row r="631" spans="1:3" ht="15.75" customHeight="1" x14ac:dyDescent="0.3">
      <c r="A631" s="152"/>
      <c r="B631" s="151"/>
      <c r="C631" s="150"/>
    </row>
    <row r="632" spans="1:3" ht="15.75" customHeight="1" x14ac:dyDescent="0.3">
      <c r="A632" s="152"/>
      <c r="B632" s="151"/>
      <c r="C632" s="150"/>
    </row>
    <row r="633" spans="1:3" ht="15.75" customHeight="1" x14ac:dyDescent="0.3">
      <c r="A633" s="152"/>
      <c r="B633" s="151"/>
      <c r="C633" s="150"/>
    </row>
    <row r="634" spans="1:3" ht="15.75" customHeight="1" x14ac:dyDescent="0.3">
      <c r="A634" s="152"/>
      <c r="B634" s="151"/>
      <c r="C634" s="150"/>
    </row>
    <row r="635" spans="1:3" ht="15.75" customHeight="1" x14ac:dyDescent="0.3">
      <c r="A635" s="152"/>
      <c r="B635" s="151"/>
      <c r="C635" s="150"/>
    </row>
    <row r="636" spans="1:3" ht="15.75" customHeight="1" x14ac:dyDescent="0.3">
      <c r="A636" s="152"/>
      <c r="B636" s="151"/>
      <c r="C636" s="150"/>
    </row>
    <row r="637" spans="1:3" ht="15.75" customHeight="1" x14ac:dyDescent="0.3">
      <c r="A637" s="152"/>
      <c r="B637" s="151"/>
      <c r="C637" s="150"/>
    </row>
    <row r="638" spans="1:3" ht="15.75" customHeight="1" x14ac:dyDescent="0.3">
      <c r="A638" s="152"/>
      <c r="B638" s="151"/>
      <c r="C638" s="150"/>
    </row>
    <row r="639" spans="1:3" ht="15.75" customHeight="1" x14ac:dyDescent="0.3">
      <c r="A639" s="152"/>
      <c r="B639" s="151"/>
      <c r="C639" s="150"/>
    </row>
    <row r="640" spans="1:3" ht="15.75" customHeight="1" x14ac:dyDescent="0.3">
      <c r="A640" s="152"/>
      <c r="B640" s="151"/>
      <c r="C640" s="150"/>
    </row>
    <row r="641" spans="1:3" ht="15.75" customHeight="1" x14ac:dyDescent="0.3">
      <c r="A641" s="152"/>
      <c r="B641" s="151"/>
      <c r="C641" s="150"/>
    </row>
    <row r="642" spans="1:3" ht="15.75" customHeight="1" x14ac:dyDescent="0.3">
      <c r="A642" s="152"/>
      <c r="B642" s="151"/>
      <c r="C642" s="150"/>
    </row>
    <row r="643" spans="1:3" ht="15.75" customHeight="1" x14ac:dyDescent="0.3">
      <c r="A643" s="152"/>
      <c r="B643" s="151"/>
      <c r="C643" s="150"/>
    </row>
    <row r="644" spans="1:3" ht="15.75" customHeight="1" x14ac:dyDescent="0.3">
      <c r="A644" s="152"/>
      <c r="B644" s="151"/>
      <c r="C644" s="150"/>
    </row>
    <row r="645" spans="1:3" ht="15.75" customHeight="1" x14ac:dyDescent="0.3">
      <c r="A645" s="152"/>
      <c r="B645" s="151"/>
      <c r="C645" s="150"/>
    </row>
    <row r="646" spans="1:3" ht="15.75" customHeight="1" x14ac:dyDescent="0.3">
      <c r="A646" s="152"/>
      <c r="B646" s="151"/>
      <c r="C646" s="150"/>
    </row>
    <row r="647" spans="1:3" ht="15.75" customHeight="1" x14ac:dyDescent="0.3">
      <c r="A647" s="152"/>
      <c r="B647" s="151"/>
      <c r="C647" s="150"/>
    </row>
    <row r="648" spans="1:3" ht="15.75" customHeight="1" x14ac:dyDescent="0.3">
      <c r="A648" s="152"/>
      <c r="B648" s="151"/>
      <c r="C648" s="150"/>
    </row>
    <row r="649" spans="1:3" ht="15.75" customHeight="1" x14ac:dyDescent="0.3">
      <c r="A649" s="152"/>
      <c r="B649" s="151"/>
      <c r="C649" s="150"/>
    </row>
    <row r="650" spans="1:3" ht="15.75" customHeight="1" x14ac:dyDescent="0.3">
      <c r="A650" s="152"/>
      <c r="B650" s="151"/>
      <c r="C650" s="150"/>
    </row>
    <row r="651" spans="1:3" ht="15.75" customHeight="1" x14ac:dyDescent="0.3">
      <c r="A651" s="152"/>
      <c r="B651" s="151"/>
      <c r="C651" s="150"/>
    </row>
    <row r="652" spans="1:3" ht="15.75" customHeight="1" x14ac:dyDescent="0.3">
      <c r="A652" s="152"/>
      <c r="B652" s="151"/>
      <c r="C652" s="150"/>
    </row>
    <row r="653" spans="1:3" ht="15.75" customHeight="1" x14ac:dyDescent="0.3">
      <c r="A653" s="152"/>
      <c r="B653" s="151"/>
      <c r="C653" s="150"/>
    </row>
    <row r="654" spans="1:3" ht="15.75" customHeight="1" x14ac:dyDescent="0.3">
      <c r="A654" s="152"/>
      <c r="B654" s="151"/>
      <c r="C654" s="150"/>
    </row>
    <row r="655" spans="1:3" ht="15.75" customHeight="1" x14ac:dyDescent="0.3">
      <c r="A655" s="152"/>
      <c r="B655" s="151"/>
      <c r="C655" s="150"/>
    </row>
    <row r="656" spans="1:3" ht="15.75" customHeight="1" x14ac:dyDescent="0.3">
      <c r="A656" s="152"/>
      <c r="B656" s="151"/>
      <c r="C656" s="150"/>
    </row>
    <row r="657" spans="1:3" ht="15.75" customHeight="1" x14ac:dyDescent="0.3">
      <c r="A657" s="152"/>
      <c r="B657" s="151"/>
      <c r="C657" s="150"/>
    </row>
    <row r="658" spans="1:3" ht="15.75" customHeight="1" x14ac:dyDescent="0.3">
      <c r="A658" s="152"/>
      <c r="B658" s="151"/>
      <c r="C658" s="150"/>
    </row>
    <row r="659" spans="1:3" ht="15.75" customHeight="1" x14ac:dyDescent="0.3">
      <c r="A659" s="152"/>
      <c r="B659" s="151"/>
      <c r="C659" s="150"/>
    </row>
    <row r="660" spans="1:3" ht="15.75" customHeight="1" x14ac:dyDescent="0.3">
      <c r="A660" s="152"/>
      <c r="B660" s="151"/>
      <c r="C660" s="150"/>
    </row>
    <row r="661" spans="1:3" ht="15.75" customHeight="1" x14ac:dyDescent="0.3">
      <c r="A661" s="152"/>
      <c r="B661" s="151"/>
      <c r="C661" s="150"/>
    </row>
    <row r="662" spans="1:3" ht="15.75" customHeight="1" x14ac:dyDescent="0.3">
      <c r="A662" s="152"/>
      <c r="B662" s="151"/>
      <c r="C662" s="150"/>
    </row>
    <row r="663" spans="1:3" ht="15.75" customHeight="1" x14ac:dyDescent="0.3">
      <c r="A663" s="152"/>
      <c r="B663" s="151"/>
      <c r="C663" s="150"/>
    </row>
    <row r="664" spans="1:3" ht="15.75" customHeight="1" x14ac:dyDescent="0.3">
      <c r="A664" s="152"/>
      <c r="B664" s="151"/>
      <c r="C664" s="150"/>
    </row>
    <row r="665" spans="1:3" ht="15.75" customHeight="1" x14ac:dyDescent="0.3">
      <c r="A665" s="152"/>
      <c r="B665" s="151"/>
      <c r="C665" s="150"/>
    </row>
    <row r="666" spans="1:3" ht="15.75" customHeight="1" x14ac:dyDescent="0.3">
      <c r="A666" s="152"/>
      <c r="B666" s="151"/>
      <c r="C666" s="150"/>
    </row>
    <row r="667" spans="1:3" ht="15.75" customHeight="1" x14ac:dyDescent="0.3">
      <c r="A667" s="152"/>
      <c r="B667" s="151"/>
      <c r="C667" s="150"/>
    </row>
    <row r="668" spans="1:3" ht="15.75" customHeight="1" x14ac:dyDescent="0.3">
      <c r="A668" s="152"/>
      <c r="B668" s="151"/>
      <c r="C668" s="150"/>
    </row>
    <row r="669" spans="1:3" ht="15.75" customHeight="1" x14ac:dyDescent="0.3">
      <c r="A669" s="152"/>
      <c r="B669" s="151"/>
      <c r="C669" s="150"/>
    </row>
    <row r="670" spans="1:3" ht="15.75" customHeight="1" x14ac:dyDescent="0.3">
      <c r="A670" s="152"/>
      <c r="B670" s="151"/>
      <c r="C670" s="150"/>
    </row>
    <row r="671" spans="1:3" ht="15.75" customHeight="1" x14ac:dyDescent="0.3">
      <c r="A671" s="152"/>
      <c r="B671" s="151"/>
      <c r="C671" s="150"/>
    </row>
    <row r="672" spans="1:3" ht="15.75" customHeight="1" x14ac:dyDescent="0.3">
      <c r="A672" s="152"/>
      <c r="B672" s="151"/>
      <c r="C672" s="150"/>
    </row>
    <row r="673" spans="1:3" ht="15.75" customHeight="1" x14ac:dyDescent="0.3">
      <c r="A673" s="152"/>
      <c r="B673" s="151"/>
      <c r="C673" s="150"/>
    </row>
    <row r="674" spans="1:3" ht="15.75" customHeight="1" x14ac:dyDescent="0.3">
      <c r="A674" s="152"/>
      <c r="B674" s="151"/>
      <c r="C674" s="150"/>
    </row>
    <row r="675" spans="1:3" ht="15.75" customHeight="1" x14ac:dyDescent="0.3">
      <c r="A675" s="152"/>
      <c r="B675" s="151"/>
      <c r="C675" s="150"/>
    </row>
    <row r="676" spans="1:3" ht="15.75" customHeight="1" x14ac:dyDescent="0.3">
      <c r="A676" s="152"/>
      <c r="B676" s="151"/>
      <c r="C676" s="150"/>
    </row>
    <row r="677" spans="1:3" ht="15.75" customHeight="1" x14ac:dyDescent="0.3">
      <c r="A677" s="152"/>
      <c r="B677" s="151"/>
      <c r="C677" s="150"/>
    </row>
    <row r="678" spans="1:3" ht="15.75" customHeight="1" x14ac:dyDescent="0.3">
      <c r="A678" s="152"/>
      <c r="B678" s="151"/>
      <c r="C678" s="150"/>
    </row>
    <row r="679" spans="1:3" ht="15.75" customHeight="1" x14ac:dyDescent="0.3">
      <c r="A679" s="152"/>
      <c r="B679" s="151"/>
      <c r="C679" s="150"/>
    </row>
    <row r="680" spans="1:3" ht="15.75" customHeight="1" x14ac:dyDescent="0.3">
      <c r="A680" s="152"/>
      <c r="B680" s="151"/>
      <c r="C680" s="150"/>
    </row>
    <row r="681" spans="1:3" ht="15.75" customHeight="1" x14ac:dyDescent="0.3">
      <c r="A681" s="152"/>
      <c r="B681" s="151"/>
      <c r="C681" s="150"/>
    </row>
    <row r="682" spans="1:3" ht="15.75" customHeight="1" x14ac:dyDescent="0.3">
      <c r="A682" s="152"/>
      <c r="B682" s="151"/>
      <c r="C682" s="150"/>
    </row>
    <row r="683" spans="1:3" ht="15.75" customHeight="1" x14ac:dyDescent="0.3">
      <c r="A683" s="152"/>
      <c r="B683" s="151"/>
      <c r="C683" s="150"/>
    </row>
    <row r="684" spans="1:3" ht="15.75" customHeight="1" x14ac:dyDescent="0.3">
      <c r="A684" s="152"/>
      <c r="B684" s="151"/>
      <c r="C684" s="150"/>
    </row>
    <row r="685" spans="1:3" ht="15.75" customHeight="1" x14ac:dyDescent="0.3">
      <c r="A685" s="152"/>
      <c r="B685" s="151"/>
      <c r="C685" s="150"/>
    </row>
    <row r="686" spans="1:3" ht="15.75" customHeight="1" x14ac:dyDescent="0.3">
      <c r="A686" s="152"/>
      <c r="B686" s="151"/>
      <c r="C686" s="150"/>
    </row>
    <row r="687" spans="1:3" ht="15.75" customHeight="1" x14ac:dyDescent="0.3">
      <c r="A687" s="152"/>
      <c r="B687" s="151"/>
      <c r="C687" s="150"/>
    </row>
    <row r="688" spans="1:3" ht="15.75" customHeight="1" x14ac:dyDescent="0.3">
      <c r="A688" s="152"/>
      <c r="B688" s="151"/>
      <c r="C688" s="150"/>
    </row>
    <row r="689" spans="1:3" ht="15.75" customHeight="1" x14ac:dyDescent="0.3">
      <c r="A689" s="152"/>
      <c r="B689" s="151"/>
      <c r="C689" s="150"/>
    </row>
    <row r="690" spans="1:3" ht="15.75" customHeight="1" x14ac:dyDescent="0.3">
      <c r="A690" s="152"/>
      <c r="B690" s="151"/>
      <c r="C690" s="150"/>
    </row>
    <row r="691" spans="1:3" ht="15.75" customHeight="1" x14ac:dyDescent="0.3">
      <c r="A691" s="152"/>
      <c r="B691" s="151"/>
      <c r="C691" s="150"/>
    </row>
    <row r="692" spans="1:3" ht="15.75" customHeight="1" x14ac:dyDescent="0.3">
      <c r="A692" s="152"/>
      <c r="B692" s="151"/>
      <c r="C692" s="150"/>
    </row>
    <row r="693" spans="1:3" ht="15.75" customHeight="1" x14ac:dyDescent="0.3">
      <c r="A693" s="152"/>
      <c r="B693" s="151"/>
      <c r="C693" s="150"/>
    </row>
    <row r="694" spans="1:3" ht="15.75" customHeight="1" x14ac:dyDescent="0.3">
      <c r="A694" s="152"/>
      <c r="B694" s="151"/>
      <c r="C694" s="150"/>
    </row>
    <row r="695" spans="1:3" ht="15.75" customHeight="1" x14ac:dyDescent="0.3">
      <c r="A695" s="152"/>
      <c r="B695" s="151"/>
      <c r="C695" s="150"/>
    </row>
    <row r="696" spans="1:3" ht="15.75" customHeight="1" x14ac:dyDescent="0.3">
      <c r="A696" s="152"/>
      <c r="B696" s="151"/>
      <c r="C696" s="150"/>
    </row>
    <row r="697" spans="1:3" ht="15.75" customHeight="1" x14ac:dyDescent="0.3">
      <c r="A697" s="152"/>
      <c r="B697" s="151"/>
      <c r="C697" s="150"/>
    </row>
    <row r="698" spans="1:3" ht="15.75" customHeight="1" x14ac:dyDescent="0.3">
      <c r="A698" s="152"/>
      <c r="B698" s="151"/>
      <c r="C698" s="150"/>
    </row>
    <row r="699" spans="1:3" ht="15.75" customHeight="1" x14ac:dyDescent="0.3">
      <c r="A699" s="152"/>
      <c r="B699" s="151"/>
      <c r="C699" s="150"/>
    </row>
    <row r="700" spans="1:3" ht="15.75" customHeight="1" x14ac:dyDescent="0.3">
      <c r="A700" s="152"/>
      <c r="B700" s="151"/>
      <c r="C700" s="150"/>
    </row>
    <row r="701" spans="1:3" ht="15.75" customHeight="1" x14ac:dyDescent="0.3">
      <c r="A701" s="152"/>
      <c r="B701" s="151"/>
      <c r="C701" s="150"/>
    </row>
    <row r="702" spans="1:3" ht="15.75" customHeight="1" x14ac:dyDescent="0.3">
      <c r="A702" s="152"/>
      <c r="B702" s="151"/>
      <c r="C702" s="150"/>
    </row>
    <row r="703" spans="1:3" ht="15.75" customHeight="1" x14ac:dyDescent="0.3">
      <c r="A703" s="152"/>
      <c r="B703" s="151"/>
      <c r="C703" s="150"/>
    </row>
    <row r="704" spans="1:3" ht="15.75" customHeight="1" x14ac:dyDescent="0.3">
      <c r="A704" s="152"/>
      <c r="B704" s="151"/>
      <c r="C704" s="150"/>
    </row>
    <row r="705" spans="1:3" ht="15.75" customHeight="1" x14ac:dyDescent="0.3">
      <c r="A705" s="152"/>
      <c r="B705" s="151"/>
      <c r="C705" s="150"/>
    </row>
    <row r="706" spans="1:3" ht="15.75" customHeight="1" x14ac:dyDescent="0.3">
      <c r="A706" s="152"/>
      <c r="B706" s="151"/>
      <c r="C706" s="150"/>
    </row>
    <row r="707" spans="1:3" ht="15.75" customHeight="1" x14ac:dyDescent="0.3">
      <c r="A707" s="152"/>
      <c r="B707" s="151"/>
      <c r="C707" s="150"/>
    </row>
    <row r="708" spans="1:3" ht="15.75" customHeight="1" x14ac:dyDescent="0.3">
      <c r="A708" s="152"/>
      <c r="B708" s="151"/>
      <c r="C708" s="150"/>
    </row>
    <row r="709" spans="1:3" ht="15.75" customHeight="1" x14ac:dyDescent="0.3">
      <c r="A709" s="152"/>
      <c r="B709" s="151"/>
      <c r="C709" s="150"/>
    </row>
    <row r="710" spans="1:3" ht="15.75" customHeight="1" x14ac:dyDescent="0.3">
      <c r="A710" s="152"/>
      <c r="B710" s="151"/>
      <c r="C710" s="150"/>
    </row>
    <row r="711" spans="1:3" ht="15.75" customHeight="1" x14ac:dyDescent="0.3">
      <c r="A711" s="152"/>
      <c r="B711" s="151"/>
      <c r="C711" s="150"/>
    </row>
    <row r="712" spans="1:3" ht="15.75" customHeight="1" x14ac:dyDescent="0.3">
      <c r="A712" s="152"/>
      <c r="B712" s="151"/>
      <c r="C712" s="150"/>
    </row>
    <row r="713" spans="1:3" ht="15.75" customHeight="1" x14ac:dyDescent="0.3">
      <c r="A713" s="152"/>
      <c r="B713" s="151"/>
      <c r="C713" s="150"/>
    </row>
    <row r="714" spans="1:3" ht="15.75" customHeight="1" x14ac:dyDescent="0.3">
      <c r="A714" s="152"/>
      <c r="B714" s="151"/>
      <c r="C714" s="150"/>
    </row>
    <row r="715" spans="1:3" ht="15.75" customHeight="1" x14ac:dyDescent="0.3">
      <c r="A715" s="152"/>
      <c r="B715" s="151"/>
      <c r="C715" s="150"/>
    </row>
    <row r="716" spans="1:3" ht="15.75" customHeight="1" x14ac:dyDescent="0.3">
      <c r="A716" s="152"/>
      <c r="B716" s="151"/>
      <c r="C716" s="150"/>
    </row>
    <row r="717" spans="1:3" ht="15.75" customHeight="1" x14ac:dyDescent="0.3">
      <c r="A717" s="152"/>
      <c r="B717" s="151"/>
      <c r="C717" s="150"/>
    </row>
    <row r="718" spans="1:3" ht="15.75" customHeight="1" x14ac:dyDescent="0.3">
      <c r="A718" s="152"/>
      <c r="B718" s="151"/>
      <c r="C718" s="150"/>
    </row>
    <row r="719" spans="1:3" ht="15.75" customHeight="1" x14ac:dyDescent="0.3">
      <c r="A719" s="152"/>
      <c r="B719" s="151"/>
      <c r="C719" s="150"/>
    </row>
    <row r="720" spans="1:3" ht="15.75" customHeight="1" x14ac:dyDescent="0.3">
      <c r="A720" s="152"/>
      <c r="B720" s="151"/>
      <c r="C720" s="150"/>
    </row>
    <row r="721" spans="1:3" ht="15.75" customHeight="1" x14ac:dyDescent="0.3">
      <c r="A721" s="152"/>
      <c r="B721" s="151"/>
      <c r="C721" s="150"/>
    </row>
    <row r="722" spans="1:3" ht="15.75" customHeight="1" x14ac:dyDescent="0.3">
      <c r="A722" s="152"/>
      <c r="B722" s="151"/>
      <c r="C722" s="150"/>
    </row>
    <row r="723" spans="1:3" ht="15.75" customHeight="1" x14ac:dyDescent="0.3">
      <c r="A723" s="152"/>
      <c r="B723" s="151"/>
      <c r="C723" s="150"/>
    </row>
    <row r="724" spans="1:3" ht="15.75" customHeight="1" x14ac:dyDescent="0.3">
      <c r="A724" s="152"/>
      <c r="B724" s="151"/>
      <c r="C724" s="150"/>
    </row>
    <row r="725" spans="1:3" ht="15.75" customHeight="1" x14ac:dyDescent="0.3">
      <c r="A725" s="152"/>
      <c r="B725" s="151"/>
      <c r="C725" s="150"/>
    </row>
    <row r="726" spans="1:3" ht="15.75" customHeight="1" x14ac:dyDescent="0.3">
      <c r="A726" s="152"/>
      <c r="B726" s="151"/>
      <c r="C726" s="150"/>
    </row>
    <row r="727" spans="1:3" ht="15.75" customHeight="1" x14ac:dyDescent="0.3">
      <c r="A727" s="152"/>
      <c r="B727" s="151"/>
      <c r="C727" s="150"/>
    </row>
    <row r="728" spans="1:3" ht="15.75" customHeight="1" x14ac:dyDescent="0.3">
      <c r="A728" s="152"/>
      <c r="B728" s="151"/>
      <c r="C728" s="150"/>
    </row>
    <row r="729" spans="1:3" ht="15.75" customHeight="1" x14ac:dyDescent="0.3">
      <c r="A729" s="152"/>
      <c r="B729" s="151"/>
      <c r="C729" s="150"/>
    </row>
    <row r="730" spans="1:3" ht="15.75" customHeight="1" x14ac:dyDescent="0.3">
      <c r="A730" s="152"/>
      <c r="B730" s="151"/>
      <c r="C730" s="150"/>
    </row>
    <row r="731" spans="1:3" ht="15.75" customHeight="1" x14ac:dyDescent="0.3">
      <c r="A731" s="152"/>
      <c r="B731" s="151"/>
      <c r="C731" s="150"/>
    </row>
    <row r="732" spans="1:3" ht="15.75" customHeight="1" x14ac:dyDescent="0.3">
      <c r="A732" s="152"/>
      <c r="B732" s="151"/>
      <c r="C732" s="150"/>
    </row>
    <row r="733" spans="1:3" ht="15.75" customHeight="1" x14ac:dyDescent="0.3">
      <c r="A733" s="152"/>
      <c r="B733" s="151"/>
      <c r="C733" s="150"/>
    </row>
    <row r="734" spans="1:3" ht="15.75" customHeight="1" x14ac:dyDescent="0.3">
      <c r="A734" s="152"/>
      <c r="B734" s="151"/>
      <c r="C734" s="150"/>
    </row>
    <row r="735" spans="1:3" ht="15.75" customHeight="1" x14ac:dyDescent="0.3">
      <c r="A735" s="152"/>
      <c r="B735" s="151"/>
      <c r="C735" s="150"/>
    </row>
    <row r="736" spans="1:3" ht="15.75" customHeight="1" x14ac:dyDescent="0.3">
      <c r="A736" s="152"/>
      <c r="B736" s="151"/>
      <c r="C736" s="150"/>
    </row>
    <row r="737" spans="1:3" ht="15.75" customHeight="1" x14ac:dyDescent="0.3">
      <c r="A737" s="152"/>
      <c r="B737" s="151"/>
      <c r="C737" s="150"/>
    </row>
    <row r="738" spans="1:3" ht="15.75" customHeight="1" x14ac:dyDescent="0.3">
      <c r="A738" s="152"/>
      <c r="B738" s="151"/>
      <c r="C738" s="150"/>
    </row>
    <row r="739" spans="1:3" ht="15.75" customHeight="1" x14ac:dyDescent="0.3">
      <c r="A739" s="152"/>
      <c r="B739" s="151"/>
      <c r="C739" s="150"/>
    </row>
    <row r="740" spans="1:3" ht="15.75" customHeight="1" x14ac:dyDescent="0.3">
      <c r="A740" s="152"/>
      <c r="B740" s="151"/>
      <c r="C740" s="150"/>
    </row>
    <row r="741" spans="1:3" ht="15.75" customHeight="1" x14ac:dyDescent="0.3">
      <c r="A741" s="152"/>
      <c r="B741" s="151"/>
      <c r="C741" s="150"/>
    </row>
    <row r="742" spans="1:3" ht="15.75" customHeight="1" x14ac:dyDescent="0.3">
      <c r="A742" s="152"/>
      <c r="B742" s="151"/>
      <c r="C742" s="150"/>
    </row>
    <row r="743" spans="1:3" ht="15.75" customHeight="1" x14ac:dyDescent="0.3">
      <c r="A743" s="152"/>
      <c r="B743" s="151"/>
      <c r="C743" s="150"/>
    </row>
    <row r="744" spans="1:3" ht="15.75" customHeight="1" x14ac:dyDescent="0.3">
      <c r="A744" s="152"/>
      <c r="B744" s="151"/>
      <c r="C744" s="150"/>
    </row>
    <row r="745" spans="1:3" ht="15.75" customHeight="1" x14ac:dyDescent="0.3">
      <c r="A745" s="152"/>
      <c r="B745" s="151"/>
      <c r="C745" s="150"/>
    </row>
    <row r="746" spans="1:3" ht="15.75" customHeight="1" x14ac:dyDescent="0.3">
      <c r="A746" s="152"/>
      <c r="B746" s="151"/>
      <c r="C746" s="150"/>
    </row>
    <row r="747" spans="1:3" ht="15.75" customHeight="1" x14ac:dyDescent="0.3">
      <c r="A747" s="152"/>
      <c r="B747" s="151"/>
      <c r="C747" s="150"/>
    </row>
    <row r="748" spans="1:3" ht="15.75" customHeight="1" x14ac:dyDescent="0.3">
      <c r="A748" s="152"/>
      <c r="B748" s="151"/>
      <c r="C748" s="150"/>
    </row>
    <row r="749" spans="1:3" ht="15.75" customHeight="1" x14ac:dyDescent="0.3">
      <c r="A749" s="152"/>
      <c r="B749" s="151"/>
      <c r="C749" s="150"/>
    </row>
    <row r="750" spans="1:3" ht="15.75" customHeight="1" x14ac:dyDescent="0.3">
      <c r="A750" s="152"/>
      <c r="B750" s="151"/>
      <c r="C750" s="150"/>
    </row>
    <row r="751" spans="1:3" ht="15.75" customHeight="1" x14ac:dyDescent="0.3">
      <c r="A751" s="152"/>
      <c r="B751" s="151"/>
      <c r="C751" s="150"/>
    </row>
    <row r="752" spans="1:3" ht="15.75" customHeight="1" x14ac:dyDescent="0.3">
      <c r="A752" s="152"/>
      <c r="B752" s="151"/>
      <c r="C752" s="150"/>
    </row>
    <row r="753" spans="1:3" ht="15.75" customHeight="1" x14ac:dyDescent="0.3">
      <c r="A753" s="152"/>
      <c r="B753" s="151"/>
      <c r="C753" s="150"/>
    </row>
    <row r="754" spans="1:3" ht="15.75" customHeight="1" x14ac:dyDescent="0.3">
      <c r="A754" s="152"/>
      <c r="B754" s="151"/>
      <c r="C754" s="150"/>
    </row>
    <row r="755" spans="1:3" ht="15.75" customHeight="1" x14ac:dyDescent="0.3">
      <c r="A755" s="152"/>
      <c r="B755" s="151"/>
      <c r="C755" s="150"/>
    </row>
    <row r="756" spans="1:3" ht="15.75" customHeight="1" x14ac:dyDescent="0.3">
      <c r="A756" s="152"/>
      <c r="B756" s="151"/>
      <c r="C756" s="150"/>
    </row>
    <row r="757" spans="1:3" ht="15.75" customHeight="1" x14ac:dyDescent="0.3">
      <c r="A757" s="152"/>
      <c r="B757" s="151"/>
      <c r="C757" s="150"/>
    </row>
    <row r="758" spans="1:3" ht="15.75" customHeight="1" x14ac:dyDescent="0.3">
      <c r="A758" s="152"/>
      <c r="B758" s="151"/>
      <c r="C758" s="150"/>
    </row>
    <row r="759" spans="1:3" ht="15.75" customHeight="1" x14ac:dyDescent="0.3">
      <c r="A759" s="152"/>
      <c r="B759" s="151"/>
      <c r="C759" s="150"/>
    </row>
    <row r="760" spans="1:3" ht="15.75" customHeight="1" x14ac:dyDescent="0.3">
      <c r="A760" s="152"/>
      <c r="B760" s="151"/>
      <c r="C760" s="150"/>
    </row>
    <row r="761" spans="1:3" ht="15.75" customHeight="1" x14ac:dyDescent="0.3">
      <c r="A761" s="152"/>
      <c r="B761" s="151"/>
      <c r="C761" s="150"/>
    </row>
    <row r="762" spans="1:3" ht="15.75" customHeight="1" x14ac:dyDescent="0.3">
      <c r="A762" s="152"/>
      <c r="B762" s="151"/>
      <c r="C762" s="150"/>
    </row>
    <row r="763" spans="1:3" ht="15.75" customHeight="1" x14ac:dyDescent="0.3">
      <c r="A763" s="152"/>
      <c r="B763" s="151"/>
      <c r="C763" s="150"/>
    </row>
    <row r="764" spans="1:3" ht="15.75" customHeight="1" x14ac:dyDescent="0.3">
      <c r="A764" s="152"/>
      <c r="B764" s="151"/>
      <c r="C764" s="150"/>
    </row>
    <row r="765" spans="1:3" ht="15.75" customHeight="1" x14ac:dyDescent="0.3">
      <c r="A765" s="152"/>
      <c r="B765" s="151"/>
      <c r="C765" s="150"/>
    </row>
    <row r="766" spans="1:3" ht="15.75" customHeight="1" x14ac:dyDescent="0.3">
      <c r="A766" s="152"/>
      <c r="B766" s="151"/>
      <c r="C766" s="150"/>
    </row>
    <row r="767" spans="1:3" ht="15.75" customHeight="1" x14ac:dyDescent="0.3">
      <c r="A767" s="152"/>
      <c r="B767" s="151"/>
      <c r="C767" s="150"/>
    </row>
    <row r="768" spans="1:3" ht="15.75" customHeight="1" x14ac:dyDescent="0.3">
      <c r="A768" s="152"/>
      <c r="B768" s="151"/>
      <c r="C768" s="150"/>
    </row>
    <row r="769" spans="1:3" ht="15.75" customHeight="1" x14ac:dyDescent="0.3">
      <c r="A769" s="152"/>
      <c r="B769" s="151"/>
      <c r="C769" s="150"/>
    </row>
    <row r="770" spans="1:3" ht="15.75" customHeight="1" x14ac:dyDescent="0.3">
      <c r="A770" s="152"/>
      <c r="B770" s="151"/>
      <c r="C770" s="150"/>
    </row>
    <row r="771" spans="1:3" ht="15.75" customHeight="1" x14ac:dyDescent="0.3">
      <c r="A771" s="152"/>
      <c r="B771" s="151"/>
      <c r="C771" s="150"/>
    </row>
    <row r="772" spans="1:3" ht="15.75" customHeight="1" x14ac:dyDescent="0.3">
      <c r="A772" s="152"/>
      <c r="B772" s="151"/>
      <c r="C772" s="150"/>
    </row>
    <row r="773" spans="1:3" ht="15.75" customHeight="1" x14ac:dyDescent="0.3">
      <c r="A773" s="152"/>
      <c r="B773" s="151"/>
      <c r="C773" s="150"/>
    </row>
    <row r="774" spans="1:3" ht="15.75" customHeight="1" x14ac:dyDescent="0.3">
      <c r="A774" s="152"/>
      <c r="B774" s="151"/>
      <c r="C774" s="150"/>
    </row>
    <row r="775" spans="1:3" ht="15.75" customHeight="1" x14ac:dyDescent="0.3">
      <c r="A775" s="152"/>
      <c r="B775" s="151"/>
      <c r="C775" s="150"/>
    </row>
    <row r="776" spans="1:3" ht="15.75" customHeight="1" x14ac:dyDescent="0.3">
      <c r="A776" s="152"/>
      <c r="B776" s="151"/>
      <c r="C776" s="150"/>
    </row>
    <row r="777" spans="1:3" ht="15.75" customHeight="1" x14ac:dyDescent="0.3">
      <c r="A777" s="152"/>
      <c r="B777" s="151"/>
      <c r="C777" s="150"/>
    </row>
    <row r="778" spans="1:3" ht="15.75" customHeight="1" x14ac:dyDescent="0.3">
      <c r="A778" s="152"/>
      <c r="B778" s="151"/>
      <c r="C778" s="150"/>
    </row>
    <row r="779" spans="1:3" ht="15.75" customHeight="1" x14ac:dyDescent="0.3">
      <c r="A779" s="152"/>
      <c r="B779" s="151"/>
      <c r="C779" s="150"/>
    </row>
    <row r="780" spans="1:3" ht="15.75" customHeight="1" x14ac:dyDescent="0.3">
      <c r="A780" s="152"/>
      <c r="B780" s="151"/>
      <c r="C780" s="150"/>
    </row>
    <row r="781" spans="1:3" ht="15.75" customHeight="1" x14ac:dyDescent="0.3">
      <c r="A781" s="152"/>
      <c r="B781" s="151"/>
      <c r="C781" s="150"/>
    </row>
    <row r="782" spans="1:3" ht="15.75" customHeight="1" x14ac:dyDescent="0.3">
      <c r="A782" s="152"/>
      <c r="B782" s="151"/>
      <c r="C782" s="150"/>
    </row>
    <row r="783" spans="1:3" ht="15.75" customHeight="1" x14ac:dyDescent="0.3">
      <c r="A783" s="152"/>
      <c r="B783" s="151"/>
      <c r="C783" s="150"/>
    </row>
    <row r="784" spans="1:3" ht="15.75" customHeight="1" x14ac:dyDescent="0.3">
      <c r="A784" s="152"/>
      <c r="B784" s="151"/>
      <c r="C784" s="150"/>
    </row>
    <row r="785" spans="1:3" ht="15.75" customHeight="1" x14ac:dyDescent="0.3">
      <c r="A785" s="152"/>
      <c r="B785" s="151"/>
      <c r="C785" s="150"/>
    </row>
    <row r="786" spans="1:3" ht="15.75" customHeight="1" x14ac:dyDescent="0.3">
      <c r="A786" s="152"/>
      <c r="B786" s="151"/>
      <c r="C786" s="150"/>
    </row>
    <row r="787" spans="1:3" ht="15.75" customHeight="1" x14ac:dyDescent="0.3">
      <c r="A787" s="152"/>
      <c r="B787" s="151"/>
      <c r="C787" s="150"/>
    </row>
    <row r="788" spans="1:3" ht="15.75" customHeight="1" x14ac:dyDescent="0.3">
      <c r="A788" s="152"/>
      <c r="B788" s="151"/>
      <c r="C788" s="150"/>
    </row>
    <row r="789" spans="1:3" ht="15.75" customHeight="1" x14ac:dyDescent="0.3">
      <c r="A789" s="152"/>
      <c r="B789" s="151"/>
      <c r="C789" s="150"/>
    </row>
    <row r="790" spans="1:3" ht="15.75" customHeight="1" x14ac:dyDescent="0.3">
      <c r="A790" s="152"/>
      <c r="B790" s="151"/>
      <c r="C790" s="150"/>
    </row>
    <row r="791" spans="1:3" ht="15.75" customHeight="1" x14ac:dyDescent="0.3">
      <c r="A791" s="152"/>
      <c r="B791" s="151"/>
      <c r="C791" s="150"/>
    </row>
    <row r="792" spans="1:3" ht="15.75" customHeight="1" x14ac:dyDescent="0.3">
      <c r="A792" s="152"/>
      <c r="B792" s="151"/>
      <c r="C792" s="150"/>
    </row>
    <row r="793" spans="1:3" ht="15.75" customHeight="1" x14ac:dyDescent="0.3">
      <c r="A793" s="152"/>
      <c r="B793" s="151"/>
      <c r="C793" s="150"/>
    </row>
    <row r="794" spans="1:3" ht="15.75" customHeight="1" x14ac:dyDescent="0.3">
      <c r="A794" s="152"/>
      <c r="B794" s="151"/>
      <c r="C794" s="150"/>
    </row>
    <row r="795" spans="1:3" ht="15.75" customHeight="1" x14ac:dyDescent="0.3">
      <c r="A795" s="152"/>
      <c r="B795" s="151"/>
      <c r="C795" s="150"/>
    </row>
    <row r="796" spans="1:3" ht="15.75" customHeight="1" x14ac:dyDescent="0.3">
      <c r="A796" s="152"/>
      <c r="B796" s="151"/>
      <c r="C796" s="150"/>
    </row>
    <row r="797" spans="1:3" ht="15.75" customHeight="1" x14ac:dyDescent="0.3">
      <c r="A797" s="152"/>
      <c r="B797" s="151"/>
      <c r="C797" s="150"/>
    </row>
    <row r="798" spans="1:3" ht="15.75" customHeight="1" x14ac:dyDescent="0.3">
      <c r="A798" s="152"/>
      <c r="B798" s="151"/>
      <c r="C798" s="150"/>
    </row>
    <row r="799" spans="1:3" ht="15.75" customHeight="1" x14ac:dyDescent="0.3">
      <c r="A799" s="152"/>
      <c r="B799" s="151"/>
      <c r="C799" s="150"/>
    </row>
    <row r="800" spans="1:3" ht="15.75" customHeight="1" x14ac:dyDescent="0.3">
      <c r="A800" s="152"/>
      <c r="B800" s="151"/>
      <c r="C800" s="150"/>
    </row>
    <row r="801" spans="1:3" ht="15.75" customHeight="1" x14ac:dyDescent="0.3">
      <c r="A801" s="152"/>
      <c r="B801" s="151"/>
      <c r="C801" s="150"/>
    </row>
    <row r="802" spans="1:3" ht="15.75" customHeight="1" x14ac:dyDescent="0.3">
      <c r="A802" s="152"/>
      <c r="B802" s="151"/>
      <c r="C802" s="150"/>
    </row>
    <row r="803" spans="1:3" ht="15.75" customHeight="1" x14ac:dyDescent="0.3">
      <c r="A803" s="152"/>
      <c r="B803" s="151"/>
      <c r="C803" s="150"/>
    </row>
    <row r="804" spans="1:3" ht="15.75" customHeight="1" x14ac:dyDescent="0.3">
      <c r="A804" s="152"/>
      <c r="B804" s="151"/>
      <c r="C804" s="150"/>
    </row>
    <row r="805" spans="1:3" ht="15.75" customHeight="1" x14ac:dyDescent="0.3">
      <c r="A805" s="152"/>
      <c r="B805" s="151"/>
      <c r="C805" s="150"/>
    </row>
    <row r="806" spans="1:3" ht="15.75" customHeight="1" x14ac:dyDescent="0.3">
      <c r="A806" s="152"/>
      <c r="B806" s="151"/>
      <c r="C806" s="150"/>
    </row>
    <row r="807" spans="1:3" ht="15.75" customHeight="1" x14ac:dyDescent="0.3">
      <c r="A807" s="152"/>
      <c r="B807" s="151"/>
      <c r="C807" s="150"/>
    </row>
    <row r="808" spans="1:3" ht="15.75" customHeight="1" x14ac:dyDescent="0.3">
      <c r="A808" s="152"/>
      <c r="B808" s="151"/>
      <c r="C808" s="150"/>
    </row>
    <row r="809" spans="1:3" ht="15.75" customHeight="1" x14ac:dyDescent="0.3">
      <c r="A809" s="152"/>
      <c r="B809" s="151"/>
      <c r="C809" s="150"/>
    </row>
    <row r="810" spans="1:3" ht="15.75" customHeight="1" x14ac:dyDescent="0.3">
      <c r="A810" s="152"/>
      <c r="B810" s="151"/>
      <c r="C810" s="150"/>
    </row>
    <row r="811" spans="1:3" ht="15.75" customHeight="1" x14ac:dyDescent="0.3">
      <c r="A811" s="152"/>
      <c r="B811" s="151"/>
      <c r="C811" s="150"/>
    </row>
    <row r="812" spans="1:3" ht="15.75" customHeight="1" x14ac:dyDescent="0.3">
      <c r="A812" s="152"/>
      <c r="B812" s="151"/>
      <c r="C812" s="150"/>
    </row>
    <row r="813" spans="1:3" ht="15.75" customHeight="1" x14ac:dyDescent="0.3">
      <c r="A813" s="152"/>
      <c r="B813" s="151"/>
      <c r="C813" s="150"/>
    </row>
    <row r="814" spans="1:3" ht="15.75" customHeight="1" x14ac:dyDescent="0.3">
      <c r="A814" s="152"/>
      <c r="B814" s="151"/>
      <c r="C814" s="150"/>
    </row>
    <row r="815" spans="1:3" ht="15.75" customHeight="1" x14ac:dyDescent="0.3">
      <c r="A815" s="152"/>
      <c r="B815" s="151"/>
      <c r="C815" s="150"/>
    </row>
    <row r="816" spans="1:3" ht="15.75" customHeight="1" x14ac:dyDescent="0.3">
      <c r="A816" s="152"/>
      <c r="B816" s="151"/>
      <c r="C816" s="150"/>
    </row>
    <row r="817" spans="1:3" ht="15.75" customHeight="1" x14ac:dyDescent="0.3">
      <c r="A817" s="152"/>
      <c r="B817" s="151"/>
      <c r="C817" s="150"/>
    </row>
    <row r="818" spans="1:3" ht="15.75" customHeight="1" x14ac:dyDescent="0.3">
      <c r="A818" s="152"/>
      <c r="B818" s="151"/>
      <c r="C818" s="150"/>
    </row>
    <row r="819" spans="1:3" ht="15.75" customHeight="1" x14ac:dyDescent="0.3">
      <c r="A819" s="152"/>
      <c r="B819" s="151"/>
      <c r="C819" s="150"/>
    </row>
    <row r="820" spans="1:3" ht="15.75" customHeight="1" x14ac:dyDescent="0.3">
      <c r="A820" s="152"/>
      <c r="B820" s="151"/>
      <c r="C820" s="150"/>
    </row>
    <row r="821" spans="1:3" ht="15.75" customHeight="1" x14ac:dyDescent="0.3">
      <c r="A821" s="152"/>
      <c r="B821" s="151"/>
      <c r="C821" s="150"/>
    </row>
    <row r="822" spans="1:3" ht="15.75" customHeight="1" x14ac:dyDescent="0.3">
      <c r="A822" s="152"/>
      <c r="B822" s="151"/>
      <c r="C822" s="150"/>
    </row>
    <row r="823" spans="1:3" ht="15.75" customHeight="1" x14ac:dyDescent="0.3">
      <c r="A823" s="152"/>
      <c r="B823" s="151"/>
      <c r="C823" s="150"/>
    </row>
    <row r="824" spans="1:3" ht="15.75" customHeight="1" x14ac:dyDescent="0.3">
      <c r="A824" s="152"/>
      <c r="B824" s="151"/>
      <c r="C824" s="150"/>
    </row>
    <row r="825" spans="1:3" ht="15.75" customHeight="1" x14ac:dyDescent="0.3">
      <c r="A825" s="152"/>
      <c r="B825" s="151"/>
      <c r="C825" s="150"/>
    </row>
    <row r="826" spans="1:3" ht="15.75" customHeight="1" x14ac:dyDescent="0.3">
      <c r="A826" s="152"/>
      <c r="B826" s="151"/>
      <c r="C826" s="150"/>
    </row>
    <row r="827" spans="1:3" ht="15.75" customHeight="1" x14ac:dyDescent="0.3">
      <c r="A827" s="152"/>
      <c r="B827" s="151"/>
      <c r="C827" s="150"/>
    </row>
    <row r="828" spans="1:3" ht="15.75" customHeight="1" x14ac:dyDescent="0.3">
      <c r="A828" s="152"/>
      <c r="B828" s="151"/>
      <c r="C828" s="150"/>
    </row>
    <row r="829" spans="1:3" ht="15.75" customHeight="1" x14ac:dyDescent="0.3">
      <c r="A829" s="152"/>
      <c r="B829" s="151"/>
      <c r="C829" s="150"/>
    </row>
    <row r="830" spans="1:3" ht="15.75" customHeight="1" x14ac:dyDescent="0.3">
      <c r="A830" s="152"/>
      <c r="B830" s="151"/>
      <c r="C830" s="150"/>
    </row>
    <row r="831" spans="1:3" ht="15.75" customHeight="1" x14ac:dyDescent="0.3">
      <c r="A831" s="152"/>
      <c r="B831" s="151"/>
      <c r="C831" s="150"/>
    </row>
    <row r="832" spans="1:3" ht="15.75" customHeight="1" x14ac:dyDescent="0.3">
      <c r="A832" s="152"/>
      <c r="B832" s="151"/>
      <c r="C832" s="150"/>
    </row>
    <row r="833" spans="1:3" ht="15.75" customHeight="1" x14ac:dyDescent="0.3">
      <c r="A833" s="152"/>
      <c r="B833" s="151"/>
      <c r="C833" s="150"/>
    </row>
    <row r="834" spans="1:3" ht="15.75" customHeight="1" x14ac:dyDescent="0.3">
      <c r="A834" s="152"/>
      <c r="B834" s="151"/>
      <c r="C834" s="150"/>
    </row>
    <row r="835" spans="1:3" ht="15.75" customHeight="1" x14ac:dyDescent="0.3">
      <c r="A835" s="152"/>
      <c r="B835" s="151"/>
      <c r="C835" s="150"/>
    </row>
    <row r="836" spans="1:3" ht="15.75" customHeight="1" x14ac:dyDescent="0.3">
      <c r="A836" s="152"/>
      <c r="B836" s="151"/>
      <c r="C836" s="150"/>
    </row>
    <row r="837" spans="1:3" ht="15.75" customHeight="1" x14ac:dyDescent="0.3">
      <c r="A837" s="152"/>
      <c r="B837" s="151"/>
      <c r="C837" s="150"/>
    </row>
    <row r="838" spans="1:3" ht="15.75" customHeight="1" x14ac:dyDescent="0.3">
      <c r="A838" s="152"/>
      <c r="B838" s="151"/>
      <c r="C838" s="150"/>
    </row>
    <row r="839" spans="1:3" ht="15.75" customHeight="1" x14ac:dyDescent="0.3">
      <c r="A839" s="152"/>
      <c r="B839" s="151"/>
      <c r="C839" s="150"/>
    </row>
    <row r="840" spans="1:3" ht="15.75" customHeight="1" x14ac:dyDescent="0.3">
      <c r="A840" s="152"/>
      <c r="B840" s="151"/>
      <c r="C840" s="150"/>
    </row>
    <row r="841" spans="1:3" ht="15.75" customHeight="1" x14ac:dyDescent="0.3">
      <c r="A841" s="152"/>
      <c r="B841" s="151"/>
      <c r="C841" s="150"/>
    </row>
    <row r="842" spans="1:3" ht="15.75" customHeight="1" x14ac:dyDescent="0.3">
      <c r="A842" s="152"/>
      <c r="B842" s="151"/>
      <c r="C842" s="150"/>
    </row>
    <row r="843" spans="1:3" ht="15.75" customHeight="1" x14ac:dyDescent="0.3">
      <c r="A843" s="152"/>
      <c r="B843" s="151"/>
      <c r="C843" s="150"/>
    </row>
    <row r="844" spans="1:3" ht="15.75" customHeight="1" x14ac:dyDescent="0.3">
      <c r="A844" s="152"/>
      <c r="B844" s="151"/>
      <c r="C844" s="150"/>
    </row>
    <row r="845" spans="1:3" ht="15.75" customHeight="1" x14ac:dyDescent="0.3">
      <c r="A845" s="152"/>
      <c r="B845" s="151"/>
      <c r="C845" s="150"/>
    </row>
    <row r="846" spans="1:3" ht="15.75" customHeight="1" x14ac:dyDescent="0.3">
      <c r="A846" s="152"/>
      <c r="B846" s="151"/>
      <c r="C846" s="150"/>
    </row>
    <row r="847" spans="1:3" ht="15.75" customHeight="1" x14ac:dyDescent="0.3">
      <c r="A847" s="152"/>
      <c r="B847" s="151"/>
      <c r="C847" s="150"/>
    </row>
    <row r="848" spans="1:3" ht="15.75" customHeight="1" x14ac:dyDescent="0.3">
      <c r="A848" s="152"/>
      <c r="B848" s="151"/>
      <c r="C848" s="150"/>
    </row>
    <row r="849" spans="1:3" ht="15.75" customHeight="1" x14ac:dyDescent="0.3">
      <c r="A849" s="152"/>
      <c r="B849" s="151"/>
      <c r="C849" s="150"/>
    </row>
    <row r="850" spans="1:3" ht="15.75" customHeight="1" x14ac:dyDescent="0.3">
      <c r="A850" s="152"/>
      <c r="B850" s="151"/>
      <c r="C850" s="150"/>
    </row>
    <row r="851" spans="1:3" ht="15.75" customHeight="1" x14ac:dyDescent="0.3">
      <c r="A851" s="152"/>
      <c r="B851" s="151"/>
      <c r="C851" s="150"/>
    </row>
    <row r="852" spans="1:3" ht="15.75" customHeight="1" x14ac:dyDescent="0.3">
      <c r="A852" s="152"/>
      <c r="B852" s="151"/>
      <c r="C852" s="150"/>
    </row>
    <row r="853" spans="1:3" ht="15.75" customHeight="1" x14ac:dyDescent="0.3">
      <c r="A853" s="152"/>
      <c r="B853" s="151"/>
      <c r="C853" s="150"/>
    </row>
    <row r="854" spans="1:3" ht="15.75" customHeight="1" x14ac:dyDescent="0.3">
      <c r="A854" s="152"/>
      <c r="B854" s="151"/>
      <c r="C854" s="150"/>
    </row>
    <row r="855" spans="1:3" ht="15.75" customHeight="1" x14ac:dyDescent="0.3">
      <c r="A855" s="152"/>
      <c r="B855" s="151"/>
      <c r="C855" s="150"/>
    </row>
    <row r="856" spans="1:3" ht="15.75" customHeight="1" x14ac:dyDescent="0.3">
      <c r="A856" s="152"/>
      <c r="B856" s="151"/>
      <c r="C856" s="150"/>
    </row>
    <row r="857" spans="1:3" ht="15.75" customHeight="1" x14ac:dyDescent="0.3">
      <c r="A857" s="152"/>
      <c r="B857" s="151"/>
      <c r="C857" s="150"/>
    </row>
    <row r="858" spans="1:3" ht="15.75" customHeight="1" x14ac:dyDescent="0.3">
      <c r="A858" s="152"/>
      <c r="B858" s="151"/>
      <c r="C858" s="150"/>
    </row>
    <row r="859" spans="1:3" ht="15.75" customHeight="1" x14ac:dyDescent="0.3">
      <c r="A859" s="152"/>
      <c r="B859" s="151"/>
      <c r="C859" s="150"/>
    </row>
    <row r="860" spans="1:3" ht="15.75" customHeight="1" x14ac:dyDescent="0.3">
      <c r="A860" s="152"/>
      <c r="B860" s="151"/>
      <c r="C860" s="150"/>
    </row>
    <row r="861" spans="1:3" ht="15.75" customHeight="1" x14ac:dyDescent="0.3">
      <c r="A861" s="152"/>
      <c r="B861" s="151"/>
      <c r="C861" s="150"/>
    </row>
    <row r="862" spans="1:3" ht="15.75" customHeight="1" x14ac:dyDescent="0.3">
      <c r="A862" s="152"/>
      <c r="B862" s="151"/>
      <c r="C862" s="150"/>
    </row>
    <row r="863" spans="1:3" ht="15.75" customHeight="1" x14ac:dyDescent="0.3">
      <c r="A863" s="152"/>
      <c r="B863" s="151"/>
      <c r="C863" s="150"/>
    </row>
    <row r="864" spans="1:3" ht="15.75" customHeight="1" x14ac:dyDescent="0.3">
      <c r="A864" s="152"/>
      <c r="B864" s="151"/>
      <c r="C864" s="150"/>
    </row>
    <row r="865" spans="1:3" ht="15.75" customHeight="1" x14ac:dyDescent="0.3">
      <c r="A865" s="152"/>
      <c r="B865" s="151"/>
      <c r="C865" s="150"/>
    </row>
    <row r="866" spans="1:3" ht="15.75" customHeight="1" x14ac:dyDescent="0.3">
      <c r="A866" s="152"/>
      <c r="B866" s="151"/>
      <c r="C866" s="150"/>
    </row>
    <row r="867" spans="1:3" ht="15.75" customHeight="1" x14ac:dyDescent="0.3">
      <c r="A867" s="152"/>
      <c r="B867" s="151"/>
      <c r="C867" s="150"/>
    </row>
    <row r="868" spans="1:3" ht="15.75" customHeight="1" x14ac:dyDescent="0.3">
      <c r="A868" s="152"/>
      <c r="B868" s="151"/>
      <c r="C868" s="150"/>
    </row>
    <row r="869" spans="1:3" ht="15.75" customHeight="1" x14ac:dyDescent="0.3">
      <c r="A869" s="152"/>
      <c r="B869" s="151"/>
      <c r="C869" s="150"/>
    </row>
    <row r="870" spans="1:3" ht="15.75" customHeight="1" x14ac:dyDescent="0.3">
      <c r="A870" s="152"/>
      <c r="B870" s="151"/>
      <c r="C870" s="150"/>
    </row>
    <row r="871" spans="1:3" ht="15.75" customHeight="1" x14ac:dyDescent="0.3">
      <c r="A871" s="152"/>
      <c r="B871" s="151"/>
      <c r="C871" s="150"/>
    </row>
    <row r="872" spans="1:3" ht="15.75" customHeight="1" x14ac:dyDescent="0.3">
      <c r="A872" s="152"/>
      <c r="B872" s="151"/>
      <c r="C872" s="150"/>
    </row>
    <row r="873" spans="1:3" ht="15.75" customHeight="1" x14ac:dyDescent="0.3">
      <c r="A873" s="152"/>
      <c r="B873" s="151"/>
      <c r="C873" s="150"/>
    </row>
    <row r="874" spans="1:3" ht="15.75" customHeight="1" x14ac:dyDescent="0.3">
      <c r="A874" s="152"/>
      <c r="B874" s="151"/>
      <c r="C874" s="150"/>
    </row>
    <row r="875" spans="1:3" ht="15.75" customHeight="1" x14ac:dyDescent="0.3">
      <c r="A875" s="152"/>
      <c r="B875" s="151"/>
      <c r="C875" s="150"/>
    </row>
    <row r="876" spans="1:3" ht="15.75" customHeight="1" x14ac:dyDescent="0.3">
      <c r="A876" s="152"/>
      <c r="B876" s="151"/>
      <c r="C876" s="150"/>
    </row>
    <row r="877" spans="1:3" ht="15.75" customHeight="1" x14ac:dyDescent="0.3">
      <c r="A877" s="152"/>
      <c r="B877" s="151"/>
      <c r="C877" s="150"/>
    </row>
    <row r="878" spans="1:3" ht="15.75" customHeight="1" x14ac:dyDescent="0.3">
      <c r="A878" s="152"/>
      <c r="B878" s="151"/>
      <c r="C878" s="150"/>
    </row>
    <row r="879" spans="1:3" ht="15.75" customHeight="1" x14ac:dyDescent="0.3">
      <c r="A879" s="152"/>
      <c r="B879" s="151"/>
      <c r="C879" s="150"/>
    </row>
    <row r="880" spans="1:3" ht="15.75" customHeight="1" x14ac:dyDescent="0.3">
      <c r="A880" s="152"/>
      <c r="B880" s="151"/>
      <c r="C880" s="150"/>
    </row>
    <row r="881" spans="1:3" ht="15.75" customHeight="1" x14ac:dyDescent="0.3">
      <c r="A881" s="152"/>
      <c r="B881" s="151"/>
      <c r="C881" s="150"/>
    </row>
    <row r="882" spans="1:3" ht="15.75" customHeight="1" x14ac:dyDescent="0.3">
      <c r="A882" s="152"/>
      <c r="B882" s="151"/>
      <c r="C882" s="150"/>
    </row>
    <row r="883" spans="1:3" ht="15.75" customHeight="1" x14ac:dyDescent="0.3">
      <c r="A883" s="152"/>
      <c r="B883" s="151"/>
      <c r="C883" s="150"/>
    </row>
    <row r="884" spans="1:3" ht="15.75" customHeight="1" x14ac:dyDescent="0.3">
      <c r="A884" s="152"/>
      <c r="B884" s="151"/>
      <c r="C884" s="150"/>
    </row>
    <row r="885" spans="1:3" ht="15.75" customHeight="1" x14ac:dyDescent="0.3">
      <c r="A885" s="152"/>
      <c r="B885" s="151"/>
      <c r="C885" s="150"/>
    </row>
    <row r="886" spans="1:3" ht="15.75" customHeight="1" x14ac:dyDescent="0.3">
      <c r="A886" s="152"/>
      <c r="B886" s="151"/>
      <c r="C886" s="150"/>
    </row>
    <row r="887" spans="1:3" ht="15.75" customHeight="1" x14ac:dyDescent="0.3">
      <c r="A887" s="152"/>
      <c r="B887" s="151"/>
      <c r="C887" s="150"/>
    </row>
    <row r="888" spans="1:3" ht="15.75" customHeight="1" x14ac:dyDescent="0.3">
      <c r="A888" s="152"/>
      <c r="B888" s="151"/>
      <c r="C888" s="150"/>
    </row>
    <row r="889" spans="1:3" ht="15.75" customHeight="1" x14ac:dyDescent="0.3">
      <c r="A889" s="152"/>
      <c r="B889" s="151"/>
      <c r="C889" s="150"/>
    </row>
    <row r="890" spans="1:3" ht="15.75" customHeight="1" x14ac:dyDescent="0.3">
      <c r="A890" s="152"/>
      <c r="B890" s="151"/>
      <c r="C890" s="150"/>
    </row>
    <row r="891" spans="1:3" ht="15.75" customHeight="1" x14ac:dyDescent="0.3">
      <c r="A891" s="152"/>
      <c r="B891" s="151"/>
      <c r="C891" s="150"/>
    </row>
    <row r="892" spans="1:3" ht="15.75" customHeight="1" x14ac:dyDescent="0.3">
      <c r="A892" s="152"/>
      <c r="B892" s="151"/>
      <c r="C892" s="150"/>
    </row>
    <row r="893" spans="1:3" ht="15.75" customHeight="1" x14ac:dyDescent="0.3">
      <c r="A893" s="152"/>
      <c r="B893" s="151"/>
      <c r="C893" s="150"/>
    </row>
    <row r="894" spans="1:3" ht="15.75" customHeight="1" x14ac:dyDescent="0.3">
      <c r="A894" s="152"/>
      <c r="B894" s="151"/>
      <c r="C894" s="150"/>
    </row>
    <row r="895" spans="1:3" ht="15.75" customHeight="1" x14ac:dyDescent="0.3">
      <c r="A895" s="152"/>
      <c r="B895" s="151"/>
      <c r="C895" s="150"/>
    </row>
    <row r="896" spans="1:3" ht="15.75" customHeight="1" x14ac:dyDescent="0.3">
      <c r="A896" s="152"/>
      <c r="B896" s="151"/>
      <c r="C896" s="150"/>
    </row>
    <row r="897" spans="1:3" ht="15.75" customHeight="1" x14ac:dyDescent="0.3">
      <c r="A897" s="152"/>
      <c r="B897" s="151"/>
      <c r="C897" s="150"/>
    </row>
    <row r="898" spans="1:3" ht="15.75" customHeight="1" x14ac:dyDescent="0.3">
      <c r="A898" s="152"/>
      <c r="B898" s="151"/>
      <c r="C898" s="150"/>
    </row>
    <row r="899" spans="1:3" ht="15.75" customHeight="1" x14ac:dyDescent="0.3">
      <c r="A899" s="152"/>
      <c r="B899" s="151"/>
      <c r="C899" s="150"/>
    </row>
    <row r="900" spans="1:3" ht="15.75" customHeight="1" x14ac:dyDescent="0.3">
      <c r="A900" s="152"/>
      <c r="B900" s="151"/>
      <c r="C900" s="150"/>
    </row>
    <row r="901" spans="1:3" ht="15.75" customHeight="1" x14ac:dyDescent="0.3">
      <c r="A901" s="152"/>
      <c r="B901" s="151"/>
      <c r="C901" s="150"/>
    </row>
    <row r="902" spans="1:3" ht="15.75" customHeight="1" x14ac:dyDescent="0.3">
      <c r="A902" s="152"/>
      <c r="B902" s="151"/>
      <c r="C902" s="150"/>
    </row>
    <row r="903" spans="1:3" ht="15.75" customHeight="1" x14ac:dyDescent="0.3">
      <c r="A903" s="152"/>
      <c r="B903" s="151"/>
      <c r="C903" s="150"/>
    </row>
    <row r="904" spans="1:3" ht="15.75" customHeight="1" x14ac:dyDescent="0.3">
      <c r="A904" s="152"/>
      <c r="B904" s="151"/>
      <c r="C904" s="150"/>
    </row>
    <row r="905" spans="1:3" ht="15.75" customHeight="1" x14ac:dyDescent="0.3">
      <c r="A905" s="152"/>
      <c r="B905" s="151"/>
      <c r="C905" s="150"/>
    </row>
    <row r="906" spans="1:3" ht="15.75" customHeight="1" x14ac:dyDescent="0.3">
      <c r="A906" s="152"/>
      <c r="B906" s="151"/>
      <c r="C906" s="150"/>
    </row>
    <row r="907" spans="1:3" ht="15.75" customHeight="1" x14ac:dyDescent="0.3">
      <c r="A907" s="152"/>
      <c r="B907" s="151"/>
      <c r="C907" s="150"/>
    </row>
    <row r="908" spans="1:3" ht="15.75" customHeight="1" x14ac:dyDescent="0.3">
      <c r="A908" s="152"/>
      <c r="B908" s="151"/>
      <c r="C908" s="150"/>
    </row>
    <row r="909" spans="1:3" ht="15.75" customHeight="1" x14ac:dyDescent="0.3">
      <c r="A909" s="152"/>
      <c r="B909" s="151"/>
      <c r="C909" s="150"/>
    </row>
    <row r="910" spans="1:3" ht="15.75" customHeight="1" x14ac:dyDescent="0.3">
      <c r="A910" s="152"/>
      <c r="B910" s="151"/>
      <c r="C910" s="150"/>
    </row>
    <row r="911" spans="1:3" ht="15.75" customHeight="1" x14ac:dyDescent="0.3">
      <c r="A911" s="152"/>
      <c r="B911" s="151"/>
      <c r="C911" s="150"/>
    </row>
    <row r="912" spans="1:3" ht="15.75" customHeight="1" x14ac:dyDescent="0.3">
      <c r="A912" s="152"/>
      <c r="B912" s="151"/>
      <c r="C912" s="150"/>
    </row>
    <row r="913" spans="1:3" ht="15.75" customHeight="1" x14ac:dyDescent="0.3">
      <c r="A913" s="152"/>
      <c r="B913" s="151"/>
      <c r="C913" s="150"/>
    </row>
    <row r="914" spans="1:3" ht="15.75" customHeight="1" x14ac:dyDescent="0.3">
      <c r="A914" s="152"/>
      <c r="B914" s="151"/>
      <c r="C914" s="150"/>
    </row>
    <row r="915" spans="1:3" ht="15.75" customHeight="1" x14ac:dyDescent="0.3">
      <c r="A915" s="152"/>
      <c r="B915" s="151"/>
      <c r="C915" s="150"/>
    </row>
    <row r="916" spans="1:3" ht="15.75" customHeight="1" x14ac:dyDescent="0.3">
      <c r="A916" s="152"/>
      <c r="B916" s="151"/>
      <c r="C916" s="150"/>
    </row>
    <row r="917" spans="1:3" ht="15.75" customHeight="1" x14ac:dyDescent="0.3">
      <c r="A917" s="152"/>
      <c r="B917" s="151"/>
      <c r="C917" s="150"/>
    </row>
    <row r="918" spans="1:3" ht="15.75" customHeight="1" x14ac:dyDescent="0.3">
      <c r="A918" s="152"/>
      <c r="B918" s="151"/>
      <c r="C918" s="150"/>
    </row>
    <row r="919" spans="1:3" ht="15.75" customHeight="1" x14ac:dyDescent="0.3">
      <c r="A919" s="152"/>
      <c r="B919" s="151"/>
      <c r="C919" s="150"/>
    </row>
    <row r="920" spans="1:3" ht="15.75" customHeight="1" x14ac:dyDescent="0.3">
      <c r="A920" s="152"/>
      <c r="B920" s="151"/>
      <c r="C920" s="150"/>
    </row>
    <row r="921" spans="1:3" ht="15.75" customHeight="1" x14ac:dyDescent="0.3">
      <c r="A921" s="152"/>
      <c r="B921" s="151"/>
      <c r="C921" s="150"/>
    </row>
    <row r="922" spans="1:3" ht="15.75" customHeight="1" x14ac:dyDescent="0.3">
      <c r="A922" s="152"/>
      <c r="B922" s="151"/>
      <c r="C922" s="150"/>
    </row>
    <row r="923" spans="1:3" ht="15.75" customHeight="1" x14ac:dyDescent="0.3">
      <c r="A923" s="152"/>
      <c r="B923" s="151"/>
      <c r="C923" s="150"/>
    </row>
    <row r="924" spans="1:3" ht="15.75" customHeight="1" x14ac:dyDescent="0.3">
      <c r="A924" s="152"/>
      <c r="B924" s="151"/>
      <c r="C924" s="150"/>
    </row>
    <row r="925" spans="1:3" ht="15.75" customHeight="1" x14ac:dyDescent="0.3">
      <c r="A925" s="152"/>
      <c r="B925" s="151"/>
      <c r="C925" s="150"/>
    </row>
    <row r="926" spans="1:3" ht="15.75" customHeight="1" x14ac:dyDescent="0.3">
      <c r="A926" s="152"/>
      <c r="B926" s="151"/>
      <c r="C926" s="150"/>
    </row>
    <row r="927" spans="1:3" ht="15.75" customHeight="1" x14ac:dyDescent="0.3">
      <c r="A927" s="152"/>
      <c r="B927" s="151"/>
      <c r="C927" s="150"/>
    </row>
    <row r="928" spans="1:3" ht="15.75" customHeight="1" x14ac:dyDescent="0.3">
      <c r="A928" s="152"/>
      <c r="B928" s="151"/>
      <c r="C928" s="150"/>
    </row>
    <row r="929" spans="1:3" ht="15.75" customHeight="1" x14ac:dyDescent="0.3">
      <c r="A929" s="152"/>
      <c r="B929" s="151"/>
      <c r="C929" s="150"/>
    </row>
    <row r="930" spans="1:3" ht="15.75" customHeight="1" x14ac:dyDescent="0.3">
      <c r="A930" s="152"/>
      <c r="B930" s="151"/>
      <c r="C930" s="150"/>
    </row>
    <row r="931" spans="1:3" ht="15.75" customHeight="1" x14ac:dyDescent="0.3">
      <c r="A931" s="152"/>
      <c r="B931" s="151"/>
      <c r="C931" s="150"/>
    </row>
    <row r="932" spans="1:3" ht="15.75" customHeight="1" x14ac:dyDescent="0.3">
      <c r="A932" s="152"/>
      <c r="B932" s="151"/>
      <c r="C932" s="150"/>
    </row>
    <row r="933" spans="1:3" ht="15.75" customHeight="1" x14ac:dyDescent="0.3">
      <c r="A933" s="152"/>
      <c r="B933" s="151"/>
      <c r="C933" s="150"/>
    </row>
    <row r="934" spans="1:3" ht="15.75" customHeight="1" x14ac:dyDescent="0.3">
      <c r="A934" s="152"/>
      <c r="B934" s="151"/>
      <c r="C934" s="150"/>
    </row>
    <row r="935" spans="1:3" ht="15.75" customHeight="1" x14ac:dyDescent="0.3">
      <c r="A935" s="152"/>
      <c r="B935" s="151"/>
      <c r="C935" s="150"/>
    </row>
    <row r="936" spans="1:3" ht="15.75" customHeight="1" x14ac:dyDescent="0.3">
      <c r="A936" s="152"/>
      <c r="B936" s="151"/>
      <c r="C936" s="150"/>
    </row>
    <row r="937" spans="1:3" ht="15.75" customHeight="1" x14ac:dyDescent="0.3">
      <c r="A937" s="152"/>
      <c r="B937" s="151"/>
      <c r="C937" s="150"/>
    </row>
    <row r="938" spans="1:3" ht="15.75" customHeight="1" x14ac:dyDescent="0.3">
      <c r="A938" s="152"/>
      <c r="B938" s="151"/>
      <c r="C938" s="150"/>
    </row>
    <row r="939" spans="1:3" ht="15.75" customHeight="1" x14ac:dyDescent="0.3">
      <c r="A939" s="152"/>
      <c r="B939" s="151"/>
      <c r="C939" s="150"/>
    </row>
    <row r="940" spans="1:3" ht="15.75" customHeight="1" x14ac:dyDescent="0.3">
      <c r="A940" s="152"/>
      <c r="B940" s="151"/>
      <c r="C940" s="150"/>
    </row>
    <row r="941" spans="1:3" ht="15.75" customHeight="1" x14ac:dyDescent="0.3">
      <c r="A941" s="152"/>
      <c r="B941" s="151"/>
      <c r="C941" s="150"/>
    </row>
    <row r="942" spans="1:3" ht="15.75" customHeight="1" x14ac:dyDescent="0.3">
      <c r="A942" s="152"/>
      <c r="B942" s="151"/>
      <c r="C942" s="150"/>
    </row>
    <row r="943" spans="1:3" ht="15.75" customHeight="1" x14ac:dyDescent="0.3">
      <c r="A943" s="152"/>
      <c r="B943" s="151"/>
      <c r="C943" s="150"/>
    </row>
    <row r="944" spans="1:3" ht="15.75" customHeight="1" x14ac:dyDescent="0.3">
      <c r="A944" s="152"/>
      <c r="B944" s="151"/>
      <c r="C944" s="150"/>
    </row>
    <row r="945" spans="1:3" ht="15.75" customHeight="1" x14ac:dyDescent="0.3">
      <c r="A945" s="152"/>
      <c r="B945" s="151"/>
      <c r="C945" s="150"/>
    </row>
    <row r="946" spans="1:3" ht="15.75" customHeight="1" x14ac:dyDescent="0.3">
      <c r="A946" s="152"/>
      <c r="B946" s="151"/>
      <c r="C946" s="150"/>
    </row>
    <row r="947" spans="1:3" ht="15.75" customHeight="1" x14ac:dyDescent="0.3">
      <c r="A947" s="152"/>
      <c r="B947" s="151"/>
      <c r="C947" s="150"/>
    </row>
    <row r="948" spans="1:3" ht="15.75" customHeight="1" x14ac:dyDescent="0.3">
      <c r="A948" s="152"/>
      <c r="B948" s="151"/>
      <c r="C948" s="150"/>
    </row>
  </sheetData>
  <mergeCells count="2">
    <mergeCell ref="A1:C2"/>
    <mergeCell ref="A3:C3"/>
  </mergeCells>
  <printOptions horizontalCentered="1" gridLines="1"/>
  <pageMargins left="0.7" right="0.7" top="0.75" bottom="0.75" header="0" footer="0"/>
  <pageSetup paperSize="9" fitToHeight="0" pageOrder="overThenDown" orientation="landscape" cellComments="atEnd"/>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E27B7-66EF-46D1-BCD3-4AF95CD70C0B}">
  <sheetPr codeName="Feuil3">
    <tabColor rgb="FF0070C0"/>
    <pageSetUpPr fitToPage="1"/>
  </sheetPr>
  <dimension ref="A1:AK617"/>
  <sheetViews>
    <sheetView tabSelected="1" topLeftCell="A430" zoomScale="70" zoomScaleNormal="70" workbookViewId="0">
      <selection activeCell="N441" sqref="N441"/>
    </sheetView>
  </sheetViews>
  <sheetFormatPr baseColWidth="10" defaultColWidth="14.44140625" defaultRowHeight="15" customHeight="1" x14ac:dyDescent="0.25"/>
  <cols>
    <col min="1" max="1" width="16.44140625" style="93" customWidth="1"/>
    <col min="2" max="2" width="48.44140625" style="93" customWidth="1"/>
    <col min="3" max="3" width="24.88671875" style="94" customWidth="1"/>
    <col min="4" max="4" width="32.88671875" style="93" customWidth="1"/>
    <col min="5" max="5" width="14.6640625" style="15" customWidth="1"/>
    <col min="6" max="6" width="15.109375" style="21" customWidth="1"/>
    <col min="7" max="7" width="12.88671875" style="15" customWidth="1"/>
    <col min="8" max="8" width="15.5546875" style="15" customWidth="1"/>
    <col min="9" max="9" width="13.6640625" style="15" customWidth="1"/>
    <col min="10" max="10" width="15.5546875" style="15" customWidth="1"/>
    <col min="11" max="11" width="12.33203125" style="15" customWidth="1"/>
    <col min="12" max="12" width="13" style="15" customWidth="1"/>
    <col min="13" max="13" width="14.33203125" style="14" customWidth="1"/>
    <col min="14" max="14" width="12.109375" style="62" bestFit="1" customWidth="1"/>
    <col min="15" max="15" width="12.109375" style="62" customWidth="1"/>
    <col min="16" max="16" width="12.33203125" style="15" customWidth="1"/>
    <col min="17" max="19" width="10.44140625" style="15" customWidth="1"/>
    <col min="20" max="20" width="11.44140625" style="15" bestFit="1" customWidth="1"/>
    <col min="21" max="21" width="8.6640625" style="15" customWidth="1"/>
    <col min="22" max="22" width="10" style="15" customWidth="1"/>
    <col min="23" max="24" width="5.33203125" style="15" bestFit="1" customWidth="1"/>
    <col min="25" max="25" width="11.33203125" style="15" customWidth="1"/>
    <col min="26" max="26" width="8.109375" style="15" customWidth="1"/>
    <col min="27" max="27" width="16.88671875" style="15" customWidth="1"/>
    <col min="28" max="28" width="11.88671875" style="15" customWidth="1"/>
    <col min="29" max="29" width="9" style="15" customWidth="1"/>
    <col min="30" max="30" width="11.44140625" style="15" bestFit="1" customWidth="1"/>
    <col min="31" max="31" width="8.44140625" style="15" bestFit="1" customWidth="1"/>
    <col min="32" max="32" width="8.88671875" style="15" customWidth="1"/>
    <col min="33" max="33" width="11.44140625" style="15" bestFit="1" customWidth="1"/>
    <col min="34" max="34" width="12.5546875" style="15" customWidth="1"/>
    <col min="35" max="16384" width="14.44140625" style="15"/>
  </cols>
  <sheetData>
    <row r="1" spans="1:37" ht="81" customHeight="1" x14ac:dyDescent="0.25">
      <c r="A1" s="19"/>
      <c r="C1" s="58"/>
      <c r="E1" s="17"/>
      <c r="F1" s="17"/>
      <c r="G1" s="17"/>
      <c r="H1" s="17"/>
      <c r="I1" s="17"/>
      <c r="J1" s="17"/>
      <c r="K1" s="17"/>
      <c r="L1" s="14"/>
      <c r="N1" s="14"/>
      <c r="O1" s="14"/>
      <c r="P1" s="14"/>
      <c r="Q1" s="14"/>
      <c r="R1" s="14"/>
      <c r="S1" s="14"/>
      <c r="T1" s="14"/>
      <c r="U1" s="14"/>
      <c r="V1" s="14"/>
    </row>
    <row r="2" spans="1:37" ht="21.75" customHeight="1" x14ac:dyDescent="0.25">
      <c r="A2" s="213" t="s">
        <v>98</v>
      </c>
      <c r="B2" s="213"/>
      <c r="C2" s="213"/>
      <c r="D2" s="213"/>
      <c r="E2" s="213"/>
      <c r="F2" s="213"/>
      <c r="G2" s="213"/>
      <c r="H2" s="213"/>
      <c r="I2" s="213"/>
      <c r="J2" s="213"/>
      <c r="K2" s="213"/>
      <c r="L2" s="14"/>
      <c r="N2" s="14"/>
      <c r="O2" s="14"/>
      <c r="P2" s="14"/>
      <c r="Q2" s="14"/>
      <c r="R2" s="14"/>
      <c r="S2" s="14"/>
      <c r="T2" s="14"/>
      <c r="U2" s="14"/>
      <c r="V2" s="14"/>
    </row>
    <row r="3" spans="1:37" ht="14.4" x14ac:dyDescent="0.25">
      <c r="D3" s="95"/>
    </row>
    <row r="4" spans="1:37" ht="15.75" customHeight="1" thickBot="1" x14ac:dyDescent="0.3"/>
    <row r="5" spans="1:37" ht="27" customHeight="1" thickBot="1" x14ac:dyDescent="0.3">
      <c r="A5" s="185">
        <v>1</v>
      </c>
      <c r="B5" s="186"/>
      <c r="C5" s="186"/>
      <c r="D5" s="187"/>
    </row>
    <row r="6" spans="1:37" ht="15.75" customHeight="1" thickBot="1" x14ac:dyDescent="0.3">
      <c r="A6" s="197" t="s">
        <v>32</v>
      </c>
      <c r="B6" s="199" t="s">
        <v>119</v>
      </c>
      <c r="C6" s="199" t="s">
        <v>81</v>
      </c>
      <c r="D6" s="211" t="s">
        <v>137</v>
      </c>
      <c r="E6" s="214" t="s">
        <v>41</v>
      </c>
      <c r="F6" s="215"/>
      <c r="G6" s="215"/>
      <c r="H6" s="215"/>
      <c r="I6" s="216"/>
      <c r="J6" s="217" t="s">
        <v>59</v>
      </c>
      <c r="K6" s="218"/>
      <c r="L6" s="219"/>
    </row>
    <row r="7" spans="1:37" ht="45.75" customHeight="1" thickBot="1" x14ac:dyDescent="0.35">
      <c r="A7" s="198"/>
      <c r="B7" s="200"/>
      <c r="C7" s="200"/>
      <c r="D7" s="212"/>
      <c r="E7" s="39" t="s">
        <v>58</v>
      </c>
      <c r="F7" s="9" t="s">
        <v>67</v>
      </c>
      <c r="G7" s="9" t="s">
        <v>68</v>
      </c>
      <c r="H7" s="9" t="s">
        <v>69</v>
      </c>
      <c r="I7" s="40" t="s">
        <v>40</v>
      </c>
      <c r="J7" s="39" t="s">
        <v>78</v>
      </c>
      <c r="K7" s="9" t="s">
        <v>77</v>
      </c>
      <c r="L7" s="40" t="s">
        <v>76</v>
      </c>
      <c r="M7" s="50" t="s">
        <v>185</v>
      </c>
      <c r="N7" s="50" t="s">
        <v>79</v>
      </c>
      <c r="O7" s="50" t="s">
        <v>138</v>
      </c>
      <c r="P7" s="49" t="s">
        <v>139</v>
      </c>
      <c r="Q7" s="37"/>
      <c r="R7" s="37"/>
      <c r="S7" s="37"/>
      <c r="T7" s="45" t="s">
        <v>58</v>
      </c>
      <c r="U7" s="44" t="s">
        <v>71</v>
      </c>
      <c r="V7" s="44" t="s">
        <v>72</v>
      </c>
      <c r="W7" s="44" t="s">
        <v>61</v>
      </c>
      <c r="X7" s="44" t="s">
        <v>62</v>
      </c>
      <c r="Y7" s="44" t="s">
        <v>73</v>
      </c>
      <c r="Z7" s="44" t="s">
        <v>40</v>
      </c>
      <c r="AA7" s="44" t="s">
        <v>74</v>
      </c>
      <c r="AB7" s="44" t="s">
        <v>70</v>
      </c>
      <c r="AC7" s="44" t="s">
        <v>75</v>
      </c>
      <c r="AD7" s="44" t="s">
        <v>86</v>
      </c>
      <c r="AE7" s="44" t="s">
        <v>85</v>
      </c>
      <c r="AF7" s="44" t="s">
        <v>87</v>
      </c>
      <c r="AG7" s="44" t="s">
        <v>66</v>
      </c>
      <c r="AH7" s="81" t="s">
        <v>108</v>
      </c>
      <c r="AI7" s="81" t="s">
        <v>107</v>
      </c>
      <c r="AJ7" s="81" t="s">
        <v>109</v>
      </c>
      <c r="AK7" s="81" t="s">
        <v>102</v>
      </c>
    </row>
    <row r="8" spans="1:37" ht="63.75" customHeight="1" thickBot="1" x14ac:dyDescent="0.3">
      <c r="A8" s="92"/>
      <c r="B8" s="85"/>
      <c r="C8" s="86"/>
      <c r="D8" s="85"/>
      <c r="E8" s="32"/>
      <c r="F8" s="33"/>
      <c r="G8" s="34"/>
      <c r="H8" s="90"/>
      <c r="I8" s="91"/>
      <c r="J8" s="41"/>
      <c r="K8" s="42"/>
      <c r="L8" s="123"/>
      <c r="M8" s="48"/>
      <c r="N8" s="63">
        <f>ROUNDUP(($AG8*10)/10, 1)</f>
        <v>0.1</v>
      </c>
      <c r="O8" s="63">
        <f>AVERAGE(AH8:AK8) * 2.5</f>
        <v>0</v>
      </c>
      <c r="P8" s="38">
        <f>M8*N8 /10</f>
        <v>0</v>
      </c>
      <c r="Q8" s="46"/>
      <c r="R8" s="46"/>
      <c r="S8" s="46"/>
      <c r="T8" s="8">
        <f>IF(ISBLANK(E8),0,
 IF($E8="Network (N)", 0.85, 1) *
 IF($E8="Adjacent (A)", 0.62, 1) *
 IF($E8="Local (L)", 0.55, 1) *
 IF($E8="Physical (P)", 0.2, 1))</f>
        <v>0</v>
      </c>
      <c r="U8" s="8">
        <f>IF(ISBLANK(F8),0,
 IF($F8="High (H)", 0.44, 1) *
 IF($F8="Low (L)", 0.77, 1))</f>
        <v>0</v>
      </c>
      <c r="V8" s="8">
        <f>IF(ISBLANK(G8),0,
 IF($G8="None (N)", 0.85, 1) *
 IF($G8="Low (L)", $W8, 1) *
 IF($G8="High (H)", $X8, 1))</f>
        <v>0</v>
      </c>
      <c r="W8" s="8">
        <f>IF($I8="Unchanged (U)", 0.62, 0.68)</f>
        <v>0.68</v>
      </c>
      <c r="X8" s="8">
        <f>IF($I8="Unchanged (U)", 0.27, 0.5)</f>
        <v>0.5</v>
      </c>
      <c r="Y8" s="8">
        <f>IF(ISBLANK(H8),0,
 IF($H8="None (N)", 0.85, 1) *
 IF($H8="Required (R)", 0.62, 1))</f>
        <v>0</v>
      </c>
      <c r="Z8" s="8">
        <f>IF(ISBLANK(I8),0,
 IF($I8="Unchanged (U)", 6.42, 1) *
 IF($I8="Changed ( C )", 7.52, 1))</f>
        <v>0</v>
      </c>
      <c r="AA8" s="8">
        <f>IF(ISBLANK(J8),0,
 IF($J8="None (N)", 0, 1) *
 IF($J8="Low (L)", 0.22, 1) *
 IF($J8="High (H)", 0.56, 1))</f>
        <v>0</v>
      </c>
      <c r="AB8" s="8">
        <f>IF(ISBLANK(K8),0,
 IF($K8="None (N)", 0, 1) *
 IF($K8="Low (L)", 0.22, 1) *
 IF($K8="High (H)", 0.56, 1))</f>
        <v>0</v>
      </c>
      <c r="AC8" s="8">
        <f>IF(ISBLANK(L8),0,
 IF($L8="None (N)", 0, 1) *
 IF($L8="Low (L)", 0.22, 1) *
 IF($L8="High (H)", 0.56, 1))</f>
        <v>0</v>
      </c>
      <c r="AD8" s="8">
        <f>8.22 * $T8 * $U8 * $V8 * $Y8</f>
        <v>0</v>
      </c>
      <c r="AE8" s="8">
        <f>(1 - ((1 - $AA8) * (1 - $AB8) * (1 - $AC8)))</f>
        <v>0</v>
      </c>
      <c r="AF8" s="8">
        <f>IF($I8="Unchanged (U)",
  $Z8 * $AE8,
  $Z8 * ($AE8 - 0.029) -
   3.25 * POWER($AE8 - 0.02, 15))</f>
        <v>1.0649600000000003E-25</v>
      </c>
      <c r="AG8" s="8">
        <f>IF($AF8&lt;=0, 0,
  IF($I8="Unchanged (U)",
    MIN($AD8 + $AF8, 10),
    MIN(($AD8 + $AF8) * 1.08, 10)))</f>
        <v>1.1501568000000004E-25</v>
      </c>
      <c r="AH8" s="80">
        <f>IF(ISBLANK(E11),0,
IF($E11="Non Applicable [0]", 0,1) *
IF($E11="Dégats limités sur la production [1]", 1,1) *
IF($E11="Dégats significatifs sur la production [2]",2,1)*
IF($E11="Dégats majeurs sur la production [3]",3,1) *
IF($E11="Arrêt de production sur le long terme [4]",4,1))</f>
        <v>0</v>
      </c>
      <c r="AI8" s="80">
        <f>IF(ISBLANK(G11),0,
IF($G11="Non Applicable [0]", 0,1) *
IF($G11="Non respect des engagements et SLA [1]", 1,1) *
IF($G11="Non respect d'une norme obligatoire (PCI-DSS, RGPD, …) [2]",2,1)*
IF($G11="Perte d'une certification (ISO, PCI-DSS, …) [3]", 3,1) *
IF($G11="Poursuite judiciaire possible [4]",4,1))</f>
        <v>0</v>
      </c>
      <c r="AJ8" s="80">
        <f>IF(ISBLANK(I11),0,
IF($I11="Non Applicable [0]", 0,1) *
IF($I11="Les coûts de dommages sont moins élevés que résoudre le problème [1]", 1,1) *
IF($I11="Effet mineur sur le bénéfice annuel [2]",2,1)*
IF($I11="Effet significatif sur le bénéfice annuel [3]", 3,1) *
IF($I11="Pouvant amener au dépôt de bilan [4]",4,1))</f>
        <v>0</v>
      </c>
      <c r="AK8" s="80">
        <f>IF(ISBLANK(K11),0,
IF($K11="Non Applicable [0]",0,1) *
IF($K11="Dégâts minimes [1]", 1,1) *
IF($K11="Perte de confiance [2]",2,1)*
IF($K11="Perte de grandes comptes [3]", 3,1) *
IF($K11="Dégradation de la marque [4]",4,1))</f>
        <v>0</v>
      </c>
    </row>
    <row r="9" spans="1:37" thickBot="1" x14ac:dyDescent="0.3">
      <c r="A9" s="188" t="s">
        <v>120</v>
      </c>
      <c r="B9" s="189"/>
      <c r="C9" s="189"/>
      <c r="D9" s="189"/>
      <c r="E9" s="214" t="s">
        <v>99</v>
      </c>
      <c r="F9" s="215"/>
      <c r="G9" s="215"/>
      <c r="H9" s="215"/>
      <c r="I9" s="215"/>
      <c r="J9" s="215"/>
      <c r="K9" s="215"/>
      <c r="L9" s="216"/>
      <c r="N9" s="76"/>
      <c r="O9" s="76"/>
      <c r="P9" s="77"/>
      <c r="Q9" s="46"/>
      <c r="R9" s="46"/>
      <c r="S9" s="46"/>
      <c r="T9" s="78"/>
      <c r="U9" s="78"/>
      <c r="V9" s="78"/>
      <c r="W9" s="78"/>
      <c r="X9" s="78"/>
      <c r="Y9" s="78"/>
      <c r="Z9" s="78"/>
      <c r="AA9" s="78"/>
      <c r="AB9" s="78"/>
      <c r="AC9" s="78"/>
      <c r="AD9" s="78"/>
      <c r="AE9" s="78"/>
      <c r="AF9" s="78"/>
      <c r="AG9" s="78"/>
    </row>
    <row r="10" spans="1:37" thickBot="1" x14ac:dyDescent="0.3">
      <c r="A10" s="191"/>
      <c r="B10" s="192"/>
      <c r="C10" s="192"/>
      <c r="D10" s="192"/>
      <c r="E10" s="220" t="s">
        <v>23</v>
      </c>
      <c r="F10" s="221"/>
      <c r="G10" s="221" t="s">
        <v>25</v>
      </c>
      <c r="H10" s="221"/>
      <c r="I10" s="221" t="s">
        <v>22</v>
      </c>
      <c r="J10" s="221"/>
      <c r="K10" s="221" t="s">
        <v>24</v>
      </c>
      <c r="L10" s="222"/>
      <c r="N10" s="76"/>
      <c r="O10" s="76"/>
      <c r="P10" s="77"/>
      <c r="Q10" s="46"/>
      <c r="R10" s="46"/>
      <c r="S10" s="46"/>
      <c r="T10" s="78"/>
      <c r="U10" s="78"/>
      <c r="V10" s="78"/>
      <c r="W10" s="78"/>
      <c r="X10" s="78"/>
      <c r="Y10" s="78"/>
      <c r="Z10" s="78"/>
      <c r="AA10" s="78"/>
      <c r="AB10" s="78"/>
      <c r="AC10" s="78"/>
      <c r="AD10" s="78"/>
      <c r="AE10" s="78"/>
      <c r="AF10" s="78"/>
      <c r="AG10" s="78"/>
    </row>
    <row r="11" spans="1:37" ht="50.4" customHeight="1" thickBot="1" x14ac:dyDescent="0.3">
      <c r="A11" s="206"/>
      <c r="B11" s="207"/>
      <c r="C11" s="207"/>
      <c r="D11" s="208"/>
      <c r="E11" s="223"/>
      <c r="F11" s="224"/>
      <c r="G11" s="224"/>
      <c r="H11" s="224"/>
      <c r="I11" s="224"/>
      <c r="J11" s="224"/>
      <c r="K11" s="224"/>
      <c r="L11" s="225"/>
      <c r="N11" s="76"/>
      <c r="O11" s="76"/>
      <c r="P11" s="77"/>
      <c r="Q11" s="46"/>
      <c r="R11" s="46"/>
      <c r="S11" s="46"/>
      <c r="T11" s="78"/>
      <c r="U11" s="78"/>
      <c r="V11" s="78"/>
      <c r="W11" s="78"/>
      <c r="X11" s="78"/>
      <c r="Y11" s="78"/>
      <c r="Z11" s="78"/>
      <c r="AA11" s="78"/>
      <c r="AB11" s="78"/>
      <c r="AC11" s="78"/>
      <c r="AD11" s="78"/>
      <c r="AE11" s="78"/>
      <c r="AF11" s="78"/>
      <c r="AG11" s="78"/>
    </row>
    <row r="12" spans="1:37" ht="15.75" customHeight="1" thickBot="1" x14ac:dyDescent="0.3">
      <c r="A12" s="189" t="s">
        <v>175</v>
      </c>
      <c r="B12" s="189"/>
      <c r="C12" s="189"/>
      <c r="D12" s="190"/>
      <c r="E12" s="21"/>
      <c r="T12" s="31"/>
    </row>
    <row r="13" spans="1:37" ht="32.25" customHeight="1" thickBot="1" x14ac:dyDescent="0.3">
      <c r="A13" s="201"/>
      <c r="B13" s="202"/>
      <c r="C13" s="202"/>
      <c r="D13" s="203"/>
      <c r="E13" s="21"/>
      <c r="T13" s="31"/>
    </row>
    <row r="14" spans="1:37" ht="15.75" customHeight="1" x14ac:dyDescent="0.25">
      <c r="T14" s="31"/>
    </row>
    <row r="15" spans="1:37" ht="15.75" customHeight="1" x14ac:dyDescent="0.25">
      <c r="T15" s="31"/>
    </row>
    <row r="16" spans="1:37" ht="15.75" customHeight="1" thickBot="1" x14ac:dyDescent="0.3">
      <c r="T16" s="31"/>
    </row>
    <row r="17" spans="1:37" ht="28.95" customHeight="1" thickBot="1" x14ac:dyDescent="0.3">
      <c r="A17" s="185">
        <v>2</v>
      </c>
      <c r="B17" s="186"/>
      <c r="C17" s="186"/>
      <c r="D17" s="187"/>
    </row>
    <row r="18" spans="1:37" ht="15.75" customHeight="1" thickBot="1" x14ac:dyDescent="0.3">
      <c r="A18" s="197" t="s">
        <v>32</v>
      </c>
      <c r="B18" s="199" t="s">
        <v>119</v>
      </c>
      <c r="C18" s="199" t="s">
        <v>81</v>
      </c>
      <c r="D18" s="211" t="s">
        <v>137</v>
      </c>
      <c r="E18" s="214" t="s">
        <v>41</v>
      </c>
      <c r="F18" s="215"/>
      <c r="G18" s="215"/>
      <c r="H18" s="215"/>
      <c r="I18" s="216"/>
      <c r="J18" s="217" t="s">
        <v>59</v>
      </c>
      <c r="K18" s="218"/>
      <c r="L18" s="219"/>
    </row>
    <row r="19" spans="1:37" ht="45.75" customHeight="1" thickBot="1" x14ac:dyDescent="0.35">
      <c r="A19" s="198"/>
      <c r="B19" s="200"/>
      <c r="C19" s="200"/>
      <c r="D19" s="212"/>
      <c r="E19" s="39" t="s">
        <v>58</v>
      </c>
      <c r="F19" s="9" t="s">
        <v>67</v>
      </c>
      <c r="G19" s="9" t="s">
        <v>68</v>
      </c>
      <c r="H19" s="9" t="s">
        <v>69</v>
      </c>
      <c r="I19" s="40" t="s">
        <v>40</v>
      </c>
      <c r="J19" s="39" t="s">
        <v>78</v>
      </c>
      <c r="K19" s="9" t="s">
        <v>77</v>
      </c>
      <c r="L19" s="40" t="s">
        <v>76</v>
      </c>
      <c r="M19" s="50" t="s">
        <v>185</v>
      </c>
      <c r="N19" s="87" t="s">
        <v>79</v>
      </c>
      <c r="O19" s="50" t="s">
        <v>138</v>
      </c>
      <c r="P19" s="49" t="s">
        <v>139</v>
      </c>
      <c r="Q19" s="37"/>
      <c r="R19" s="37"/>
      <c r="S19" s="37"/>
      <c r="T19" s="45" t="s">
        <v>58</v>
      </c>
      <c r="U19" s="44" t="s">
        <v>71</v>
      </c>
      <c r="V19" s="44" t="s">
        <v>72</v>
      </c>
      <c r="W19" s="44" t="s">
        <v>61</v>
      </c>
      <c r="X19" s="44" t="s">
        <v>62</v>
      </c>
      <c r="Y19" s="44" t="s">
        <v>73</v>
      </c>
      <c r="Z19" s="44" t="s">
        <v>40</v>
      </c>
      <c r="AA19" s="44" t="s">
        <v>74</v>
      </c>
      <c r="AB19" s="44" t="s">
        <v>70</v>
      </c>
      <c r="AC19" s="44" t="s">
        <v>75</v>
      </c>
      <c r="AD19" s="44" t="s">
        <v>63</v>
      </c>
      <c r="AE19" s="44" t="s">
        <v>64</v>
      </c>
      <c r="AF19" s="44" t="s">
        <v>65</v>
      </c>
      <c r="AG19" s="44" t="s">
        <v>66</v>
      </c>
      <c r="AH19" s="81" t="s">
        <v>108</v>
      </c>
      <c r="AI19" s="81" t="s">
        <v>107</v>
      </c>
      <c r="AJ19" s="81" t="s">
        <v>109</v>
      </c>
      <c r="AK19" s="81" t="s">
        <v>102</v>
      </c>
    </row>
    <row r="20" spans="1:37" ht="63.75" customHeight="1" thickBot="1" x14ac:dyDescent="0.35">
      <c r="A20" s="92"/>
      <c r="B20" s="85"/>
      <c r="C20" s="86"/>
      <c r="D20" s="85"/>
      <c r="E20" s="32"/>
      <c r="F20" s="33"/>
      <c r="G20" s="34"/>
      <c r="H20" s="90"/>
      <c r="I20" s="91"/>
      <c r="J20" s="41"/>
      <c r="K20" s="42"/>
      <c r="L20" s="43"/>
      <c r="M20" s="48"/>
      <c r="N20" s="63">
        <f>ROUNDUP(($AG20*10)/10, 1)</f>
        <v>0.1</v>
      </c>
      <c r="O20" s="63">
        <f>AVERAGE(AH20:AK20) * 2.5</f>
        <v>0</v>
      </c>
      <c r="P20" s="38">
        <f>M20*N20 /10</f>
        <v>0</v>
      </c>
      <c r="Q20" s="36"/>
      <c r="R20" s="36"/>
      <c r="S20" s="36"/>
      <c r="T20" s="8">
        <f>IF(ISBLANK(E20),0,
 IF($E20="Network (N)", 0.85, 1) *
 IF($E20="Adjacent (A)", 0.62, 1) *
 IF($E20="Local (L)", 0.55, 1) *
 IF($E20="Physical (P)", 0.2, 1))</f>
        <v>0</v>
      </c>
      <c r="U20" s="8">
        <f>IF(ISBLANK(F20),0,
 IF($F20="High (H)", 0.44, 1) *
 IF($F20="Low (L)", 0.77, 1))</f>
        <v>0</v>
      </c>
      <c r="V20" s="8">
        <f>IF(ISBLANK(G20),0,
 IF($G20="None (N)", 0.85, 1) *
 IF($G20="Low (L)", $W20, 1) *
 IF($G20="High (H)", $X20, 1))</f>
        <v>0</v>
      </c>
      <c r="W20" s="8">
        <f>IF($I20="Unchanged (U)", 0.62, 0.68)</f>
        <v>0.68</v>
      </c>
      <c r="X20" s="8">
        <f>IF($I20="Unchanged (U)", 0.27, 0.5)</f>
        <v>0.5</v>
      </c>
      <c r="Y20" s="8">
        <f>IF(ISBLANK(H20),0,
 IF($H20="None (N)", 0.85, 1) *
 IF($H20="Required (R)", 0.62, 1))</f>
        <v>0</v>
      </c>
      <c r="Z20" s="8">
        <f>IF(ISBLANK(I20),0,
 IF($I20="Unchanged (U)", 6.42, 1) *
 IF($I20="Changed ( C )", 7.52, 1))</f>
        <v>0</v>
      </c>
      <c r="AA20" s="8">
        <f>IF(ISBLANK(J20),0,
 IF($J20="None (N)", 0, 1) *
 IF($J20="Low (L)", 0.22, 1) *
 IF($J20="High (H)", 0.56, 1))</f>
        <v>0</v>
      </c>
      <c r="AB20" s="8">
        <f>IF(ISBLANK(K20),0,
 IF($K20="None (N)", 0, 1) *
 IF($K20="Low (L)", 0.22, 1) *
 IF($K20="High (H)", 0.56, 1))</f>
        <v>0</v>
      </c>
      <c r="AC20" s="8">
        <f>IF(ISBLANK(L20),0,
 IF($L20="None (N)", 0, 1) *
 IF($L20="Low (L)", 0.22, 1) *
 IF($L20="High (H)", 0.56, 1))</f>
        <v>0</v>
      </c>
      <c r="AD20" s="8">
        <f>8.22 * $T20 * $U20 * $V20 * $Y20</f>
        <v>0</v>
      </c>
      <c r="AE20" s="8">
        <f>(1 - ((1 - $AA20) * (1 - $AB20) * (1 - $AC20)))</f>
        <v>0</v>
      </c>
      <c r="AF20" s="8">
        <f>IF($I20="Unchanged (U)",
  $Z20 * $AE20,
  $Z20 * ($AE20 - 0.029) -
   3.25 * POWER($AE20 - 0.02, 15))</f>
        <v>1.0649600000000003E-25</v>
      </c>
      <c r="AG20" s="8">
        <f>IF($AF20&lt;=0, 0,
  IF($I20="Unchanged (U)",
    MIN($AD20 + $AF20, 10),
    MIN(($AD20 + $AF20) * 1.08, 10)))</f>
        <v>1.1501568000000004E-25</v>
      </c>
      <c r="AH20" s="80">
        <f>IF(ISBLANK(E23),0,
IF($E23="Non Applicable [0]", 0,1) *
IF($E23="Dégats limités sur la production [1]", 1,1) *
IF($E23="Dégats significatifs sur la production [2]",2,1)*
IF($E23="Dégats majeurs sur la production [3]",3,1) *
IF($E23="Arrêt de production sur le long terme [4]",4,1))</f>
        <v>0</v>
      </c>
      <c r="AI20" s="80">
        <f>IF(ISBLANK(G23),0,
IF($G23="Non Applicable [0]", 0,1) *
IF($G23="Non respect des engagements et SLA [1]", 1,1) *
IF($G23="Non respect d'une norme obligatoire (PCI-DSS, RGPD, …) [2]",2,1)*
IF($G23="Perte d'une certification (ISO, PCI-DSS, …) [3]", 3,1) *
IF($G23="Poursuite judiciaire possible [4]",4,1))</f>
        <v>0</v>
      </c>
      <c r="AJ20" s="80">
        <f>IF(ISBLANK(I23),0,
IF($I23="Non Applicable [0]", 0,1) *
IF($I23="Les coûts de dommages sont moins élevés que résoudre le problème [1]", 1,1) *
IF($I23="Effet mineur sur le bénéfice annuel [2]",2,1)*
IF($I23="Effet significatif sur le bénéfice annuel [3]", 3,1) *
IF($I23="Pouvant amener au dépôt de bilan [4]",4,1))</f>
        <v>0</v>
      </c>
      <c r="AK20" s="80">
        <f>IF(ISBLANK(K23),0,
IF($K23="Non Applicable [0]",0,1) *
IF($K23="Dégâts minimes [1]", 1,1) *
IF($K23="Perte de confiance [2]",2,1)*
IF($K23="Perte de grandes comptes [3]", 3,1) *
IF($K23="Dégradation de la marque [4]",4,1))</f>
        <v>0</v>
      </c>
    </row>
    <row r="21" spans="1:37" thickBot="1" x14ac:dyDescent="0.3">
      <c r="A21" s="188" t="s">
        <v>120</v>
      </c>
      <c r="B21" s="189"/>
      <c r="C21" s="189"/>
      <c r="D21" s="189"/>
      <c r="E21" s="214" t="s">
        <v>99</v>
      </c>
      <c r="F21" s="215"/>
      <c r="G21" s="215"/>
      <c r="H21" s="215"/>
      <c r="I21" s="215"/>
      <c r="J21" s="215"/>
      <c r="K21" s="215"/>
      <c r="L21" s="216"/>
      <c r="N21" s="76"/>
      <c r="O21" s="76"/>
      <c r="P21" s="77"/>
      <c r="Q21" s="46"/>
      <c r="R21" s="46"/>
      <c r="S21" s="46"/>
      <c r="T21" s="78"/>
      <c r="U21" s="78"/>
      <c r="V21" s="78"/>
      <c r="W21" s="78"/>
      <c r="X21" s="78"/>
      <c r="Y21" s="78"/>
      <c r="Z21" s="78"/>
      <c r="AA21" s="78"/>
      <c r="AB21" s="78"/>
      <c r="AC21" s="78"/>
      <c r="AD21" s="78"/>
      <c r="AE21" s="78"/>
      <c r="AF21" s="78"/>
      <c r="AG21" s="78"/>
    </row>
    <row r="22" spans="1:37" thickBot="1" x14ac:dyDescent="0.3">
      <c r="A22" s="191"/>
      <c r="B22" s="192"/>
      <c r="C22" s="192"/>
      <c r="D22" s="192"/>
      <c r="E22" s="220" t="s">
        <v>23</v>
      </c>
      <c r="F22" s="221"/>
      <c r="G22" s="221" t="s">
        <v>25</v>
      </c>
      <c r="H22" s="221"/>
      <c r="I22" s="221" t="s">
        <v>22</v>
      </c>
      <c r="J22" s="221"/>
      <c r="K22" s="221" t="s">
        <v>24</v>
      </c>
      <c r="L22" s="222"/>
      <c r="N22" s="76"/>
      <c r="O22" s="76"/>
      <c r="P22" s="77"/>
      <c r="Q22" s="46"/>
      <c r="R22" s="46"/>
      <c r="S22" s="46"/>
      <c r="T22" s="78"/>
      <c r="U22" s="78"/>
      <c r="V22" s="78"/>
      <c r="W22" s="78"/>
      <c r="X22" s="78"/>
      <c r="Y22" s="78"/>
      <c r="Z22" s="78"/>
      <c r="AA22" s="78"/>
      <c r="AB22" s="78"/>
      <c r="AC22" s="78"/>
      <c r="AD22" s="78"/>
      <c r="AE22" s="78"/>
      <c r="AF22" s="78"/>
      <c r="AG22" s="78"/>
    </row>
    <row r="23" spans="1:37" ht="42.75" customHeight="1" thickBot="1" x14ac:dyDescent="0.3">
      <c r="A23" s="206"/>
      <c r="B23" s="207"/>
      <c r="C23" s="207"/>
      <c r="D23" s="208"/>
      <c r="E23" s="223"/>
      <c r="F23" s="224"/>
      <c r="G23" s="224"/>
      <c r="H23" s="224"/>
      <c r="I23" s="224"/>
      <c r="J23" s="224"/>
      <c r="K23" s="224"/>
      <c r="L23" s="225"/>
      <c r="N23" s="76"/>
      <c r="O23" s="76"/>
      <c r="P23" s="77"/>
      <c r="Q23" s="46"/>
      <c r="R23" s="46"/>
      <c r="S23" s="46"/>
      <c r="T23" s="78"/>
      <c r="U23" s="78"/>
      <c r="V23" s="78"/>
      <c r="W23" s="78"/>
      <c r="X23" s="78"/>
      <c r="Y23" s="78"/>
      <c r="Z23" s="78"/>
      <c r="AA23" s="78"/>
      <c r="AB23" s="78"/>
      <c r="AC23" s="78"/>
      <c r="AD23" s="78"/>
      <c r="AE23" s="78"/>
      <c r="AF23" s="78"/>
      <c r="AG23" s="78"/>
    </row>
    <row r="24" spans="1:37" ht="34.200000000000003" customHeight="1" thickBot="1" x14ac:dyDescent="0.3">
      <c r="A24" s="189" t="s">
        <v>175</v>
      </c>
      <c r="B24" s="189"/>
      <c r="C24" s="189"/>
      <c r="D24" s="190"/>
      <c r="E24" s="21"/>
      <c r="F24" s="60"/>
      <c r="G24" s="60"/>
      <c r="H24" s="60"/>
      <c r="I24" s="60"/>
      <c r="J24" s="60"/>
      <c r="K24" s="60"/>
      <c r="L24" s="60"/>
      <c r="N24" s="60"/>
      <c r="O24" s="60"/>
      <c r="P24" s="77"/>
      <c r="Q24" s="46"/>
      <c r="R24" s="46"/>
      <c r="S24" s="46"/>
      <c r="T24" s="78"/>
      <c r="U24" s="78"/>
      <c r="V24" s="78"/>
      <c r="W24" s="78"/>
      <c r="X24" s="78"/>
      <c r="Y24" s="78"/>
      <c r="Z24" s="78"/>
      <c r="AA24" s="78"/>
      <c r="AB24" s="78"/>
      <c r="AC24" s="78"/>
      <c r="AD24" s="78"/>
      <c r="AE24" s="78"/>
      <c r="AF24" s="78"/>
      <c r="AG24" s="78"/>
    </row>
    <row r="25" spans="1:37" ht="49.5" customHeight="1" thickBot="1" x14ac:dyDescent="0.3">
      <c r="A25" s="201"/>
      <c r="B25" s="202"/>
      <c r="C25" s="202"/>
      <c r="D25" s="203"/>
      <c r="E25" s="21"/>
      <c r="T25" s="31"/>
    </row>
    <row r="26" spans="1:37" ht="15.75" customHeight="1" x14ac:dyDescent="0.25">
      <c r="T26" s="31"/>
    </row>
    <row r="27" spans="1:37" ht="15.75" customHeight="1" x14ac:dyDescent="0.25"/>
    <row r="28" spans="1:37" ht="15.75" customHeight="1" thickBot="1" x14ac:dyDescent="0.3"/>
    <row r="29" spans="1:37" ht="31.2" customHeight="1" thickBot="1" x14ac:dyDescent="0.3">
      <c r="A29" s="185">
        <v>3</v>
      </c>
      <c r="B29" s="186"/>
      <c r="C29" s="186"/>
      <c r="D29" s="187"/>
    </row>
    <row r="30" spans="1:37" ht="15.75" customHeight="1" thickBot="1" x14ac:dyDescent="0.3">
      <c r="A30" s="197" t="s">
        <v>32</v>
      </c>
      <c r="B30" s="199" t="s">
        <v>119</v>
      </c>
      <c r="C30" s="199" t="s">
        <v>81</v>
      </c>
      <c r="D30" s="204" t="s">
        <v>137</v>
      </c>
      <c r="E30" s="214" t="s">
        <v>41</v>
      </c>
      <c r="F30" s="215"/>
      <c r="G30" s="215"/>
      <c r="H30" s="215"/>
      <c r="I30" s="216"/>
      <c r="J30" s="217" t="s">
        <v>59</v>
      </c>
      <c r="K30" s="218"/>
      <c r="L30" s="219"/>
    </row>
    <row r="31" spans="1:37" ht="28.2" thickBot="1" x14ac:dyDescent="0.35">
      <c r="A31" s="198"/>
      <c r="B31" s="200"/>
      <c r="C31" s="200"/>
      <c r="D31" s="205"/>
      <c r="E31" s="39" t="s">
        <v>58</v>
      </c>
      <c r="F31" s="9" t="s">
        <v>67</v>
      </c>
      <c r="G31" s="9" t="s">
        <v>68</v>
      </c>
      <c r="H31" s="9" t="s">
        <v>69</v>
      </c>
      <c r="I31" s="40" t="s">
        <v>40</v>
      </c>
      <c r="J31" s="39" t="s">
        <v>78</v>
      </c>
      <c r="K31" s="9" t="s">
        <v>77</v>
      </c>
      <c r="L31" s="40" t="s">
        <v>76</v>
      </c>
      <c r="M31" s="50" t="s">
        <v>185</v>
      </c>
      <c r="N31" s="87" t="s">
        <v>79</v>
      </c>
      <c r="O31" s="50" t="s">
        <v>138</v>
      </c>
      <c r="P31" s="49" t="s">
        <v>139</v>
      </c>
      <c r="Q31" s="37"/>
      <c r="R31" s="37"/>
      <c r="S31" s="37"/>
      <c r="T31" s="45" t="s">
        <v>58</v>
      </c>
      <c r="U31" s="44" t="s">
        <v>71</v>
      </c>
      <c r="V31" s="44" t="s">
        <v>72</v>
      </c>
      <c r="W31" s="44" t="s">
        <v>61</v>
      </c>
      <c r="X31" s="44" t="s">
        <v>62</v>
      </c>
      <c r="Y31" s="44" t="s">
        <v>73</v>
      </c>
      <c r="Z31" s="44" t="s">
        <v>40</v>
      </c>
      <c r="AA31" s="44" t="s">
        <v>74</v>
      </c>
      <c r="AB31" s="44" t="s">
        <v>70</v>
      </c>
      <c r="AC31" s="44" t="s">
        <v>75</v>
      </c>
      <c r="AD31" s="44" t="s">
        <v>63</v>
      </c>
      <c r="AE31" s="44" t="s">
        <v>64</v>
      </c>
      <c r="AF31" s="44" t="s">
        <v>65</v>
      </c>
      <c r="AG31" s="44" t="s">
        <v>66</v>
      </c>
      <c r="AH31" s="81" t="s">
        <v>108</v>
      </c>
      <c r="AI31" s="81" t="s">
        <v>107</v>
      </c>
      <c r="AJ31" s="81" t="s">
        <v>109</v>
      </c>
      <c r="AK31" s="81" t="s">
        <v>102</v>
      </c>
    </row>
    <row r="32" spans="1:37" ht="61.5" customHeight="1" thickBot="1" x14ac:dyDescent="0.35">
      <c r="A32" s="92"/>
      <c r="B32" s="85" t="s">
        <v>293</v>
      </c>
      <c r="C32" s="86"/>
      <c r="D32" s="85"/>
      <c r="E32" s="32"/>
      <c r="F32" s="33"/>
      <c r="G32" s="34"/>
      <c r="H32" s="90"/>
      <c r="I32" s="91"/>
      <c r="J32" s="41"/>
      <c r="K32" s="42"/>
      <c r="L32" s="43"/>
      <c r="M32" s="48"/>
      <c r="N32" s="63">
        <f>ROUNDUP(($AG32*10)/10, 1)</f>
        <v>0.1</v>
      </c>
      <c r="O32" s="63">
        <f>AVERAGE(AH32:AK32) * 2.5</f>
        <v>0</v>
      </c>
      <c r="P32" s="38">
        <f>M32*N32 /10</f>
        <v>0</v>
      </c>
      <c r="Q32" s="36"/>
      <c r="R32" s="36"/>
      <c r="S32" s="36"/>
      <c r="T32" s="8">
        <f>IF(ISBLANK(E32),0,
 IF($E32="Network (N)", 0.85, 1) *
 IF($E32="Adjacent (A)", 0.62, 1) *
 IF($E32="Local (L)", 0.55, 1) *
 IF($E32="Physical (P)", 0.2, 1))</f>
        <v>0</v>
      </c>
      <c r="U32" s="8">
        <f>IF(ISBLANK(F32),0,
 IF($F32="High (H)", 0.44, 1) *
 IF($F32="Low (L)", 0.77, 1))</f>
        <v>0</v>
      </c>
      <c r="V32" s="8">
        <f>IF(ISBLANK(G32),0,
 IF($G32="None (N)", 0.85, 1) *
 IF($G32="Low (L)", $W32, 1) *
 IF($G32="High (H)", $X32, 1))</f>
        <v>0</v>
      </c>
      <c r="W32" s="8">
        <f>IF($I32="Unchanged (U)", 0.62, 0.68)</f>
        <v>0.68</v>
      </c>
      <c r="X32" s="8">
        <f>IF($I32="Unchanged (U)", 0.27, 0.5)</f>
        <v>0.5</v>
      </c>
      <c r="Y32" s="8">
        <f>IF(ISBLANK(H32),0,
 IF($H32="None (N)", 0.85, 1) *
 IF($H32="Required (R)", 0.62, 1))</f>
        <v>0</v>
      </c>
      <c r="Z32" s="8">
        <f>IF(ISBLANK(I32),0,
 IF($I32="Unchanged (U)", 6.42, 1) *
 IF($I32="Changed ( C )", 7.52, 1))</f>
        <v>0</v>
      </c>
      <c r="AA32" s="8">
        <f>IF(ISBLANK(J32),0,
 IF($J32="None (N)", 0, 1) *
 IF($J32="Low (L)", 0.22, 1) *
 IF($J32="High (H)", 0.56, 1))</f>
        <v>0</v>
      </c>
      <c r="AB32" s="8">
        <f>IF(ISBLANK(K32),0,
 IF($K32="None (N)", 0, 1) *
 IF($K32="Low (L)", 0.22, 1) *
 IF($K32="High (H)", 0.56, 1))</f>
        <v>0</v>
      </c>
      <c r="AC32" s="8">
        <f>IF(ISBLANK(L32),0,
 IF($L32="None (N)", 0, 1) *
 IF($L32="Low (L)", 0.22, 1) *
 IF($L32="High (H)", 0.56, 1))</f>
        <v>0</v>
      </c>
      <c r="AD32" s="8">
        <f>8.22 * $T32 * $U32 * $V32 * $Y32</f>
        <v>0</v>
      </c>
      <c r="AE32" s="8">
        <f>(1 - ((1 - $AA32) * (1 - $AB32) * (1 - $AC32)))</f>
        <v>0</v>
      </c>
      <c r="AF32" s="8">
        <f>IF($I32="Unchanged (U)",
  $Z32 * $AE32,
  $Z32 * ($AE32 - 0.029) -
   3.25 * POWER($AE32 - 0.02, 15))</f>
        <v>1.0649600000000003E-25</v>
      </c>
      <c r="AG32" s="8">
        <f>IF($AF32&lt;=0, 0,
  IF($I32="Unchanged (U)",
    MIN($AD32 + $AF32, 10),
    MIN(($AD32 + $AF32) * 1.08, 10)))</f>
        <v>1.1501568000000004E-25</v>
      </c>
      <c r="AH32" s="80">
        <f>IF(ISBLANK(E35),0,
IF($E35="Non Applicable [0]", 0,1) *
IF($E35="Dégats limités sur la production [1]", 1,1) *
IF($E35="Dégats significatifs sur la production [2]",2,1)*
IF($E35="Dégats majeurs sur la production [3]",3,1) *
IF($E35="Arrêt de production sur le long terme [4]",4,1))</f>
        <v>0</v>
      </c>
      <c r="AI32" s="80">
        <f>IF(ISBLANK(G35),0,
IF($G35="Non Applicable [0]", 0,1) *
IF($G35="Non respect des engagements et SLA [1]", 1,1) *
IF($G35="Non respect d'une norme obligatoire (PCI-DSS, RGPD, …) [2]",2,1)*
IF($G35="Perte d'une certification (ISO, PCI-DSS, …) [3]", 3,1) *
IF($G35="Poursuite judiciaire possible [4]",4,1))</f>
        <v>0</v>
      </c>
      <c r="AJ32" s="80">
        <f>IF(ISBLANK(I35),0,
IF($I35="Non Applicable [0]", 0,1) *
IF($I35="Les coûts de dommages sont moins élevés que résoudre le problème [1]", 1,1) *
IF($I35="Effet mineur sur le bénéfice annuel [2]",2,1)*
IF($I35="Effet significatif sur le bénéfice annuel [3]", 3,1) *
IF($I35="Pouvant amener au dépôt de bilan [4]",4,1))</f>
        <v>0</v>
      </c>
      <c r="AK32" s="80">
        <f>IF(ISBLANK(K35),0,
IF($K35="Non Applicable [0]",0,1) *
IF($K35="Dégâts minimes [1]", 1,1) *
IF($K35="Perte de confiance [2]",2,1)*
IF($K35="Perte de grandes comptes [3]", 3,1) *
IF($K35="Dégradation de la marque [4]",4,1))</f>
        <v>0</v>
      </c>
    </row>
    <row r="33" spans="1:37" ht="14.4" x14ac:dyDescent="0.25">
      <c r="A33" s="188" t="s">
        <v>120</v>
      </c>
      <c r="B33" s="189"/>
      <c r="C33" s="189"/>
      <c r="D33" s="190"/>
      <c r="E33" s="226" t="s">
        <v>99</v>
      </c>
      <c r="F33" s="227"/>
      <c r="G33" s="227"/>
      <c r="H33" s="227"/>
      <c r="I33" s="227"/>
      <c r="J33" s="227"/>
      <c r="K33" s="227"/>
      <c r="L33" s="228"/>
      <c r="N33" s="76"/>
      <c r="O33" s="76"/>
      <c r="P33" s="77"/>
      <c r="Q33" s="46"/>
      <c r="R33" s="46"/>
      <c r="S33" s="46"/>
      <c r="T33" s="78"/>
      <c r="U33" s="78"/>
      <c r="V33" s="78"/>
      <c r="W33" s="78"/>
      <c r="X33" s="78"/>
      <c r="Y33" s="78"/>
      <c r="Z33" s="78"/>
      <c r="AA33" s="78"/>
      <c r="AB33" s="78"/>
      <c r="AC33" s="78"/>
      <c r="AD33" s="78"/>
      <c r="AE33" s="78"/>
      <c r="AF33" s="78"/>
      <c r="AG33" s="78"/>
    </row>
    <row r="34" spans="1:37" thickBot="1" x14ac:dyDescent="0.3">
      <c r="A34" s="191"/>
      <c r="B34" s="192"/>
      <c r="C34" s="192"/>
      <c r="D34" s="193"/>
      <c r="E34" s="229" t="s">
        <v>23</v>
      </c>
      <c r="F34" s="229"/>
      <c r="G34" s="229" t="s">
        <v>25</v>
      </c>
      <c r="H34" s="229"/>
      <c r="I34" s="229" t="s">
        <v>22</v>
      </c>
      <c r="J34" s="229"/>
      <c r="K34" s="229" t="s">
        <v>24</v>
      </c>
      <c r="L34" s="233"/>
      <c r="N34" s="76"/>
      <c r="O34" s="76"/>
      <c r="P34" s="77"/>
      <c r="Q34" s="46"/>
      <c r="R34" s="46"/>
      <c r="S34" s="46"/>
      <c r="T34" s="78"/>
      <c r="U34" s="78"/>
      <c r="V34" s="78"/>
      <c r="W34" s="78"/>
      <c r="X34" s="78"/>
      <c r="Y34" s="78"/>
      <c r="Z34" s="78"/>
      <c r="AA34" s="78"/>
      <c r="AB34" s="78"/>
      <c r="AC34" s="78"/>
      <c r="AD34" s="78"/>
      <c r="AE34" s="78"/>
      <c r="AF34" s="78"/>
      <c r="AG34" s="78"/>
    </row>
    <row r="35" spans="1:37" ht="34.200000000000003" customHeight="1" thickBot="1" x14ac:dyDescent="0.3">
      <c r="A35" s="206"/>
      <c r="B35" s="207"/>
      <c r="C35" s="207"/>
      <c r="D35" s="208"/>
      <c r="E35" s="224"/>
      <c r="F35" s="224"/>
      <c r="G35" s="224"/>
      <c r="H35" s="224"/>
      <c r="I35" s="224"/>
      <c r="J35" s="224"/>
      <c r="K35" s="224"/>
      <c r="L35" s="225"/>
      <c r="N35" s="76"/>
      <c r="O35" s="76"/>
      <c r="P35" s="77"/>
      <c r="Q35" s="46"/>
      <c r="R35" s="46"/>
      <c r="S35" s="46"/>
      <c r="T35" s="78"/>
      <c r="U35" s="78"/>
      <c r="V35" s="78"/>
      <c r="W35" s="78"/>
      <c r="X35" s="78"/>
      <c r="Y35" s="78"/>
      <c r="Z35" s="78"/>
      <c r="AA35" s="78"/>
      <c r="AB35" s="78"/>
      <c r="AC35" s="78"/>
      <c r="AD35" s="78"/>
      <c r="AE35" s="78"/>
      <c r="AF35" s="78"/>
      <c r="AG35" s="78"/>
    </row>
    <row r="36" spans="1:37" ht="15.75" customHeight="1" thickBot="1" x14ac:dyDescent="0.3">
      <c r="A36" s="189" t="s">
        <v>175</v>
      </c>
      <c r="B36" s="189"/>
      <c r="C36" s="189"/>
      <c r="D36" s="190"/>
      <c r="E36" s="21"/>
    </row>
    <row r="37" spans="1:37" ht="47.25" customHeight="1" thickBot="1" x14ac:dyDescent="0.3">
      <c r="A37" s="201"/>
      <c r="B37" s="202"/>
      <c r="C37" s="202"/>
      <c r="D37" s="203"/>
      <c r="E37" s="21"/>
    </row>
    <row r="38" spans="1:37" ht="15.75" customHeight="1" x14ac:dyDescent="0.25"/>
    <row r="39" spans="1:37" ht="15.75" customHeight="1" x14ac:dyDescent="0.25"/>
    <row r="40" spans="1:37" ht="15.75" customHeight="1" thickBot="1" x14ac:dyDescent="0.3"/>
    <row r="41" spans="1:37" ht="27" customHeight="1" thickBot="1" x14ac:dyDescent="0.3">
      <c r="A41" s="185">
        <v>4</v>
      </c>
      <c r="B41" s="186"/>
      <c r="C41" s="186"/>
      <c r="D41" s="187"/>
    </row>
    <row r="42" spans="1:37" ht="14.4" thickBot="1" x14ac:dyDescent="0.3">
      <c r="A42" s="197" t="s">
        <v>32</v>
      </c>
      <c r="B42" s="199" t="s">
        <v>119</v>
      </c>
      <c r="C42" s="199" t="s">
        <v>81</v>
      </c>
      <c r="D42" s="204" t="s">
        <v>137</v>
      </c>
      <c r="E42" s="214" t="s">
        <v>41</v>
      </c>
      <c r="F42" s="215"/>
      <c r="G42" s="215"/>
      <c r="H42" s="215"/>
      <c r="I42" s="216"/>
      <c r="J42" s="217" t="s">
        <v>59</v>
      </c>
      <c r="K42" s="218"/>
      <c r="L42" s="219"/>
    </row>
    <row r="43" spans="1:37" ht="28.2" thickBot="1" x14ac:dyDescent="0.35">
      <c r="A43" s="198"/>
      <c r="B43" s="200"/>
      <c r="C43" s="200"/>
      <c r="D43" s="205"/>
      <c r="E43" s="39" t="s">
        <v>58</v>
      </c>
      <c r="F43" s="9" t="s">
        <v>67</v>
      </c>
      <c r="G43" s="9" t="s">
        <v>68</v>
      </c>
      <c r="H43" s="9" t="s">
        <v>69</v>
      </c>
      <c r="I43" s="40" t="s">
        <v>40</v>
      </c>
      <c r="J43" s="39" t="s">
        <v>78</v>
      </c>
      <c r="K43" s="9" t="s">
        <v>77</v>
      </c>
      <c r="L43" s="40" t="s">
        <v>76</v>
      </c>
      <c r="M43" s="50" t="s">
        <v>185</v>
      </c>
      <c r="N43" s="87" t="s">
        <v>79</v>
      </c>
      <c r="O43" s="50" t="s">
        <v>138</v>
      </c>
      <c r="P43" s="49" t="s">
        <v>139</v>
      </c>
      <c r="Q43" s="37"/>
      <c r="R43" s="37"/>
      <c r="S43" s="37"/>
      <c r="T43" s="45" t="s">
        <v>58</v>
      </c>
      <c r="U43" s="44" t="s">
        <v>71</v>
      </c>
      <c r="V43" s="44" t="s">
        <v>72</v>
      </c>
      <c r="W43" s="44" t="s">
        <v>61</v>
      </c>
      <c r="X43" s="44" t="s">
        <v>62</v>
      </c>
      <c r="Y43" s="44" t="s">
        <v>73</v>
      </c>
      <c r="Z43" s="44" t="s">
        <v>40</v>
      </c>
      <c r="AA43" s="44" t="s">
        <v>74</v>
      </c>
      <c r="AB43" s="44" t="s">
        <v>70</v>
      </c>
      <c r="AC43" s="44" t="s">
        <v>75</v>
      </c>
      <c r="AD43" s="44" t="s">
        <v>63</v>
      </c>
      <c r="AE43" s="44" t="s">
        <v>64</v>
      </c>
      <c r="AF43" s="44" t="s">
        <v>65</v>
      </c>
      <c r="AG43" s="44" t="s">
        <v>66</v>
      </c>
      <c r="AH43" s="81" t="s">
        <v>108</v>
      </c>
      <c r="AI43" s="81" t="s">
        <v>107</v>
      </c>
      <c r="AJ43" s="81" t="s">
        <v>109</v>
      </c>
      <c r="AK43" s="81" t="s">
        <v>102</v>
      </c>
    </row>
    <row r="44" spans="1:37" ht="55.5" customHeight="1" thickBot="1" x14ac:dyDescent="0.35">
      <c r="A44" s="92"/>
      <c r="B44" s="85"/>
      <c r="C44" s="86"/>
      <c r="D44" s="85"/>
      <c r="E44" s="32"/>
      <c r="F44" s="33"/>
      <c r="G44" s="34"/>
      <c r="H44" s="90"/>
      <c r="I44" s="91"/>
      <c r="J44" s="41"/>
      <c r="K44" s="42"/>
      <c r="L44" s="43"/>
      <c r="M44" s="48"/>
      <c r="N44" s="63">
        <f>ROUNDUP(($AG44*10)/10, 1)</f>
        <v>0.1</v>
      </c>
      <c r="O44" s="63">
        <f>AVERAGE(AH44:AK44) * 2.5</f>
        <v>0</v>
      </c>
      <c r="P44" s="38">
        <f>M44*N44 /10</f>
        <v>0</v>
      </c>
      <c r="Q44" s="36"/>
      <c r="R44" s="36"/>
      <c r="S44" s="36"/>
      <c r="T44" s="8">
        <f>IF(ISBLANK(E44),0,
 IF($E44="Network (N)", 0.85, 1) *
 IF($E44="Adjacent (A)", 0.62, 1) *
 IF($E44="Local (L)", 0.55, 1) *
 IF($E44="Physical (P)", 0.2, 1))</f>
        <v>0</v>
      </c>
      <c r="U44" s="8">
        <f>IF(ISBLANK(F44),0,
 IF($F44="High (H)", 0.44, 1) *
 IF($F44="Low (L)", 0.77, 1))</f>
        <v>0</v>
      </c>
      <c r="V44" s="8">
        <f>IF(ISBLANK(G44),0,
 IF($G44="None (N)", 0.85, 1) *
 IF($G44="Low (L)", $W44, 1) *
 IF($G44="High (H)", $X44, 1))</f>
        <v>0</v>
      </c>
      <c r="W44" s="8">
        <f>IF($I44="Unchanged (U)", 0.62, 0.68)</f>
        <v>0.68</v>
      </c>
      <c r="X44" s="8">
        <f>IF($I44="Unchanged (U)", 0.27, 0.5)</f>
        <v>0.5</v>
      </c>
      <c r="Y44" s="8">
        <f>IF(ISBLANK(H44),0,
 IF($H44="None (N)", 0.85, 1) *
 IF($H44="Required (R)", 0.62, 1))</f>
        <v>0</v>
      </c>
      <c r="Z44" s="8">
        <f>IF(ISBLANK(I44),0,
 IF($I44="Unchanged (U)", 6.42, 1) *
 IF($I44="Changed ( C )", 7.52, 1))</f>
        <v>0</v>
      </c>
      <c r="AA44" s="8">
        <f>IF(ISBLANK(J44),0,
 IF($J44="None (N)", 0, 1) *
 IF($J44="Low (L)", 0.22, 1) *
 IF($J44="High (H)", 0.56, 1))</f>
        <v>0</v>
      </c>
      <c r="AB44" s="8">
        <f>IF(ISBLANK(K44),0,
 IF($K44="None (N)", 0, 1) *
 IF($K44="Low (L)", 0.22, 1) *
 IF($K44="High (H)", 0.56, 1))</f>
        <v>0</v>
      </c>
      <c r="AC44" s="8">
        <f>IF(ISBLANK(L44),0,
 IF($L44="None (N)", 0, 1) *
 IF($L44="Low (L)", 0.22, 1) *
 IF($L44="High (H)", 0.56, 1))</f>
        <v>0</v>
      </c>
      <c r="AD44" s="8">
        <f>8.22 * $T44 * $U44 * $V44 * $Y44</f>
        <v>0</v>
      </c>
      <c r="AE44" s="8">
        <f>(1 - ((1 - $AA44) * (1 - $AB44) * (1 - $AC44)))</f>
        <v>0</v>
      </c>
      <c r="AF44" s="8">
        <f>IF($I44="Unchanged (U)",
  $Z44 * $AE44,
  $Z44 * ($AE44 - 0.029) -
   3.25 * POWER($AE44 - 0.02, 15))</f>
        <v>1.0649600000000003E-25</v>
      </c>
      <c r="AG44" s="8">
        <f>IF($AF44&lt;=0, 0,
  IF($I44="Unchanged (U)",
    MIN($AD44 + $AF44, 10),
    MIN(($AD44 + $AF44) * 1.08, 10)))</f>
        <v>1.1501568000000004E-25</v>
      </c>
      <c r="AH44" s="80">
        <f>IF(ISBLANK(E47),0,
IF($E47="Non Applicable [0]", 0,1) *
IF($E47="Dégats limités sur la production [1]", 1,1) *
IF($E47="Dégats significatifs sur la production [2]",2,1)*
IF($E47="Dégats majeurs sur la production [3]",3,1) *
IF($E47="Arrêt de production sur le long terme [4]",4,1))</f>
        <v>0</v>
      </c>
      <c r="AI44" s="80">
        <f>IF(ISBLANK(G47),0,
IF($G47="Non Applicable [0]", 0,1) *
IF($G47="Non respect des engagements et SLA [1]", 1,1) *
IF($G47="Non respect d'une norme obligatoire (PCI-DSS, RGPD, …) [2]",2,1)*
IF($G47="Perte d'une certification (ISO, PCI-DSS, …) [3]", 3,1) *
IF($G47="Poursuite judiciaire possible [4]",4,1))</f>
        <v>0</v>
      </c>
      <c r="AJ44" s="80">
        <f>IF(ISBLANK(I47),0,
IF($I47="Non Applicable [0]", 0,1) *
IF($I47="Les coûts de dommages sont moins élevés que résoudre le problème [1]", 1,1) *
IF($I47="Effet mineur sur le bénéfice annuel [2]",2,1)*
IF($I47="Effet significatif sur le bénéfice annuel [3]", 3,1) *
IF($I47="Pouvant amener au dépôt de bilan [4]",4,1))</f>
        <v>0</v>
      </c>
      <c r="AK44" s="80">
        <f>IF(ISBLANK(K47),0,
IF($K47="Non Applicable [0]",0,1) *
IF($K47="Dégâts minimes [1]", 1,1) *
IF($K47="Perte de confiance [2]",2,1)*
IF($K47="Perte de grandes comptes [3]", 3,1) *
IF($K47="Dégradation de la marque [4]",4,1))</f>
        <v>0</v>
      </c>
    </row>
    <row r="45" spans="1:37" ht="14.4" x14ac:dyDescent="0.25">
      <c r="A45" s="188" t="s">
        <v>120</v>
      </c>
      <c r="B45" s="189"/>
      <c r="C45" s="189"/>
      <c r="D45" s="190"/>
      <c r="E45" s="230" t="s">
        <v>99</v>
      </c>
      <c r="F45" s="231"/>
      <c r="G45" s="231"/>
      <c r="H45" s="231"/>
      <c r="I45" s="231"/>
      <c r="J45" s="231"/>
      <c r="K45" s="231"/>
      <c r="L45" s="232"/>
      <c r="N45" s="76"/>
      <c r="O45" s="76"/>
      <c r="P45" s="77"/>
      <c r="Q45" s="46"/>
      <c r="R45" s="46"/>
      <c r="S45" s="46"/>
      <c r="T45" s="78"/>
      <c r="U45" s="78"/>
      <c r="V45" s="78"/>
      <c r="W45" s="78"/>
      <c r="X45" s="78"/>
      <c r="Y45" s="78"/>
      <c r="Z45" s="78"/>
      <c r="AA45" s="78"/>
      <c r="AB45" s="78"/>
      <c r="AC45" s="78"/>
      <c r="AD45" s="78"/>
      <c r="AE45" s="78"/>
      <c r="AF45" s="78"/>
      <c r="AG45" s="78"/>
    </row>
    <row r="46" spans="1:37" thickBot="1" x14ac:dyDescent="0.3">
      <c r="A46" s="191"/>
      <c r="B46" s="192"/>
      <c r="C46" s="192"/>
      <c r="D46" s="193"/>
      <c r="E46" s="229" t="s">
        <v>23</v>
      </c>
      <c r="F46" s="229"/>
      <c r="G46" s="229" t="s">
        <v>25</v>
      </c>
      <c r="H46" s="229"/>
      <c r="I46" s="229" t="s">
        <v>22</v>
      </c>
      <c r="J46" s="229"/>
      <c r="K46" s="229" t="s">
        <v>24</v>
      </c>
      <c r="L46" s="233"/>
      <c r="N46" s="76"/>
      <c r="O46" s="76"/>
      <c r="P46" s="77"/>
      <c r="Q46" s="46"/>
      <c r="R46" s="46"/>
      <c r="S46" s="46"/>
      <c r="T46" s="78"/>
      <c r="U46" s="78"/>
      <c r="V46" s="78"/>
      <c r="W46" s="78"/>
      <c r="X46" s="78"/>
      <c r="Y46" s="78"/>
      <c r="Z46" s="78"/>
      <c r="AA46" s="78"/>
      <c r="AB46" s="78"/>
      <c r="AC46" s="78"/>
      <c r="AD46" s="78"/>
      <c r="AE46" s="78"/>
      <c r="AF46" s="78"/>
      <c r="AG46" s="78"/>
    </row>
    <row r="47" spans="1:37" ht="50.4" customHeight="1" thickBot="1" x14ac:dyDescent="0.3">
      <c r="A47" s="206"/>
      <c r="B47" s="207"/>
      <c r="C47" s="207"/>
      <c r="D47" s="208"/>
      <c r="E47" s="224"/>
      <c r="F47" s="224"/>
      <c r="G47" s="224"/>
      <c r="H47" s="224"/>
      <c r="I47" s="224"/>
      <c r="J47" s="224"/>
      <c r="K47" s="224"/>
      <c r="L47" s="225"/>
      <c r="N47" s="76"/>
      <c r="O47" s="76"/>
      <c r="P47" s="77"/>
      <c r="Q47" s="46"/>
      <c r="R47" s="46"/>
      <c r="S47" s="46"/>
      <c r="T47" s="78"/>
      <c r="U47" s="78"/>
      <c r="V47" s="78"/>
      <c r="W47" s="78"/>
      <c r="X47" s="78"/>
      <c r="Y47" s="78"/>
      <c r="Z47" s="78"/>
      <c r="AA47" s="78"/>
      <c r="AB47" s="78"/>
      <c r="AC47" s="78"/>
      <c r="AD47" s="78"/>
      <c r="AE47" s="78"/>
      <c r="AF47" s="78"/>
      <c r="AG47" s="78"/>
    </row>
    <row r="48" spans="1:37" ht="15.75" customHeight="1" thickBot="1" x14ac:dyDescent="0.3">
      <c r="A48" s="189" t="s">
        <v>175</v>
      </c>
      <c r="B48" s="189"/>
      <c r="C48" s="189"/>
      <c r="D48" s="190"/>
      <c r="E48" s="21"/>
    </row>
    <row r="49" spans="1:37" ht="50.25" customHeight="1" thickBot="1" x14ac:dyDescent="0.3">
      <c r="A49" s="201"/>
      <c r="B49" s="202"/>
      <c r="C49" s="202"/>
      <c r="D49" s="203"/>
      <c r="E49" s="21"/>
      <c r="T49" s="31"/>
    </row>
    <row r="50" spans="1:37" ht="15.75" customHeight="1" x14ac:dyDescent="0.25"/>
    <row r="51" spans="1:37" ht="15.75" customHeight="1" x14ac:dyDescent="0.25"/>
    <row r="52" spans="1:37" ht="15.75" customHeight="1" thickBot="1" x14ac:dyDescent="0.3"/>
    <row r="53" spans="1:37" ht="28.2" customHeight="1" thickBot="1" x14ac:dyDescent="0.3">
      <c r="A53" s="185">
        <v>5</v>
      </c>
      <c r="B53" s="186"/>
      <c r="C53" s="186"/>
      <c r="D53" s="187"/>
    </row>
    <row r="54" spans="1:37" ht="14.4" thickBot="1" x14ac:dyDescent="0.3">
      <c r="A54" s="197" t="s">
        <v>32</v>
      </c>
      <c r="B54" s="199" t="s">
        <v>119</v>
      </c>
      <c r="C54" s="199" t="s">
        <v>81</v>
      </c>
      <c r="D54" s="204" t="s">
        <v>137</v>
      </c>
      <c r="E54" s="214" t="s">
        <v>41</v>
      </c>
      <c r="F54" s="215"/>
      <c r="G54" s="215"/>
      <c r="H54" s="215"/>
      <c r="I54" s="216"/>
      <c r="J54" s="217" t="s">
        <v>59</v>
      </c>
      <c r="K54" s="218"/>
      <c r="L54" s="219"/>
    </row>
    <row r="55" spans="1:37" ht="28.2" thickBot="1" x14ac:dyDescent="0.35">
      <c r="A55" s="198"/>
      <c r="B55" s="200"/>
      <c r="C55" s="200"/>
      <c r="D55" s="205"/>
      <c r="E55" s="39" t="s">
        <v>58</v>
      </c>
      <c r="F55" s="9" t="s">
        <v>67</v>
      </c>
      <c r="G55" s="9" t="s">
        <v>68</v>
      </c>
      <c r="H55" s="9" t="s">
        <v>69</v>
      </c>
      <c r="I55" s="40" t="s">
        <v>40</v>
      </c>
      <c r="J55" s="39" t="s">
        <v>78</v>
      </c>
      <c r="K55" s="9" t="s">
        <v>77</v>
      </c>
      <c r="L55" s="40" t="s">
        <v>76</v>
      </c>
      <c r="M55" s="50" t="s">
        <v>185</v>
      </c>
      <c r="N55" s="87" t="s">
        <v>79</v>
      </c>
      <c r="O55" s="50" t="s">
        <v>138</v>
      </c>
      <c r="P55" s="49" t="s">
        <v>139</v>
      </c>
      <c r="Q55" s="37"/>
      <c r="R55" s="37"/>
      <c r="S55" s="37"/>
      <c r="T55" s="45" t="s">
        <v>58</v>
      </c>
      <c r="U55" s="44" t="s">
        <v>71</v>
      </c>
      <c r="V55" s="44" t="s">
        <v>72</v>
      </c>
      <c r="W55" s="44" t="s">
        <v>61</v>
      </c>
      <c r="X55" s="44" t="s">
        <v>62</v>
      </c>
      <c r="Y55" s="44" t="s">
        <v>73</v>
      </c>
      <c r="Z55" s="44" t="s">
        <v>40</v>
      </c>
      <c r="AA55" s="44" t="s">
        <v>74</v>
      </c>
      <c r="AB55" s="44" t="s">
        <v>70</v>
      </c>
      <c r="AC55" s="44" t="s">
        <v>75</v>
      </c>
      <c r="AD55" s="44" t="s">
        <v>63</v>
      </c>
      <c r="AE55" s="44" t="s">
        <v>64</v>
      </c>
      <c r="AF55" s="44" t="s">
        <v>65</v>
      </c>
      <c r="AG55" s="44" t="s">
        <v>66</v>
      </c>
      <c r="AH55" s="81" t="s">
        <v>108</v>
      </c>
      <c r="AI55" s="81" t="s">
        <v>107</v>
      </c>
      <c r="AJ55" s="81" t="s">
        <v>109</v>
      </c>
      <c r="AK55" s="81" t="s">
        <v>102</v>
      </c>
    </row>
    <row r="56" spans="1:37" ht="55.5" customHeight="1" thickBot="1" x14ac:dyDescent="0.35">
      <c r="A56" s="92"/>
      <c r="B56" s="85"/>
      <c r="C56" s="86"/>
      <c r="D56" s="85"/>
      <c r="E56" s="32"/>
      <c r="F56" s="33"/>
      <c r="G56" s="34"/>
      <c r="H56" s="90"/>
      <c r="I56" s="91"/>
      <c r="J56" s="41"/>
      <c r="K56" s="42"/>
      <c r="L56" s="43"/>
      <c r="M56" s="48"/>
      <c r="N56" s="63">
        <f>ROUNDUP(($AG56*10)/10, 1)</f>
        <v>0.1</v>
      </c>
      <c r="O56" s="63">
        <f>AVERAGE(AH56:AK56) * 2.5</f>
        <v>0</v>
      </c>
      <c r="P56" s="38">
        <f>M56*N56 /10</f>
        <v>0</v>
      </c>
      <c r="Q56" s="36"/>
      <c r="R56" s="36"/>
      <c r="S56" s="36"/>
      <c r="T56" s="8">
        <f>IF(ISBLANK(E56),0,
 IF($E56="Network (N)", 0.85, 1) *
 IF($E56="Adjacent (A)", 0.62, 1) *
 IF($E56="Local (L)", 0.55, 1) *
 IF($E56="Physical (P)", 0.2, 1))</f>
        <v>0</v>
      </c>
      <c r="U56" s="8">
        <f>IF(ISBLANK(F56),0,
 IF($F56="High (H)", 0.44, 1) *
 IF($F56="Low (L)", 0.77, 1))</f>
        <v>0</v>
      </c>
      <c r="V56" s="8">
        <f>IF(ISBLANK(G56),0,
 IF($G56="None (N)", 0.85, 1) *
 IF($G56="Low (L)", $W56, 1) *
 IF($G56="High (H)", $X56, 1))</f>
        <v>0</v>
      </c>
      <c r="W56" s="8">
        <f>IF($I56="Unchanged (U)", 0.62, 0.68)</f>
        <v>0.68</v>
      </c>
      <c r="X56" s="8">
        <f>IF($I56="Unchanged (U)", 0.27, 0.5)</f>
        <v>0.5</v>
      </c>
      <c r="Y56" s="8">
        <f>IF(ISBLANK(H56),0,
 IF($H56="None (N)", 0.85, 1) *
 IF($H56="Required (R)", 0.62, 1))</f>
        <v>0</v>
      </c>
      <c r="Z56" s="8">
        <f>IF(ISBLANK(I56),0,
 IF($I56="Unchanged (U)", 6.42, 1) *
 IF($I56="Changed ( C )", 7.52, 1))</f>
        <v>0</v>
      </c>
      <c r="AA56" s="8">
        <f>IF(ISBLANK(J56),0,
 IF($J56="None (N)", 0, 1) *
 IF($J56="Low (L)", 0.22, 1) *
 IF($J56="High (H)", 0.56, 1))</f>
        <v>0</v>
      </c>
      <c r="AB56" s="8">
        <f>IF(ISBLANK(K56),0,
 IF($K56="None (N)", 0, 1) *
 IF($K56="Low (L)", 0.22, 1) *
 IF($K56="High (H)", 0.56, 1))</f>
        <v>0</v>
      </c>
      <c r="AC56" s="8">
        <f>IF(ISBLANK(L56),0,
 IF($L56="None (N)", 0, 1) *
 IF($L56="Low (L)", 0.22, 1) *
 IF($L56="High (H)", 0.56, 1))</f>
        <v>0</v>
      </c>
      <c r="AD56" s="8">
        <f>8.22 * $T56 * $U56 * $V56 * $Y56</f>
        <v>0</v>
      </c>
      <c r="AE56" s="8">
        <f>(1 - ((1 - $AA56) * (1 - $AB56) * (1 - $AC56)))</f>
        <v>0</v>
      </c>
      <c r="AF56" s="8">
        <f>IF($I56="Unchanged (U)",
  $Z56 * $AE56,
  $Z56 * ($AE56 - 0.029) -
   3.25 * POWER($AE56 - 0.02, 15))</f>
        <v>1.0649600000000003E-25</v>
      </c>
      <c r="AG56" s="8">
        <f>IF($AF56&lt;=0, 0,
  IF($I56="Unchanged (U)",
    MIN($AD56 + $AF56, 10),
    MIN(($AD56 + $AF56) * 1.08, 10)))</f>
        <v>1.1501568000000004E-25</v>
      </c>
      <c r="AH56" s="80">
        <f>IF(ISBLANK(E59),0,
IF($E59="Non Applicable [0]", 0,1) *
IF($E59="Dégats limités sur la production [1]", 1,1) *
IF($E59="Dégats significatifs sur la production [2]",2,1)*
IF($E59="Dégats majeurs sur la production [3]",3,1) *
IF($E59="Arrêt de production sur le long terme [4]",4,1))</f>
        <v>0</v>
      </c>
      <c r="AI56" s="80">
        <f>IF(ISBLANK(G59),0,
IF($G59="Non Applicable [0]", 0,1) *
IF($G59="Non respect des engagements et SLA [1]", 1,1) *
IF($G59="Non respect d'une norme obligatoire (PCI-DSS, RGPD, …) [2]",2,1)*
IF($G59="Perte d'une certification (ISO, PCI-DSS, …) [3]", 3,1) *
IF($G59="Poursuite judiciaire possible [4]",4,1))</f>
        <v>0</v>
      </c>
      <c r="AJ56" s="80">
        <f>IF(ISBLANK(I59),0,
IF($I59="Non Applicable [0]", 0,1) *
IF($I59="Les coûts de dommages sont moins élevés que résoudre le problème [1]", 1,1) *
IF($I59="Effet mineur sur le bénéfice annuel [2]",2,1)*
IF($I59="Effet significatif sur le bénéfice annuel [3]", 3,1) *
IF($I59="Pouvant amener au dépôt de bilan [4]",4,1))</f>
        <v>0</v>
      </c>
      <c r="AK56" s="80">
        <f>IF(ISBLANK(K59),0,
IF($K59="Non Applicable [0]",0,1) *
IF($K59="Dégâts minimes [1]", 1,1) *
IF($K59="Perte de confiance [2]",2,1)*
IF($K59="Perte de grandes comptes [3]", 3,1) *
IF($K59="Dégradation de la marque [4]",4,1))</f>
        <v>0</v>
      </c>
    </row>
    <row r="57" spans="1:37" ht="14.4" x14ac:dyDescent="0.25">
      <c r="A57" s="188" t="s">
        <v>120</v>
      </c>
      <c r="B57" s="189"/>
      <c r="C57" s="189"/>
      <c r="D57" s="190"/>
      <c r="E57" s="230" t="s">
        <v>99</v>
      </c>
      <c r="F57" s="231"/>
      <c r="G57" s="231"/>
      <c r="H57" s="231"/>
      <c r="I57" s="231"/>
      <c r="J57" s="231"/>
      <c r="K57" s="231"/>
      <c r="L57" s="232"/>
      <c r="N57" s="76"/>
      <c r="O57" s="76"/>
      <c r="P57" s="77"/>
      <c r="Q57" s="46"/>
      <c r="R57" s="46"/>
      <c r="S57" s="46"/>
      <c r="T57" s="78"/>
      <c r="U57" s="78"/>
      <c r="V57" s="78"/>
      <c r="W57" s="78"/>
      <c r="X57" s="78"/>
      <c r="Y57" s="78"/>
      <c r="Z57" s="78"/>
      <c r="AA57" s="78"/>
      <c r="AB57" s="78"/>
      <c r="AC57" s="78"/>
      <c r="AD57" s="78"/>
      <c r="AE57" s="78"/>
      <c r="AF57" s="78"/>
      <c r="AG57" s="78"/>
    </row>
    <row r="58" spans="1:37" thickBot="1" x14ac:dyDescent="0.3">
      <c r="A58" s="191"/>
      <c r="B58" s="192"/>
      <c r="C58" s="192"/>
      <c r="D58" s="193"/>
      <c r="E58" s="229" t="s">
        <v>23</v>
      </c>
      <c r="F58" s="229"/>
      <c r="G58" s="229" t="s">
        <v>25</v>
      </c>
      <c r="H58" s="229"/>
      <c r="I58" s="229" t="s">
        <v>22</v>
      </c>
      <c r="J58" s="229"/>
      <c r="K58" s="229" t="s">
        <v>24</v>
      </c>
      <c r="L58" s="233"/>
      <c r="N58" s="76"/>
      <c r="O58" s="76"/>
      <c r="P58" s="77"/>
      <c r="Q58" s="46"/>
      <c r="R58" s="46"/>
      <c r="S58" s="46"/>
      <c r="T58" s="78"/>
      <c r="U58" s="78"/>
      <c r="V58" s="78"/>
      <c r="W58" s="78"/>
      <c r="X58" s="78"/>
      <c r="Y58" s="78"/>
      <c r="Z58" s="78"/>
      <c r="AA58" s="78"/>
      <c r="AB58" s="78"/>
      <c r="AC58" s="78"/>
      <c r="AD58" s="78"/>
      <c r="AE58" s="78"/>
      <c r="AF58" s="78"/>
      <c r="AG58" s="78"/>
    </row>
    <row r="59" spans="1:37" ht="50.4" customHeight="1" thickBot="1" x14ac:dyDescent="0.3">
      <c r="A59" s="206"/>
      <c r="B59" s="207"/>
      <c r="C59" s="207"/>
      <c r="D59" s="208"/>
      <c r="E59" s="224"/>
      <c r="F59" s="224"/>
      <c r="G59" s="224"/>
      <c r="H59" s="224"/>
      <c r="I59" s="224"/>
      <c r="J59" s="224"/>
      <c r="K59" s="224"/>
      <c r="L59" s="225"/>
      <c r="N59" s="76"/>
      <c r="O59" s="76"/>
      <c r="P59" s="77"/>
      <c r="Q59" s="46"/>
      <c r="R59" s="46"/>
      <c r="S59" s="46"/>
      <c r="T59" s="78"/>
      <c r="U59" s="78"/>
      <c r="V59" s="78"/>
      <c r="W59" s="78"/>
      <c r="X59" s="78"/>
      <c r="Y59" s="78"/>
      <c r="Z59" s="78"/>
      <c r="AA59" s="78"/>
      <c r="AB59" s="78"/>
      <c r="AC59" s="78"/>
      <c r="AD59" s="78"/>
      <c r="AE59" s="78"/>
      <c r="AF59" s="78"/>
      <c r="AG59" s="78"/>
    </row>
    <row r="60" spans="1:37" ht="15.75" customHeight="1" thickBot="1" x14ac:dyDescent="0.3">
      <c r="A60" s="189" t="s">
        <v>175</v>
      </c>
      <c r="B60" s="189"/>
      <c r="C60" s="189"/>
      <c r="D60" s="190"/>
      <c r="E60" s="21"/>
    </row>
    <row r="61" spans="1:37" ht="59.25" customHeight="1" thickBot="1" x14ac:dyDescent="0.3">
      <c r="A61" s="201"/>
      <c r="B61" s="202"/>
      <c r="C61" s="202"/>
      <c r="D61" s="203"/>
      <c r="E61" s="21"/>
      <c r="T61" s="31"/>
    </row>
    <row r="62" spans="1:37" ht="15.75" customHeight="1" x14ac:dyDescent="0.25">
      <c r="T62" s="31"/>
    </row>
    <row r="63" spans="1:37" ht="15.75" customHeight="1" x14ac:dyDescent="0.25"/>
    <row r="64" spans="1:37" ht="15.75" customHeight="1" thickBot="1" x14ac:dyDescent="0.3"/>
    <row r="65" spans="1:37" ht="27.6" customHeight="1" thickBot="1" x14ac:dyDescent="0.3">
      <c r="A65" s="185">
        <v>6</v>
      </c>
      <c r="B65" s="186"/>
      <c r="C65" s="186"/>
      <c r="D65" s="187"/>
    </row>
    <row r="66" spans="1:37" ht="14.4" thickBot="1" x14ac:dyDescent="0.3">
      <c r="A66" s="197" t="s">
        <v>32</v>
      </c>
      <c r="B66" s="199" t="s">
        <v>119</v>
      </c>
      <c r="C66" s="199" t="s">
        <v>81</v>
      </c>
      <c r="D66" s="204" t="s">
        <v>137</v>
      </c>
      <c r="E66" s="214" t="s">
        <v>41</v>
      </c>
      <c r="F66" s="215"/>
      <c r="G66" s="215"/>
      <c r="H66" s="215"/>
      <c r="I66" s="216"/>
      <c r="J66" s="217" t="s">
        <v>59</v>
      </c>
      <c r="K66" s="218"/>
      <c r="L66" s="219"/>
    </row>
    <row r="67" spans="1:37" ht="28.2" thickBot="1" x14ac:dyDescent="0.35">
      <c r="A67" s="198"/>
      <c r="B67" s="200"/>
      <c r="C67" s="200"/>
      <c r="D67" s="205"/>
      <c r="E67" s="39" t="s">
        <v>58</v>
      </c>
      <c r="F67" s="9" t="s">
        <v>67</v>
      </c>
      <c r="G67" s="9" t="s">
        <v>68</v>
      </c>
      <c r="H67" s="9" t="s">
        <v>69</v>
      </c>
      <c r="I67" s="40" t="s">
        <v>40</v>
      </c>
      <c r="J67" s="39" t="s">
        <v>78</v>
      </c>
      <c r="K67" s="9" t="s">
        <v>77</v>
      </c>
      <c r="L67" s="40" t="s">
        <v>76</v>
      </c>
      <c r="M67" s="50" t="s">
        <v>185</v>
      </c>
      <c r="N67" s="87" t="s">
        <v>79</v>
      </c>
      <c r="O67" s="50" t="s">
        <v>138</v>
      </c>
      <c r="P67" s="49" t="s">
        <v>139</v>
      </c>
      <c r="Q67" s="37"/>
      <c r="R67" s="37"/>
      <c r="S67" s="37"/>
      <c r="T67" s="45" t="s">
        <v>58</v>
      </c>
      <c r="U67" s="44" t="s">
        <v>71</v>
      </c>
      <c r="V67" s="44" t="s">
        <v>72</v>
      </c>
      <c r="W67" s="44" t="s">
        <v>61</v>
      </c>
      <c r="X67" s="44" t="s">
        <v>62</v>
      </c>
      <c r="Y67" s="44" t="s">
        <v>73</v>
      </c>
      <c r="Z67" s="44" t="s">
        <v>40</v>
      </c>
      <c r="AA67" s="44" t="s">
        <v>74</v>
      </c>
      <c r="AB67" s="44" t="s">
        <v>70</v>
      </c>
      <c r="AC67" s="44" t="s">
        <v>75</v>
      </c>
      <c r="AD67" s="44" t="s">
        <v>63</v>
      </c>
      <c r="AE67" s="44" t="s">
        <v>64</v>
      </c>
      <c r="AF67" s="44" t="s">
        <v>65</v>
      </c>
      <c r="AG67" s="44" t="s">
        <v>66</v>
      </c>
      <c r="AH67" s="81" t="s">
        <v>108</v>
      </c>
      <c r="AI67" s="81" t="s">
        <v>107</v>
      </c>
      <c r="AJ67" s="81" t="s">
        <v>109</v>
      </c>
      <c r="AK67" s="81" t="s">
        <v>102</v>
      </c>
    </row>
    <row r="68" spans="1:37" ht="55.5" customHeight="1" thickBot="1" x14ac:dyDescent="0.35">
      <c r="A68" s="92"/>
      <c r="B68" s="85"/>
      <c r="C68" s="86"/>
      <c r="D68" s="85"/>
      <c r="E68" s="32"/>
      <c r="F68" s="33"/>
      <c r="G68" s="34"/>
      <c r="H68" s="90"/>
      <c r="I68" s="91"/>
      <c r="J68" s="41"/>
      <c r="K68" s="42"/>
      <c r="L68" s="43"/>
      <c r="M68" s="48"/>
      <c r="N68" s="63">
        <f>ROUNDUP(($AG68*10)/10, 1)</f>
        <v>0.1</v>
      </c>
      <c r="O68" s="63">
        <f>AVERAGE(AH68:AK68) * 2.5</f>
        <v>0</v>
      </c>
      <c r="P68" s="38">
        <f>M68*N68 /10</f>
        <v>0</v>
      </c>
      <c r="Q68" s="36"/>
      <c r="R68" s="36"/>
      <c r="S68" s="36"/>
      <c r="T68" s="8">
        <f>IF(ISBLANK(E68),0,
 IF($E68="Network (N)", 0.85, 1) *
 IF($E68="Adjacent (A)", 0.62, 1) *
 IF($E68="Local (L)", 0.55, 1) *
 IF($E68="Physical (P)", 0.2, 1))</f>
        <v>0</v>
      </c>
      <c r="U68" s="8">
        <f>IF(ISBLANK(F68),0,
 IF($F68="High (H)", 0.44, 1) *
 IF($F68="Low (L)", 0.77, 1))</f>
        <v>0</v>
      </c>
      <c r="V68" s="8">
        <f>IF(ISBLANK(G68),0,
 IF($G68="None (N)", 0.85, 1) *
 IF($G68="Low (L)", $W68, 1) *
 IF($G68="High (H)", $X68, 1))</f>
        <v>0</v>
      </c>
      <c r="W68" s="8">
        <f>IF($I68="Unchanged (U)", 0.62, 0.68)</f>
        <v>0.68</v>
      </c>
      <c r="X68" s="8">
        <f>IF($I68="Unchanged (U)", 0.27, 0.5)</f>
        <v>0.5</v>
      </c>
      <c r="Y68" s="8">
        <f>IF(ISBLANK(H68),0,
 IF($H68="None (N)", 0.85, 1) *
 IF($H68="Required (R)", 0.62, 1))</f>
        <v>0</v>
      </c>
      <c r="Z68" s="8">
        <f>IF(ISBLANK(I68),0,
 IF($I68="Unchanged (U)", 6.42, 1) *
 IF($I68="Changed ( C )", 7.52, 1))</f>
        <v>0</v>
      </c>
      <c r="AA68" s="8">
        <f>IF(ISBLANK(J68),0,
 IF($J68="None (N)", 0, 1) *
 IF($J68="Low (L)", 0.22, 1) *
 IF($J68="High (H)", 0.56, 1))</f>
        <v>0</v>
      </c>
      <c r="AB68" s="8">
        <f>IF(ISBLANK(K68),0,
 IF($K68="None (N)", 0, 1) *
 IF($K68="Low (L)", 0.22, 1) *
 IF($K68="High (H)", 0.56, 1))</f>
        <v>0</v>
      </c>
      <c r="AC68" s="8">
        <f>IF(ISBLANK(L68),0,
 IF($L68="None (N)", 0, 1) *
 IF($L68="Low (L)", 0.22, 1) *
 IF($L68="High (H)", 0.56, 1))</f>
        <v>0</v>
      </c>
      <c r="AD68" s="8">
        <f>8.22 * $T68 * $U68 * $V68 * $Y68</f>
        <v>0</v>
      </c>
      <c r="AE68" s="8">
        <f>(1 - ((1 - $AA68) * (1 - $AB68) * (1 - $AC68)))</f>
        <v>0</v>
      </c>
      <c r="AF68" s="8">
        <f>IF($I68="Unchanged (U)",
  $Z68 * $AE68,
  $Z68 * ($AE68 - 0.029) -
   3.25 * POWER($AE68 - 0.02, 15))</f>
        <v>1.0649600000000003E-25</v>
      </c>
      <c r="AG68" s="8">
        <f>IF($AF68&lt;=0, 0,
  IF($I68="Unchanged (U)",
    MIN($AD68 + $AF68, 10),
    MIN(($AD68 + $AF68) * 1.08, 10)))</f>
        <v>1.1501568000000004E-25</v>
      </c>
      <c r="AH68" s="80">
        <f>IF(ISBLANK(E71),0,
IF($E71="Non Applicable [0]", 0,1) *
IF($E71="Dégats limités sur la production [1]", 1,1) *
IF($E71="Dégats significatifs sur la production [2]",2,1)*
IF($E71="Dégats majeurs sur la production [3]",3,1) *
IF($E71="Arrêt de production sur le long terme [4]",4,1))</f>
        <v>0</v>
      </c>
      <c r="AI68" s="80">
        <f>IF(ISBLANK(G71),0,
IF($G71="Non Applicable [0]", 0,1) *
IF($G71="Non respect des engagements et SLA [1]", 1,1) *
IF($G71="Non respect d'une norme obligatoire (PCI-DSS, RGPD, …) [2]",2,1)*
IF($G71="Perte d'une certification (ISO, PCI-DSS, …) [3]", 3,1) *
IF($G71="Poursuite judiciaire possible [4]",4,1))</f>
        <v>0</v>
      </c>
      <c r="AJ68" s="80">
        <f>IF(ISBLANK(I71),0,
IF($I71="Non Applicable [0]", 0,1) *
IF($I71="Les coûts de dommages sont moins élevés que résoudre le problème [1]", 1,1) *
IF($I71="Effet mineur sur le bénéfice annuel [2]",2,1)*
IF($I71="Effet significatif sur le bénéfice annuel [3]", 3,1) *
IF($I71="Pouvant amener au dépôt de bilan [4]",4,1))</f>
        <v>0</v>
      </c>
      <c r="AK68" s="80">
        <f>IF(ISBLANK(K71),0,
IF($K71="Non Applicable [0]",0,1) *
IF($K71="Dégâts minimes [1]", 1,1) *
IF($K71="Perte de confiance [2]",2,1)*
IF($K71="Perte de grandes comptes [3]", 3,1) *
IF($K71="Dégradation de la marque [4]",4,1))</f>
        <v>0</v>
      </c>
    </row>
    <row r="69" spans="1:37" ht="14.4" x14ac:dyDescent="0.25">
      <c r="A69" s="188" t="s">
        <v>120</v>
      </c>
      <c r="B69" s="189"/>
      <c r="C69" s="189"/>
      <c r="D69" s="190"/>
      <c r="E69" s="230" t="s">
        <v>99</v>
      </c>
      <c r="F69" s="231"/>
      <c r="G69" s="231"/>
      <c r="H69" s="231"/>
      <c r="I69" s="231"/>
      <c r="J69" s="231"/>
      <c r="K69" s="231"/>
      <c r="L69" s="232"/>
      <c r="N69" s="76"/>
      <c r="O69" s="76"/>
      <c r="P69" s="77"/>
      <c r="Q69" s="46"/>
      <c r="R69" s="46"/>
      <c r="S69" s="46"/>
      <c r="T69" s="78"/>
      <c r="U69" s="78"/>
      <c r="V69" s="78"/>
      <c r="W69" s="78"/>
      <c r="X69" s="78"/>
      <c r="Y69" s="78"/>
      <c r="Z69" s="78"/>
      <c r="AA69" s="78"/>
      <c r="AB69" s="78"/>
      <c r="AC69" s="78"/>
      <c r="AD69" s="78"/>
      <c r="AE69" s="78"/>
      <c r="AF69" s="78"/>
      <c r="AG69" s="78"/>
    </row>
    <row r="70" spans="1:37" thickBot="1" x14ac:dyDescent="0.3">
      <c r="A70" s="191"/>
      <c r="B70" s="192"/>
      <c r="C70" s="192"/>
      <c r="D70" s="193"/>
      <c r="E70" s="229" t="s">
        <v>23</v>
      </c>
      <c r="F70" s="229"/>
      <c r="G70" s="229" t="s">
        <v>25</v>
      </c>
      <c r="H70" s="229"/>
      <c r="I70" s="229" t="s">
        <v>22</v>
      </c>
      <c r="J70" s="229"/>
      <c r="K70" s="229" t="s">
        <v>24</v>
      </c>
      <c r="L70" s="233"/>
      <c r="N70" s="76"/>
      <c r="O70" s="76"/>
      <c r="P70" s="77"/>
      <c r="Q70" s="46"/>
      <c r="R70" s="46"/>
      <c r="S70" s="46"/>
      <c r="T70" s="78"/>
      <c r="U70" s="78"/>
      <c r="V70" s="78"/>
      <c r="W70" s="78"/>
      <c r="X70" s="78"/>
      <c r="Y70" s="78"/>
      <c r="Z70" s="78"/>
      <c r="AA70" s="78"/>
      <c r="AB70" s="78"/>
      <c r="AC70" s="78"/>
      <c r="AD70" s="78"/>
      <c r="AE70" s="78"/>
      <c r="AF70" s="78"/>
      <c r="AG70" s="78"/>
    </row>
    <row r="71" spans="1:37" ht="50.4" customHeight="1" thickBot="1" x14ac:dyDescent="0.3">
      <c r="A71" s="206"/>
      <c r="B71" s="207"/>
      <c r="C71" s="207"/>
      <c r="D71" s="208"/>
      <c r="E71" s="224"/>
      <c r="F71" s="224"/>
      <c r="G71" s="224"/>
      <c r="H71" s="224"/>
      <c r="I71" s="224"/>
      <c r="J71" s="224"/>
      <c r="K71" s="224"/>
      <c r="L71" s="225"/>
      <c r="N71" s="76"/>
      <c r="O71" s="76"/>
      <c r="P71" s="77"/>
      <c r="Q71" s="46"/>
      <c r="R71" s="46"/>
      <c r="S71" s="46"/>
      <c r="T71" s="78"/>
      <c r="U71" s="78"/>
      <c r="V71" s="78"/>
      <c r="W71" s="78"/>
      <c r="X71" s="78"/>
      <c r="Y71" s="78"/>
      <c r="Z71" s="78"/>
      <c r="AA71" s="78"/>
      <c r="AB71" s="78"/>
      <c r="AC71" s="78"/>
      <c r="AD71" s="78"/>
      <c r="AE71" s="78"/>
      <c r="AF71" s="78"/>
      <c r="AG71" s="78"/>
    </row>
    <row r="72" spans="1:37" ht="15.75" customHeight="1" thickBot="1" x14ac:dyDescent="0.3">
      <c r="A72" s="189" t="s">
        <v>175</v>
      </c>
      <c r="B72" s="189"/>
      <c r="C72" s="189"/>
      <c r="D72" s="190"/>
      <c r="E72" s="21"/>
    </row>
    <row r="73" spans="1:37" ht="50.25" customHeight="1" thickBot="1" x14ac:dyDescent="0.3">
      <c r="A73" s="201"/>
      <c r="B73" s="202"/>
      <c r="C73" s="202"/>
      <c r="D73" s="203"/>
      <c r="E73" s="21"/>
      <c r="T73" s="31"/>
    </row>
    <row r="74" spans="1:37" ht="15.75" customHeight="1" x14ac:dyDescent="0.25">
      <c r="T74" s="31"/>
    </row>
    <row r="75" spans="1:37" ht="15.75" customHeight="1" x14ac:dyDescent="0.25"/>
    <row r="76" spans="1:37" ht="15.75" customHeight="1" thickBot="1" x14ac:dyDescent="0.3"/>
    <row r="77" spans="1:37" ht="24" customHeight="1" thickBot="1" x14ac:dyDescent="0.3">
      <c r="A77" s="185">
        <v>7</v>
      </c>
      <c r="B77" s="186"/>
      <c r="C77" s="186"/>
      <c r="D77" s="187"/>
    </row>
    <row r="78" spans="1:37" ht="14.4" thickBot="1" x14ac:dyDescent="0.3">
      <c r="A78" s="197" t="s">
        <v>32</v>
      </c>
      <c r="B78" s="199" t="s">
        <v>119</v>
      </c>
      <c r="C78" s="199" t="s">
        <v>81</v>
      </c>
      <c r="D78" s="204" t="s">
        <v>137</v>
      </c>
      <c r="E78" s="214" t="s">
        <v>41</v>
      </c>
      <c r="F78" s="215"/>
      <c r="G78" s="215"/>
      <c r="H78" s="215"/>
      <c r="I78" s="216"/>
      <c r="J78" s="217" t="s">
        <v>59</v>
      </c>
      <c r="K78" s="218"/>
      <c r="L78" s="219"/>
    </row>
    <row r="79" spans="1:37" ht="28.2" thickBot="1" x14ac:dyDescent="0.35">
      <c r="A79" s="198"/>
      <c r="B79" s="200"/>
      <c r="C79" s="200"/>
      <c r="D79" s="205"/>
      <c r="E79" s="39" t="s">
        <v>58</v>
      </c>
      <c r="F79" s="9" t="s">
        <v>67</v>
      </c>
      <c r="G79" s="9" t="s">
        <v>68</v>
      </c>
      <c r="H79" s="9" t="s">
        <v>69</v>
      </c>
      <c r="I79" s="40" t="s">
        <v>40</v>
      </c>
      <c r="J79" s="39" t="s">
        <v>78</v>
      </c>
      <c r="K79" s="9" t="s">
        <v>77</v>
      </c>
      <c r="L79" s="40" t="s">
        <v>76</v>
      </c>
      <c r="M79" s="50" t="s">
        <v>185</v>
      </c>
      <c r="N79" s="87" t="s">
        <v>79</v>
      </c>
      <c r="O79" s="50" t="s">
        <v>138</v>
      </c>
      <c r="P79" s="49" t="s">
        <v>139</v>
      </c>
      <c r="Q79" s="37"/>
      <c r="R79" s="37"/>
      <c r="S79" s="37"/>
      <c r="T79" s="45" t="s">
        <v>58</v>
      </c>
      <c r="U79" s="44" t="s">
        <v>71</v>
      </c>
      <c r="V79" s="44" t="s">
        <v>72</v>
      </c>
      <c r="W79" s="44" t="s">
        <v>61</v>
      </c>
      <c r="X79" s="44" t="s">
        <v>62</v>
      </c>
      <c r="Y79" s="44" t="s">
        <v>73</v>
      </c>
      <c r="Z79" s="44" t="s">
        <v>40</v>
      </c>
      <c r="AA79" s="44" t="s">
        <v>74</v>
      </c>
      <c r="AB79" s="44" t="s">
        <v>70</v>
      </c>
      <c r="AC79" s="44" t="s">
        <v>75</v>
      </c>
      <c r="AD79" s="44" t="s">
        <v>63</v>
      </c>
      <c r="AE79" s="44" t="s">
        <v>64</v>
      </c>
      <c r="AF79" s="44" t="s">
        <v>65</v>
      </c>
      <c r="AG79" s="44" t="s">
        <v>66</v>
      </c>
      <c r="AH79" s="81" t="s">
        <v>108</v>
      </c>
      <c r="AI79" s="81" t="s">
        <v>107</v>
      </c>
      <c r="AJ79" s="81" t="s">
        <v>109</v>
      </c>
      <c r="AK79" s="81" t="s">
        <v>102</v>
      </c>
    </row>
    <row r="80" spans="1:37" ht="55.5" customHeight="1" thickBot="1" x14ac:dyDescent="0.35">
      <c r="A80" s="92"/>
      <c r="B80" s="85"/>
      <c r="C80" s="86"/>
      <c r="D80" s="85"/>
      <c r="E80" s="32"/>
      <c r="F80" s="33"/>
      <c r="G80" s="34"/>
      <c r="H80" s="90"/>
      <c r="I80" s="91"/>
      <c r="J80" s="41"/>
      <c r="K80" s="42"/>
      <c r="L80" s="43"/>
      <c r="M80" s="48"/>
      <c r="N80" s="63">
        <f>ROUNDUP(($AG80*10)/10, 1)</f>
        <v>0.1</v>
      </c>
      <c r="O80" s="63">
        <f>AVERAGE(AH80:AK80) * 2.5</f>
        <v>0</v>
      </c>
      <c r="P80" s="38">
        <f>M80*N80 /10</f>
        <v>0</v>
      </c>
      <c r="Q80" s="36"/>
      <c r="R80" s="36"/>
      <c r="S80" s="36"/>
      <c r="T80" s="8">
        <f>IF(ISBLANK(E80),0,
 IF($E80="Network (N)", 0.85, 1) *
 IF($E80="Adjacent (A)", 0.62, 1) *
 IF($E80="Local (L)", 0.55, 1) *
 IF($E80="Physical (P)", 0.2, 1))</f>
        <v>0</v>
      </c>
      <c r="U80" s="8">
        <f>IF(ISBLANK(F80),0,
 IF($F80="High (H)", 0.44, 1) *
 IF($F80="Low (L)", 0.77, 1))</f>
        <v>0</v>
      </c>
      <c r="V80" s="8">
        <f>IF(ISBLANK(G80),0,
 IF($G80="None (N)", 0.85, 1) *
 IF($G80="Low (L)", $W80, 1) *
 IF($G80="High (H)", $X80, 1))</f>
        <v>0</v>
      </c>
      <c r="W80" s="8">
        <f>IF($I80="Unchanged (U)", 0.62, 0.68)</f>
        <v>0.68</v>
      </c>
      <c r="X80" s="8">
        <f>IF($I80="Unchanged (U)", 0.27, 0.5)</f>
        <v>0.5</v>
      </c>
      <c r="Y80" s="8">
        <f>IF(ISBLANK(H80),0,
 IF($H80="None (N)", 0.85, 1) *
 IF($H80="Required (R)", 0.62, 1))</f>
        <v>0</v>
      </c>
      <c r="Z80" s="8">
        <f>IF(ISBLANK(I80),0,
 IF($I80="Unchanged (U)", 6.42, 1) *
 IF($I80="Changed ( C )", 7.52, 1))</f>
        <v>0</v>
      </c>
      <c r="AA80" s="8">
        <f>IF(ISBLANK(J80),0,
 IF($J80="None (N)", 0, 1) *
 IF($J80="Low (L)", 0.22, 1) *
 IF($J80="High (H)", 0.56, 1))</f>
        <v>0</v>
      </c>
      <c r="AB80" s="8">
        <f>IF(ISBLANK(K80),0,
 IF($K80="None (N)", 0, 1) *
 IF($K80="Low (L)", 0.22, 1) *
 IF($K80="High (H)", 0.56, 1))</f>
        <v>0</v>
      </c>
      <c r="AC80" s="8">
        <f>IF(ISBLANK(L80),0,
 IF($L80="None (N)", 0, 1) *
 IF($L80="Low (L)", 0.22, 1) *
 IF($L80="High (H)", 0.56, 1))</f>
        <v>0</v>
      </c>
      <c r="AD80" s="8">
        <f>8.22 * $T80 * $U80 * $V80 * $Y80</f>
        <v>0</v>
      </c>
      <c r="AE80" s="8">
        <f>(1 - ((1 - $AA80) * (1 - $AB80) * (1 - $AC80)))</f>
        <v>0</v>
      </c>
      <c r="AF80" s="8">
        <f>IF($I80="Unchanged (U)",
  $Z80 * $AE80,
  $Z80 * ($AE80 - 0.029) -
   3.25 * POWER($AE80 - 0.02, 15))</f>
        <v>1.0649600000000003E-25</v>
      </c>
      <c r="AG80" s="8">
        <f>IF($AF80&lt;=0, 0,
  IF($I80="Unchanged (U)",
    MIN($AD80 + $AF80, 10),
    MIN(($AD80 + $AF80) * 1.08, 10)))</f>
        <v>1.1501568000000004E-25</v>
      </c>
      <c r="AH80" s="80">
        <f>IF(ISBLANK(E83),0,
IF($E83="Non Applicable [0]", 0,1) *
IF($E83="Dégats limités sur la production [1]", 1,1) *
IF($E83="Dégats significatifs sur la production [2]",2,1)*
IF($E83="Dégats majeurs sur la production [3]",3,1) *
IF($E83="Arrêt de production sur le long terme [4]",4,1))</f>
        <v>0</v>
      </c>
      <c r="AI80" s="80">
        <f>IF(ISBLANK(G83),0,
IF($G83="Non Applicable [0]", 0,1) *
IF($G83="Non respect des engagements et SLA [1]", 1,1) *
IF($G83="Non respect d'une norme obligatoire (PCI-DSS, RGPD, …) [2]",2,1)*
IF($G83="Perte d'une certification (ISO, PCI-DSS, …) [3]", 3,1) *
IF($G83="Poursuite judiciaire possible [4]",4,1))</f>
        <v>0</v>
      </c>
      <c r="AJ80" s="80">
        <f>IF(ISBLANK(I83),0,
IF($I83="Non Applicable [0]", 0,1) *
IF($I83="Les coûts de dommages sont moins élevés que résoudre le problème [1]", 1,1) *
IF($I83="Effet mineur sur le bénéfice annuel [2]",2,1)*
IF($I83="Effet significatif sur le bénéfice annuel [3]", 3,1) *
IF($I83="Pouvant amener au dépôt de bilan [4]",4,1))</f>
        <v>0</v>
      </c>
      <c r="AK80" s="80">
        <f>IF(ISBLANK(K83),0,
IF($K83="Non Applicable [0]",0,1) *
IF($K83="Dégâts minimes [1]", 1,1) *
IF($K83="Perte de confiance [2]",2,1)*
IF($K83="Perte de grandes comptes [3]", 3,1) *
IF($K83="Dégradation de la marque [4]",4,1))</f>
        <v>0</v>
      </c>
    </row>
    <row r="81" spans="1:37" ht="14.4" x14ac:dyDescent="0.25">
      <c r="A81" s="188" t="s">
        <v>120</v>
      </c>
      <c r="B81" s="189"/>
      <c r="C81" s="189"/>
      <c r="D81" s="190"/>
      <c r="E81" s="230" t="s">
        <v>99</v>
      </c>
      <c r="F81" s="231"/>
      <c r="G81" s="231"/>
      <c r="H81" s="231"/>
      <c r="I81" s="231"/>
      <c r="J81" s="231"/>
      <c r="K81" s="231"/>
      <c r="L81" s="232"/>
      <c r="N81" s="76"/>
      <c r="O81" s="76"/>
      <c r="P81" s="77"/>
      <c r="Q81" s="46"/>
      <c r="R81" s="46"/>
      <c r="S81" s="46"/>
      <c r="T81" s="78"/>
      <c r="U81" s="78"/>
      <c r="V81" s="78"/>
      <c r="W81" s="78"/>
      <c r="X81" s="78"/>
      <c r="Y81" s="78"/>
      <c r="Z81" s="78"/>
      <c r="AA81" s="78"/>
      <c r="AB81" s="78"/>
      <c r="AC81" s="78"/>
      <c r="AD81" s="78"/>
      <c r="AE81" s="78"/>
      <c r="AF81" s="78"/>
      <c r="AG81" s="78"/>
    </row>
    <row r="82" spans="1:37" thickBot="1" x14ac:dyDescent="0.3">
      <c r="A82" s="191"/>
      <c r="B82" s="192"/>
      <c r="C82" s="192"/>
      <c r="D82" s="193"/>
      <c r="E82" s="229" t="s">
        <v>23</v>
      </c>
      <c r="F82" s="229"/>
      <c r="G82" s="229" t="s">
        <v>25</v>
      </c>
      <c r="H82" s="229"/>
      <c r="I82" s="229" t="s">
        <v>22</v>
      </c>
      <c r="J82" s="229"/>
      <c r="K82" s="229" t="s">
        <v>24</v>
      </c>
      <c r="L82" s="233"/>
      <c r="N82" s="76"/>
      <c r="O82" s="76"/>
      <c r="P82" s="77"/>
      <c r="Q82" s="46"/>
      <c r="R82" s="46"/>
      <c r="S82" s="46"/>
      <c r="T82" s="78"/>
      <c r="U82" s="78"/>
      <c r="V82" s="78"/>
      <c r="W82" s="78"/>
      <c r="X82" s="78"/>
      <c r="Y82" s="78"/>
      <c r="Z82" s="78"/>
      <c r="AA82" s="78"/>
      <c r="AB82" s="78"/>
      <c r="AC82" s="78"/>
      <c r="AD82" s="78"/>
      <c r="AE82" s="78"/>
      <c r="AF82" s="78"/>
      <c r="AG82" s="78"/>
    </row>
    <row r="83" spans="1:37" ht="50.4" customHeight="1" thickBot="1" x14ac:dyDescent="0.3">
      <c r="A83" s="206"/>
      <c r="B83" s="207"/>
      <c r="C83" s="207"/>
      <c r="D83" s="208"/>
      <c r="E83" s="224"/>
      <c r="F83" s="224"/>
      <c r="G83" s="224"/>
      <c r="H83" s="224"/>
      <c r="I83" s="224"/>
      <c r="J83" s="224"/>
      <c r="K83" s="224"/>
      <c r="L83" s="225"/>
      <c r="N83" s="76"/>
      <c r="O83" s="76"/>
      <c r="P83" s="77"/>
      <c r="Q83" s="46"/>
      <c r="R83" s="46"/>
      <c r="S83" s="46"/>
      <c r="T83" s="78"/>
      <c r="U83" s="78"/>
      <c r="V83" s="78"/>
      <c r="W83" s="78"/>
      <c r="X83" s="78"/>
      <c r="Y83" s="78"/>
      <c r="Z83" s="78"/>
      <c r="AA83" s="78"/>
      <c r="AB83" s="78"/>
      <c r="AC83" s="78"/>
      <c r="AD83" s="78"/>
      <c r="AE83" s="78"/>
      <c r="AF83" s="78"/>
      <c r="AG83" s="78"/>
    </row>
    <row r="84" spans="1:37" ht="15.75" customHeight="1" thickBot="1" x14ac:dyDescent="0.3">
      <c r="A84" s="189" t="s">
        <v>175</v>
      </c>
      <c r="B84" s="189"/>
      <c r="C84" s="189"/>
      <c r="D84" s="190"/>
      <c r="E84" s="21"/>
    </row>
    <row r="85" spans="1:37" ht="57" customHeight="1" thickBot="1" x14ac:dyDescent="0.3">
      <c r="A85" s="201"/>
      <c r="B85" s="202"/>
      <c r="C85" s="202"/>
      <c r="D85" s="203"/>
      <c r="E85" s="21"/>
      <c r="T85" s="31"/>
    </row>
    <row r="86" spans="1:37" ht="15.75" customHeight="1" x14ac:dyDescent="0.25">
      <c r="T86" s="31"/>
    </row>
    <row r="87" spans="1:37" ht="15.75" customHeight="1" x14ac:dyDescent="0.25"/>
    <row r="88" spans="1:37" ht="15.75" customHeight="1" thickBot="1" x14ac:dyDescent="0.3"/>
    <row r="89" spans="1:37" ht="31.2" customHeight="1" thickBot="1" x14ac:dyDescent="0.3">
      <c r="A89" s="185">
        <v>8</v>
      </c>
      <c r="B89" s="186"/>
      <c r="C89" s="186"/>
      <c r="D89" s="187"/>
    </row>
    <row r="90" spans="1:37" ht="14.4" thickBot="1" x14ac:dyDescent="0.3">
      <c r="A90" s="197" t="s">
        <v>32</v>
      </c>
      <c r="B90" s="199" t="s">
        <v>119</v>
      </c>
      <c r="C90" s="199" t="s">
        <v>81</v>
      </c>
      <c r="D90" s="204" t="s">
        <v>137</v>
      </c>
      <c r="E90" s="214" t="s">
        <v>41</v>
      </c>
      <c r="F90" s="215"/>
      <c r="G90" s="215"/>
      <c r="H90" s="215"/>
      <c r="I90" s="216"/>
      <c r="J90" s="217" t="s">
        <v>59</v>
      </c>
      <c r="K90" s="218"/>
      <c r="L90" s="219"/>
    </row>
    <row r="91" spans="1:37" ht="28.2" thickBot="1" x14ac:dyDescent="0.35">
      <c r="A91" s="198"/>
      <c r="B91" s="200"/>
      <c r="C91" s="200"/>
      <c r="D91" s="205"/>
      <c r="E91" s="39" t="s">
        <v>58</v>
      </c>
      <c r="F91" s="9" t="s">
        <v>67</v>
      </c>
      <c r="G91" s="9" t="s">
        <v>68</v>
      </c>
      <c r="H91" s="9" t="s">
        <v>69</v>
      </c>
      <c r="I91" s="40" t="s">
        <v>40</v>
      </c>
      <c r="J91" s="39" t="s">
        <v>78</v>
      </c>
      <c r="K91" s="9" t="s">
        <v>77</v>
      </c>
      <c r="L91" s="40" t="s">
        <v>76</v>
      </c>
      <c r="M91" s="50" t="s">
        <v>185</v>
      </c>
      <c r="N91" s="47" t="s">
        <v>79</v>
      </c>
      <c r="O91" s="50" t="s">
        <v>138</v>
      </c>
      <c r="P91" s="49" t="s">
        <v>139</v>
      </c>
      <c r="Q91" s="37"/>
      <c r="R91" s="37"/>
      <c r="S91" s="37"/>
      <c r="T91" s="45" t="s">
        <v>58</v>
      </c>
      <c r="U91" s="44" t="s">
        <v>71</v>
      </c>
      <c r="V91" s="44" t="s">
        <v>72</v>
      </c>
      <c r="W91" s="44" t="s">
        <v>61</v>
      </c>
      <c r="X91" s="44" t="s">
        <v>62</v>
      </c>
      <c r="Y91" s="44" t="s">
        <v>73</v>
      </c>
      <c r="Z91" s="44" t="s">
        <v>40</v>
      </c>
      <c r="AA91" s="44" t="s">
        <v>74</v>
      </c>
      <c r="AB91" s="44" t="s">
        <v>70</v>
      </c>
      <c r="AC91" s="44" t="s">
        <v>75</v>
      </c>
      <c r="AD91" s="44" t="s">
        <v>63</v>
      </c>
      <c r="AE91" s="44" t="s">
        <v>64</v>
      </c>
      <c r="AF91" s="44" t="s">
        <v>65</v>
      </c>
      <c r="AG91" s="44" t="s">
        <v>66</v>
      </c>
      <c r="AH91" s="81" t="s">
        <v>108</v>
      </c>
      <c r="AI91" s="81" t="s">
        <v>107</v>
      </c>
      <c r="AJ91" s="81" t="s">
        <v>109</v>
      </c>
      <c r="AK91" s="81" t="s">
        <v>102</v>
      </c>
    </row>
    <row r="92" spans="1:37" ht="55.5" customHeight="1" thickBot="1" x14ac:dyDescent="0.35">
      <c r="A92" s="84"/>
      <c r="B92" s="85"/>
      <c r="C92" s="86"/>
      <c r="D92" s="85"/>
      <c r="E92" s="32"/>
      <c r="F92" s="33"/>
      <c r="G92" s="34"/>
      <c r="H92" s="30"/>
      <c r="I92" s="35"/>
      <c r="J92" s="41"/>
      <c r="K92" s="42"/>
      <c r="L92" s="43"/>
      <c r="M92" s="48"/>
      <c r="N92" s="63">
        <f>ROUNDUP(($AG92*10)/10, 1)</f>
        <v>0.1</v>
      </c>
      <c r="O92" s="63">
        <f>AVERAGE(AH92:AK92) * 2.5</f>
        <v>0</v>
      </c>
      <c r="P92" s="38">
        <f>M92*N92 /10</f>
        <v>0</v>
      </c>
      <c r="Q92" s="36"/>
      <c r="R92" s="36"/>
      <c r="S92" s="36"/>
      <c r="T92" s="8">
        <f>IF(ISBLANK(E92),0,
 IF($E92="Network (N)", 0.85, 1) *
 IF($E92="Adjacent (A)", 0.62, 1) *
 IF($E92="Local (L)", 0.55, 1) *
 IF($E92="Physical (P)", 0.2, 1))</f>
        <v>0</v>
      </c>
      <c r="U92" s="8">
        <f>IF(ISBLANK(F92),0,
 IF($F92="High (H)", 0.44, 1) *
 IF($F92="Low (L)", 0.77, 1))</f>
        <v>0</v>
      </c>
      <c r="V92" s="8">
        <f>IF(ISBLANK(G92),0,
 IF($G92="None (N)", 0.85, 1) *
 IF($G92="Low (L)", $W92, 1) *
 IF($G92="High (H)", $X92, 1))</f>
        <v>0</v>
      </c>
      <c r="W92" s="8">
        <f>IF($I92="Unchanged (U)", 0.62, 0.68)</f>
        <v>0.68</v>
      </c>
      <c r="X92" s="8">
        <f>IF($I92="Unchanged (U)", 0.27, 0.5)</f>
        <v>0.5</v>
      </c>
      <c r="Y92" s="8">
        <f>IF(ISBLANK(H92),0,
 IF($H92="None (N)", 0.85, 1) *
 IF($H92="Required (R)", 0.62, 1))</f>
        <v>0</v>
      </c>
      <c r="Z92" s="8">
        <f>IF(ISBLANK(I92),0,
 IF($I92="Unchanged (U)", 6.42, 1) *
 IF($I92="Changed ( C )", 7.52, 1))</f>
        <v>0</v>
      </c>
      <c r="AA92" s="8">
        <f>IF(ISBLANK(J92),0,
 IF($J92="None (N)", 0, 1) *
 IF($J92="Low (L)", 0.22, 1) *
 IF($J92="High (H)", 0.56, 1))</f>
        <v>0</v>
      </c>
      <c r="AB92" s="8">
        <f>IF(ISBLANK(K92),0,
 IF($K92="None (N)", 0, 1) *
 IF($K92="Low (L)", 0.22, 1) *
 IF($K92="High (H)", 0.56, 1))</f>
        <v>0</v>
      </c>
      <c r="AC92" s="8">
        <f>IF(ISBLANK(L92),0,
 IF($L92="None (N)", 0, 1) *
 IF($L92="Low (L)", 0.22, 1) *
 IF($L92="High (H)", 0.56, 1))</f>
        <v>0</v>
      </c>
      <c r="AD92" s="8">
        <f>8.22 * $T92 * $U92 * $V92 * $Y92</f>
        <v>0</v>
      </c>
      <c r="AE92" s="8">
        <f>(1 - ((1 - $AA92) * (1 - $AB92) * (1 - $AC92)))</f>
        <v>0</v>
      </c>
      <c r="AF92" s="8">
        <f>IF($I92="Unchanged (U)",
  $Z92 * $AE92,
  $Z92 * ($AE92 - 0.029) -
   3.25 * POWER($AE92 - 0.02, 15))</f>
        <v>1.0649600000000003E-25</v>
      </c>
      <c r="AG92" s="8">
        <f>IF($AF92&lt;=0, 0,
  IF($I92="Unchanged (U)",
    MIN($AD92 + $AF92, 10),
    MIN(($AD92 + $AF92) * 1.08, 10)))</f>
        <v>1.1501568000000004E-25</v>
      </c>
      <c r="AH92" s="80">
        <f>IF(ISBLANK(E95),0,
IF($E95="Non Applicable [0]", 0,1) *
IF($E95="Dégats limités sur la production [1]", 1,1) *
IF($E95="Dégats significatifs sur la production [2]",2,1)*
IF($E95="Dégats majeurs sur la production [3]",3,1) *
IF($E95="Arrêt de production sur le long terme [4]",4,1))</f>
        <v>0</v>
      </c>
      <c r="AI92" s="80">
        <f>IF(ISBLANK(G95),0,
IF($G95="Non Applicable [0]", 0,1) *
IF($G95="Non respect des engagements et SLA [1]", 1,1) *
IF($G95="Non respect d'une norme obligatoire (PCI-DSS, RGPD, …) [2]",2,1)*
IF($G95="Perte d'une certification (ISO, PCI-DSS, …) [3]", 3,1) *
IF($G95="Poursuite judiciaire possible [4]",4,1))</f>
        <v>0</v>
      </c>
      <c r="AJ92" s="80">
        <f>IF(ISBLANK(I95),0,
IF($I95="Non Applicable [0]", 0,1) *
IF($I95="Les coûts de dommages sont moins élevés que résoudre le problème [1]", 1,1) *
IF($I95="Effet mineur sur le bénéfice annuel [2]",2,1)*
IF($I95="Effet significatif sur le bénéfice annuel [3]", 3,1) *
IF($I95="Pouvant amener au dépôt de bilan [4]",4,1))</f>
        <v>0</v>
      </c>
      <c r="AK92" s="80">
        <f>IF(ISBLANK(K95),0,
IF($K95="Non Applicable [0]",0,1) *
IF($K95="Dégâts minimes [1]", 1,1) *
IF($K95="Perte de confiance [2]",2,1)*
IF($K95="Perte de grandes comptes [3]", 3,1) *
IF($K95="Dégradation de la marque [4]",4,1))</f>
        <v>0</v>
      </c>
    </row>
    <row r="93" spans="1:37" ht="14.4" x14ac:dyDescent="0.25">
      <c r="A93" s="188" t="s">
        <v>120</v>
      </c>
      <c r="B93" s="189"/>
      <c r="C93" s="189"/>
      <c r="D93" s="190"/>
      <c r="E93" s="230" t="s">
        <v>99</v>
      </c>
      <c r="F93" s="231"/>
      <c r="G93" s="231"/>
      <c r="H93" s="231"/>
      <c r="I93" s="231"/>
      <c r="J93" s="231"/>
      <c r="K93" s="231"/>
      <c r="L93" s="232"/>
      <c r="N93" s="76"/>
      <c r="O93" s="76"/>
      <c r="P93" s="77"/>
      <c r="Q93" s="46"/>
      <c r="R93" s="46"/>
      <c r="S93" s="46"/>
      <c r="T93" s="78"/>
      <c r="U93" s="78"/>
      <c r="V93" s="78"/>
      <c r="W93" s="78"/>
      <c r="X93" s="78"/>
      <c r="Y93" s="78"/>
      <c r="Z93" s="78"/>
      <c r="AA93" s="78"/>
      <c r="AB93" s="78"/>
      <c r="AC93" s="78"/>
      <c r="AD93" s="78"/>
      <c r="AE93" s="78"/>
      <c r="AF93" s="78"/>
      <c r="AG93" s="78"/>
    </row>
    <row r="94" spans="1:37" thickBot="1" x14ac:dyDescent="0.3">
      <c r="A94" s="191"/>
      <c r="B94" s="192"/>
      <c r="C94" s="192"/>
      <c r="D94" s="193"/>
      <c r="E94" s="229" t="s">
        <v>23</v>
      </c>
      <c r="F94" s="229"/>
      <c r="G94" s="229" t="s">
        <v>25</v>
      </c>
      <c r="H94" s="229"/>
      <c r="I94" s="229" t="s">
        <v>22</v>
      </c>
      <c r="J94" s="229"/>
      <c r="K94" s="229" t="s">
        <v>24</v>
      </c>
      <c r="L94" s="229"/>
      <c r="N94" s="76"/>
      <c r="O94" s="76"/>
      <c r="P94" s="77"/>
      <c r="Q94" s="46"/>
      <c r="R94" s="46"/>
      <c r="S94" s="46"/>
      <c r="T94" s="78"/>
      <c r="U94" s="78"/>
      <c r="V94" s="78"/>
      <c r="W94" s="78"/>
      <c r="X94" s="78"/>
      <c r="Y94" s="78"/>
      <c r="Z94" s="78"/>
      <c r="AA94" s="78"/>
      <c r="AB94" s="78"/>
      <c r="AC94" s="78"/>
      <c r="AD94" s="78"/>
      <c r="AE94" s="78"/>
      <c r="AF94" s="78"/>
      <c r="AG94" s="78"/>
    </row>
    <row r="95" spans="1:37" ht="50.4" customHeight="1" thickBot="1" x14ac:dyDescent="0.3">
      <c r="A95" s="209"/>
      <c r="B95" s="209"/>
      <c r="C95" s="209"/>
      <c r="D95" s="210"/>
      <c r="E95" s="234"/>
      <c r="F95" s="235"/>
      <c r="G95" s="236"/>
      <c r="H95" s="236"/>
      <c r="I95" s="236"/>
      <c r="J95" s="236"/>
      <c r="K95" s="236"/>
      <c r="L95" s="236"/>
      <c r="N95" s="76"/>
      <c r="O95" s="76"/>
      <c r="P95" s="77"/>
      <c r="Q95" s="46"/>
      <c r="R95" s="46"/>
      <c r="S95" s="46"/>
      <c r="T95" s="78"/>
      <c r="U95" s="78"/>
      <c r="V95" s="78"/>
      <c r="W95" s="78"/>
      <c r="X95" s="78"/>
      <c r="Y95" s="78"/>
      <c r="Z95" s="78"/>
      <c r="AA95" s="78"/>
      <c r="AB95" s="78"/>
      <c r="AC95" s="78"/>
      <c r="AD95" s="78"/>
      <c r="AE95" s="78"/>
      <c r="AF95" s="78"/>
      <c r="AG95" s="78"/>
    </row>
    <row r="96" spans="1:37" ht="15.75" customHeight="1" thickBot="1" x14ac:dyDescent="0.3">
      <c r="A96" s="189" t="s">
        <v>175</v>
      </c>
      <c r="B96" s="189"/>
      <c r="C96" s="189"/>
      <c r="D96" s="190"/>
      <c r="E96" s="21"/>
    </row>
    <row r="97" spans="1:37" ht="56.25" customHeight="1" thickBot="1" x14ac:dyDescent="0.3">
      <c r="A97" s="201"/>
      <c r="B97" s="202"/>
      <c r="C97" s="202"/>
      <c r="D97" s="203"/>
      <c r="E97" s="21"/>
      <c r="T97" s="31"/>
    </row>
    <row r="98" spans="1:37" ht="15.75" customHeight="1" x14ac:dyDescent="0.25">
      <c r="T98" s="31"/>
    </row>
    <row r="99" spans="1:37" ht="15.75" customHeight="1" x14ac:dyDescent="0.25"/>
    <row r="100" spans="1:37" ht="15.75" customHeight="1" thickBot="1" x14ac:dyDescent="0.3"/>
    <row r="101" spans="1:37" ht="30" customHeight="1" thickBot="1" x14ac:dyDescent="0.3">
      <c r="A101" s="185">
        <v>9</v>
      </c>
      <c r="B101" s="186"/>
      <c r="C101" s="186"/>
      <c r="D101" s="187"/>
    </row>
    <row r="102" spans="1:37" ht="14.4" thickBot="1" x14ac:dyDescent="0.3">
      <c r="A102" s="197" t="s">
        <v>32</v>
      </c>
      <c r="B102" s="199" t="s">
        <v>119</v>
      </c>
      <c r="C102" s="199" t="s">
        <v>81</v>
      </c>
      <c r="D102" s="204" t="s">
        <v>137</v>
      </c>
      <c r="E102" s="214" t="s">
        <v>41</v>
      </c>
      <c r="F102" s="215"/>
      <c r="G102" s="215"/>
      <c r="H102" s="215"/>
      <c r="I102" s="216"/>
      <c r="J102" s="217" t="s">
        <v>59</v>
      </c>
      <c r="K102" s="218"/>
      <c r="L102" s="219"/>
    </row>
    <row r="103" spans="1:37" ht="28.2" thickBot="1" x14ac:dyDescent="0.35">
      <c r="A103" s="198"/>
      <c r="B103" s="200"/>
      <c r="C103" s="200"/>
      <c r="D103" s="205"/>
      <c r="E103" s="39" t="s">
        <v>58</v>
      </c>
      <c r="F103" s="9" t="s">
        <v>67</v>
      </c>
      <c r="G103" s="9" t="s">
        <v>68</v>
      </c>
      <c r="H103" s="9" t="s">
        <v>69</v>
      </c>
      <c r="I103" s="40" t="s">
        <v>40</v>
      </c>
      <c r="J103" s="39" t="s">
        <v>78</v>
      </c>
      <c r="K103" s="9" t="s">
        <v>77</v>
      </c>
      <c r="L103" s="40" t="s">
        <v>76</v>
      </c>
      <c r="M103" s="50" t="s">
        <v>185</v>
      </c>
      <c r="N103" s="87" t="s">
        <v>79</v>
      </c>
      <c r="O103" s="50" t="s">
        <v>138</v>
      </c>
      <c r="P103" s="49" t="s">
        <v>139</v>
      </c>
      <c r="Q103" s="37"/>
      <c r="R103" s="37"/>
      <c r="S103" s="37"/>
      <c r="T103" s="45" t="s">
        <v>58</v>
      </c>
      <c r="U103" s="44" t="s">
        <v>71</v>
      </c>
      <c r="V103" s="44" t="s">
        <v>72</v>
      </c>
      <c r="W103" s="44" t="s">
        <v>61</v>
      </c>
      <c r="X103" s="44" t="s">
        <v>62</v>
      </c>
      <c r="Y103" s="44" t="s">
        <v>73</v>
      </c>
      <c r="Z103" s="44" t="s">
        <v>40</v>
      </c>
      <c r="AA103" s="44" t="s">
        <v>74</v>
      </c>
      <c r="AB103" s="44" t="s">
        <v>70</v>
      </c>
      <c r="AC103" s="44" t="s">
        <v>75</v>
      </c>
      <c r="AD103" s="44" t="s">
        <v>63</v>
      </c>
      <c r="AE103" s="44" t="s">
        <v>64</v>
      </c>
      <c r="AF103" s="44" t="s">
        <v>65</v>
      </c>
      <c r="AG103" s="44" t="s">
        <v>66</v>
      </c>
      <c r="AH103" s="81" t="s">
        <v>108</v>
      </c>
      <c r="AI103" s="81" t="s">
        <v>107</v>
      </c>
      <c r="AJ103" s="81" t="s">
        <v>109</v>
      </c>
      <c r="AK103" s="81" t="s">
        <v>102</v>
      </c>
    </row>
    <row r="104" spans="1:37" ht="55.5" customHeight="1" thickBot="1" x14ac:dyDescent="0.35">
      <c r="A104" s="92"/>
      <c r="B104" s="85"/>
      <c r="C104" s="86"/>
      <c r="D104" s="85"/>
      <c r="E104" s="32"/>
      <c r="F104" s="33"/>
      <c r="G104" s="34"/>
      <c r="H104" s="90"/>
      <c r="I104" s="91"/>
      <c r="J104" s="41"/>
      <c r="K104" s="42"/>
      <c r="L104" s="43"/>
      <c r="M104" s="48"/>
      <c r="N104" s="63">
        <f>ROUNDUP(($AG104*10)/10, 1)</f>
        <v>0.1</v>
      </c>
      <c r="O104" s="63">
        <f>AVERAGE(AH104:AK104) * 2.5</f>
        <v>0</v>
      </c>
      <c r="P104" s="38">
        <f>M104*N104 /10</f>
        <v>0</v>
      </c>
      <c r="Q104" s="36"/>
      <c r="R104" s="36"/>
      <c r="S104" s="36"/>
      <c r="T104" s="8">
        <f>IF(ISBLANK(E104),0,
 IF($E104="Network (N)", 0.85, 1) *
 IF($E104="Adjacent (A)", 0.62, 1) *
 IF($E104="Local (L)", 0.55, 1) *
 IF($E104="Physical (P)", 0.2, 1))</f>
        <v>0</v>
      </c>
      <c r="U104" s="8">
        <f>IF(ISBLANK(F104),0,
 IF($F104="High (H)", 0.44, 1) *
 IF($F104="Low (L)", 0.77, 1))</f>
        <v>0</v>
      </c>
      <c r="V104" s="8">
        <f>IF(ISBLANK(G104),0,
 IF($G104="None (N)", 0.85, 1) *
 IF($G104="Low (L)", $W104, 1) *
 IF($G104="High (H)", $X104, 1))</f>
        <v>0</v>
      </c>
      <c r="W104" s="8">
        <f>IF($I104="Unchanged (U)", 0.62, 0.68)</f>
        <v>0.68</v>
      </c>
      <c r="X104" s="8">
        <f>IF($I104="Unchanged (U)", 0.27, 0.5)</f>
        <v>0.5</v>
      </c>
      <c r="Y104" s="8">
        <f>IF(ISBLANK(H104),0,
 IF($H104="None (N)", 0.85, 1) *
 IF($H104="Required (R)", 0.62, 1))</f>
        <v>0</v>
      </c>
      <c r="Z104" s="8">
        <f>IF(ISBLANK(I104),0,
 IF($I104="Unchanged (U)", 6.42, 1) *
 IF($I104="Changed ( C )", 7.52, 1))</f>
        <v>0</v>
      </c>
      <c r="AA104" s="8">
        <f>IF(ISBLANK(J104),0,
 IF($J104="None (N)", 0, 1) *
 IF($J104="Low (L)", 0.22, 1) *
 IF($J104="High (H)", 0.56, 1))</f>
        <v>0</v>
      </c>
      <c r="AB104" s="8">
        <f>IF(ISBLANK(K104),0,
 IF($K104="None (N)", 0, 1) *
 IF($K104="Low (L)", 0.22, 1) *
 IF($K104="High (H)", 0.56, 1))</f>
        <v>0</v>
      </c>
      <c r="AC104" s="8">
        <f>IF(ISBLANK(L104),0,
 IF($L104="None (N)", 0, 1) *
 IF($L104="Low (L)", 0.22, 1) *
 IF($L104="High (H)", 0.56, 1))</f>
        <v>0</v>
      </c>
      <c r="AD104" s="8">
        <f>8.22 * $T104 * $U104 * $V104 * $Y104</f>
        <v>0</v>
      </c>
      <c r="AE104" s="8">
        <f>(1 - ((1 - $AA104) * (1 - $AB104) * (1 - $AC104)))</f>
        <v>0</v>
      </c>
      <c r="AF104" s="8">
        <f>IF($I104="Unchanged (U)",
  $Z104 * $AE104,
  $Z104 * ($AE104 - 0.029) -
   3.25 * POWER($AE104 - 0.02, 15))</f>
        <v>1.0649600000000003E-25</v>
      </c>
      <c r="AG104" s="8">
        <f>IF($AF104&lt;=0, 0,
  IF($I104="Unchanged (U)",
    MIN($AD104 + $AF104, 10),
    MIN(($AD104 + $AF104) * 1.08, 10)))</f>
        <v>1.1501568000000004E-25</v>
      </c>
      <c r="AH104" s="80">
        <f>IF(ISBLANK(E107),0,
IF($E107="Non Applicable [0]", 0,1) *
IF($E107="Dégats limités sur la production [1]", 1,1) *
IF($E107="Dégats significatifs sur la production [2]",2,1)*
IF($E107="Dégats majeurs sur la production [3]",3,1) *
IF($E107="Arrêt de production sur le long terme [4]",4,1))</f>
        <v>0</v>
      </c>
      <c r="AI104" s="80">
        <f>IF(ISBLANK(G107),0,
IF($G107="Non Applicable [0]", 0,1) *
IF($G107="Non respect des engagements et SLA [1]", 1,1) *
IF($G107="Non respect d'une norme obligatoire (PCI-DSS, RGPD, …) [2]",2,1)*
IF($G107="Perte d'une certification (ISO, PCI-DSS, …) [3]", 3,1) *
IF($G107="Poursuite judiciaire possible [4]",4,1))</f>
        <v>0</v>
      </c>
      <c r="AJ104" s="80">
        <f>IF(ISBLANK(I107),0,
IF($I107="Non Applicable [0]", 0,1) *
IF($I107="Les coûts de dommages sont moins élevés que résoudre le problème [1]", 1,1) *
IF($I107="Effet mineur sur le bénéfice annuel [2]",2,1)*
IF($I107="Effet significatif sur le bénéfice annuel [3]", 3,1) *
IF($I107="Pouvant amener au dépôt de bilan [4]",4,1))</f>
        <v>0</v>
      </c>
      <c r="AK104" s="80">
        <f>IF(ISBLANK(K107),0,
IF($K107="Non Applicable [0]",0,1) *
IF($K107="Dégâts minimes [1]", 1,1) *
IF($K107="Perte de confiance [2]",2,1)*
IF($K107="Perte de grandes comptes [3]", 3,1) *
IF($K107="Dégradation de la marque [4]",4,1))</f>
        <v>0</v>
      </c>
    </row>
    <row r="105" spans="1:37" ht="14.4" x14ac:dyDescent="0.25">
      <c r="A105" s="188" t="s">
        <v>120</v>
      </c>
      <c r="B105" s="189"/>
      <c r="C105" s="189"/>
      <c r="D105" s="190"/>
      <c r="E105" s="230" t="s">
        <v>99</v>
      </c>
      <c r="F105" s="231"/>
      <c r="G105" s="231"/>
      <c r="H105" s="231"/>
      <c r="I105" s="231"/>
      <c r="J105" s="231"/>
      <c r="K105" s="231"/>
      <c r="L105" s="232"/>
      <c r="N105" s="76"/>
      <c r="O105" s="76"/>
      <c r="P105" s="77"/>
      <c r="Q105" s="46"/>
      <c r="R105" s="46"/>
      <c r="S105" s="46"/>
      <c r="T105" s="78"/>
      <c r="U105" s="78"/>
      <c r="V105" s="78"/>
      <c r="W105" s="78"/>
      <c r="X105" s="78"/>
      <c r="Y105" s="78"/>
      <c r="Z105" s="78"/>
      <c r="AA105" s="78"/>
      <c r="AB105" s="78"/>
      <c r="AC105" s="78"/>
      <c r="AD105" s="78"/>
      <c r="AE105" s="78"/>
      <c r="AF105" s="78"/>
      <c r="AG105" s="78"/>
    </row>
    <row r="106" spans="1:37" thickBot="1" x14ac:dyDescent="0.3">
      <c r="A106" s="191"/>
      <c r="B106" s="192"/>
      <c r="C106" s="192"/>
      <c r="D106" s="193"/>
      <c r="E106" s="229" t="s">
        <v>23</v>
      </c>
      <c r="F106" s="229"/>
      <c r="G106" s="229" t="s">
        <v>25</v>
      </c>
      <c r="H106" s="229"/>
      <c r="I106" s="229" t="s">
        <v>22</v>
      </c>
      <c r="J106" s="229"/>
      <c r="K106" s="229" t="s">
        <v>24</v>
      </c>
      <c r="L106" s="233"/>
      <c r="N106" s="76"/>
      <c r="O106" s="76"/>
      <c r="P106" s="77"/>
      <c r="Q106" s="46"/>
      <c r="R106" s="46"/>
      <c r="S106" s="46"/>
      <c r="T106" s="78"/>
      <c r="U106" s="78"/>
      <c r="V106" s="78"/>
      <c r="W106" s="78"/>
      <c r="X106" s="78"/>
      <c r="Y106" s="78"/>
      <c r="Z106" s="78"/>
      <c r="AA106" s="78"/>
      <c r="AB106" s="78"/>
      <c r="AC106" s="78"/>
      <c r="AD106" s="78"/>
      <c r="AE106" s="78"/>
      <c r="AF106" s="78"/>
      <c r="AG106" s="78"/>
    </row>
    <row r="107" spans="1:37" ht="50.4" customHeight="1" thickBot="1" x14ac:dyDescent="0.3">
      <c r="A107" s="194"/>
      <c r="B107" s="195"/>
      <c r="C107" s="195"/>
      <c r="D107" s="196"/>
      <c r="E107" s="224"/>
      <c r="F107" s="224"/>
      <c r="G107" s="224"/>
      <c r="H107" s="224"/>
      <c r="I107" s="224"/>
      <c r="J107" s="224"/>
      <c r="K107" s="224"/>
      <c r="L107" s="225"/>
      <c r="N107" s="76"/>
      <c r="O107" s="76"/>
      <c r="P107" s="77"/>
      <c r="Q107" s="46"/>
      <c r="R107" s="46"/>
      <c r="S107" s="46"/>
      <c r="T107" s="78"/>
      <c r="U107" s="78"/>
      <c r="V107" s="78"/>
      <c r="W107" s="78"/>
      <c r="X107" s="78"/>
      <c r="Y107" s="78"/>
      <c r="Z107" s="78"/>
      <c r="AA107" s="78"/>
      <c r="AB107" s="78"/>
      <c r="AC107" s="78"/>
      <c r="AD107" s="78"/>
      <c r="AE107" s="78"/>
      <c r="AF107" s="78"/>
      <c r="AG107" s="78"/>
    </row>
    <row r="108" spans="1:37" ht="15.75" customHeight="1" thickBot="1" x14ac:dyDescent="0.3">
      <c r="A108" s="189" t="s">
        <v>175</v>
      </c>
      <c r="B108" s="189"/>
      <c r="C108" s="189"/>
      <c r="D108" s="190"/>
      <c r="E108" s="21"/>
    </row>
    <row r="109" spans="1:37" ht="56.25" customHeight="1" thickBot="1" x14ac:dyDescent="0.3">
      <c r="A109" s="201"/>
      <c r="B109" s="202"/>
      <c r="C109" s="202"/>
      <c r="D109" s="203"/>
      <c r="E109" s="21"/>
      <c r="T109" s="31"/>
    </row>
    <row r="110" spans="1:37" ht="15.75" customHeight="1" x14ac:dyDescent="0.25">
      <c r="T110" s="31"/>
    </row>
    <row r="111" spans="1:37" ht="15.75" customHeight="1" x14ac:dyDescent="0.25"/>
    <row r="112" spans="1:37" ht="15.75" customHeight="1" thickBot="1" x14ac:dyDescent="0.3"/>
    <row r="113" spans="1:37" ht="30" customHeight="1" thickBot="1" x14ac:dyDescent="0.3">
      <c r="A113" s="185">
        <v>10</v>
      </c>
      <c r="B113" s="186"/>
      <c r="C113" s="186"/>
      <c r="D113" s="187"/>
    </row>
    <row r="114" spans="1:37" ht="14.4" thickBot="1" x14ac:dyDescent="0.3">
      <c r="A114" s="197" t="s">
        <v>32</v>
      </c>
      <c r="B114" s="199" t="s">
        <v>119</v>
      </c>
      <c r="C114" s="199" t="s">
        <v>81</v>
      </c>
      <c r="D114" s="204" t="s">
        <v>137</v>
      </c>
      <c r="E114" s="214" t="s">
        <v>41</v>
      </c>
      <c r="F114" s="215"/>
      <c r="G114" s="215"/>
      <c r="H114" s="215"/>
      <c r="I114" s="216"/>
      <c r="J114" s="217" t="s">
        <v>59</v>
      </c>
      <c r="K114" s="218"/>
      <c r="L114" s="219"/>
    </row>
    <row r="115" spans="1:37" ht="28.2" thickBot="1" x14ac:dyDescent="0.35">
      <c r="A115" s="198"/>
      <c r="B115" s="200"/>
      <c r="C115" s="200"/>
      <c r="D115" s="205"/>
      <c r="E115" s="39" t="s">
        <v>58</v>
      </c>
      <c r="F115" s="9" t="s">
        <v>67</v>
      </c>
      <c r="G115" s="9" t="s">
        <v>68</v>
      </c>
      <c r="H115" s="9" t="s">
        <v>69</v>
      </c>
      <c r="I115" s="40" t="s">
        <v>40</v>
      </c>
      <c r="J115" s="39" t="s">
        <v>78</v>
      </c>
      <c r="K115" s="9" t="s">
        <v>77</v>
      </c>
      <c r="L115" s="40" t="s">
        <v>76</v>
      </c>
      <c r="M115" s="50" t="s">
        <v>185</v>
      </c>
      <c r="N115" s="87" t="s">
        <v>79</v>
      </c>
      <c r="O115" s="50" t="s">
        <v>138</v>
      </c>
      <c r="P115" s="49" t="s">
        <v>139</v>
      </c>
      <c r="Q115" s="37"/>
      <c r="R115" s="37"/>
      <c r="S115" s="37"/>
      <c r="T115" s="45" t="s">
        <v>58</v>
      </c>
      <c r="U115" s="44" t="s">
        <v>71</v>
      </c>
      <c r="V115" s="44" t="s">
        <v>72</v>
      </c>
      <c r="W115" s="44" t="s">
        <v>61</v>
      </c>
      <c r="X115" s="44" t="s">
        <v>62</v>
      </c>
      <c r="Y115" s="44" t="s">
        <v>73</v>
      </c>
      <c r="Z115" s="44" t="s">
        <v>40</v>
      </c>
      <c r="AA115" s="44" t="s">
        <v>74</v>
      </c>
      <c r="AB115" s="44" t="s">
        <v>70</v>
      </c>
      <c r="AC115" s="44" t="s">
        <v>75</v>
      </c>
      <c r="AD115" s="44" t="s">
        <v>63</v>
      </c>
      <c r="AE115" s="44" t="s">
        <v>64</v>
      </c>
      <c r="AF115" s="44" t="s">
        <v>65</v>
      </c>
      <c r="AG115" s="44" t="s">
        <v>66</v>
      </c>
      <c r="AH115" s="81" t="s">
        <v>108</v>
      </c>
      <c r="AI115" s="81" t="s">
        <v>107</v>
      </c>
      <c r="AJ115" s="81" t="s">
        <v>109</v>
      </c>
      <c r="AK115" s="81" t="s">
        <v>102</v>
      </c>
    </row>
    <row r="116" spans="1:37" ht="55.5" customHeight="1" thickBot="1" x14ac:dyDescent="0.35">
      <c r="A116" s="92"/>
      <c r="B116" s="85"/>
      <c r="C116" s="86"/>
      <c r="D116" s="85"/>
      <c r="E116" s="32"/>
      <c r="F116" s="33"/>
      <c r="G116" s="34"/>
      <c r="H116" s="90"/>
      <c r="I116" s="91"/>
      <c r="J116" s="41"/>
      <c r="K116" s="42"/>
      <c r="L116" s="43"/>
      <c r="M116" s="48"/>
      <c r="N116" s="63">
        <f>ROUNDUP(($AG116*10)/10, 1)</f>
        <v>0.1</v>
      </c>
      <c r="O116" s="63">
        <f>AVERAGE(AH116:AK116) * 2.5</f>
        <v>0</v>
      </c>
      <c r="P116" s="38">
        <f>M116*N116 /10</f>
        <v>0</v>
      </c>
      <c r="Q116" s="36"/>
      <c r="R116" s="36"/>
      <c r="S116" s="36"/>
      <c r="T116" s="8">
        <f>IF(ISBLANK(E116),0,
 IF($E116="Network (N)", 0.85, 1) *
 IF($E116="Adjacent (A)", 0.62, 1) *
 IF($E116="Local (L)", 0.55, 1) *
 IF($E116="Physical (P)", 0.2, 1))</f>
        <v>0</v>
      </c>
      <c r="U116" s="8">
        <f>IF(ISBLANK(F116),0,
 IF($F116="High (H)", 0.44, 1) *
 IF($F116="Low (L)", 0.77, 1))</f>
        <v>0</v>
      </c>
      <c r="V116" s="8">
        <f>IF(ISBLANK(G116),0,
 IF($G116="None (N)", 0.85, 1) *
 IF($G116="Low (L)", $W116, 1) *
 IF($G116="High (H)", $X116, 1))</f>
        <v>0</v>
      </c>
      <c r="W116" s="8">
        <f>IF($I116="Unchanged (U)", 0.62, 0.68)</f>
        <v>0.68</v>
      </c>
      <c r="X116" s="8">
        <f>IF($I116="Unchanged (U)", 0.27, 0.5)</f>
        <v>0.5</v>
      </c>
      <c r="Y116" s="8">
        <f>IF(ISBLANK(H116),0,
 IF($H116="None (N)", 0.85, 1) *
 IF($H116="Required (R)", 0.62, 1))</f>
        <v>0</v>
      </c>
      <c r="Z116" s="8">
        <f>IF(ISBLANK(I116),0,
 IF($I116="Unchanged (U)", 6.42, 1) *
 IF($I116="Changed ( C )", 7.52, 1))</f>
        <v>0</v>
      </c>
      <c r="AA116" s="8">
        <f>IF(ISBLANK(J116),0,
 IF($J116="None (N)", 0, 1) *
 IF($J116="Low (L)", 0.22, 1) *
 IF($J116="High (H)", 0.56, 1))</f>
        <v>0</v>
      </c>
      <c r="AB116" s="8">
        <f>IF(ISBLANK(K116),0,
 IF($K116="None (N)", 0, 1) *
 IF($K116="Low (L)", 0.22, 1) *
 IF($K116="High (H)", 0.56, 1))</f>
        <v>0</v>
      </c>
      <c r="AC116" s="8">
        <f>IF(ISBLANK(L116),0,
 IF($L116="None (N)", 0, 1) *
 IF($L116="Low (L)", 0.22, 1) *
 IF($L116="High (H)", 0.56, 1))</f>
        <v>0</v>
      </c>
      <c r="AD116" s="8">
        <f>8.22 * $T116 * $U116 * $V116 * $Y116</f>
        <v>0</v>
      </c>
      <c r="AE116" s="8">
        <f>(1 - ((1 - $AA116) * (1 - $AB116) * (1 - $AC116)))</f>
        <v>0</v>
      </c>
      <c r="AF116" s="8">
        <f>IF($I116="Unchanged (U)",
  $Z116 * $AE116,
  $Z116 * ($AE116 - 0.029) -
   3.25 * POWER($AE116 - 0.02, 15))</f>
        <v>1.0649600000000003E-25</v>
      </c>
      <c r="AG116" s="8">
        <f>IF($AF116&lt;=0, 0,
  IF($I116="Unchanged (U)",
    MIN($AD116 + $AF116, 10),
    MIN(($AD116 + $AF116) * 1.08, 10)))</f>
        <v>1.1501568000000004E-25</v>
      </c>
      <c r="AH116" s="80">
        <f>IF(ISBLANK(E119),0,
IF($E119="Non Applicable [0]", 0,1) *
IF($E119="Dégats limités sur la production [1]", 1,1) *
IF($E119="Dégats significatifs sur la production [2]",2,1)*
IF($E119="Dégats majeurs sur la production [3]",3,1) *
IF($E119="Arrêt de production sur le long terme [4]",4,1))</f>
        <v>0</v>
      </c>
      <c r="AI116" s="80">
        <f>IF(ISBLANK(G119),0,
IF($G119="Non Applicable [0]", 0,1) *
IF($G119="Non respect des engagements et SLA [1]", 1,1) *
IF($G119="Non respect d'une norme obligatoire (PCI-DSS, RGPD, …) [2]",2,1)*
IF($G119="Perte d'une certification (ISO, PCI-DSS, …) [3]", 3,1) *
IF($G119="Poursuite judiciaire possible [4]",4,1))</f>
        <v>0</v>
      </c>
      <c r="AJ116" s="80">
        <f>IF(ISBLANK(I119),0,
IF($I119="Non Applicable [0]", 0,1) *
IF($I119="Les coûts de dommages sont moins élevés que résoudre le problème [1]", 1,1) *
IF($I119="Effet mineur sur le bénéfice annuel [2]",2,1)*
IF($I119="Effet significatif sur le bénéfice annuel [3]", 3,1) *
IF($I119="Pouvant amener au dépôt de bilan [4]",4,1))</f>
        <v>0</v>
      </c>
      <c r="AK116" s="80">
        <f>IF(ISBLANK(K119),0,
IF($K119="Non Applicable [0]",0,1) *
IF($K119="Dégâts minimes [1]", 1,1) *
IF($K119="Perte de confiance [2]",2,1)*
IF($K119="Perte de grandes comptes [3]", 3,1) *
IF($K119="Dégradation de la marque [4]",4,1))</f>
        <v>0</v>
      </c>
    </row>
    <row r="117" spans="1:37" ht="14.4" x14ac:dyDescent="0.25">
      <c r="A117" s="188" t="s">
        <v>120</v>
      </c>
      <c r="B117" s="189"/>
      <c r="C117" s="189"/>
      <c r="D117" s="190"/>
      <c r="E117" s="230" t="s">
        <v>99</v>
      </c>
      <c r="F117" s="231"/>
      <c r="G117" s="231"/>
      <c r="H117" s="231"/>
      <c r="I117" s="231"/>
      <c r="J117" s="231"/>
      <c r="K117" s="231"/>
      <c r="L117" s="232"/>
      <c r="N117" s="76"/>
      <c r="O117" s="76"/>
      <c r="P117" s="77"/>
      <c r="Q117" s="46"/>
      <c r="R117" s="46"/>
      <c r="S117" s="46"/>
      <c r="T117" s="78"/>
      <c r="U117" s="78"/>
      <c r="V117" s="78"/>
      <c r="W117" s="78"/>
      <c r="X117" s="78"/>
      <c r="Y117" s="78"/>
      <c r="Z117" s="78"/>
      <c r="AA117" s="78"/>
      <c r="AB117" s="78"/>
      <c r="AC117" s="78"/>
      <c r="AD117" s="78"/>
      <c r="AE117" s="78"/>
      <c r="AF117" s="78"/>
      <c r="AG117" s="78"/>
    </row>
    <row r="118" spans="1:37" thickBot="1" x14ac:dyDescent="0.3">
      <c r="A118" s="191"/>
      <c r="B118" s="192"/>
      <c r="C118" s="192"/>
      <c r="D118" s="193"/>
      <c r="E118" s="229" t="s">
        <v>23</v>
      </c>
      <c r="F118" s="229"/>
      <c r="G118" s="229" t="s">
        <v>25</v>
      </c>
      <c r="H118" s="229"/>
      <c r="I118" s="229" t="s">
        <v>22</v>
      </c>
      <c r="J118" s="229"/>
      <c r="K118" s="229" t="s">
        <v>24</v>
      </c>
      <c r="L118" s="233"/>
      <c r="N118" s="76"/>
      <c r="O118" s="76"/>
      <c r="P118" s="77"/>
      <c r="Q118" s="46"/>
      <c r="R118" s="46"/>
      <c r="S118" s="46"/>
      <c r="T118" s="78"/>
      <c r="U118" s="78"/>
      <c r="V118" s="78"/>
      <c r="W118" s="78"/>
      <c r="X118" s="78"/>
      <c r="Y118" s="78"/>
      <c r="Z118" s="78"/>
      <c r="AA118" s="78"/>
      <c r="AB118" s="78"/>
      <c r="AC118" s="78"/>
      <c r="AD118" s="78"/>
      <c r="AE118" s="78"/>
      <c r="AF118" s="78"/>
      <c r="AG118" s="78"/>
    </row>
    <row r="119" spans="1:37" ht="50.4" customHeight="1" thickBot="1" x14ac:dyDescent="0.3">
      <c r="A119" s="206"/>
      <c r="B119" s="207"/>
      <c r="C119" s="207"/>
      <c r="D119" s="208"/>
      <c r="E119" s="224"/>
      <c r="F119" s="224"/>
      <c r="G119" s="224"/>
      <c r="H119" s="224"/>
      <c r="I119" s="224"/>
      <c r="J119" s="224"/>
      <c r="K119" s="224"/>
      <c r="L119" s="225"/>
      <c r="N119" s="76"/>
      <c r="O119" s="76"/>
      <c r="P119" s="77"/>
      <c r="Q119" s="46"/>
      <c r="R119" s="46"/>
      <c r="S119" s="46"/>
      <c r="T119" s="78"/>
      <c r="U119" s="78"/>
      <c r="V119" s="78"/>
      <c r="W119" s="78"/>
      <c r="X119" s="78"/>
      <c r="Y119" s="78"/>
      <c r="Z119" s="78"/>
      <c r="AA119" s="78"/>
      <c r="AB119" s="78"/>
      <c r="AC119" s="78"/>
      <c r="AD119" s="78"/>
      <c r="AE119" s="78"/>
      <c r="AF119" s="78"/>
      <c r="AG119" s="78"/>
    </row>
    <row r="120" spans="1:37" ht="15.75" customHeight="1" thickBot="1" x14ac:dyDescent="0.3">
      <c r="A120" s="189" t="s">
        <v>175</v>
      </c>
      <c r="B120" s="189"/>
      <c r="C120" s="189"/>
      <c r="D120" s="190"/>
      <c r="E120" s="21"/>
    </row>
    <row r="121" spans="1:37" ht="53.25" customHeight="1" thickBot="1" x14ac:dyDescent="0.3">
      <c r="A121" s="201"/>
      <c r="B121" s="202"/>
      <c r="C121" s="202"/>
      <c r="D121" s="203"/>
      <c r="E121" s="21"/>
      <c r="T121" s="31"/>
    </row>
    <row r="122" spans="1:37" ht="15.75" customHeight="1" x14ac:dyDescent="0.25">
      <c r="T122" s="31"/>
    </row>
    <row r="123" spans="1:37" ht="15.75" customHeight="1" x14ac:dyDescent="0.25"/>
    <row r="124" spans="1:37" ht="15.75" customHeight="1" thickBot="1" x14ac:dyDescent="0.3"/>
    <row r="125" spans="1:37" ht="31.2" customHeight="1" thickBot="1" x14ac:dyDescent="0.3">
      <c r="A125" s="185">
        <v>11</v>
      </c>
      <c r="B125" s="186"/>
      <c r="C125" s="186"/>
      <c r="D125" s="187"/>
    </row>
    <row r="126" spans="1:37" ht="14.4" thickBot="1" x14ac:dyDescent="0.3">
      <c r="A126" s="197" t="s">
        <v>32</v>
      </c>
      <c r="B126" s="199" t="s">
        <v>119</v>
      </c>
      <c r="C126" s="199" t="s">
        <v>81</v>
      </c>
      <c r="D126" s="204" t="s">
        <v>137</v>
      </c>
      <c r="E126" s="214" t="s">
        <v>41</v>
      </c>
      <c r="F126" s="215"/>
      <c r="G126" s="215"/>
      <c r="H126" s="215"/>
      <c r="I126" s="216"/>
      <c r="J126" s="217" t="s">
        <v>59</v>
      </c>
      <c r="K126" s="218"/>
      <c r="L126" s="219"/>
    </row>
    <row r="127" spans="1:37" ht="28.2" thickBot="1" x14ac:dyDescent="0.35">
      <c r="A127" s="198"/>
      <c r="B127" s="200"/>
      <c r="C127" s="200"/>
      <c r="D127" s="205"/>
      <c r="E127" s="39" t="s">
        <v>58</v>
      </c>
      <c r="F127" s="9" t="s">
        <v>67</v>
      </c>
      <c r="G127" s="9" t="s">
        <v>68</v>
      </c>
      <c r="H127" s="9" t="s">
        <v>69</v>
      </c>
      <c r="I127" s="40" t="s">
        <v>40</v>
      </c>
      <c r="J127" s="39" t="s">
        <v>78</v>
      </c>
      <c r="K127" s="9" t="s">
        <v>77</v>
      </c>
      <c r="L127" s="40" t="s">
        <v>76</v>
      </c>
      <c r="M127" s="50" t="s">
        <v>185</v>
      </c>
      <c r="N127" s="87" t="s">
        <v>79</v>
      </c>
      <c r="O127" s="50" t="s">
        <v>138</v>
      </c>
      <c r="P127" s="49" t="s">
        <v>139</v>
      </c>
      <c r="Q127" s="37"/>
      <c r="R127" s="37"/>
      <c r="S127" s="37"/>
      <c r="T127" s="45" t="s">
        <v>58</v>
      </c>
      <c r="U127" s="44" t="s">
        <v>71</v>
      </c>
      <c r="V127" s="44" t="s">
        <v>72</v>
      </c>
      <c r="W127" s="44" t="s">
        <v>61</v>
      </c>
      <c r="X127" s="44" t="s">
        <v>62</v>
      </c>
      <c r="Y127" s="44" t="s">
        <v>73</v>
      </c>
      <c r="Z127" s="44" t="s">
        <v>40</v>
      </c>
      <c r="AA127" s="44" t="s">
        <v>74</v>
      </c>
      <c r="AB127" s="44" t="s">
        <v>70</v>
      </c>
      <c r="AC127" s="44" t="s">
        <v>75</v>
      </c>
      <c r="AD127" s="44" t="s">
        <v>63</v>
      </c>
      <c r="AE127" s="44" t="s">
        <v>64</v>
      </c>
      <c r="AF127" s="44" t="s">
        <v>65</v>
      </c>
      <c r="AG127" s="44" t="s">
        <v>66</v>
      </c>
      <c r="AH127" s="81" t="s">
        <v>108</v>
      </c>
      <c r="AI127" s="81" t="s">
        <v>107</v>
      </c>
      <c r="AJ127" s="81" t="s">
        <v>109</v>
      </c>
      <c r="AK127" s="81" t="s">
        <v>102</v>
      </c>
    </row>
    <row r="128" spans="1:37" ht="55.5" customHeight="1" thickBot="1" x14ac:dyDescent="0.35">
      <c r="A128" s="92"/>
      <c r="B128" s="85"/>
      <c r="C128" s="86"/>
      <c r="D128" s="85"/>
      <c r="E128" s="32"/>
      <c r="F128" s="33"/>
      <c r="G128" s="34"/>
      <c r="H128" s="90"/>
      <c r="I128" s="91"/>
      <c r="J128" s="41"/>
      <c r="K128" s="42"/>
      <c r="L128" s="43"/>
      <c r="M128" s="48"/>
      <c r="N128" s="63">
        <f>ROUNDUP(($AG128*10)/10, 1)</f>
        <v>0.1</v>
      </c>
      <c r="O128" s="63">
        <f>AVERAGE(AH128:AK128) * 2.5</f>
        <v>0</v>
      </c>
      <c r="P128" s="38">
        <f>M128*N128 /10</f>
        <v>0</v>
      </c>
      <c r="Q128" s="36"/>
      <c r="R128" s="36"/>
      <c r="S128" s="36"/>
      <c r="T128" s="8">
        <f>IF(ISBLANK(E128),0,
 IF($E128="Network (N)", 0.85, 1) *
 IF($E128="Adjacent (A)", 0.62, 1) *
 IF($E128="Local (L)", 0.55, 1) *
 IF($E128="Physical (P)", 0.2, 1))</f>
        <v>0</v>
      </c>
      <c r="U128" s="8">
        <f>IF(ISBLANK(F128),0,
 IF($F128="High (H)", 0.44, 1) *
 IF($F128="Low (L)", 0.77, 1))</f>
        <v>0</v>
      </c>
      <c r="V128" s="8">
        <f>IF(ISBLANK(G128),0,
 IF($G128="None (N)", 0.85, 1) *
 IF($G128="Low (L)", $W128, 1) *
 IF($G128="High (H)", $X128, 1))</f>
        <v>0</v>
      </c>
      <c r="W128" s="8">
        <f>IF($I128="Unchanged (U)", 0.62, 0.68)</f>
        <v>0.68</v>
      </c>
      <c r="X128" s="8">
        <f>IF($I128="Unchanged (U)", 0.27, 0.5)</f>
        <v>0.5</v>
      </c>
      <c r="Y128" s="8">
        <f>IF(ISBLANK(H128),0,
 IF($H128="None (N)", 0.85, 1) *
 IF($H128="Required (R)", 0.62, 1))</f>
        <v>0</v>
      </c>
      <c r="Z128" s="8">
        <f>IF(ISBLANK(I128),0,
 IF($I128="Unchanged (U)", 6.42, 1) *
 IF($I128="Changed ( C )", 7.52, 1))</f>
        <v>0</v>
      </c>
      <c r="AA128" s="8">
        <f>IF(ISBLANK(J128),0,
 IF($J128="None (N)", 0, 1) *
 IF($J128="Low (L)", 0.22, 1) *
 IF($J128="High (H)", 0.56, 1))</f>
        <v>0</v>
      </c>
      <c r="AB128" s="8">
        <f>IF(ISBLANK(K128),0,
 IF($K128="None (N)", 0, 1) *
 IF($K128="Low (L)", 0.22, 1) *
 IF($K128="High (H)", 0.56, 1))</f>
        <v>0</v>
      </c>
      <c r="AC128" s="8">
        <f>IF(ISBLANK(L128),0,
 IF($L128="None (N)", 0, 1) *
 IF($L128="Low (L)", 0.22, 1) *
 IF($L128="High (H)", 0.56, 1))</f>
        <v>0</v>
      </c>
      <c r="AD128" s="8">
        <f>8.22 * $T128 * $U128 * $V128 * $Y128</f>
        <v>0</v>
      </c>
      <c r="AE128" s="8">
        <f>(1 - ((1 - $AA128) * (1 - $AB128) * (1 - $AC128)))</f>
        <v>0</v>
      </c>
      <c r="AF128" s="8">
        <f>IF($I128="Unchanged (U)",
  $Z128 * $AE128,
  $Z128 * ($AE128 - 0.029) -
   3.25 * POWER($AE128 - 0.02, 15))</f>
        <v>1.0649600000000003E-25</v>
      </c>
      <c r="AG128" s="8">
        <f>IF($AF128&lt;=0, 0,
  IF($I128="Unchanged (U)",
    MIN($AD128 + $AF128, 10),
    MIN(($AD128 + $AF128) * 1.08, 10)))</f>
        <v>1.1501568000000004E-25</v>
      </c>
      <c r="AH128" s="80">
        <f>IF(ISBLANK(E131),0,
IF($E131="Non Applicable [0]", 0,1) *
IF($E131="Dégats limités sur la production [1]", 1,1) *
IF($E131="Dégats significatifs sur la production [2]",2,1)*
IF($E131="Dégats majeurs sur la production [3]",3,1) *
IF($E131="Arrêt de production sur le long terme [4]",4,1))</f>
        <v>0</v>
      </c>
      <c r="AI128" s="80">
        <f>IF(ISBLANK(G131),0,
IF($G131="Non Applicable [0]", 0,1) *
IF($G131="Non respect des engagements et SLA [1]", 1,1) *
IF($G131="Non respect d'une norme obligatoire (PCI-DSS, RGPD, …) [2]",2,1)*
IF($G131="Perte d'une certification (ISO, PCI-DSS, …) [3]", 3,1) *
IF($G131="Poursuite judiciaire possible [4]",4,1))</f>
        <v>0</v>
      </c>
      <c r="AJ128" s="80">
        <f>IF(ISBLANK(I131),0,
IF($I131="Non Applicable [0]", 0,1) *
IF($I131="Les coûts de dommages sont moins élevés que résoudre le problème [1]", 1,1) *
IF($I131="Effet mineur sur le bénéfice annuel [2]",2,1)*
IF($I131="Effet significatif sur le bénéfice annuel [3]", 3,1) *
IF($I131="Pouvant amener au dépôt de bilan [4]",4,1))</f>
        <v>0</v>
      </c>
      <c r="AK128" s="80">
        <f>IF(ISBLANK(K131),0,
IF($K131="Non Applicable [0]",0,1) *
IF($K131="Dégâts minimes [1]", 1,1) *
IF($K131="Perte de confiance [2]",2,1)*
IF($K131="Perte de grandes comptes [3]", 3,1) *
IF($K131="Dégradation de la marque [4]",4,1))</f>
        <v>0</v>
      </c>
    </row>
    <row r="129" spans="1:37" ht="14.4" x14ac:dyDescent="0.25">
      <c r="A129" s="188" t="s">
        <v>120</v>
      </c>
      <c r="B129" s="189"/>
      <c r="C129" s="189"/>
      <c r="D129" s="190"/>
      <c r="E129" s="230" t="s">
        <v>99</v>
      </c>
      <c r="F129" s="231"/>
      <c r="G129" s="231"/>
      <c r="H129" s="231"/>
      <c r="I129" s="231"/>
      <c r="J129" s="231"/>
      <c r="K129" s="231"/>
      <c r="L129" s="232"/>
      <c r="N129" s="76"/>
      <c r="O129" s="76"/>
      <c r="P129" s="77"/>
      <c r="Q129" s="46"/>
      <c r="R129" s="46"/>
      <c r="S129" s="46"/>
      <c r="T129" s="78"/>
      <c r="U129" s="78"/>
      <c r="V129" s="78"/>
      <c r="W129" s="78"/>
      <c r="X129" s="78"/>
      <c r="Y129" s="78"/>
      <c r="Z129" s="78"/>
      <c r="AA129" s="78"/>
      <c r="AB129" s="78"/>
      <c r="AC129" s="78"/>
      <c r="AD129" s="78"/>
      <c r="AE129" s="78"/>
      <c r="AF129" s="78"/>
      <c r="AG129" s="78"/>
    </row>
    <row r="130" spans="1:37" thickBot="1" x14ac:dyDescent="0.3">
      <c r="A130" s="191"/>
      <c r="B130" s="192"/>
      <c r="C130" s="192"/>
      <c r="D130" s="193"/>
      <c r="E130" s="229" t="s">
        <v>23</v>
      </c>
      <c r="F130" s="229"/>
      <c r="G130" s="229" t="s">
        <v>25</v>
      </c>
      <c r="H130" s="229"/>
      <c r="I130" s="229" t="s">
        <v>22</v>
      </c>
      <c r="J130" s="229"/>
      <c r="K130" s="229" t="s">
        <v>24</v>
      </c>
      <c r="L130" s="233"/>
      <c r="N130" s="76"/>
      <c r="O130" s="76"/>
      <c r="P130" s="77"/>
      <c r="Q130" s="46"/>
      <c r="R130" s="46"/>
      <c r="S130" s="46"/>
      <c r="T130" s="78"/>
      <c r="U130" s="78"/>
      <c r="V130" s="78"/>
      <c r="W130" s="78"/>
      <c r="X130" s="78"/>
      <c r="Y130" s="78"/>
      <c r="Z130" s="78"/>
      <c r="AA130" s="78"/>
      <c r="AB130" s="78"/>
      <c r="AC130" s="78"/>
      <c r="AD130" s="78"/>
      <c r="AE130" s="78"/>
      <c r="AF130" s="78"/>
      <c r="AG130" s="78"/>
    </row>
    <row r="131" spans="1:37" ht="50.4" customHeight="1" thickBot="1" x14ac:dyDescent="0.3">
      <c r="A131" s="206"/>
      <c r="B131" s="207"/>
      <c r="C131" s="207"/>
      <c r="D131" s="208"/>
      <c r="E131" s="224"/>
      <c r="F131" s="224"/>
      <c r="G131" s="224"/>
      <c r="H131" s="224"/>
      <c r="I131" s="224"/>
      <c r="J131" s="224"/>
      <c r="K131" s="224"/>
      <c r="L131" s="225"/>
      <c r="N131" s="76"/>
      <c r="O131" s="76"/>
      <c r="P131" s="77"/>
      <c r="Q131" s="46"/>
      <c r="R131" s="46"/>
      <c r="S131" s="46"/>
      <c r="T131" s="78"/>
      <c r="U131" s="78"/>
      <c r="V131" s="78"/>
      <c r="W131" s="78"/>
      <c r="X131" s="78"/>
      <c r="Y131" s="78"/>
      <c r="Z131" s="78"/>
      <c r="AA131" s="78"/>
      <c r="AB131" s="78"/>
      <c r="AC131" s="78"/>
      <c r="AD131" s="78"/>
      <c r="AE131" s="78"/>
      <c r="AF131" s="78"/>
      <c r="AG131" s="78"/>
    </row>
    <row r="132" spans="1:37" ht="15.75" customHeight="1" thickBot="1" x14ac:dyDescent="0.3">
      <c r="A132" s="189" t="s">
        <v>175</v>
      </c>
      <c r="B132" s="189"/>
      <c r="C132" s="189"/>
      <c r="D132" s="190"/>
      <c r="E132" s="21"/>
    </row>
    <row r="133" spans="1:37" ht="54" customHeight="1" thickBot="1" x14ac:dyDescent="0.3">
      <c r="A133" s="201"/>
      <c r="B133" s="202"/>
      <c r="C133" s="202"/>
      <c r="D133" s="203"/>
      <c r="E133" s="21"/>
      <c r="T133" s="31"/>
    </row>
    <row r="134" spans="1:37" ht="15.75" customHeight="1" x14ac:dyDescent="0.25">
      <c r="T134" s="31"/>
    </row>
    <row r="135" spans="1:37" ht="15.75" customHeight="1" x14ac:dyDescent="0.25"/>
    <row r="136" spans="1:37" ht="15.75" customHeight="1" thickBot="1" x14ac:dyDescent="0.3"/>
    <row r="137" spans="1:37" ht="24" customHeight="1" thickBot="1" x14ac:dyDescent="0.3">
      <c r="A137" s="185">
        <v>12</v>
      </c>
      <c r="B137" s="186"/>
      <c r="C137" s="186"/>
      <c r="D137" s="187"/>
    </row>
    <row r="138" spans="1:37" ht="14.4" thickBot="1" x14ac:dyDescent="0.3">
      <c r="A138" s="197" t="s">
        <v>32</v>
      </c>
      <c r="B138" s="199" t="s">
        <v>119</v>
      </c>
      <c r="C138" s="199" t="s">
        <v>81</v>
      </c>
      <c r="D138" s="204" t="s">
        <v>137</v>
      </c>
      <c r="E138" s="214" t="s">
        <v>41</v>
      </c>
      <c r="F138" s="215"/>
      <c r="G138" s="215"/>
      <c r="H138" s="215"/>
      <c r="I138" s="216"/>
      <c r="J138" s="217" t="s">
        <v>59</v>
      </c>
      <c r="K138" s="218"/>
      <c r="L138" s="219"/>
    </row>
    <row r="139" spans="1:37" ht="28.2" thickBot="1" x14ac:dyDescent="0.35">
      <c r="A139" s="198"/>
      <c r="B139" s="200"/>
      <c r="C139" s="200"/>
      <c r="D139" s="205"/>
      <c r="E139" s="39" t="s">
        <v>58</v>
      </c>
      <c r="F139" s="9" t="s">
        <v>67</v>
      </c>
      <c r="G139" s="9" t="s">
        <v>68</v>
      </c>
      <c r="H139" s="9" t="s">
        <v>69</v>
      </c>
      <c r="I139" s="40" t="s">
        <v>40</v>
      </c>
      <c r="J139" s="39" t="s">
        <v>78</v>
      </c>
      <c r="K139" s="9" t="s">
        <v>77</v>
      </c>
      <c r="L139" s="40" t="s">
        <v>76</v>
      </c>
      <c r="M139" s="50" t="s">
        <v>185</v>
      </c>
      <c r="N139" s="87" t="s">
        <v>79</v>
      </c>
      <c r="O139" s="50" t="s">
        <v>138</v>
      </c>
      <c r="P139" s="49" t="s">
        <v>139</v>
      </c>
      <c r="Q139" s="37"/>
      <c r="R139" s="37"/>
      <c r="S139" s="37"/>
      <c r="T139" s="45" t="s">
        <v>58</v>
      </c>
      <c r="U139" s="44" t="s">
        <v>71</v>
      </c>
      <c r="V139" s="44" t="s">
        <v>72</v>
      </c>
      <c r="W139" s="44" t="s">
        <v>61</v>
      </c>
      <c r="X139" s="44" t="s">
        <v>62</v>
      </c>
      <c r="Y139" s="44" t="s">
        <v>73</v>
      </c>
      <c r="Z139" s="44" t="s">
        <v>40</v>
      </c>
      <c r="AA139" s="44" t="s">
        <v>74</v>
      </c>
      <c r="AB139" s="44" t="s">
        <v>70</v>
      </c>
      <c r="AC139" s="44" t="s">
        <v>75</v>
      </c>
      <c r="AD139" s="44" t="s">
        <v>63</v>
      </c>
      <c r="AE139" s="44" t="s">
        <v>64</v>
      </c>
      <c r="AF139" s="44" t="s">
        <v>65</v>
      </c>
      <c r="AG139" s="44" t="s">
        <v>66</v>
      </c>
      <c r="AH139" s="81" t="s">
        <v>108</v>
      </c>
      <c r="AI139" s="81" t="s">
        <v>107</v>
      </c>
      <c r="AJ139" s="81" t="s">
        <v>109</v>
      </c>
      <c r="AK139" s="81" t="s">
        <v>102</v>
      </c>
    </row>
    <row r="140" spans="1:37" ht="55.5" customHeight="1" thickBot="1" x14ac:dyDescent="0.35">
      <c r="A140" s="92"/>
      <c r="B140" s="85"/>
      <c r="C140" s="86"/>
      <c r="D140" s="85"/>
      <c r="E140" s="32"/>
      <c r="F140" s="33"/>
      <c r="G140" s="34"/>
      <c r="H140" s="90"/>
      <c r="I140" s="91"/>
      <c r="J140" s="41"/>
      <c r="K140" s="42"/>
      <c r="L140" s="43"/>
      <c r="M140" s="48"/>
      <c r="N140" s="63">
        <f>ROUNDUP(($AG140*10)/10, 1)</f>
        <v>0.1</v>
      </c>
      <c r="O140" s="63">
        <f>AVERAGE(AH140:AK140) * 2.5</f>
        <v>0</v>
      </c>
      <c r="P140" s="38">
        <f>M140*N140 /10</f>
        <v>0</v>
      </c>
      <c r="Q140" s="36"/>
      <c r="R140" s="36"/>
      <c r="S140" s="36"/>
      <c r="T140" s="8">
        <f>IF(ISBLANK(E140),0,
 IF($E140="Network (N)", 0.85, 1) *
 IF($E140="Adjacent (A)", 0.62, 1) *
 IF($E140="Local (L)", 0.55, 1) *
 IF($E140="Physical (P)", 0.2, 1))</f>
        <v>0</v>
      </c>
      <c r="U140" s="8">
        <f>IF(ISBLANK(F140),0,
 IF($F140="High (H)", 0.44, 1) *
 IF($F140="Low (L)", 0.77, 1))</f>
        <v>0</v>
      </c>
      <c r="V140" s="8">
        <f>IF(ISBLANK(G140),0,
 IF($G140="None (N)", 0.85, 1) *
 IF($G140="Low (L)", $W140, 1) *
 IF($G140="High (H)", $X140, 1))</f>
        <v>0</v>
      </c>
      <c r="W140" s="8">
        <f>IF($I140="Unchanged (U)", 0.62, 0.68)</f>
        <v>0.68</v>
      </c>
      <c r="X140" s="8">
        <f>IF($I140="Unchanged (U)", 0.27, 0.5)</f>
        <v>0.5</v>
      </c>
      <c r="Y140" s="8">
        <f>IF(ISBLANK(H140),0,
 IF($H140="None (N)", 0.85, 1) *
 IF($H140="Required (R)", 0.62, 1))</f>
        <v>0</v>
      </c>
      <c r="Z140" s="8">
        <f>IF(ISBLANK(I140),0,
 IF($I140="Unchanged (U)", 6.42, 1) *
 IF($I140="Changed ( C )", 7.52, 1))</f>
        <v>0</v>
      </c>
      <c r="AA140" s="8">
        <f>IF(ISBLANK(J140),0,
 IF($J140="None (N)", 0, 1) *
 IF($J140="Low (L)", 0.22, 1) *
 IF($J140="High (H)", 0.56, 1))</f>
        <v>0</v>
      </c>
      <c r="AB140" s="8">
        <f>IF(ISBLANK(K140),0,
 IF($K140="None (N)", 0, 1) *
 IF($K140="Low (L)", 0.22, 1) *
 IF($K140="High (H)", 0.56, 1))</f>
        <v>0</v>
      </c>
      <c r="AC140" s="8">
        <f>IF(ISBLANK(L140),0,
 IF($L140="None (N)", 0, 1) *
 IF($L140="Low (L)", 0.22, 1) *
 IF($L140="High (H)", 0.56, 1))</f>
        <v>0</v>
      </c>
      <c r="AD140" s="8">
        <f>8.22 * $T140 * $U140 * $V140 * $Y140</f>
        <v>0</v>
      </c>
      <c r="AE140" s="8">
        <f>(1 - ((1 - $AA140) * (1 - $AB140) * (1 - $AC140)))</f>
        <v>0</v>
      </c>
      <c r="AF140" s="8">
        <f>IF($I140="Unchanged (U)",
  $Z140 * $AE140,
  $Z140 * ($AE140 - 0.029) -
   3.25 * POWER($AE140 - 0.02, 15))</f>
        <v>1.0649600000000003E-25</v>
      </c>
      <c r="AG140" s="8">
        <f>IF($AF140&lt;=0, 0,
  IF($I140="Unchanged (U)",
    MIN($AD140 + $AF140, 10),
    MIN(($AD140 + $AF140) * 1.08, 10)))</f>
        <v>1.1501568000000004E-25</v>
      </c>
      <c r="AH140" s="80">
        <f>IF(ISBLANK(E143),0,
IF($E143="Non Applicable [0]", 0,1) *
IF($E143="Dégats limités sur la production [1]", 1,1) *
IF($E143="Dégats significatifs sur la production [2]",2,1)*
IF($E143="Dégats majeurs sur la production [3]",3,1) *
IF($E143="Arrêt de production sur le long terme [4]",4,1))</f>
        <v>0</v>
      </c>
      <c r="AI140" s="80">
        <f>IF(ISBLANK(G143),0,
IF($G143="Non Applicable [0]", 0,1) *
IF($G143="Non respect des engagements et SLA [1]", 1,1) *
IF($G143="Non respect d'une norme obligatoire (PCI-DSS, RGPD, …) [2]",2,1)*
IF($G143="Perte d'une certification (ISO, PCI-DSS, …) [3]", 3,1) *
IF($G143="Poursuite judiciaire possible [4]",4,1))</f>
        <v>0</v>
      </c>
      <c r="AJ140" s="80">
        <f>IF(ISBLANK(I143),0,
IF($I143="Non Applicable [0]", 0,1) *
IF($I143="Les coûts de dommages sont moins élevés que résoudre le problème [1]", 1,1) *
IF($I143="Effet mineur sur le bénéfice annuel [2]",2,1)*
IF($I143="Effet significatif sur le bénéfice annuel [3]", 3,1) *
IF($I143="Pouvant amener au dépôt de bilan [4]",4,1))</f>
        <v>0</v>
      </c>
      <c r="AK140" s="80">
        <f>IF(ISBLANK(K143),0,
IF($K143="Non Applicable [0]",0,1) *
IF($K143="Dégâts minimes [1]", 1,1) *
IF($K143="Perte de confiance [2]",2,1)*
IF($K143="Perte de grandes comptes [3]", 3,1) *
IF($K143="Dégradation de la marque [4]",4,1))</f>
        <v>0</v>
      </c>
    </row>
    <row r="141" spans="1:37" ht="14.4" x14ac:dyDescent="0.25">
      <c r="A141" s="188" t="s">
        <v>120</v>
      </c>
      <c r="B141" s="189"/>
      <c r="C141" s="189"/>
      <c r="D141" s="190"/>
      <c r="E141" s="230" t="s">
        <v>99</v>
      </c>
      <c r="F141" s="231"/>
      <c r="G141" s="231"/>
      <c r="H141" s="231"/>
      <c r="I141" s="231"/>
      <c r="J141" s="231"/>
      <c r="K141" s="231"/>
      <c r="L141" s="232"/>
      <c r="N141" s="76"/>
      <c r="O141" s="76"/>
      <c r="P141" s="77"/>
      <c r="Q141" s="46"/>
      <c r="R141" s="46"/>
      <c r="S141" s="46"/>
      <c r="T141" s="78"/>
      <c r="U141" s="78"/>
      <c r="V141" s="78"/>
      <c r="W141" s="78"/>
      <c r="X141" s="78"/>
      <c r="Y141" s="78"/>
      <c r="Z141" s="78"/>
      <c r="AA141" s="78"/>
      <c r="AB141" s="78"/>
      <c r="AC141" s="78"/>
      <c r="AD141" s="78"/>
      <c r="AE141" s="78"/>
      <c r="AF141" s="78"/>
      <c r="AG141" s="78"/>
    </row>
    <row r="142" spans="1:37" thickBot="1" x14ac:dyDescent="0.3">
      <c r="A142" s="191"/>
      <c r="B142" s="192"/>
      <c r="C142" s="192"/>
      <c r="D142" s="193"/>
      <c r="E142" s="229" t="s">
        <v>23</v>
      </c>
      <c r="F142" s="229"/>
      <c r="G142" s="229" t="s">
        <v>25</v>
      </c>
      <c r="H142" s="229"/>
      <c r="I142" s="229" t="s">
        <v>22</v>
      </c>
      <c r="J142" s="229"/>
      <c r="K142" s="229" t="s">
        <v>24</v>
      </c>
      <c r="L142" s="233"/>
      <c r="N142" s="76"/>
      <c r="O142" s="76"/>
      <c r="P142" s="77"/>
      <c r="Q142" s="46"/>
      <c r="R142" s="46"/>
      <c r="S142" s="46"/>
      <c r="T142" s="78"/>
      <c r="U142" s="78"/>
      <c r="V142" s="78"/>
      <c r="W142" s="78"/>
      <c r="X142" s="78"/>
      <c r="Y142" s="78"/>
      <c r="Z142" s="78"/>
      <c r="AA142" s="78"/>
      <c r="AB142" s="78"/>
      <c r="AC142" s="78"/>
      <c r="AD142" s="78"/>
      <c r="AE142" s="78"/>
      <c r="AF142" s="78"/>
      <c r="AG142" s="78"/>
    </row>
    <row r="143" spans="1:37" ht="50.4" customHeight="1" thickBot="1" x14ac:dyDescent="0.3">
      <c r="A143" s="206"/>
      <c r="B143" s="207"/>
      <c r="C143" s="207"/>
      <c r="D143" s="208"/>
      <c r="E143" s="224"/>
      <c r="F143" s="224"/>
      <c r="G143" s="224"/>
      <c r="H143" s="224"/>
      <c r="I143" s="224"/>
      <c r="J143" s="224"/>
      <c r="K143" s="224"/>
      <c r="L143" s="225"/>
      <c r="N143" s="76"/>
      <c r="O143" s="76"/>
      <c r="P143" s="77"/>
      <c r="Q143" s="46"/>
      <c r="R143" s="46"/>
      <c r="S143" s="46"/>
      <c r="T143" s="78"/>
      <c r="U143" s="78"/>
      <c r="V143" s="78"/>
      <c r="W143" s="78"/>
      <c r="X143" s="78"/>
      <c r="Y143" s="78"/>
      <c r="Z143" s="78"/>
      <c r="AA143" s="78"/>
      <c r="AB143" s="78"/>
      <c r="AC143" s="78"/>
      <c r="AD143" s="78"/>
      <c r="AE143" s="78"/>
      <c r="AF143" s="78"/>
      <c r="AG143" s="78"/>
    </row>
    <row r="144" spans="1:37" ht="15.75" customHeight="1" thickBot="1" x14ac:dyDescent="0.3">
      <c r="A144" s="189" t="s">
        <v>175</v>
      </c>
      <c r="B144" s="189"/>
      <c r="C144" s="189"/>
      <c r="D144" s="190"/>
      <c r="E144" s="21"/>
    </row>
    <row r="145" spans="1:37" ht="51.75" customHeight="1" thickBot="1" x14ac:dyDescent="0.3">
      <c r="A145" s="201"/>
      <c r="B145" s="202"/>
      <c r="C145" s="202"/>
      <c r="D145" s="203"/>
      <c r="E145" s="21"/>
      <c r="T145" s="31"/>
    </row>
    <row r="146" spans="1:37" ht="15.75" customHeight="1" x14ac:dyDescent="0.25">
      <c r="T146" s="31"/>
    </row>
    <row r="147" spans="1:37" ht="15.75" customHeight="1" x14ac:dyDescent="0.25"/>
    <row r="148" spans="1:37" ht="15.75" customHeight="1" thickBot="1" x14ac:dyDescent="0.3"/>
    <row r="149" spans="1:37" ht="25.95" customHeight="1" thickBot="1" x14ac:dyDescent="0.3">
      <c r="A149" s="185">
        <v>13</v>
      </c>
      <c r="B149" s="186"/>
      <c r="C149" s="186"/>
      <c r="D149" s="187"/>
    </row>
    <row r="150" spans="1:37" ht="14.4" thickBot="1" x14ac:dyDescent="0.3">
      <c r="A150" s="197" t="s">
        <v>32</v>
      </c>
      <c r="B150" s="199" t="s">
        <v>119</v>
      </c>
      <c r="C150" s="199" t="s">
        <v>81</v>
      </c>
      <c r="D150" s="204" t="s">
        <v>137</v>
      </c>
      <c r="E150" s="214" t="s">
        <v>41</v>
      </c>
      <c r="F150" s="215"/>
      <c r="G150" s="215"/>
      <c r="H150" s="215"/>
      <c r="I150" s="216"/>
      <c r="J150" s="217" t="s">
        <v>59</v>
      </c>
      <c r="K150" s="218"/>
      <c r="L150" s="219"/>
    </row>
    <row r="151" spans="1:37" ht="28.2" thickBot="1" x14ac:dyDescent="0.35">
      <c r="A151" s="198"/>
      <c r="B151" s="200"/>
      <c r="C151" s="200"/>
      <c r="D151" s="205"/>
      <c r="E151" s="39" t="s">
        <v>58</v>
      </c>
      <c r="F151" s="9" t="s">
        <v>67</v>
      </c>
      <c r="G151" s="9" t="s">
        <v>68</v>
      </c>
      <c r="H151" s="9" t="s">
        <v>69</v>
      </c>
      <c r="I151" s="40" t="s">
        <v>40</v>
      </c>
      <c r="J151" s="39" t="s">
        <v>78</v>
      </c>
      <c r="K151" s="9" t="s">
        <v>77</v>
      </c>
      <c r="L151" s="40" t="s">
        <v>76</v>
      </c>
      <c r="M151" s="50" t="s">
        <v>185</v>
      </c>
      <c r="N151" s="87" t="s">
        <v>79</v>
      </c>
      <c r="O151" s="50" t="s">
        <v>138</v>
      </c>
      <c r="P151" s="49" t="s">
        <v>139</v>
      </c>
      <c r="Q151" s="37"/>
      <c r="R151" s="37"/>
      <c r="S151" s="37"/>
      <c r="T151" s="45" t="s">
        <v>58</v>
      </c>
      <c r="U151" s="44" t="s">
        <v>71</v>
      </c>
      <c r="V151" s="44" t="s">
        <v>72</v>
      </c>
      <c r="W151" s="44" t="s">
        <v>61</v>
      </c>
      <c r="X151" s="44" t="s">
        <v>62</v>
      </c>
      <c r="Y151" s="44" t="s">
        <v>73</v>
      </c>
      <c r="Z151" s="44" t="s">
        <v>40</v>
      </c>
      <c r="AA151" s="44" t="s">
        <v>74</v>
      </c>
      <c r="AB151" s="44" t="s">
        <v>70</v>
      </c>
      <c r="AC151" s="44" t="s">
        <v>75</v>
      </c>
      <c r="AD151" s="44" t="s">
        <v>63</v>
      </c>
      <c r="AE151" s="44" t="s">
        <v>64</v>
      </c>
      <c r="AF151" s="44" t="s">
        <v>65</v>
      </c>
      <c r="AG151" s="44" t="s">
        <v>66</v>
      </c>
      <c r="AH151" s="81" t="s">
        <v>108</v>
      </c>
      <c r="AI151" s="81" t="s">
        <v>107</v>
      </c>
      <c r="AJ151" s="81" t="s">
        <v>109</v>
      </c>
      <c r="AK151" s="81" t="s">
        <v>102</v>
      </c>
    </row>
    <row r="152" spans="1:37" ht="55.5" customHeight="1" thickBot="1" x14ac:dyDescent="0.35">
      <c r="A152" s="92"/>
      <c r="B152" s="85"/>
      <c r="C152" s="86"/>
      <c r="D152" s="85"/>
      <c r="E152" s="32"/>
      <c r="F152" s="33"/>
      <c r="G152" s="34"/>
      <c r="H152" s="90"/>
      <c r="I152" s="91"/>
      <c r="J152" s="41"/>
      <c r="K152" s="42"/>
      <c r="L152" s="43"/>
      <c r="M152" s="48"/>
      <c r="N152" s="63">
        <f>ROUNDUP(($AG152*10)/10, 1)</f>
        <v>0.1</v>
      </c>
      <c r="O152" s="63">
        <f>AVERAGE(AH152:AK152) * 2.5</f>
        <v>0</v>
      </c>
      <c r="P152" s="38">
        <f>M152*N152 /10</f>
        <v>0</v>
      </c>
      <c r="Q152" s="36"/>
      <c r="R152" s="36"/>
      <c r="S152" s="36"/>
      <c r="T152" s="8">
        <f>IF(ISBLANK(E152),0,
 IF($E152="Network (N)", 0.85, 1) *
 IF($E152="Adjacent (A)", 0.62, 1) *
 IF($E152="Local (L)", 0.55, 1) *
 IF($E152="Physical (P)", 0.2, 1))</f>
        <v>0</v>
      </c>
      <c r="U152" s="8">
        <f>IF(ISBLANK(F152),0,
 IF($F152="High (H)", 0.44, 1) *
 IF($F152="Low (L)", 0.77, 1))</f>
        <v>0</v>
      </c>
      <c r="V152" s="8">
        <f>IF(ISBLANK(G152),0,
 IF($G152="None (N)", 0.85, 1) *
 IF($G152="Low (L)", $W152, 1) *
 IF($G152="High (H)", $X152, 1))</f>
        <v>0</v>
      </c>
      <c r="W152" s="8">
        <f>IF($I152="Unchanged (U)", 0.62, 0.68)</f>
        <v>0.68</v>
      </c>
      <c r="X152" s="8">
        <f>IF($I152="Unchanged (U)", 0.27, 0.5)</f>
        <v>0.5</v>
      </c>
      <c r="Y152" s="8">
        <f>IF(ISBLANK(H152),0,
 IF($H152="None (N)", 0.85, 1) *
 IF($H152="Required (R)", 0.62, 1))</f>
        <v>0</v>
      </c>
      <c r="Z152" s="8">
        <f>IF(ISBLANK(I152),0,
 IF($I152="Unchanged (U)", 6.42, 1) *
 IF($I152="Changed ( C )", 7.52, 1))</f>
        <v>0</v>
      </c>
      <c r="AA152" s="8">
        <f>IF(ISBLANK(J152),0,
 IF($J152="None (N)", 0, 1) *
 IF($J152="Low (L)", 0.22, 1) *
 IF($J152="High (H)", 0.56, 1))</f>
        <v>0</v>
      </c>
      <c r="AB152" s="8">
        <f>IF(ISBLANK(K152),0,
 IF($K152="None (N)", 0, 1) *
 IF($K152="Low (L)", 0.22, 1) *
 IF($K152="High (H)", 0.56, 1))</f>
        <v>0</v>
      </c>
      <c r="AC152" s="8">
        <f>IF(ISBLANK(L152),0,
 IF($L152="None (N)", 0, 1) *
 IF($L152="Low (L)", 0.22, 1) *
 IF($L152="High (H)", 0.56, 1))</f>
        <v>0</v>
      </c>
      <c r="AD152" s="8">
        <f>8.22 * $T152 * $U152 * $V152 * $Y152</f>
        <v>0</v>
      </c>
      <c r="AE152" s="8">
        <f>(1 - ((1 - $AA152) * (1 - $AB152) * (1 - $AC152)))</f>
        <v>0</v>
      </c>
      <c r="AF152" s="8">
        <f>IF($I152="Unchanged (U)",
  $Z152 * $AE152,
  $Z152 * ($AE152 - 0.029) -
   3.25 * POWER($AE152 - 0.02, 15))</f>
        <v>1.0649600000000003E-25</v>
      </c>
      <c r="AG152" s="8">
        <f>IF($AF152&lt;=0, 0,
  IF($I152="Unchanged (U)",
    MIN($AD152 + $AF152, 10),
    MIN(($AD152 + $AF152) * 1.08, 10)))</f>
        <v>1.1501568000000004E-25</v>
      </c>
      <c r="AH152" s="80">
        <f>IF(ISBLANK(E155),0,
IF($E155="Non Applicable [0]", 0,1) *
IF($E155="Dégats limités sur la production [1]", 1,1) *
IF($E155="Dégats significatifs sur la production [2]",2,1)*
IF($E155="Dégats majeurs sur la production [3]",3,1) *
IF($E155="Arrêt de production sur le long terme [4]",4,1))</f>
        <v>0</v>
      </c>
      <c r="AI152" s="80">
        <f>IF(ISBLANK(G155),0,
IF($G155="Non Applicable [0]", 0,1) *
IF($G155="Non respect des engagements et SLA [1]", 1,1) *
IF($G155="Non respect d'une norme obligatoire (PCI-DSS, RGPD, …) [2]",2,1)*
IF($G155="Perte d'une certification (ISO, PCI-DSS, …) [3]", 3,1) *
IF($G155="Poursuite judiciaire possible [4]",4,1))</f>
        <v>0</v>
      </c>
      <c r="AJ152" s="80">
        <f>IF(ISBLANK(I155),0,
IF($I155="Non Applicable [0]", 0,1) *
IF($I155="Les coûts de dommages sont moins élevés que résoudre le problème [1]", 1,1) *
IF($I155="Effet mineur sur le bénéfice annuel [2]",2,1)*
IF($I155="Effet significatif sur le bénéfice annuel [3]", 3,1) *
IF($I155="Pouvant amener au dépôt de bilan [4]",4,1))</f>
        <v>0</v>
      </c>
      <c r="AK152" s="80">
        <f>IF(ISBLANK(K155),0,
IF($K155="Non Applicable [0]",0,1) *
IF($K155="Dégâts minimes [1]", 1,1) *
IF($K155="Perte de confiance [2]",2,1)*
IF($K155="Perte de grandes comptes [3]", 3,1) *
IF($K155="Dégradation de la marque [4]",4,1))</f>
        <v>0</v>
      </c>
    </row>
    <row r="153" spans="1:37" ht="14.4" x14ac:dyDescent="0.25">
      <c r="A153" s="188" t="s">
        <v>120</v>
      </c>
      <c r="B153" s="189"/>
      <c r="C153" s="189"/>
      <c r="D153" s="190"/>
      <c r="E153" s="230" t="s">
        <v>99</v>
      </c>
      <c r="F153" s="231"/>
      <c r="G153" s="231"/>
      <c r="H153" s="231"/>
      <c r="I153" s="231"/>
      <c r="J153" s="231"/>
      <c r="K153" s="231"/>
      <c r="L153" s="232"/>
      <c r="N153" s="76"/>
      <c r="O153" s="76"/>
      <c r="P153" s="77"/>
      <c r="Q153" s="46"/>
      <c r="R153" s="46"/>
      <c r="S153" s="46"/>
      <c r="T153" s="78"/>
      <c r="U153" s="78"/>
      <c r="V153" s="78"/>
      <c r="W153" s="78"/>
      <c r="X153" s="78"/>
      <c r="Y153" s="78"/>
      <c r="Z153" s="78"/>
      <c r="AA153" s="78"/>
      <c r="AB153" s="78"/>
      <c r="AC153" s="78"/>
      <c r="AD153" s="78"/>
      <c r="AE153" s="78"/>
      <c r="AF153" s="78"/>
      <c r="AG153" s="78"/>
    </row>
    <row r="154" spans="1:37" thickBot="1" x14ac:dyDescent="0.3">
      <c r="A154" s="191"/>
      <c r="B154" s="192"/>
      <c r="C154" s="192"/>
      <c r="D154" s="193"/>
      <c r="E154" s="229" t="s">
        <v>23</v>
      </c>
      <c r="F154" s="229"/>
      <c r="G154" s="229" t="s">
        <v>25</v>
      </c>
      <c r="H154" s="229"/>
      <c r="I154" s="229" t="s">
        <v>22</v>
      </c>
      <c r="J154" s="229"/>
      <c r="K154" s="229" t="s">
        <v>24</v>
      </c>
      <c r="L154" s="233"/>
      <c r="N154" s="76"/>
      <c r="O154" s="76"/>
      <c r="P154" s="77"/>
      <c r="Q154" s="46"/>
      <c r="R154" s="46"/>
      <c r="S154" s="46"/>
      <c r="T154" s="78"/>
      <c r="U154" s="78"/>
      <c r="V154" s="78"/>
      <c r="W154" s="78"/>
      <c r="X154" s="78"/>
      <c r="Y154" s="78"/>
      <c r="Z154" s="78"/>
      <c r="AA154" s="78"/>
      <c r="AB154" s="78"/>
      <c r="AC154" s="78"/>
      <c r="AD154" s="78"/>
      <c r="AE154" s="78"/>
      <c r="AF154" s="78"/>
      <c r="AG154" s="78"/>
    </row>
    <row r="155" spans="1:37" ht="50.4" customHeight="1" thickBot="1" x14ac:dyDescent="0.3">
      <c r="A155" s="206"/>
      <c r="B155" s="207"/>
      <c r="C155" s="207"/>
      <c r="D155" s="208"/>
      <c r="E155" s="224"/>
      <c r="F155" s="224"/>
      <c r="G155" s="224"/>
      <c r="H155" s="224"/>
      <c r="I155" s="224"/>
      <c r="J155" s="224"/>
      <c r="K155" s="224"/>
      <c r="L155" s="225"/>
      <c r="N155" s="76"/>
      <c r="O155" s="76"/>
      <c r="P155" s="77"/>
      <c r="Q155" s="46"/>
      <c r="R155" s="46"/>
      <c r="S155" s="46"/>
      <c r="T155" s="78"/>
      <c r="U155" s="78"/>
      <c r="V155" s="78"/>
      <c r="W155" s="78"/>
      <c r="X155" s="78"/>
      <c r="Y155" s="78"/>
      <c r="Z155" s="78"/>
      <c r="AA155" s="78"/>
      <c r="AB155" s="78"/>
      <c r="AC155" s="78"/>
      <c r="AD155" s="78"/>
      <c r="AE155" s="78"/>
      <c r="AF155" s="78"/>
      <c r="AG155" s="78"/>
    </row>
    <row r="156" spans="1:37" ht="15.75" customHeight="1" thickBot="1" x14ac:dyDescent="0.3">
      <c r="A156" s="189" t="s">
        <v>175</v>
      </c>
      <c r="B156" s="189"/>
      <c r="C156" s="189"/>
      <c r="D156" s="190"/>
      <c r="E156" s="21"/>
    </row>
    <row r="157" spans="1:37" ht="51" customHeight="1" thickBot="1" x14ac:dyDescent="0.3">
      <c r="A157" s="201"/>
      <c r="B157" s="202"/>
      <c r="C157" s="202"/>
      <c r="D157" s="203"/>
      <c r="E157" s="21"/>
      <c r="T157" s="31"/>
    </row>
    <row r="158" spans="1:37" ht="15.75" customHeight="1" x14ac:dyDescent="0.25"/>
    <row r="159" spans="1:37" ht="15.75" customHeight="1" x14ac:dyDescent="0.25"/>
    <row r="160" spans="1:37" ht="15.75" customHeight="1" thickBot="1" x14ac:dyDescent="0.3"/>
    <row r="161" spans="1:37" ht="27.6" customHeight="1" thickBot="1" x14ac:dyDescent="0.3">
      <c r="A161" s="185">
        <v>14</v>
      </c>
      <c r="B161" s="186"/>
      <c r="C161" s="186"/>
      <c r="D161" s="187"/>
    </row>
    <row r="162" spans="1:37" ht="14.4" thickBot="1" x14ac:dyDescent="0.3">
      <c r="A162" s="197" t="s">
        <v>32</v>
      </c>
      <c r="B162" s="199" t="s">
        <v>119</v>
      </c>
      <c r="C162" s="199" t="s">
        <v>81</v>
      </c>
      <c r="D162" s="204" t="s">
        <v>137</v>
      </c>
      <c r="E162" s="214" t="s">
        <v>41</v>
      </c>
      <c r="F162" s="215"/>
      <c r="G162" s="215"/>
      <c r="H162" s="215"/>
      <c r="I162" s="216"/>
      <c r="J162" s="217" t="s">
        <v>59</v>
      </c>
      <c r="K162" s="218"/>
      <c r="L162" s="219"/>
    </row>
    <row r="163" spans="1:37" ht="28.2" thickBot="1" x14ac:dyDescent="0.35">
      <c r="A163" s="198"/>
      <c r="B163" s="200"/>
      <c r="C163" s="200"/>
      <c r="D163" s="205"/>
      <c r="E163" s="39" t="s">
        <v>58</v>
      </c>
      <c r="F163" s="9" t="s">
        <v>67</v>
      </c>
      <c r="G163" s="9" t="s">
        <v>68</v>
      </c>
      <c r="H163" s="9" t="s">
        <v>69</v>
      </c>
      <c r="I163" s="40" t="s">
        <v>40</v>
      </c>
      <c r="J163" s="39" t="s">
        <v>78</v>
      </c>
      <c r="K163" s="9" t="s">
        <v>77</v>
      </c>
      <c r="L163" s="40" t="s">
        <v>76</v>
      </c>
      <c r="M163" s="50" t="s">
        <v>185</v>
      </c>
      <c r="N163" s="87" t="s">
        <v>79</v>
      </c>
      <c r="O163" s="50" t="s">
        <v>138</v>
      </c>
      <c r="P163" s="49" t="s">
        <v>139</v>
      </c>
      <c r="Q163" s="37"/>
      <c r="R163" s="37"/>
      <c r="S163" s="37"/>
      <c r="T163" s="45" t="s">
        <v>58</v>
      </c>
      <c r="U163" s="44" t="s">
        <v>71</v>
      </c>
      <c r="V163" s="44" t="s">
        <v>72</v>
      </c>
      <c r="W163" s="44" t="s">
        <v>61</v>
      </c>
      <c r="X163" s="44" t="s">
        <v>62</v>
      </c>
      <c r="Y163" s="44" t="s">
        <v>73</v>
      </c>
      <c r="Z163" s="44" t="s">
        <v>40</v>
      </c>
      <c r="AA163" s="44" t="s">
        <v>74</v>
      </c>
      <c r="AB163" s="44" t="s">
        <v>70</v>
      </c>
      <c r="AC163" s="44" t="s">
        <v>75</v>
      </c>
      <c r="AD163" s="44" t="s">
        <v>63</v>
      </c>
      <c r="AE163" s="44" t="s">
        <v>64</v>
      </c>
      <c r="AF163" s="44" t="s">
        <v>65</v>
      </c>
      <c r="AG163" s="44" t="s">
        <v>66</v>
      </c>
      <c r="AH163" s="81" t="s">
        <v>108</v>
      </c>
      <c r="AI163" s="81" t="s">
        <v>107</v>
      </c>
      <c r="AJ163" s="81" t="s">
        <v>109</v>
      </c>
      <c r="AK163" s="81" t="s">
        <v>102</v>
      </c>
    </row>
    <row r="164" spans="1:37" ht="55.5" customHeight="1" thickBot="1" x14ac:dyDescent="0.35">
      <c r="A164" s="92"/>
      <c r="B164" s="85"/>
      <c r="C164" s="86"/>
      <c r="D164" s="85"/>
      <c r="E164" s="32"/>
      <c r="F164" s="33"/>
      <c r="G164" s="34"/>
      <c r="H164" s="90"/>
      <c r="I164" s="91"/>
      <c r="J164" s="41"/>
      <c r="K164" s="42"/>
      <c r="L164" s="43"/>
      <c r="M164" s="48"/>
      <c r="N164" s="63">
        <f>ROUNDUP(($AG164*10)/10, 1)</f>
        <v>0.1</v>
      </c>
      <c r="O164" s="63">
        <f>AVERAGE(AH164:AK164) * 2.5</f>
        <v>0</v>
      </c>
      <c r="P164" s="38">
        <f>M164*N164 /10</f>
        <v>0</v>
      </c>
      <c r="Q164" s="36"/>
      <c r="R164" s="36"/>
      <c r="S164" s="36"/>
      <c r="T164" s="8">
        <f>IF(ISBLANK(E164),0,
 IF($E164="Network (N)", 0.85, 1) *
 IF($E164="Adjacent (A)", 0.62, 1) *
 IF($E164="Local (L)", 0.55, 1) *
 IF($E164="Physical (P)", 0.2, 1))</f>
        <v>0</v>
      </c>
      <c r="U164" s="8">
        <f>IF(ISBLANK(F164),0,
 IF($F164="High (H)", 0.44, 1) *
 IF($F164="Low (L)", 0.77, 1))</f>
        <v>0</v>
      </c>
      <c r="V164" s="8">
        <f>IF(ISBLANK(G164),0,
 IF($G164="None (N)", 0.85, 1) *
 IF($G164="Low (L)", $W164, 1) *
 IF($G164="High (H)", $X164, 1))</f>
        <v>0</v>
      </c>
      <c r="W164" s="8">
        <f>IF($I164="Unchanged (U)", 0.62, 0.68)</f>
        <v>0.68</v>
      </c>
      <c r="X164" s="8">
        <f>IF($I164="Unchanged (U)", 0.27, 0.5)</f>
        <v>0.5</v>
      </c>
      <c r="Y164" s="8">
        <f>IF(ISBLANK(H164),0,
 IF($H164="None (N)", 0.85, 1) *
 IF($H164="Required (R)", 0.62, 1))</f>
        <v>0</v>
      </c>
      <c r="Z164" s="8">
        <f>IF(ISBLANK(I164),0,
 IF($I164="Unchanged (U)", 6.42, 1) *
 IF($I164="Changed ( C )", 7.52, 1))</f>
        <v>0</v>
      </c>
      <c r="AA164" s="8">
        <f>IF(ISBLANK(J164),0,
 IF($J164="None (N)", 0, 1) *
 IF($J164="Low (L)", 0.22, 1) *
 IF($J164="High (H)", 0.56, 1))</f>
        <v>0</v>
      </c>
      <c r="AB164" s="8">
        <f>IF(ISBLANK(K164),0,
 IF($K164="None (N)", 0, 1) *
 IF($K164="Low (L)", 0.22, 1) *
 IF($K164="High (H)", 0.56, 1))</f>
        <v>0</v>
      </c>
      <c r="AC164" s="8">
        <f>IF(ISBLANK(L164),0,
 IF($L164="None (N)", 0, 1) *
 IF($L164="Low (L)", 0.22, 1) *
 IF($L164="High (H)", 0.56, 1))</f>
        <v>0</v>
      </c>
      <c r="AD164" s="8">
        <f>8.22 * $T164 * $U164 * $V164 * $Y164</f>
        <v>0</v>
      </c>
      <c r="AE164" s="8">
        <f>(1 - ((1 - $AA164) * (1 - $AB164) * (1 - $AC164)))</f>
        <v>0</v>
      </c>
      <c r="AF164" s="8">
        <f>IF($I164="Unchanged (U)",
  $Z164 * $AE164,
  $Z164 * ($AE164 - 0.029) -
   3.25 * POWER($AE164 - 0.02, 15))</f>
        <v>1.0649600000000003E-25</v>
      </c>
      <c r="AG164" s="8">
        <f>IF($AF164&lt;=0, 0,
  IF($I164="Unchanged (U)",
    MIN($AD164 + $AF164, 10),
    MIN(($AD164 + $AF164) * 1.08, 10)))</f>
        <v>1.1501568000000004E-25</v>
      </c>
      <c r="AH164" s="80">
        <f>IF(ISBLANK(E167),0,
IF($E167="Non Applicable [0]", 0,1) *
IF($E167="Dégats limités sur la production [1]", 1,1) *
IF($E167="Dégats significatifs sur la production [2]",2,1)*
IF($E167="Dégats majeurs sur la production [3]",3,1) *
IF($E167="Arrêt de production sur le long terme [4]",4,1))</f>
        <v>0</v>
      </c>
      <c r="AI164" s="80">
        <f>IF(ISBLANK(G167),0,
IF($G167="Non Applicable [0]", 0,1) *
IF($G167="Non respect des engagements et SLA [1]", 1,1) *
IF($G167="Non respect d'une norme obligatoire (PCI-DSS, RGPD, …) [2]",2,1)*
IF($G167="Perte d'une certification (ISO, PCI-DSS, …) [3]", 3,1) *
IF($G167="Poursuite judiciaire possible [4]",4,1))</f>
        <v>0</v>
      </c>
      <c r="AJ164" s="80">
        <f>IF(ISBLANK(I167),0,
IF($I167="Non Applicable [0]", 0,1) *
IF($I167="Les coûts de dommages sont moins élevés que résoudre le problème [1]", 1,1) *
IF($I167="Effet mineur sur le bénéfice annuel [2]",2,1)*
IF($I167="Effet significatif sur le bénéfice annuel [3]", 3,1) *
IF($I167="Pouvant amener au dépôt de bilan [4]",4,1))</f>
        <v>0</v>
      </c>
      <c r="AK164" s="80">
        <f>IF(ISBLANK(K167),0,
IF($K167="Non Applicable [0]",0,1) *
IF($K167="Dégâts minimes [1]", 1,1) *
IF($K167="Perte de confiance [2]",2,1)*
IF($K167="Perte de grandes comptes [3]", 3,1) *
IF($K167="Dégradation de la marque [4]",4,1))</f>
        <v>0</v>
      </c>
    </row>
    <row r="165" spans="1:37" ht="14.4" x14ac:dyDescent="0.25">
      <c r="A165" s="188" t="s">
        <v>120</v>
      </c>
      <c r="B165" s="189"/>
      <c r="C165" s="189"/>
      <c r="D165" s="190"/>
      <c r="E165" s="230" t="s">
        <v>99</v>
      </c>
      <c r="F165" s="231"/>
      <c r="G165" s="231"/>
      <c r="H165" s="231"/>
      <c r="I165" s="231"/>
      <c r="J165" s="231"/>
      <c r="K165" s="231"/>
      <c r="L165" s="232"/>
      <c r="N165" s="76"/>
      <c r="O165" s="76"/>
      <c r="P165" s="77"/>
      <c r="Q165" s="46"/>
      <c r="R165" s="46"/>
      <c r="S165" s="46"/>
      <c r="T165" s="78"/>
      <c r="U165" s="78"/>
      <c r="V165" s="78"/>
      <c r="W165" s="78"/>
      <c r="X165" s="78"/>
      <c r="Y165" s="78"/>
      <c r="Z165" s="78"/>
      <c r="AA165" s="78"/>
      <c r="AB165" s="78"/>
      <c r="AC165" s="78"/>
      <c r="AD165" s="78"/>
      <c r="AE165" s="78"/>
      <c r="AF165" s="78"/>
      <c r="AG165" s="78"/>
    </row>
    <row r="166" spans="1:37" thickBot="1" x14ac:dyDescent="0.3">
      <c r="A166" s="191"/>
      <c r="B166" s="192"/>
      <c r="C166" s="192"/>
      <c r="D166" s="193"/>
      <c r="E166" s="229" t="s">
        <v>23</v>
      </c>
      <c r="F166" s="229"/>
      <c r="G166" s="229" t="s">
        <v>25</v>
      </c>
      <c r="H166" s="229"/>
      <c r="I166" s="229" t="s">
        <v>22</v>
      </c>
      <c r="J166" s="229"/>
      <c r="K166" s="229" t="s">
        <v>24</v>
      </c>
      <c r="L166" s="233"/>
      <c r="N166" s="76"/>
      <c r="O166" s="76"/>
      <c r="P166" s="77"/>
      <c r="Q166" s="46"/>
      <c r="R166" s="46"/>
      <c r="S166" s="46"/>
      <c r="T166" s="78"/>
      <c r="U166" s="78"/>
      <c r="V166" s="78"/>
      <c r="W166" s="78"/>
      <c r="X166" s="78"/>
      <c r="Y166" s="78"/>
      <c r="Z166" s="78"/>
      <c r="AA166" s="78"/>
      <c r="AB166" s="78"/>
      <c r="AC166" s="78"/>
      <c r="AD166" s="78"/>
      <c r="AE166" s="78"/>
      <c r="AF166" s="78"/>
      <c r="AG166" s="78"/>
    </row>
    <row r="167" spans="1:37" ht="50.4" customHeight="1" thickBot="1" x14ac:dyDescent="0.3">
      <c r="A167" s="206"/>
      <c r="B167" s="207"/>
      <c r="C167" s="207"/>
      <c r="D167" s="208"/>
      <c r="E167" s="224"/>
      <c r="F167" s="224"/>
      <c r="G167" s="224"/>
      <c r="H167" s="224"/>
      <c r="I167" s="224"/>
      <c r="J167" s="224"/>
      <c r="K167" s="224"/>
      <c r="L167" s="225"/>
      <c r="N167" s="76"/>
      <c r="O167" s="76"/>
      <c r="P167" s="77"/>
      <c r="Q167" s="46"/>
      <c r="R167" s="46"/>
      <c r="S167" s="46"/>
      <c r="T167" s="78"/>
      <c r="U167" s="78"/>
      <c r="V167" s="78"/>
      <c r="W167" s="78"/>
      <c r="X167" s="78"/>
      <c r="Y167" s="78"/>
      <c r="Z167" s="78"/>
      <c r="AA167" s="78"/>
      <c r="AB167" s="78"/>
      <c r="AC167" s="78"/>
      <c r="AD167" s="78"/>
      <c r="AE167" s="78"/>
      <c r="AF167" s="78"/>
      <c r="AG167" s="78"/>
    </row>
    <row r="168" spans="1:37" ht="15.75" customHeight="1" thickBot="1" x14ac:dyDescent="0.3">
      <c r="A168" s="189" t="s">
        <v>175</v>
      </c>
      <c r="B168" s="189"/>
      <c r="C168" s="189"/>
      <c r="D168" s="190"/>
      <c r="E168" s="21"/>
    </row>
    <row r="169" spans="1:37" ht="49.5" customHeight="1" thickBot="1" x14ac:dyDescent="0.3">
      <c r="A169" s="201"/>
      <c r="B169" s="202"/>
      <c r="C169" s="202"/>
      <c r="D169" s="203"/>
      <c r="E169" s="21"/>
      <c r="T169" s="31"/>
    </row>
    <row r="170" spans="1:37" ht="15.75" customHeight="1" x14ac:dyDescent="0.25">
      <c r="T170" s="31"/>
    </row>
    <row r="171" spans="1:37" ht="15.75" customHeight="1" x14ac:dyDescent="0.25"/>
    <row r="172" spans="1:37" ht="15.75" customHeight="1" thickBot="1" x14ac:dyDescent="0.3"/>
    <row r="173" spans="1:37" ht="28.2" customHeight="1" thickBot="1" x14ac:dyDescent="0.3">
      <c r="A173" s="185">
        <v>15</v>
      </c>
      <c r="B173" s="186"/>
      <c r="C173" s="186"/>
      <c r="D173" s="187"/>
    </row>
    <row r="174" spans="1:37" ht="14.4" thickBot="1" x14ac:dyDescent="0.3">
      <c r="A174" s="197" t="s">
        <v>32</v>
      </c>
      <c r="B174" s="199" t="s">
        <v>119</v>
      </c>
      <c r="C174" s="199" t="s">
        <v>81</v>
      </c>
      <c r="D174" s="204" t="s">
        <v>137</v>
      </c>
      <c r="E174" s="214" t="s">
        <v>41</v>
      </c>
      <c r="F174" s="215"/>
      <c r="G174" s="215"/>
      <c r="H174" s="215"/>
      <c r="I174" s="216"/>
      <c r="J174" s="217" t="s">
        <v>59</v>
      </c>
      <c r="K174" s="218"/>
      <c r="L174" s="219"/>
    </row>
    <row r="175" spans="1:37" ht="28.2" thickBot="1" x14ac:dyDescent="0.35">
      <c r="A175" s="198"/>
      <c r="B175" s="200"/>
      <c r="C175" s="200"/>
      <c r="D175" s="205"/>
      <c r="E175" s="39" t="s">
        <v>58</v>
      </c>
      <c r="F175" s="9" t="s">
        <v>67</v>
      </c>
      <c r="G175" s="9" t="s">
        <v>68</v>
      </c>
      <c r="H175" s="9" t="s">
        <v>69</v>
      </c>
      <c r="I175" s="40" t="s">
        <v>40</v>
      </c>
      <c r="J175" s="39" t="s">
        <v>78</v>
      </c>
      <c r="K175" s="9" t="s">
        <v>77</v>
      </c>
      <c r="L175" s="40" t="s">
        <v>76</v>
      </c>
      <c r="M175" s="50" t="s">
        <v>185</v>
      </c>
      <c r="N175" s="87" t="s">
        <v>79</v>
      </c>
      <c r="O175" s="50" t="s">
        <v>138</v>
      </c>
      <c r="P175" s="49" t="s">
        <v>139</v>
      </c>
      <c r="Q175" s="37"/>
      <c r="R175" s="37"/>
      <c r="S175" s="37"/>
      <c r="T175" s="45" t="s">
        <v>58</v>
      </c>
      <c r="U175" s="44" t="s">
        <v>71</v>
      </c>
      <c r="V175" s="44" t="s">
        <v>72</v>
      </c>
      <c r="W175" s="44" t="s">
        <v>61</v>
      </c>
      <c r="X175" s="44" t="s">
        <v>62</v>
      </c>
      <c r="Y175" s="44" t="s">
        <v>73</v>
      </c>
      <c r="Z175" s="44" t="s">
        <v>40</v>
      </c>
      <c r="AA175" s="44" t="s">
        <v>74</v>
      </c>
      <c r="AB175" s="44" t="s">
        <v>70</v>
      </c>
      <c r="AC175" s="44" t="s">
        <v>75</v>
      </c>
      <c r="AD175" s="44" t="s">
        <v>63</v>
      </c>
      <c r="AE175" s="44" t="s">
        <v>64</v>
      </c>
      <c r="AF175" s="44" t="s">
        <v>65</v>
      </c>
      <c r="AG175" s="44" t="s">
        <v>66</v>
      </c>
      <c r="AH175" s="81" t="s">
        <v>108</v>
      </c>
      <c r="AI175" s="81" t="s">
        <v>107</v>
      </c>
      <c r="AJ175" s="81" t="s">
        <v>109</v>
      </c>
      <c r="AK175" s="81" t="s">
        <v>102</v>
      </c>
    </row>
    <row r="176" spans="1:37" ht="55.5" customHeight="1" thickBot="1" x14ac:dyDescent="0.35">
      <c r="A176" s="92"/>
      <c r="B176" s="85"/>
      <c r="C176" s="86"/>
      <c r="D176" s="85"/>
      <c r="E176" s="32"/>
      <c r="F176" s="33"/>
      <c r="G176" s="34"/>
      <c r="H176" s="90"/>
      <c r="I176" s="91"/>
      <c r="J176" s="41"/>
      <c r="K176" s="42"/>
      <c r="L176" s="43"/>
      <c r="M176" s="48"/>
      <c r="N176" s="63">
        <f>ROUNDUP(($AG176*10)/10, 1)</f>
        <v>0.1</v>
      </c>
      <c r="O176" s="63">
        <f>AVERAGE(AH176:AK176) * 2.5</f>
        <v>0</v>
      </c>
      <c r="P176" s="38">
        <f>M176*N176 /10</f>
        <v>0</v>
      </c>
      <c r="Q176" s="36"/>
      <c r="R176" s="36"/>
      <c r="S176" s="36"/>
      <c r="T176" s="8">
        <f>IF(ISBLANK(E176),0,
 IF($E176="Network (N)", 0.85, 1) *
 IF($E176="Adjacent (A)", 0.62, 1) *
 IF($E176="Local (L)", 0.55, 1) *
 IF($E176="Physical (P)", 0.2, 1))</f>
        <v>0</v>
      </c>
      <c r="U176" s="8">
        <f>IF(ISBLANK(F176),0,
 IF($F176="High (H)", 0.44, 1) *
 IF($F176="Low (L)", 0.77, 1))</f>
        <v>0</v>
      </c>
      <c r="V176" s="8">
        <f>IF(ISBLANK(G176),0,
 IF($G176="None (N)", 0.85, 1) *
 IF($G176="Low (L)", $W176, 1) *
 IF($G176="High (H)", $X176, 1))</f>
        <v>0</v>
      </c>
      <c r="W176" s="8">
        <f>IF($I176="Unchanged (U)", 0.62, 0.68)</f>
        <v>0.68</v>
      </c>
      <c r="X176" s="8">
        <f>IF($I176="Unchanged (U)", 0.27, 0.5)</f>
        <v>0.5</v>
      </c>
      <c r="Y176" s="8">
        <f>IF(ISBLANK(H176),0,
 IF($H176="None (N)", 0.85, 1) *
 IF($H176="Required (R)", 0.62, 1))</f>
        <v>0</v>
      </c>
      <c r="Z176" s="8">
        <f>IF(ISBLANK(I176),0,
 IF($I176="Unchanged (U)", 6.42, 1) *
 IF($I176="Changed ( C )", 7.52, 1))</f>
        <v>0</v>
      </c>
      <c r="AA176" s="8">
        <f>IF(ISBLANK(J176),0,
 IF($J176="None (N)", 0, 1) *
 IF($J176="Low (L)", 0.22, 1) *
 IF($J176="High (H)", 0.56, 1))</f>
        <v>0</v>
      </c>
      <c r="AB176" s="8">
        <f>IF(ISBLANK(K176),0,
 IF($K176="None (N)", 0, 1) *
 IF($K176="Low (L)", 0.22, 1) *
 IF($K176="High (H)", 0.56, 1))</f>
        <v>0</v>
      </c>
      <c r="AC176" s="8">
        <f>IF(ISBLANK(L176),0,
 IF($L176="None (N)", 0, 1) *
 IF($L176="Low (L)", 0.22, 1) *
 IF($L176="High (H)", 0.56, 1))</f>
        <v>0</v>
      </c>
      <c r="AD176" s="8">
        <f>8.22 * $T176 * $U176 * $V176 * $Y176</f>
        <v>0</v>
      </c>
      <c r="AE176" s="8">
        <f>(1 - ((1 - $AA176) * (1 - $AB176) * (1 - $AC176)))</f>
        <v>0</v>
      </c>
      <c r="AF176" s="8">
        <f>IF($I176="Unchanged (U)",
  $Z176 * $AE176,
  $Z176 * ($AE176 - 0.029) -
   3.25 * POWER($AE176 - 0.02, 15))</f>
        <v>1.0649600000000003E-25</v>
      </c>
      <c r="AG176" s="8">
        <f>IF($AF176&lt;=0, 0,
  IF($I176="Unchanged (U)",
    MIN($AD176 + $AF176, 10),
    MIN(($AD176 + $AF176) * 1.08, 10)))</f>
        <v>1.1501568000000004E-25</v>
      </c>
      <c r="AH176" s="80">
        <f>IF(ISBLANK(E179),0,
IF($E179="Non Applicable [0]", 0,1) *
IF($E179="Dégats limités sur la production [1]", 1,1) *
IF($E179="Dégats significatifs sur la production [2]",2,1)*
IF($E179="Dégats majeurs sur la production [3]",3,1) *
IF($E179="Arrêt de production sur le long terme [4]",4,1))</f>
        <v>0</v>
      </c>
      <c r="AI176" s="80">
        <f>IF(ISBLANK(G179),0,
IF($G179="Non Applicable [0]", 0,1) *
IF($G179="Non respect des engagements et SLA [1]", 1,1) *
IF($G179="Non respect d'une norme obligatoire (PCI-DSS, RGPD, …) [2]",2,1)*
IF($G179="Perte d'une certification (ISO, PCI-DSS, …) [3]", 3,1) *
IF($G179="Poursuite judiciaire possible [4]",4,1))</f>
        <v>0</v>
      </c>
      <c r="AJ176" s="80">
        <f>IF(ISBLANK(I179),0,
IF($I179="Non Applicable [0]", 0,1) *
IF($I179="Les coûts de dommages sont moins élevés que résoudre le problème [1]", 1,1) *
IF($I179="Effet mineur sur le bénéfice annuel [2]",2,1)*
IF($I179="Effet significatif sur le bénéfice annuel [3]", 3,1) *
IF($I179="Pouvant amener au dépôt de bilan [4]",4,1))</f>
        <v>0</v>
      </c>
      <c r="AK176" s="80">
        <f>IF(ISBLANK(K179),0,
IF($K179="Non Applicable [0]",0,1) *
IF($K179="Dégâts minimes [1]", 1,1) *
IF($K179="Perte de confiance [2]",2,1)*
IF($K179="Perte de grandes comptes [3]", 3,1) *
IF($K179="Dégradation de la marque [4]",4,1))</f>
        <v>0</v>
      </c>
    </row>
    <row r="177" spans="1:37" ht="14.4" x14ac:dyDescent="0.25">
      <c r="A177" s="188" t="s">
        <v>120</v>
      </c>
      <c r="B177" s="189"/>
      <c r="C177" s="189"/>
      <c r="D177" s="190"/>
      <c r="E177" s="230" t="s">
        <v>99</v>
      </c>
      <c r="F177" s="231"/>
      <c r="G177" s="231"/>
      <c r="H177" s="231"/>
      <c r="I177" s="231"/>
      <c r="J177" s="231"/>
      <c r="K177" s="231"/>
      <c r="L177" s="232"/>
      <c r="N177" s="76"/>
      <c r="O177" s="76"/>
      <c r="P177" s="77"/>
      <c r="Q177" s="46"/>
      <c r="R177" s="46"/>
      <c r="S177" s="46"/>
      <c r="T177" s="78"/>
      <c r="U177" s="78"/>
      <c r="V177" s="78"/>
      <c r="W177" s="78"/>
      <c r="X177" s="78"/>
      <c r="Y177" s="78"/>
      <c r="Z177" s="78"/>
      <c r="AA177" s="78"/>
      <c r="AB177" s="78"/>
      <c r="AC177" s="78"/>
      <c r="AD177" s="78"/>
      <c r="AE177" s="78"/>
      <c r="AF177" s="78"/>
      <c r="AG177" s="78"/>
    </row>
    <row r="178" spans="1:37" thickBot="1" x14ac:dyDescent="0.3">
      <c r="A178" s="191"/>
      <c r="B178" s="192"/>
      <c r="C178" s="192"/>
      <c r="D178" s="193"/>
      <c r="E178" s="229" t="s">
        <v>23</v>
      </c>
      <c r="F178" s="229"/>
      <c r="G178" s="229" t="s">
        <v>25</v>
      </c>
      <c r="H178" s="229"/>
      <c r="I178" s="229" t="s">
        <v>22</v>
      </c>
      <c r="J178" s="229"/>
      <c r="K178" s="229" t="s">
        <v>24</v>
      </c>
      <c r="L178" s="233"/>
      <c r="N178" s="76"/>
      <c r="O178" s="76"/>
      <c r="P178" s="77"/>
      <c r="Q178" s="46"/>
      <c r="R178" s="46"/>
      <c r="S178" s="46"/>
      <c r="T178" s="78"/>
      <c r="U178" s="78"/>
      <c r="V178" s="78"/>
      <c r="W178" s="78"/>
      <c r="X178" s="78"/>
      <c r="Y178" s="78"/>
      <c r="Z178" s="78"/>
      <c r="AA178" s="78"/>
      <c r="AB178" s="78"/>
      <c r="AC178" s="78"/>
      <c r="AD178" s="78"/>
      <c r="AE178" s="78"/>
      <c r="AF178" s="78"/>
      <c r="AG178" s="78"/>
    </row>
    <row r="179" spans="1:37" ht="50.4" customHeight="1" thickBot="1" x14ac:dyDescent="0.3">
      <c r="A179" s="206"/>
      <c r="B179" s="207"/>
      <c r="C179" s="207"/>
      <c r="D179" s="208"/>
      <c r="E179" s="224"/>
      <c r="F179" s="224"/>
      <c r="G179" s="224"/>
      <c r="H179" s="224"/>
      <c r="I179" s="224"/>
      <c r="J179" s="224"/>
      <c r="K179" s="224"/>
      <c r="L179" s="225"/>
      <c r="N179" s="76"/>
      <c r="O179" s="76"/>
      <c r="P179" s="77"/>
      <c r="Q179" s="46"/>
      <c r="R179" s="46"/>
      <c r="S179" s="46"/>
      <c r="T179" s="78"/>
      <c r="U179" s="78"/>
      <c r="V179" s="78"/>
      <c r="W179" s="78"/>
      <c r="X179" s="78"/>
      <c r="Y179" s="78"/>
      <c r="Z179" s="78"/>
      <c r="AA179" s="78"/>
      <c r="AB179" s="78"/>
      <c r="AC179" s="78"/>
      <c r="AD179" s="78"/>
      <c r="AE179" s="78"/>
      <c r="AF179" s="78"/>
      <c r="AG179" s="78"/>
    </row>
    <row r="180" spans="1:37" ht="15.75" customHeight="1" thickBot="1" x14ac:dyDescent="0.3">
      <c r="A180" s="189" t="s">
        <v>175</v>
      </c>
      <c r="B180" s="189"/>
      <c r="C180" s="189"/>
      <c r="D180" s="190"/>
      <c r="E180" s="21"/>
    </row>
    <row r="181" spans="1:37" ht="51" customHeight="1" thickBot="1" x14ac:dyDescent="0.3">
      <c r="A181" s="201"/>
      <c r="B181" s="202"/>
      <c r="C181" s="202"/>
      <c r="D181" s="203"/>
      <c r="E181" s="21"/>
      <c r="T181" s="31"/>
    </row>
    <row r="182" spans="1:37" ht="15.75" customHeight="1" x14ac:dyDescent="0.25">
      <c r="T182" s="31"/>
    </row>
    <row r="183" spans="1:37" ht="15.75" customHeight="1" x14ac:dyDescent="0.25"/>
    <row r="184" spans="1:37" ht="15.75" customHeight="1" thickBot="1" x14ac:dyDescent="0.3"/>
    <row r="185" spans="1:37" ht="30" customHeight="1" thickBot="1" x14ac:dyDescent="0.3">
      <c r="A185" s="185">
        <v>16</v>
      </c>
      <c r="B185" s="186"/>
      <c r="C185" s="186"/>
      <c r="D185" s="187"/>
    </row>
    <row r="186" spans="1:37" ht="14.4" thickBot="1" x14ac:dyDescent="0.3">
      <c r="A186" s="197" t="s">
        <v>32</v>
      </c>
      <c r="B186" s="199" t="s">
        <v>119</v>
      </c>
      <c r="C186" s="199" t="s">
        <v>81</v>
      </c>
      <c r="D186" s="204" t="s">
        <v>137</v>
      </c>
      <c r="E186" s="214" t="s">
        <v>41</v>
      </c>
      <c r="F186" s="215"/>
      <c r="G186" s="215"/>
      <c r="H186" s="215"/>
      <c r="I186" s="216"/>
      <c r="J186" s="217" t="s">
        <v>59</v>
      </c>
      <c r="K186" s="218"/>
      <c r="L186" s="219"/>
    </row>
    <row r="187" spans="1:37" ht="28.2" thickBot="1" x14ac:dyDescent="0.35">
      <c r="A187" s="198"/>
      <c r="B187" s="200"/>
      <c r="C187" s="200"/>
      <c r="D187" s="205"/>
      <c r="E187" s="39" t="s">
        <v>58</v>
      </c>
      <c r="F187" s="9" t="s">
        <v>67</v>
      </c>
      <c r="G187" s="9" t="s">
        <v>68</v>
      </c>
      <c r="H187" s="9" t="s">
        <v>69</v>
      </c>
      <c r="I187" s="40" t="s">
        <v>40</v>
      </c>
      <c r="J187" s="39" t="s">
        <v>78</v>
      </c>
      <c r="K187" s="9" t="s">
        <v>77</v>
      </c>
      <c r="L187" s="40" t="s">
        <v>76</v>
      </c>
      <c r="M187" s="50" t="s">
        <v>185</v>
      </c>
      <c r="N187" s="87" t="s">
        <v>79</v>
      </c>
      <c r="O187" s="50" t="s">
        <v>138</v>
      </c>
      <c r="P187" s="49" t="s">
        <v>139</v>
      </c>
      <c r="Q187" s="37"/>
      <c r="R187" s="37"/>
      <c r="S187" s="37"/>
      <c r="T187" s="45" t="s">
        <v>58</v>
      </c>
      <c r="U187" s="44" t="s">
        <v>71</v>
      </c>
      <c r="V187" s="44" t="s">
        <v>72</v>
      </c>
      <c r="W187" s="44" t="s">
        <v>61</v>
      </c>
      <c r="X187" s="44" t="s">
        <v>62</v>
      </c>
      <c r="Y187" s="44" t="s">
        <v>73</v>
      </c>
      <c r="Z187" s="44" t="s">
        <v>40</v>
      </c>
      <c r="AA187" s="44" t="s">
        <v>74</v>
      </c>
      <c r="AB187" s="44" t="s">
        <v>70</v>
      </c>
      <c r="AC187" s="44" t="s">
        <v>75</v>
      </c>
      <c r="AD187" s="44" t="s">
        <v>63</v>
      </c>
      <c r="AE187" s="44" t="s">
        <v>64</v>
      </c>
      <c r="AF187" s="44" t="s">
        <v>65</v>
      </c>
      <c r="AG187" s="44" t="s">
        <v>66</v>
      </c>
      <c r="AH187" s="81" t="s">
        <v>108</v>
      </c>
      <c r="AI187" s="81" t="s">
        <v>107</v>
      </c>
      <c r="AJ187" s="81" t="s">
        <v>109</v>
      </c>
      <c r="AK187" s="81" t="s">
        <v>102</v>
      </c>
    </row>
    <row r="188" spans="1:37" ht="55.5" customHeight="1" thickBot="1" x14ac:dyDescent="0.35">
      <c r="A188" s="92"/>
      <c r="B188" s="85"/>
      <c r="C188" s="86"/>
      <c r="D188" s="85"/>
      <c r="E188" s="32"/>
      <c r="F188" s="33"/>
      <c r="G188" s="34"/>
      <c r="H188" s="90"/>
      <c r="I188" s="91"/>
      <c r="J188" s="41"/>
      <c r="K188" s="42"/>
      <c r="L188" s="43"/>
      <c r="M188" s="48"/>
      <c r="N188" s="63">
        <f>ROUNDUP(($AG188*10)/10, 1)</f>
        <v>0.1</v>
      </c>
      <c r="O188" s="63">
        <f>AVERAGE(AH188:AK188) * 2.5</f>
        <v>0</v>
      </c>
      <c r="P188" s="38">
        <f>M188*N188 /10</f>
        <v>0</v>
      </c>
      <c r="Q188" s="36"/>
      <c r="R188" s="36"/>
      <c r="S188" s="36"/>
      <c r="T188" s="8">
        <f>IF(ISBLANK(E188),0,
 IF($E188="Network (N)", 0.85, 1) *
 IF($E188="Adjacent (A)", 0.62, 1) *
 IF($E188="Local (L)", 0.55, 1) *
 IF($E188="Physical (P)", 0.2, 1))</f>
        <v>0</v>
      </c>
      <c r="U188" s="8">
        <f>IF(ISBLANK(F188),0,
 IF($F188="High (H)", 0.44, 1) *
 IF($F188="Low (L)", 0.77, 1))</f>
        <v>0</v>
      </c>
      <c r="V188" s="8">
        <f>IF(ISBLANK(G188),0,
 IF($G188="None (N)", 0.85, 1) *
 IF($G188="Low (L)", $W188, 1) *
 IF($G188="High (H)", $X188, 1))</f>
        <v>0</v>
      </c>
      <c r="W188" s="8">
        <f>IF($I188="Unchanged (U)", 0.62, 0.68)</f>
        <v>0.68</v>
      </c>
      <c r="X188" s="8">
        <f>IF($I188="Unchanged (U)", 0.27, 0.5)</f>
        <v>0.5</v>
      </c>
      <c r="Y188" s="8">
        <f>IF(ISBLANK(H188),0,
 IF($H188="None (N)", 0.85, 1) *
 IF($H188="Required (R)", 0.62, 1))</f>
        <v>0</v>
      </c>
      <c r="Z188" s="8">
        <f>IF(ISBLANK(I188),0,
 IF($I188="Unchanged (U)", 6.42, 1) *
 IF($I188="Changed ( C )", 7.52, 1))</f>
        <v>0</v>
      </c>
      <c r="AA188" s="8">
        <f>IF(ISBLANK(J188),0,
 IF($J188="None (N)", 0, 1) *
 IF($J188="Low (L)", 0.22, 1) *
 IF($J188="High (H)", 0.56, 1))</f>
        <v>0</v>
      </c>
      <c r="AB188" s="8">
        <f>IF(ISBLANK(K188),0,
 IF($K188="None (N)", 0, 1) *
 IF($K188="Low (L)", 0.22, 1) *
 IF($K188="High (H)", 0.56, 1))</f>
        <v>0</v>
      </c>
      <c r="AC188" s="8">
        <f>IF(ISBLANK(L188),0,
 IF($L188="None (N)", 0, 1) *
 IF($L188="Low (L)", 0.22, 1) *
 IF($L188="High (H)", 0.56, 1))</f>
        <v>0</v>
      </c>
      <c r="AD188" s="8">
        <f>8.22 * $T188 * $U188 * $V188 * $Y188</f>
        <v>0</v>
      </c>
      <c r="AE188" s="8">
        <f>(1 - ((1 - $AA188) * (1 - $AB188) * (1 - $AC188)))</f>
        <v>0</v>
      </c>
      <c r="AF188" s="8">
        <f>IF($I188="Unchanged (U)",
  $Z188 * $AE188,
  $Z188 * ($AE188 - 0.029) -
   3.25 * POWER($AE188 - 0.02, 15))</f>
        <v>1.0649600000000003E-25</v>
      </c>
      <c r="AG188" s="8">
        <f>IF($AF188&lt;=0, 0,
  IF($I188="Unchanged (U)",
    MIN($AD188 + $AF188, 10),
    MIN(($AD188 + $AF188) * 1.08, 10)))</f>
        <v>1.1501568000000004E-25</v>
      </c>
      <c r="AH188" s="80">
        <f>IF(ISBLANK(E191),0,
IF($E191="Non Applicable [0]", 0,1) *
IF($E191="Dégats limités sur la production [1]", 1,1) *
IF($E191="Dégats significatifs sur la production [2]",2,1)*
IF($E191="Dégats majeurs sur la production [3]",3,1) *
IF($E191="Arrêt de production sur le long terme [4]",4,1))</f>
        <v>0</v>
      </c>
      <c r="AI188" s="80">
        <f>IF(ISBLANK(G191),0,
IF($G191="Non Applicable [0]", 0,1) *
IF($G191="Non respect des engagements et SLA [1]", 1,1) *
IF($G191="Non respect d'une norme obligatoire (PCI-DSS, RGPD, …) [2]",2,1)*
IF($G191="Perte d'une certification (ISO, PCI-DSS, …) [3]", 3,1) *
IF($G191="Poursuite judiciaire possible [4]",4,1))</f>
        <v>0</v>
      </c>
      <c r="AJ188" s="80">
        <f>IF(ISBLANK(I191),0,
IF($I191="Non Applicable [0]", 0,1) *
IF($I191="Les coûts de dommages sont moins élevés que résoudre le problème [1]", 1,1) *
IF($I191="Effet mineur sur le bénéfice annuel [2]",2,1)*
IF($I191="Effet significatif sur le bénéfice annuel [3]", 3,1) *
IF($I191="Pouvant amener au dépôt de bilan [4]",4,1))</f>
        <v>0</v>
      </c>
      <c r="AK188" s="80">
        <f>IF(ISBLANK(K191),0,
IF($K191="Non Applicable [0]",0,1) *
IF($K191="Dégâts minimes [1]", 1,1) *
IF($K191="Perte de confiance [2]",2,1)*
IF($K191="Perte de grandes comptes [3]", 3,1) *
IF($K191="Dégradation de la marque [4]",4,1))</f>
        <v>0</v>
      </c>
    </row>
    <row r="189" spans="1:37" ht="14.4" x14ac:dyDescent="0.25">
      <c r="A189" s="188" t="s">
        <v>120</v>
      </c>
      <c r="B189" s="189"/>
      <c r="C189" s="189"/>
      <c r="D189" s="190"/>
      <c r="E189" s="230" t="s">
        <v>99</v>
      </c>
      <c r="F189" s="231"/>
      <c r="G189" s="231"/>
      <c r="H189" s="231"/>
      <c r="I189" s="231"/>
      <c r="J189" s="231"/>
      <c r="K189" s="231"/>
      <c r="L189" s="232"/>
      <c r="N189" s="76"/>
      <c r="O189" s="76"/>
      <c r="P189" s="77"/>
      <c r="Q189" s="46"/>
      <c r="R189" s="46"/>
      <c r="S189" s="46"/>
      <c r="T189" s="78"/>
      <c r="U189" s="78"/>
      <c r="V189" s="78"/>
      <c r="W189" s="78"/>
      <c r="X189" s="78"/>
      <c r="Y189" s="78"/>
      <c r="Z189" s="78"/>
      <c r="AA189" s="78"/>
      <c r="AB189" s="78"/>
      <c r="AC189" s="78"/>
      <c r="AD189" s="78"/>
      <c r="AE189" s="78"/>
      <c r="AF189" s="78"/>
      <c r="AG189" s="78"/>
    </row>
    <row r="190" spans="1:37" thickBot="1" x14ac:dyDescent="0.3">
      <c r="A190" s="191"/>
      <c r="B190" s="192"/>
      <c r="C190" s="192"/>
      <c r="D190" s="193"/>
      <c r="E190" s="229" t="s">
        <v>23</v>
      </c>
      <c r="F190" s="229"/>
      <c r="G190" s="229" t="s">
        <v>25</v>
      </c>
      <c r="H190" s="229"/>
      <c r="I190" s="229" t="s">
        <v>22</v>
      </c>
      <c r="J190" s="229"/>
      <c r="K190" s="229" t="s">
        <v>24</v>
      </c>
      <c r="L190" s="233"/>
      <c r="N190" s="76"/>
      <c r="O190" s="76"/>
      <c r="P190" s="77"/>
      <c r="Q190" s="46"/>
      <c r="R190" s="46"/>
      <c r="S190" s="46"/>
      <c r="T190" s="78"/>
      <c r="U190" s="78"/>
      <c r="V190" s="78"/>
      <c r="W190" s="78"/>
      <c r="X190" s="78"/>
      <c r="Y190" s="78"/>
      <c r="Z190" s="78"/>
      <c r="AA190" s="78"/>
      <c r="AB190" s="78"/>
      <c r="AC190" s="78"/>
      <c r="AD190" s="78"/>
      <c r="AE190" s="78"/>
      <c r="AF190" s="78"/>
      <c r="AG190" s="78"/>
    </row>
    <row r="191" spans="1:37" ht="50.4" customHeight="1" thickBot="1" x14ac:dyDescent="0.3">
      <c r="A191" s="206"/>
      <c r="B191" s="207"/>
      <c r="C191" s="207"/>
      <c r="D191" s="208"/>
      <c r="E191" s="224"/>
      <c r="F191" s="224"/>
      <c r="G191" s="224"/>
      <c r="H191" s="224"/>
      <c r="I191" s="224"/>
      <c r="J191" s="224"/>
      <c r="K191" s="224"/>
      <c r="L191" s="225"/>
      <c r="N191" s="76"/>
      <c r="O191" s="76"/>
      <c r="P191" s="77"/>
      <c r="Q191" s="46"/>
      <c r="R191" s="46"/>
      <c r="S191" s="46"/>
      <c r="T191" s="78"/>
      <c r="U191" s="78"/>
      <c r="V191" s="78"/>
      <c r="W191" s="78"/>
      <c r="X191" s="78"/>
      <c r="Y191" s="78"/>
      <c r="Z191" s="78"/>
      <c r="AA191" s="78"/>
      <c r="AB191" s="78"/>
      <c r="AC191" s="78"/>
      <c r="AD191" s="78"/>
      <c r="AE191" s="78"/>
      <c r="AF191" s="78"/>
      <c r="AG191" s="78"/>
    </row>
    <row r="192" spans="1:37" ht="15.75" customHeight="1" thickBot="1" x14ac:dyDescent="0.3">
      <c r="A192" s="189" t="s">
        <v>175</v>
      </c>
      <c r="B192" s="189"/>
      <c r="C192" s="189"/>
      <c r="D192" s="190"/>
      <c r="E192" s="21"/>
    </row>
    <row r="193" spans="1:37" ht="54.75" customHeight="1" thickBot="1" x14ac:dyDescent="0.3">
      <c r="A193" s="201"/>
      <c r="B193" s="202"/>
      <c r="C193" s="202"/>
      <c r="D193" s="203"/>
      <c r="E193" s="21"/>
      <c r="T193" s="31"/>
    </row>
    <row r="194" spans="1:37" ht="15.75" customHeight="1" x14ac:dyDescent="0.25">
      <c r="T194" s="31"/>
    </row>
    <row r="195" spans="1:37" ht="15.75" customHeight="1" x14ac:dyDescent="0.25"/>
    <row r="196" spans="1:37" ht="15.75" customHeight="1" thickBot="1" x14ac:dyDescent="0.3"/>
    <row r="197" spans="1:37" ht="27.6" customHeight="1" thickBot="1" x14ac:dyDescent="0.3">
      <c r="A197" s="185">
        <v>17</v>
      </c>
      <c r="B197" s="186"/>
      <c r="C197" s="186"/>
      <c r="D197" s="187"/>
    </row>
    <row r="198" spans="1:37" ht="14.4" thickBot="1" x14ac:dyDescent="0.3">
      <c r="A198" s="197" t="s">
        <v>32</v>
      </c>
      <c r="B198" s="199" t="s">
        <v>119</v>
      </c>
      <c r="C198" s="199" t="s">
        <v>81</v>
      </c>
      <c r="D198" s="204" t="s">
        <v>137</v>
      </c>
      <c r="E198" s="214" t="s">
        <v>41</v>
      </c>
      <c r="F198" s="215"/>
      <c r="G198" s="215"/>
      <c r="H198" s="215"/>
      <c r="I198" s="216"/>
      <c r="J198" s="217" t="s">
        <v>59</v>
      </c>
      <c r="K198" s="218"/>
      <c r="L198" s="219"/>
    </row>
    <row r="199" spans="1:37" ht="28.2" thickBot="1" x14ac:dyDescent="0.35">
      <c r="A199" s="198"/>
      <c r="B199" s="200"/>
      <c r="C199" s="200"/>
      <c r="D199" s="205"/>
      <c r="E199" s="39" t="s">
        <v>58</v>
      </c>
      <c r="F199" s="9" t="s">
        <v>67</v>
      </c>
      <c r="G199" s="9" t="s">
        <v>68</v>
      </c>
      <c r="H199" s="9" t="s">
        <v>69</v>
      </c>
      <c r="I199" s="40" t="s">
        <v>40</v>
      </c>
      <c r="J199" s="39" t="s">
        <v>78</v>
      </c>
      <c r="K199" s="9" t="s">
        <v>77</v>
      </c>
      <c r="L199" s="40" t="s">
        <v>76</v>
      </c>
      <c r="M199" s="50" t="s">
        <v>185</v>
      </c>
      <c r="N199" s="87" t="s">
        <v>79</v>
      </c>
      <c r="O199" s="50" t="s">
        <v>138</v>
      </c>
      <c r="P199" s="49" t="s">
        <v>139</v>
      </c>
      <c r="Q199" s="37"/>
      <c r="R199" s="37"/>
      <c r="S199" s="37"/>
      <c r="T199" s="45" t="s">
        <v>58</v>
      </c>
      <c r="U199" s="44" t="s">
        <v>71</v>
      </c>
      <c r="V199" s="44" t="s">
        <v>72</v>
      </c>
      <c r="W199" s="44" t="s">
        <v>61</v>
      </c>
      <c r="X199" s="44" t="s">
        <v>62</v>
      </c>
      <c r="Y199" s="44" t="s">
        <v>73</v>
      </c>
      <c r="Z199" s="44" t="s">
        <v>40</v>
      </c>
      <c r="AA199" s="44" t="s">
        <v>74</v>
      </c>
      <c r="AB199" s="44" t="s">
        <v>70</v>
      </c>
      <c r="AC199" s="44" t="s">
        <v>75</v>
      </c>
      <c r="AD199" s="44" t="s">
        <v>63</v>
      </c>
      <c r="AE199" s="44" t="s">
        <v>64</v>
      </c>
      <c r="AF199" s="44" t="s">
        <v>65</v>
      </c>
      <c r="AG199" s="44" t="s">
        <v>66</v>
      </c>
      <c r="AH199" s="81" t="s">
        <v>108</v>
      </c>
      <c r="AI199" s="81" t="s">
        <v>107</v>
      </c>
      <c r="AJ199" s="81" t="s">
        <v>109</v>
      </c>
      <c r="AK199" s="81" t="s">
        <v>102</v>
      </c>
    </row>
    <row r="200" spans="1:37" ht="55.5" customHeight="1" thickBot="1" x14ac:dyDescent="0.35">
      <c r="A200" s="92"/>
      <c r="B200" s="85"/>
      <c r="C200" s="86"/>
      <c r="D200" s="85"/>
      <c r="E200" s="32"/>
      <c r="F200" s="33"/>
      <c r="G200" s="34"/>
      <c r="H200" s="90"/>
      <c r="I200" s="91"/>
      <c r="J200" s="41"/>
      <c r="K200" s="42"/>
      <c r="L200" s="43"/>
      <c r="M200" s="48"/>
      <c r="N200" s="63">
        <f>ROUNDUP(($AG200*10)/10, 1)</f>
        <v>0.1</v>
      </c>
      <c r="O200" s="63">
        <f>AVERAGE(AH200:AK200) * 2.5</f>
        <v>0</v>
      </c>
      <c r="P200" s="38">
        <f>M200*N200 /10</f>
        <v>0</v>
      </c>
      <c r="Q200" s="36"/>
      <c r="R200" s="36"/>
      <c r="S200" s="36"/>
      <c r="T200" s="8">
        <f>IF(ISBLANK(E200),0,
 IF($E200="Network (N)", 0.85, 1) *
 IF($E200="Adjacent (A)", 0.62, 1) *
 IF($E200="Local (L)", 0.55, 1) *
 IF($E200="Physical (P)", 0.2, 1))</f>
        <v>0</v>
      </c>
      <c r="U200" s="8">
        <f>IF(ISBLANK(F200),0,
 IF($F200="High (H)", 0.44, 1) *
 IF($F200="Low (L)", 0.77, 1))</f>
        <v>0</v>
      </c>
      <c r="V200" s="8">
        <f>IF(ISBLANK(G200),0,
 IF($G200="None (N)", 0.85, 1) *
 IF($G200="Low (L)", $W200, 1) *
 IF($G200="High (H)", $X200, 1))</f>
        <v>0</v>
      </c>
      <c r="W200" s="8">
        <f>IF($I200="Unchanged (U)", 0.62, 0.68)</f>
        <v>0.68</v>
      </c>
      <c r="X200" s="8">
        <f>IF($I200="Unchanged (U)", 0.27, 0.5)</f>
        <v>0.5</v>
      </c>
      <c r="Y200" s="8">
        <f>IF(ISBLANK(H200),0,
 IF($H200="None (N)", 0.85, 1) *
 IF($H200="Required (R)", 0.62, 1))</f>
        <v>0</v>
      </c>
      <c r="Z200" s="8">
        <f>IF(ISBLANK(I200),0,
 IF($I200="Unchanged (U)", 6.42, 1) *
 IF($I200="Changed ( C )", 7.52, 1))</f>
        <v>0</v>
      </c>
      <c r="AA200" s="8">
        <f>IF(ISBLANK(J200),0,
 IF($J200="None (N)", 0, 1) *
 IF($J200="Low (L)", 0.22, 1) *
 IF($J200="High (H)", 0.56, 1))</f>
        <v>0</v>
      </c>
      <c r="AB200" s="8">
        <f>IF(ISBLANK(K200),0,
 IF($K200="None (N)", 0, 1) *
 IF($K200="Low (L)", 0.22, 1) *
 IF($K200="High (H)", 0.56, 1))</f>
        <v>0</v>
      </c>
      <c r="AC200" s="8">
        <f>IF(ISBLANK(L200),0,
 IF($L200="None (N)", 0, 1) *
 IF($L200="Low (L)", 0.22, 1) *
 IF($L200="High (H)", 0.56, 1))</f>
        <v>0</v>
      </c>
      <c r="AD200" s="8">
        <f>8.22 * $T200 * $U200 * $V200 * $Y200</f>
        <v>0</v>
      </c>
      <c r="AE200" s="8">
        <f>(1 - ((1 - $AA200) * (1 - $AB200) * (1 - $AC200)))</f>
        <v>0</v>
      </c>
      <c r="AF200" s="8">
        <f>IF($I200="Unchanged (U)",
  $Z200 * $AE200,
  $Z200 * ($AE200 - 0.029) -
   3.25 * POWER($AE200 - 0.02, 15))</f>
        <v>1.0649600000000003E-25</v>
      </c>
      <c r="AG200" s="8">
        <f>IF($AF200&lt;=0, 0,
  IF($I200="Unchanged (U)",
    MIN($AD200 + $AF200, 10),
    MIN(($AD200 + $AF200) * 1.08, 10)))</f>
        <v>1.1501568000000004E-25</v>
      </c>
      <c r="AH200" s="80">
        <f>IF(ISBLANK(E203),0,
IF($E203="Non Applicable [0]", 0,1) *
IF($E203="Dégats limités sur la production [1]", 1,1) *
IF($E203="Dégats significatifs sur la production [2]",2,1)*
IF($E203="Dégats majeurs sur la production [3]",3,1) *
IF($E203="Arrêt de production sur le long terme [4]",4,1))</f>
        <v>0</v>
      </c>
      <c r="AI200" s="80">
        <f>IF(ISBLANK(G203),0,
IF($G203="Non Applicable [0]", 0,1) *
IF($G203="Non respect des engagements et SLA [1]", 1,1) *
IF($G203="Non respect d'une norme obligatoire (PCI-DSS, RGPD, …) [2]",2,1)*
IF($G203="Perte d'une certification (ISO, PCI-DSS, …) [3]", 3,1) *
IF($G203="Poursuite judiciaire possible [4]",4,1))</f>
        <v>0</v>
      </c>
      <c r="AJ200" s="80">
        <f>IF(ISBLANK(I203),0,
IF($I203="Non Applicable [0]", 0,1) *
IF($I203="Les coûts de dommages sont moins élevés que résoudre le problème [1]", 1,1) *
IF($I203="Effet mineur sur le bénéfice annuel [2]",2,1)*
IF($I203="Effet significatif sur le bénéfice annuel [3]", 3,1) *
IF($I203="Pouvant amener au dépôt de bilan [4]",4,1))</f>
        <v>0</v>
      </c>
      <c r="AK200" s="80">
        <f>IF(ISBLANK(K203),0,
IF($K203="Non Applicable [0]",0,1) *
IF($K203="Dégâts minimes [1]", 1,1) *
IF($K203="Perte de confiance [2]",2,1)*
IF($K203="Perte de grandes comptes [3]", 3,1) *
IF($K203="Dégradation de la marque [4]",4,1))</f>
        <v>0</v>
      </c>
    </row>
    <row r="201" spans="1:37" ht="14.4" x14ac:dyDescent="0.25">
      <c r="A201" s="188" t="s">
        <v>120</v>
      </c>
      <c r="B201" s="189"/>
      <c r="C201" s="189"/>
      <c r="D201" s="190"/>
      <c r="E201" s="230" t="s">
        <v>99</v>
      </c>
      <c r="F201" s="231"/>
      <c r="G201" s="231"/>
      <c r="H201" s="231"/>
      <c r="I201" s="231"/>
      <c r="J201" s="231"/>
      <c r="K201" s="231"/>
      <c r="L201" s="232"/>
      <c r="N201" s="76"/>
      <c r="O201" s="76"/>
      <c r="P201" s="77"/>
      <c r="Q201" s="46"/>
      <c r="R201" s="46"/>
      <c r="S201" s="46"/>
      <c r="T201" s="78"/>
      <c r="U201" s="78"/>
      <c r="V201" s="78"/>
      <c r="W201" s="78"/>
      <c r="X201" s="78"/>
      <c r="Y201" s="78"/>
      <c r="Z201" s="78"/>
      <c r="AA201" s="78"/>
      <c r="AB201" s="78"/>
      <c r="AC201" s="78"/>
      <c r="AD201" s="78"/>
      <c r="AE201" s="78"/>
      <c r="AF201" s="78"/>
      <c r="AG201" s="78"/>
    </row>
    <row r="202" spans="1:37" thickBot="1" x14ac:dyDescent="0.3">
      <c r="A202" s="191"/>
      <c r="B202" s="192"/>
      <c r="C202" s="192"/>
      <c r="D202" s="193"/>
      <c r="E202" s="229" t="s">
        <v>23</v>
      </c>
      <c r="F202" s="229"/>
      <c r="G202" s="229" t="s">
        <v>25</v>
      </c>
      <c r="H202" s="229"/>
      <c r="I202" s="229" t="s">
        <v>22</v>
      </c>
      <c r="J202" s="229"/>
      <c r="K202" s="229" t="s">
        <v>24</v>
      </c>
      <c r="L202" s="233"/>
      <c r="N202" s="76"/>
      <c r="O202" s="76"/>
      <c r="P202" s="77"/>
      <c r="Q202" s="46"/>
      <c r="R202" s="46"/>
      <c r="S202" s="46"/>
      <c r="T202" s="78"/>
      <c r="U202" s="78"/>
      <c r="V202" s="78"/>
      <c r="W202" s="78"/>
      <c r="X202" s="78"/>
      <c r="Y202" s="78"/>
      <c r="Z202" s="78"/>
      <c r="AA202" s="78"/>
      <c r="AB202" s="78"/>
      <c r="AC202" s="78"/>
      <c r="AD202" s="78"/>
      <c r="AE202" s="78"/>
      <c r="AF202" s="78"/>
      <c r="AG202" s="78"/>
    </row>
    <row r="203" spans="1:37" ht="50.4" customHeight="1" thickBot="1" x14ac:dyDescent="0.3">
      <c r="A203" s="206"/>
      <c r="B203" s="207"/>
      <c r="C203" s="207"/>
      <c r="D203" s="208"/>
      <c r="E203" s="224"/>
      <c r="F203" s="224"/>
      <c r="G203" s="224"/>
      <c r="H203" s="224"/>
      <c r="I203" s="224"/>
      <c r="J203" s="224"/>
      <c r="K203" s="224"/>
      <c r="L203" s="225"/>
      <c r="N203" s="76"/>
      <c r="O203" s="76"/>
      <c r="P203" s="77"/>
      <c r="Q203" s="46"/>
      <c r="R203" s="46"/>
      <c r="S203" s="46"/>
      <c r="T203" s="78"/>
      <c r="U203" s="78"/>
      <c r="V203" s="78"/>
      <c r="W203" s="78"/>
      <c r="X203" s="78"/>
      <c r="Y203" s="78"/>
      <c r="Z203" s="78"/>
      <c r="AA203" s="78"/>
      <c r="AB203" s="78"/>
      <c r="AC203" s="78"/>
      <c r="AD203" s="78"/>
      <c r="AE203" s="78"/>
      <c r="AF203" s="78"/>
      <c r="AG203" s="78"/>
    </row>
    <row r="204" spans="1:37" ht="15.75" customHeight="1" thickBot="1" x14ac:dyDescent="0.3">
      <c r="A204" s="189" t="s">
        <v>175</v>
      </c>
      <c r="B204" s="189"/>
      <c r="C204" s="189"/>
      <c r="D204" s="190"/>
      <c r="E204" s="21"/>
    </row>
    <row r="205" spans="1:37" ht="57" customHeight="1" thickBot="1" x14ac:dyDescent="0.3">
      <c r="A205" s="201"/>
      <c r="B205" s="202"/>
      <c r="C205" s="202"/>
      <c r="D205" s="203"/>
      <c r="E205" s="21"/>
      <c r="T205" s="31"/>
    </row>
    <row r="206" spans="1:37" ht="15.75" customHeight="1" x14ac:dyDescent="0.25">
      <c r="T206" s="31"/>
    </row>
    <row r="207" spans="1:37" ht="15.75" customHeight="1" x14ac:dyDescent="0.25"/>
    <row r="208" spans="1:37" ht="15.75" customHeight="1" thickBot="1" x14ac:dyDescent="0.3"/>
    <row r="209" spans="1:37" ht="33" customHeight="1" thickBot="1" x14ac:dyDescent="0.3">
      <c r="A209" s="185">
        <v>18</v>
      </c>
      <c r="B209" s="186"/>
      <c r="C209" s="186"/>
      <c r="D209" s="187"/>
    </row>
    <row r="210" spans="1:37" ht="14.4" thickBot="1" x14ac:dyDescent="0.3">
      <c r="A210" s="197" t="s">
        <v>32</v>
      </c>
      <c r="B210" s="199" t="s">
        <v>119</v>
      </c>
      <c r="C210" s="199" t="s">
        <v>81</v>
      </c>
      <c r="D210" s="204" t="s">
        <v>137</v>
      </c>
      <c r="E210" s="214" t="s">
        <v>41</v>
      </c>
      <c r="F210" s="215"/>
      <c r="G210" s="215"/>
      <c r="H210" s="215"/>
      <c r="I210" s="216"/>
      <c r="J210" s="217" t="s">
        <v>59</v>
      </c>
      <c r="K210" s="218"/>
      <c r="L210" s="219"/>
    </row>
    <row r="211" spans="1:37" ht="28.2" thickBot="1" x14ac:dyDescent="0.35">
      <c r="A211" s="198"/>
      <c r="B211" s="200"/>
      <c r="C211" s="200"/>
      <c r="D211" s="205"/>
      <c r="E211" s="39" t="s">
        <v>58</v>
      </c>
      <c r="F211" s="9" t="s">
        <v>67</v>
      </c>
      <c r="G211" s="9" t="s">
        <v>68</v>
      </c>
      <c r="H211" s="9" t="s">
        <v>69</v>
      </c>
      <c r="I211" s="40" t="s">
        <v>40</v>
      </c>
      <c r="J211" s="39" t="s">
        <v>78</v>
      </c>
      <c r="K211" s="9" t="s">
        <v>77</v>
      </c>
      <c r="L211" s="40" t="s">
        <v>76</v>
      </c>
      <c r="M211" s="50" t="s">
        <v>185</v>
      </c>
      <c r="N211" s="87" t="s">
        <v>79</v>
      </c>
      <c r="O211" s="50" t="s">
        <v>138</v>
      </c>
      <c r="P211" s="49" t="s">
        <v>139</v>
      </c>
      <c r="Q211" s="37"/>
      <c r="R211" s="37"/>
      <c r="S211" s="37"/>
      <c r="T211" s="45" t="s">
        <v>58</v>
      </c>
      <c r="U211" s="44" t="s">
        <v>71</v>
      </c>
      <c r="V211" s="44" t="s">
        <v>72</v>
      </c>
      <c r="W211" s="44" t="s">
        <v>61</v>
      </c>
      <c r="X211" s="44" t="s">
        <v>62</v>
      </c>
      <c r="Y211" s="44" t="s">
        <v>73</v>
      </c>
      <c r="Z211" s="44" t="s">
        <v>40</v>
      </c>
      <c r="AA211" s="44" t="s">
        <v>74</v>
      </c>
      <c r="AB211" s="44" t="s">
        <v>70</v>
      </c>
      <c r="AC211" s="44" t="s">
        <v>75</v>
      </c>
      <c r="AD211" s="44" t="s">
        <v>63</v>
      </c>
      <c r="AE211" s="44" t="s">
        <v>64</v>
      </c>
      <c r="AF211" s="44" t="s">
        <v>65</v>
      </c>
      <c r="AG211" s="44" t="s">
        <v>66</v>
      </c>
      <c r="AH211" s="81" t="s">
        <v>108</v>
      </c>
      <c r="AI211" s="81" t="s">
        <v>107</v>
      </c>
      <c r="AJ211" s="81" t="s">
        <v>109</v>
      </c>
      <c r="AK211" s="81" t="s">
        <v>102</v>
      </c>
    </row>
    <row r="212" spans="1:37" ht="55.5" customHeight="1" thickBot="1" x14ac:dyDescent="0.35">
      <c r="A212" s="92"/>
      <c r="B212" s="85"/>
      <c r="C212" s="86"/>
      <c r="D212" s="85"/>
      <c r="E212" s="32"/>
      <c r="F212" s="33"/>
      <c r="G212" s="34"/>
      <c r="H212" s="90"/>
      <c r="I212" s="91"/>
      <c r="J212" s="41"/>
      <c r="K212" s="42"/>
      <c r="L212" s="43"/>
      <c r="M212" s="48"/>
      <c r="N212" s="63">
        <f>ROUNDUP(($AG212*10)/10, 1)</f>
        <v>0.1</v>
      </c>
      <c r="O212" s="63">
        <f>AVERAGE(AH212:AK212) * 2.5</f>
        <v>0</v>
      </c>
      <c r="P212" s="38">
        <f>M212*N212 /10</f>
        <v>0</v>
      </c>
      <c r="Q212" s="36"/>
      <c r="R212" s="36"/>
      <c r="S212" s="36"/>
      <c r="T212" s="8">
        <f>IF(ISBLANK(E212),0,
 IF($E212="Network (N)", 0.85, 1) *
 IF($E212="Adjacent (A)", 0.62, 1) *
 IF($E212="Local (L)", 0.55, 1) *
 IF($E212="Physical (P)", 0.2, 1))</f>
        <v>0</v>
      </c>
      <c r="U212" s="8">
        <f>IF(ISBLANK(F212),0,
 IF($F212="High (H)", 0.44, 1) *
 IF($F212="Low (L)", 0.77, 1))</f>
        <v>0</v>
      </c>
      <c r="V212" s="8">
        <f>IF(ISBLANK(G212),0,
 IF($G212="None (N)", 0.85, 1) *
 IF($G212="Low (L)", $W212, 1) *
 IF($G212="High (H)", $X212, 1))</f>
        <v>0</v>
      </c>
      <c r="W212" s="8">
        <f>IF($I212="Unchanged (U)", 0.62, 0.68)</f>
        <v>0.68</v>
      </c>
      <c r="X212" s="8">
        <f>IF($I212="Unchanged (U)", 0.27, 0.5)</f>
        <v>0.5</v>
      </c>
      <c r="Y212" s="8">
        <f>IF(ISBLANK(H212),0,
 IF($H212="None (N)", 0.85, 1) *
 IF($H212="Required (R)", 0.62, 1))</f>
        <v>0</v>
      </c>
      <c r="Z212" s="8">
        <f>IF(ISBLANK(I212),0,
 IF($I212="Unchanged (U)", 6.42, 1) *
 IF($I212="Changed ( C )", 7.52, 1))</f>
        <v>0</v>
      </c>
      <c r="AA212" s="8">
        <f>IF(ISBLANK(J212),0,
 IF($J212="None (N)", 0, 1) *
 IF($J212="Low (L)", 0.22, 1) *
 IF($J212="High (H)", 0.56, 1))</f>
        <v>0</v>
      </c>
      <c r="AB212" s="8">
        <f>IF(ISBLANK(K212),0,
 IF($K212="None (N)", 0, 1) *
 IF($K212="Low (L)", 0.22, 1) *
 IF($K212="High (H)", 0.56, 1))</f>
        <v>0</v>
      </c>
      <c r="AC212" s="8">
        <f>IF(ISBLANK(L212),0,
 IF($L212="None (N)", 0, 1) *
 IF($L212="Low (L)", 0.22, 1) *
 IF($L212="High (H)", 0.56, 1))</f>
        <v>0</v>
      </c>
      <c r="AD212" s="8">
        <f>8.22 * $T212 * $U212 * $V212 * $Y212</f>
        <v>0</v>
      </c>
      <c r="AE212" s="8">
        <f>(1 - ((1 - $AA212) * (1 - $AB212) * (1 - $AC212)))</f>
        <v>0</v>
      </c>
      <c r="AF212" s="8">
        <f>IF($I212="Unchanged (U)",
  $Z212 * $AE212,
  $Z212 * ($AE212 - 0.029) -
   3.25 * POWER($AE212 - 0.02, 15))</f>
        <v>1.0649600000000003E-25</v>
      </c>
      <c r="AG212" s="8">
        <f>IF($AF212&lt;=0, 0,
  IF($I212="Unchanged (U)",
    MIN($AD212 + $AF212, 10),
    MIN(($AD212 + $AF212) * 1.08, 10)))</f>
        <v>1.1501568000000004E-25</v>
      </c>
      <c r="AH212" s="80">
        <f>IF(ISBLANK(E215),0,
IF($E215="Non Applicable [0]", 0,1) *
IF($E215="Dégats limités sur la production [1]", 1,1) *
IF($E215="Dégats significatifs sur la production [2]",2,1)*
IF($E215="Dégats majeurs sur la production [3]",3,1) *
IF($E215="Arrêt de production sur le long terme [4]",4,1))</f>
        <v>0</v>
      </c>
      <c r="AI212" s="80">
        <f>IF(ISBLANK(G215),0,
IF($G215="Non Applicable [0]", 0,1) *
IF($G215="Non respect des engagements et SLA [1]", 1,1) *
IF($G215="Non respect d'une norme obligatoire (PCI-DSS, RGPD, …) [2]",2,1)*
IF($G215="Perte d'une certification (ISO, PCI-DSS, …) [3]", 3,1) *
IF($G215="Poursuite judiciaire possible [4]",4,1))</f>
        <v>0</v>
      </c>
      <c r="AJ212" s="80">
        <f>IF(ISBLANK(I215),0,
IF($I215="Non Applicable [0]", 0,1) *
IF($I215="Les coûts de dommages sont moins élevés que résoudre le problème [1]", 1,1) *
IF($I215="Effet mineur sur le bénéfice annuel [2]",2,1)*
IF($I215="Effet significatif sur le bénéfice annuel [3]", 3,1) *
IF($I215="Pouvant amener au dépôt de bilan [4]",4,1))</f>
        <v>0</v>
      </c>
      <c r="AK212" s="80">
        <f>IF(ISBLANK(K215),0,
IF($K215="Non Applicable [0]",0,1) *
IF($K215="Dégâts minimes [1]", 1,1) *
IF($K215="Perte de confiance [2]",2,1)*
IF($K215="Perte de grandes comptes [3]", 3,1) *
IF($K215="Dégradation de la marque [4]",4,1))</f>
        <v>0</v>
      </c>
    </row>
    <row r="213" spans="1:37" ht="14.4" x14ac:dyDescent="0.25">
      <c r="A213" s="188" t="s">
        <v>120</v>
      </c>
      <c r="B213" s="189"/>
      <c r="C213" s="189"/>
      <c r="D213" s="190"/>
      <c r="E213" s="230" t="s">
        <v>99</v>
      </c>
      <c r="F213" s="231"/>
      <c r="G213" s="231"/>
      <c r="H213" s="231"/>
      <c r="I213" s="231"/>
      <c r="J213" s="231"/>
      <c r="K213" s="231"/>
      <c r="L213" s="232"/>
      <c r="N213" s="76"/>
      <c r="O213" s="76"/>
      <c r="P213" s="77"/>
      <c r="Q213" s="46"/>
      <c r="R213" s="46"/>
      <c r="S213" s="46"/>
      <c r="T213" s="78"/>
      <c r="U213" s="78"/>
      <c r="V213" s="78"/>
      <c r="W213" s="78"/>
      <c r="X213" s="78"/>
      <c r="Y213" s="78"/>
      <c r="Z213" s="78"/>
      <c r="AA213" s="78"/>
      <c r="AB213" s="78"/>
      <c r="AC213" s="78"/>
      <c r="AD213" s="78"/>
      <c r="AE213" s="78"/>
      <c r="AF213" s="78"/>
      <c r="AG213" s="78"/>
    </row>
    <row r="214" spans="1:37" thickBot="1" x14ac:dyDescent="0.3">
      <c r="A214" s="191"/>
      <c r="B214" s="192"/>
      <c r="C214" s="192"/>
      <c r="D214" s="193"/>
      <c r="E214" s="229" t="s">
        <v>23</v>
      </c>
      <c r="F214" s="229"/>
      <c r="G214" s="229" t="s">
        <v>25</v>
      </c>
      <c r="H214" s="229"/>
      <c r="I214" s="229" t="s">
        <v>22</v>
      </c>
      <c r="J214" s="229"/>
      <c r="K214" s="229" t="s">
        <v>24</v>
      </c>
      <c r="L214" s="233"/>
      <c r="N214" s="76"/>
      <c r="O214" s="76"/>
      <c r="P214" s="77"/>
      <c r="Q214" s="46"/>
      <c r="R214" s="46"/>
      <c r="S214" s="46"/>
      <c r="T214" s="78"/>
      <c r="U214" s="78"/>
      <c r="V214" s="78"/>
      <c r="W214" s="78"/>
      <c r="X214" s="78"/>
      <c r="Y214" s="78"/>
      <c r="Z214" s="78"/>
      <c r="AA214" s="78"/>
      <c r="AB214" s="78"/>
      <c r="AC214" s="78"/>
      <c r="AD214" s="78"/>
      <c r="AE214" s="78"/>
      <c r="AF214" s="78"/>
      <c r="AG214" s="78"/>
    </row>
    <row r="215" spans="1:37" ht="50.4" customHeight="1" thickBot="1" x14ac:dyDescent="0.3">
      <c r="A215" s="206"/>
      <c r="B215" s="207"/>
      <c r="C215" s="207"/>
      <c r="D215" s="208"/>
      <c r="E215" s="224"/>
      <c r="F215" s="224"/>
      <c r="G215" s="224"/>
      <c r="H215" s="224"/>
      <c r="I215" s="224"/>
      <c r="J215" s="224"/>
      <c r="K215" s="224"/>
      <c r="L215" s="225"/>
      <c r="N215" s="76"/>
      <c r="O215" s="76"/>
      <c r="P215" s="77"/>
      <c r="Q215" s="46"/>
      <c r="R215" s="46"/>
      <c r="S215" s="46"/>
      <c r="T215" s="78"/>
      <c r="U215" s="78"/>
      <c r="V215" s="78"/>
      <c r="W215" s="78"/>
      <c r="X215" s="78"/>
      <c r="Y215" s="78"/>
      <c r="Z215" s="78"/>
      <c r="AA215" s="78"/>
      <c r="AB215" s="78"/>
      <c r="AC215" s="78"/>
      <c r="AD215" s="78"/>
      <c r="AE215" s="78"/>
      <c r="AF215" s="78"/>
      <c r="AG215" s="78"/>
    </row>
    <row r="216" spans="1:37" ht="15.75" customHeight="1" thickBot="1" x14ac:dyDescent="0.3">
      <c r="A216" s="189" t="s">
        <v>175</v>
      </c>
      <c r="B216" s="189"/>
      <c r="C216" s="189"/>
      <c r="D216" s="190"/>
      <c r="E216" s="21"/>
    </row>
    <row r="217" spans="1:37" ht="50.25" customHeight="1" thickBot="1" x14ac:dyDescent="0.3">
      <c r="A217" s="201"/>
      <c r="B217" s="202"/>
      <c r="C217" s="202"/>
      <c r="D217" s="203"/>
      <c r="E217" s="21"/>
      <c r="T217" s="31"/>
    </row>
    <row r="218" spans="1:37" ht="15.75" customHeight="1" x14ac:dyDescent="0.25">
      <c r="T218" s="31"/>
    </row>
    <row r="219" spans="1:37" ht="15.75" customHeight="1" x14ac:dyDescent="0.25"/>
    <row r="220" spans="1:37" ht="15.75" customHeight="1" thickBot="1" x14ac:dyDescent="0.3"/>
    <row r="221" spans="1:37" ht="31.95" customHeight="1" thickBot="1" x14ac:dyDescent="0.3">
      <c r="A221" s="185">
        <v>19</v>
      </c>
      <c r="B221" s="186"/>
      <c r="C221" s="186"/>
      <c r="D221" s="187"/>
    </row>
    <row r="222" spans="1:37" ht="14.4" thickBot="1" x14ac:dyDescent="0.3">
      <c r="A222" s="197" t="s">
        <v>32</v>
      </c>
      <c r="B222" s="199" t="s">
        <v>119</v>
      </c>
      <c r="C222" s="199" t="s">
        <v>81</v>
      </c>
      <c r="D222" s="204" t="s">
        <v>137</v>
      </c>
      <c r="E222" s="214" t="s">
        <v>41</v>
      </c>
      <c r="F222" s="215"/>
      <c r="G222" s="215"/>
      <c r="H222" s="215"/>
      <c r="I222" s="216"/>
      <c r="J222" s="217" t="s">
        <v>59</v>
      </c>
      <c r="K222" s="218"/>
      <c r="L222" s="219"/>
    </row>
    <row r="223" spans="1:37" ht="28.2" thickBot="1" x14ac:dyDescent="0.35">
      <c r="A223" s="198"/>
      <c r="B223" s="200"/>
      <c r="C223" s="200"/>
      <c r="D223" s="205"/>
      <c r="E223" s="39" t="s">
        <v>58</v>
      </c>
      <c r="F223" s="9" t="s">
        <v>67</v>
      </c>
      <c r="G223" s="9" t="s">
        <v>68</v>
      </c>
      <c r="H223" s="9" t="s">
        <v>69</v>
      </c>
      <c r="I223" s="40" t="s">
        <v>40</v>
      </c>
      <c r="J223" s="39" t="s">
        <v>78</v>
      </c>
      <c r="K223" s="9" t="s">
        <v>77</v>
      </c>
      <c r="L223" s="40" t="s">
        <v>76</v>
      </c>
      <c r="M223" s="50" t="s">
        <v>185</v>
      </c>
      <c r="N223" s="87" t="s">
        <v>79</v>
      </c>
      <c r="O223" s="50" t="s">
        <v>138</v>
      </c>
      <c r="P223" s="49" t="s">
        <v>139</v>
      </c>
      <c r="Q223" s="37"/>
      <c r="R223" s="37"/>
      <c r="S223" s="37"/>
      <c r="T223" s="45" t="s">
        <v>58</v>
      </c>
      <c r="U223" s="44" t="s">
        <v>71</v>
      </c>
      <c r="V223" s="44" t="s">
        <v>72</v>
      </c>
      <c r="W223" s="44" t="s">
        <v>61</v>
      </c>
      <c r="X223" s="44" t="s">
        <v>62</v>
      </c>
      <c r="Y223" s="44" t="s">
        <v>73</v>
      </c>
      <c r="Z223" s="44" t="s">
        <v>40</v>
      </c>
      <c r="AA223" s="44" t="s">
        <v>74</v>
      </c>
      <c r="AB223" s="44" t="s">
        <v>70</v>
      </c>
      <c r="AC223" s="44" t="s">
        <v>75</v>
      </c>
      <c r="AD223" s="44" t="s">
        <v>63</v>
      </c>
      <c r="AE223" s="44" t="s">
        <v>64</v>
      </c>
      <c r="AF223" s="44" t="s">
        <v>65</v>
      </c>
      <c r="AG223" s="44" t="s">
        <v>66</v>
      </c>
      <c r="AH223" s="81" t="s">
        <v>108</v>
      </c>
      <c r="AI223" s="81" t="s">
        <v>107</v>
      </c>
      <c r="AJ223" s="81" t="s">
        <v>109</v>
      </c>
      <c r="AK223" s="81" t="s">
        <v>102</v>
      </c>
    </row>
    <row r="224" spans="1:37" ht="55.5" customHeight="1" thickBot="1" x14ac:dyDescent="0.35">
      <c r="A224" s="92"/>
      <c r="B224" s="85"/>
      <c r="C224" s="86"/>
      <c r="D224" s="85"/>
      <c r="E224" s="32"/>
      <c r="F224" s="33"/>
      <c r="G224" s="34"/>
      <c r="H224" s="90"/>
      <c r="I224" s="91"/>
      <c r="J224" s="41"/>
      <c r="K224" s="42"/>
      <c r="L224" s="43"/>
      <c r="M224" s="48"/>
      <c r="N224" s="63">
        <f>ROUNDUP(($AG224*10)/10, 1)</f>
        <v>0.1</v>
      </c>
      <c r="O224" s="63">
        <f>AVERAGE(AH224:AK224) * 2.5</f>
        <v>0</v>
      </c>
      <c r="P224" s="38">
        <f>M224*N224 /10</f>
        <v>0</v>
      </c>
      <c r="Q224" s="36"/>
      <c r="R224" s="36"/>
      <c r="S224" s="36"/>
      <c r="T224" s="8">
        <f>IF(ISBLANK(E224),0,
 IF($E224="Network (N)", 0.85, 1) *
 IF($E224="Adjacent (A)", 0.62, 1) *
 IF($E224="Local (L)", 0.55, 1) *
 IF($E224="Physical (P)", 0.2, 1))</f>
        <v>0</v>
      </c>
      <c r="U224" s="8">
        <f>IF(ISBLANK(F224),0,
 IF($F224="High (H)", 0.44, 1) *
 IF($F224="Low (L)", 0.77, 1))</f>
        <v>0</v>
      </c>
      <c r="V224" s="8">
        <f>IF(ISBLANK(G224),0,
 IF($G224="None (N)", 0.85, 1) *
 IF($G224="Low (L)", $W224, 1) *
 IF($G224="High (H)", $X224, 1))</f>
        <v>0</v>
      </c>
      <c r="W224" s="8">
        <f>IF($I224="Unchanged (U)", 0.62, 0.68)</f>
        <v>0.68</v>
      </c>
      <c r="X224" s="8">
        <f>IF($I224="Unchanged (U)", 0.27, 0.5)</f>
        <v>0.5</v>
      </c>
      <c r="Y224" s="8">
        <f>IF(ISBLANK(H224),0,
 IF($H224="None (N)", 0.85, 1) *
 IF($H224="Required (R)", 0.62, 1))</f>
        <v>0</v>
      </c>
      <c r="Z224" s="8">
        <f>IF(ISBLANK(I224),0,
 IF($I224="Unchanged (U)", 6.42, 1) *
 IF($I224="Changed ( C )", 7.52, 1))</f>
        <v>0</v>
      </c>
      <c r="AA224" s="8">
        <f>IF(ISBLANK(J224),0,
 IF($J224="None (N)", 0, 1) *
 IF($J224="Low (L)", 0.22, 1) *
 IF($J224="High (H)", 0.56, 1))</f>
        <v>0</v>
      </c>
      <c r="AB224" s="8">
        <f>IF(ISBLANK(K224),0,
 IF($K224="None (N)", 0, 1) *
 IF($K224="Low (L)", 0.22, 1) *
 IF($K224="High (H)", 0.56, 1))</f>
        <v>0</v>
      </c>
      <c r="AC224" s="8">
        <f>IF(ISBLANK(L224),0,
 IF($L224="None (N)", 0, 1) *
 IF($L224="Low (L)", 0.22, 1) *
 IF($L224="High (H)", 0.56, 1))</f>
        <v>0</v>
      </c>
      <c r="AD224" s="8">
        <f>8.22 * $T224 * $U224 * $V224 * $Y224</f>
        <v>0</v>
      </c>
      <c r="AE224" s="8">
        <f>(1 - ((1 - $AA224) * (1 - $AB224) * (1 - $AC224)))</f>
        <v>0</v>
      </c>
      <c r="AF224" s="8">
        <f>IF($I224="Unchanged (U)",
  $Z224 * $AE224,
  $Z224 * ($AE224 - 0.029) -
   3.25 * POWER($AE224 - 0.02, 15))</f>
        <v>1.0649600000000003E-25</v>
      </c>
      <c r="AG224" s="8">
        <f>IF($AF224&lt;=0, 0,
  IF($I224="Unchanged (U)",
    MIN($AD224 + $AF224, 10),
    MIN(($AD224 + $AF224) * 1.08, 10)))</f>
        <v>1.1501568000000004E-25</v>
      </c>
      <c r="AH224" s="80">
        <f>IF(ISBLANK(E227),0,
IF($E227="Non Applicable [0]", 0,1) *
IF($E227="Dégats limités sur la production [1]", 1,1) *
IF($E227="Dégats significatifs sur la production [2]",2,1)*
IF($E227="Dégats majeurs sur la production [3]",3,1) *
IF($E227="Arrêt de production sur le long terme [4]",4,1))</f>
        <v>0</v>
      </c>
      <c r="AI224" s="80">
        <f>IF(ISBLANK(G227),0,
IF($G227="Non Applicable [0]", 0,1) *
IF($G227="Non respect des engagements et SLA [1]", 1,1) *
IF($G227="Non respect d'une norme obligatoire (PCI-DSS, RGPD, …) [2]",2,1)*
IF($G227="Perte d'une certification (ISO, PCI-DSS, …) [3]", 3,1) *
IF($G227="Poursuite judiciaire possible [4]",4,1))</f>
        <v>0</v>
      </c>
      <c r="AJ224" s="80">
        <f>IF(ISBLANK(I227),0,
IF($I227="Non Applicable [0]", 0,1) *
IF($I227="Les coûts de dommages sont moins élevés que résoudre le problème [1]", 1,1) *
IF($I227="Effet mineur sur le bénéfice annuel [2]",2,1)*
IF($I227="Effet significatif sur le bénéfice annuel [3]", 3,1) *
IF($I227="Pouvant amener au dépôt de bilan [4]",4,1))</f>
        <v>0</v>
      </c>
      <c r="AK224" s="80">
        <f>IF(ISBLANK(K227),0,
IF($K227="Non Applicable [0]",0,1) *
IF($K227="Dégâts minimes [1]", 1,1) *
IF($K227="Perte de confiance [2]",2,1)*
IF($K227="Perte de grandes comptes [3]", 3,1) *
IF($K227="Dégradation de la marque [4]",4,1))</f>
        <v>0</v>
      </c>
    </row>
    <row r="225" spans="1:37" ht="14.4" x14ac:dyDescent="0.25">
      <c r="A225" s="188" t="s">
        <v>120</v>
      </c>
      <c r="B225" s="189"/>
      <c r="C225" s="189"/>
      <c r="D225" s="190"/>
      <c r="E225" s="230" t="s">
        <v>99</v>
      </c>
      <c r="F225" s="231"/>
      <c r="G225" s="231"/>
      <c r="H225" s="231"/>
      <c r="I225" s="231"/>
      <c r="J225" s="231"/>
      <c r="K225" s="231"/>
      <c r="L225" s="232"/>
      <c r="N225" s="76"/>
      <c r="O225" s="76"/>
      <c r="P225" s="77"/>
      <c r="Q225" s="46"/>
      <c r="R225" s="46"/>
      <c r="S225" s="46"/>
      <c r="T225" s="78"/>
      <c r="U225" s="78"/>
      <c r="V225" s="78"/>
      <c r="W225" s="78"/>
      <c r="X225" s="78"/>
      <c r="Y225" s="78"/>
      <c r="Z225" s="78"/>
      <c r="AA225" s="78"/>
      <c r="AB225" s="78"/>
      <c r="AC225" s="78"/>
      <c r="AD225" s="78"/>
      <c r="AE225" s="78"/>
      <c r="AF225" s="78"/>
      <c r="AG225" s="78"/>
    </row>
    <row r="226" spans="1:37" thickBot="1" x14ac:dyDescent="0.3">
      <c r="A226" s="191"/>
      <c r="B226" s="192"/>
      <c r="C226" s="192"/>
      <c r="D226" s="193"/>
      <c r="E226" s="229" t="s">
        <v>23</v>
      </c>
      <c r="F226" s="229"/>
      <c r="G226" s="229" t="s">
        <v>25</v>
      </c>
      <c r="H226" s="229"/>
      <c r="I226" s="229" t="s">
        <v>22</v>
      </c>
      <c r="J226" s="229"/>
      <c r="K226" s="229" t="s">
        <v>24</v>
      </c>
      <c r="L226" s="233"/>
      <c r="N226" s="76"/>
      <c r="O226" s="76"/>
      <c r="P226" s="77"/>
      <c r="Q226" s="46"/>
      <c r="R226" s="46"/>
      <c r="S226" s="46"/>
      <c r="T226" s="78"/>
      <c r="U226" s="78"/>
      <c r="V226" s="78"/>
      <c r="W226" s="78"/>
      <c r="X226" s="78"/>
      <c r="Y226" s="78"/>
      <c r="Z226" s="78"/>
      <c r="AA226" s="78"/>
      <c r="AB226" s="78"/>
      <c r="AC226" s="78"/>
      <c r="AD226" s="78"/>
      <c r="AE226" s="78"/>
      <c r="AF226" s="78"/>
      <c r="AG226" s="78"/>
    </row>
    <row r="227" spans="1:37" ht="50.4" customHeight="1" thickBot="1" x14ac:dyDescent="0.3">
      <c r="A227" s="206"/>
      <c r="B227" s="207"/>
      <c r="C227" s="207"/>
      <c r="D227" s="208"/>
      <c r="E227" s="224"/>
      <c r="F227" s="224"/>
      <c r="G227" s="224"/>
      <c r="H227" s="224"/>
      <c r="I227" s="224"/>
      <c r="J227" s="224"/>
      <c r="K227" s="224"/>
      <c r="L227" s="225"/>
      <c r="N227" s="76"/>
      <c r="O227" s="76"/>
      <c r="P227" s="77"/>
      <c r="Q227" s="46"/>
      <c r="R227" s="46"/>
      <c r="S227" s="46"/>
      <c r="T227" s="78"/>
      <c r="U227" s="78"/>
      <c r="V227" s="78"/>
      <c r="W227" s="78"/>
      <c r="X227" s="78"/>
      <c r="Y227" s="78"/>
      <c r="Z227" s="78"/>
      <c r="AA227" s="78"/>
      <c r="AB227" s="78"/>
      <c r="AC227" s="78"/>
      <c r="AD227" s="78"/>
      <c r="AE227" s="78"/>
      <c r="AF227" s="78"/>
      <c r="AG227" s="78"/>
    </row>
    <row r="228" spans="1:37" ht="15.75" customHeight="1" thickBot="1" x14ac:dyDescent="0.3">
      <c r="A228" s="189" t="s">
        <v>175</v>
      </c>
      <c r="B228" s="189"/>
      <c r="C228" s="189"/>
      <c r="D228" s="190"/>
      <c r="E228" s="21"/>
    </row>
    <row r="229" spans="1:37" ht="52.5" customHeight="1" thickBot="1" x14ac:dyDescent="0.3">
      <c r="A229" s="201"/>
      <c r="B229" s="202"/>
      <c r="C229" s="202"/>
      <c r="D229" s="203"/>
      <c r="E229" s="21"/>
      <c r="T229" s="31"/>
    </row>
    <row r="230" spans="1:37" ht="15.75" customHeight="1" thickBot="1" x14ac:dyDescent="0.3">
      <c r="A230" s="201"/>
      <c r="B230" s="202"/>
      <c r="C230" s="202"/>
      <c r="D230" s="203"/>
      <c r="T230" s="31"/>
    </row>
    <row r="231" spans="1:37" ht="15.75" customHeight="1" x14ac:dyDescent="0.25">
      <c r="T231" s="31"/>
    </row>
    <row r="232" spans="1:37" ht="15.75" customHeight="1" x14ac:dyDescent="0.25"/>
    <row r="233" spans="1:37" ht="15.75" customHeight="1" thickBot="1" x14ac:dyDescent="0.3"/>
    <row r="234" spans="1:37" ht="31.2" customHeight="1" thickBot="1" x14ac:dyDescent="0.3">
      <c r="A234" s="185">
        <v>20</v>
      </c>
      <c r="B234" s="186"/>
      <c r="C234" s="186"/>
      <c r="D234" s="187"/>
    </row>
    <row r="235" spans="1:37" ht="14.4" thickBot="1" x14ac:dyDescent="0.3">
      <c r="A235" s="197" t="s">
        <v>32</v>
      </c>
      <c r="B235" s="199" t="s">
        <v>119</v>
      </c>
      <c r="C235" s="199" t="s">
        <v>81</v>
      </c>
      <c r="D235" s="204" t="s">
        <v>137</v>
      </c>
      <c r="E235" s="214" t="s">
        <v>41</v>
      </c>
      <c r="F235" s="215"/>
      <c r="G235" s="215"/>
      <c r="H235" s="215"/>
      <c r="I235" s="216"/>
      <c r="J235" s="217" t="s">
        <v>59</v>
      </c>
      <c r="K235" s="218"/>
      <c r="L235" s="219"/>
    </row>
    <row r="236" spans="1:37" ht="28.2" thickBot="1" x14ac:dyDescent="0.35">
      <c r="A236" s="198"/>
      <c r="B236" s="200"/>
      <c r="C236" s="200"/>
      <c r="D236" s="205"/>
      <c r="E236" s="39" t="s">
        <v>58</v>
      </c>
      <c r="F236" s="9" t="s">
        <v>67</v>
      </c>
      <c r="G236" s="9" t="s">
        <v>68</v>
      </c>
      <c r="H236" s="9" t="s">
        <v>69</v>
      </c>
      <c r="I236" s="40" t="s">
        <v>40</v>
      </c>
      <c r="J236" s="39" t="s">
        <v>78</v>
      </c>
      <c r="K236" s="9" t="s">
        <v>77</v>
      </c>
      <c r="L236" s="40" t="s">
        <v>76</v>
      </c>
      <c r="M236" s="50" t="s">
        <v>185</v>
      </c>
      <c r="N236" s="87" t="s">
        <v>79</v>
      </c>
      <c r="O236" s="50" t="s">
        <v>138</v>
      </c>
      <c r="P236" s="49" t="s">
        <v>139</v>
      </c>
      <c r="Q236" s="37"/>
      <c r="R236" s="37"/>
      <c r="S236" s="37"/>
      <c r="T236" s="45" t="s">
        <v>58</v>
      </c>
      <c r="U236" s="44" t="s">
        <v>71</v>
      </c>
      <c r="V236" s="44" t="s">
        <v>72</v>
      </c>
      <c r="W236" s="44" t="s">
        <v>61</v>
      </c>
      <c r="X236" s="44" t="s">
        <v>62</v>
      </c>
      <c r="Y236" s="44" t="s">
        <v>73</v>
      </c>
      <c r="Z236" s="44" t="s">
        <v>40</v>
      </c>
      <c r="AA236" s="44" t="s">
        <v>74</v>
      </c>
      <c r="AB236" s="44" t="s">
        <v>70</v>
      </c>
      <c r="AC236" s="44" t="s">
        <v>75</v>
      </c>
      <c r="AD236" s="44" t="s">
        <v>63</v>
      </c>
      <c r="AE236" s="44" t="s">
        <v>64</v>
      </c>
      <c r="AF236" s="44" t="s">
        <v>65</v>
      </c>
      <c r="AG236" s="44" t="s">
        <v>66</v>
      </c>
      <c r="AH236" s="81" t="s">
        <v>108</v>
      </c>
      <c r="AI236" s="81" t="s">
        <v>107</v>
      </c>
      <c r="AJ236" s="81" t="s">
        <v>109</v>
      </c>
      <c r="AK236" s="81" t="s">
        <v>102</v>
      </c>
    </row>
    <row r="237" spans="1:37" ht="55.5" customHeight="1" thickBot="1" x14ac:dyDescent="0.35">
      <c r="A237" s="92"/>
      <c r="B237" s="85"/>
      <c r="C237" s="86"/>
      <c r="D237" s="85"/>
      <c r="E237" s="32"/>
      <c r="F237" s="33"/>
      <c r="G237" s="34"/>
      <c r="H237" s="90"/>
      <c r="I237" s="91"/>
      <c r="J237" s="41"/>
      <c r="K237" s="42"/>
      <c r="L237" s="43"/>
      <c r="M237" s="48"/>
      <c r="N237" s="63">
        <f>ROUNDUP(($AG237*10)/10, 1)</f>
        <v>0.1</v>
      </c>
      <c r="O237" s="63">
        <f>AVERAGE(AH237:AK237) * 2.5</f>
        <v>0</v>
      </c>
      <c r="P237" s="38">
        <f>M237*N237 /10</f>
        <v>0</v>
      </c>
      <c r="Q237" s="36"/>
      <c r="R237" s="36"/>
      <c r="S237" s="36"/>
      <c r="T237" s="8">
        <f>IF(ISBLANK(E237),0,
 IF($E237="Network (N)", 0.85, 1) *
 IF($E237="Adjacent (A)", 0.62, 1) *
 IF($E237="Local (L)", 0.55, 1) *
 IF($E237="Physical (P)", 0.2, 1))</f>
        <v>0</v>
      </c>
      <c r="U237" s="8">
        <f>IF(ISBLANK(F237),0,
 IF($F237="High (H)", 0.44, 1) *
 IF($F237="Low (L)", 0.77, 1))</f>
        <v>0</v>
      </c>
      <c r="V237" s="8">
        <f>IF(ISBLANK(G237),0,
 IF($G237="None (N)", 0.85, 1) *
 IF($G237="Low (L)", $W237, 1) *
 IF($G237="High (H)", $X237, 1))</f>
        <v>0</v>
      </c>
      <c r="W237" s="8">
        <f>IF($I237="Unchanged (U)", 0.62, 0.68)</f>
        <v>0.68</v>
      </c>
      <c r="X237" s="8">
        <f>IF($I237="Unchanged (U)", 0.27, 0.5)</f>
        <v>0.5</v>
      </c>
      <c r="Y237" s="8">
        <f>IF(ISBLANK(H237),0,
 IF($H237="None (N)", 0.85, 1) *
 IF($H237="Required (R)", 0.62, 1))</f>
        <v>0</v>
      </c>
      <c r="Z237" s="8">
        <f>IF(ISBLANK(I237),0,
 IF($I237="Unchanged (U)", 6.42, 1) *
 IF($I237="Changed ( C )", 7.52, 1))</f>
        <v>0</v>
      </c>
      <c r="AA237" s="8">
        <f>IF(ISBLANK(J237),0,
 IF($J237="None (N)", 0, 1) *
 IF($J237="Low (L)", 0.22, 1) *
 IF($J237="High (H)", 0.56, 1))</f>
        <v>0</v>
      </c>
      <c r="AB237" s="8">
        <f>IF(ISBLANK(K237),0,
 IF($K237="None (N)", 0, 1) *
 IF($K237="Low (L)", 0.22, 1) *
 IF($K237="High (H)", 0.56, 1))</f>
        <v>0</v>
      </c>
      <c r="AC237" s="8">
        <f>IF(ISBLANK(L237),0,
 IF($L237="None (N)", 0, 1) *
 IF($L237="Low (L)", 0.22, 1) *
 IF($L237="High (H)", 0.56, 1))</f>
        <v>0</v>
      </c>
      <c r="AD237" s="8">
        <f>8.22 * $T237 * $U237 * $V237 * $Y237</f>
        <v>0</v>
      </c>
      <c r="AE237" s="8">
        <f>(1 - ((1 - $AA237) * (1 - $AB237) * (1 - $AC237)))</f>
        <v>0</v>
      </c>
      <c r="AF237" s="8">
        <f>IF($I237="Unchanged (U)",
  $Z237 * $AE237,
  $Z237 * ($AE237 - 0.029) -
   3.25 * POWER($AE237 - 0.02, 15))</f>
        <v>1.0649600000000003E-25</v>
      </c>
      <c r="AG237" s="8">
        <f>IF($AF237&lt;=0, 0,
  IF($I237="Unchanged (U)",
    MIN($AD237 + $AF237, 10),
    MIN(($AD237 + $AF237) * 1.08, 10)))</f>
        <v>1.1501568000000004E-25</v>
      </c>
      <c r="AH237" s="80">
        <f>IF(ISBLANK(E240),0,
IF($E240="Non Applicable [0]", 0,1) *
IF($E240="Dégats limités sur la production [1]", 1,1) *
IF($E240="Dégats significatifs sur la production [2]",2,1)*
IF($E240="Dégats majeurs sur la production [3]",3,1) *
IF($E240="Arrêt de production sur le long terme [4]",4,1))</f>
        <v>0</v>
      </c>
      <c r="AI237" s="80">
        <f>IF(ISBLANK(G240),0,
IF($G240="Non Applicable [0]", 0,1) *
IF($G240="Non respect des engagements et SLA [1]", 1,1) *
IF($G240="Non respect d'une norme obligatoire (PCI-DSS, RGPD, …) [2]",2,1)*
IF($G240="Perte d'une certification (ISO, PCI-DSS, …) [3]", 3,1) *
IF($G240="Poursuite judiciaire possible [4]",4,1))</f>
        <v>0</v>
      </c>
      <c r="AJ237" s="80">
        <f>IF(ISBLANK(I240),0,
IF($I240="Non Applicable [0]", 0,1) *
IF($I240="Les coûts de dommages sont moins élevés que résoudre le problème [1]", 1,1) *
IF($I240="Effet mineur sur le bénéfice annuel [2]",2,1)*
IF($I240="Effet significatif sur le bénéfice annuel [3]", 3,1) *
IF($I240="Pouvant amener au dépôt de bilan [4]",4,1))</f>
        <v>0</v>
      </c>
      <c r="AK237" s="80">
        <f>IF(ISBLANK(K240),0,
IF($K240="Non Applicable [0]",0,1) *
IF($K240="Dégâts minimes [1]", 1,1) *
IF($K240="Perte de confiance [2]",2,1)*
IF($K240="Perte de grandes comptes [3]", 3,1) *
IF($K240="Dégradation de la marque [4]",4,1))</f>
        <v>0</v>
      </c>
    </row>
    <row r="238" spans="1:37" ht="14.4" x14ac:dyDescent="0.25">
      <c r="A238" s="188" t="s">
        <v>120</v>
      </c>
      <c r="B238" s="189"/>
      <c r="C238" s="189"/>
      <c r="D238" s="190"/>
      <c r="E238" s="230" t="s">
        <v>99</v>
      </c>
      <c r="F238" s="231"/>
      <c r="G238" s="231"/>
      <c r="H238" s="231"/>
      <c r="I238" s="231"/>
      <c r="J238" s="231"/>
      <c r="K238" s="231"/>
      <c r="L238" s="232"/>
      <c r="N238" s="76"/>
      <c r="O238" s="76"/>
      <c r="P238" s="77"/>
      <c r="Q238" s="46"/>
      <c r="R238" s="46"/>
      <c r="S238" s="46"/>
      <c r="T238" s="78"/>
      <c r="U238" s="78"/>
      <c r="V238" s="78"/>
      <c r="W238" s="78"/>
      <c r="X238" s="78"/>
      <c r="Y238" s="78"/>
      <c r="Z238" s="78"/>
      <c r="AA238" s="78"/>
      <c r="AB238" s="78"/>
      <c r="AC238" s="78"/>
      <c r="AD238" s="78"/>
      <c r="AE238" s="78"/>
      <c r="AF238" s="78"/>
      <c r="AG238" s="78"/>
    </row>
    <row r="239" spans="1:37" thickBot="1" x14ac:dyDescent="0.3">
      <c r="A239" s="191"/>
      <c r="B239" s="192"/>
      <c r="C239" s="192"/>
      <c r="D239" s="193"/>
      <c r="E239" s="229" t="s">
        <v>23</v>
      </c>
      <c r="F239" s="229"/>
      <c r="G239" s="229" t="s">
        <v>25</v>
      </c>
      <c r="H239" s="229"/>
      <c r="I239" s="229" t="s">
        <v>22</v>
      </c>
      <c r="J239" s="229"/>
      <c r="K239" s="229" t="s">
        <v>24</v>
      </c>
      <c r="L239" s="233"/>
      <c r="N239" s="76"/>
      <c r="O239" s="76"/>
      <c r="P239" s="77"/>
      <c r="Q239" s="46"/>
      <c r="R239" s="46"/>
      <c r="S239" s="46"/>
      <c r="T239" s="78"/>
      <c r="U239" s="78"/>
      <c r="V239" s="78"/>
      <c r="W239" s="78"/>
      <c r="X239" s="78"/>
      <c r="Y239" s="78"/>
      <c r="Z239" s="78"/>
      <c r="AA239" s="78"/>
      <c r="AB239" s="78"/>
      <c r="AC239" s="78"/>
      <c r="AD239" s="78"/>
      <c r="AE239" s="78"/>
      <c r="AF239" s="78"/>
      <c r="AG239" s="78"/>
    </row>
    <row r="240" spans="1:37" ht="50.4" customHeight="1" thickBot="1" x14ac:dyDescent="0.3">
      <c r="A240" s="206"/>
      <c r="B240" s="207"/>
      <c r="C240" s="207"/>
      <c r="D240" s="208"/>
      <c r="E240" s="224"/>
      <c r="F240" s="224"/>
      <c r="G240" s="224"/>
      <c r="H240" s="224"/>
      <c r="I240" s="224"/>
      <c r="J240" s="224"/>
      <c r="K240" s="224"/>
      <c r="L240" s="225"/>
      <c r="N240" s="76"/>
      <c r="O240" s="76"/>
      <c r="P240" s="77"/>
      <c r="Q240" s="46"/>
      <c r="R240" s="46"/>
      <c r="S240" s="46"/>
      <c r="T240" s="78"/>
      <c r="U240" s="78"/>
      <c r="V240" s="78"/>
      <c r="W240" s="78"/>
      <c r="X240" s="78"/>
      <c r="Y240" s="78"/>
      <c r="Z240" s="78"/>
      <c r="AA240" s="78"/>
      <c r="AB240" s="78"/>
      <c r="AC240" s="78"/>
      <c r="AD240" s="78"/>
      <c r="AE240" s="78"/>
      <c r="AF240" s="78"/>
      <c r="AG240" s="78"/>
    </row>
    <row r="241" spans="1:37" ht="15.75" customHeight="1" thickBot="1" x14ac:dyDescent="0.3">
      <c r="A241" s="189" t="s">
        <v>175</v>
      </c>
      <c r="B241" s="189"/>
      <c r="C241" s="189"/>
      <c r="D241" s="190"/>
      <c r="E241" s="21"/>
    </row>
    <row r="242" spans="1:37" ht="54" customHeight="1" thickBot="1" x14ac:dyDescent="0.3">
      <c r="A242" s="201"/>
      <c r="B242" s="202"/>
      <c r="C242" s="202"/>
      <c r="D242" s="203"/>
      <c r="E242" s="21"/>
      <c r="T242" s="31"/>
    </row>
    <row r="243" spans="1:37" ht="15.75" customHeight="1" x14ac:dyDescent="0.25">
      <c r="T243" s="31"/>
    </row>
    <row r="244" spans="1:37" ht="15.75" customHeight="1" x14ac:dyDescent="0.25"/>
    <row r="245" spans="1:37" ht="15.75" customHeight="1" thickBot="1" x14ac:dyDescent="0.3"/>
    <row r="246" spans="1:37" ht="33" customHeight="1" thickBot="1" x14ac:dyDescent="0.3">
      <c r="A246" s="185">
        <v>21</v>
      </c>
      <c r="B246" s="186"/>
      <c r="C246" s="186"/>
      <c r="D246" s="187"/>
    </row>
    <row r="247" spans="1:37" ht="14.4" thickBot="1" x14ac:dyDescent="0.3">
      <c r="A247" s="197" t="s">
        <v>32</v>
      </c>
      <c r="B247" s="199" t="s">
        <v>119</v>
      </c>
      <c r="C247" s="199" t="s">
        <v>81</v>
      </c>
      <c r="D247" s="204" t="s">
        <v>137</v>
      </c>
      <c r="E247" s="214" t="s">
        <v>41</v>
      </c>
      <c r="F247" s="215"/>
      <c r="G247" s="215"/>
      <c r="H247" s="215"/>
      <c r="I247" s="216"/>
      <c r="J247" s="217" t="s">
        <v>59</v>
      </c>
      <c r="K247" s="218"/>
      <c r="L247" s="219"/>
    </row>
    <row r="248" spans="1:37" ht="28.2" thickBot="1" x14ac:dyDescent="0.35">
      <c r="A248" s="198"/>
      <c r="B248" s="200"/>
      <c r="C248" s="200"/>
      <c r="D248" s="205"/>
      <c r="E248" s="39" t="s">
        <v>58</v>
      </c>
      <c r="F248" s="9" t="s">
        <v>67</v>
      </c>
      <c r="G248" s="9" t="s">
        <v>68</v>
      </c>
      <c r="H248" s="9" t="s">
        <v>69</v>
      </c>
      <c r="I248" s="40" t="s">
        <v>40</v>
      </c>
      <c r="J248" s="39" t="s">
        <v>78</v>
      </c>
      <c r="K248" s="9" t="s">
        <v>77</v>
      </c>
      <c r="L248" s="40" t="s">
        <v>76</v>
      </c>
      <c r="M248" s="50" t="s">
        <v>185</v>
      </c>
      <c r="N248" s="87" t="s">
        <v>79</v>
      </c>
      <c r="O248" s="50" t="s">
        <v>138</v>
      </c>
      <c r="P248" s="49" t="s">
        <v>139</v>
      </c>
      <c r="Q248" s="37"/>
      <c r="R248" s="37"/>
      <c r="S248" s="37"/>
      <c r="T248" s="45" t="s">
        <v>58</v>
      </c>
      <c r="U248" s="44" t="s">
        <v>71</v>
      </c>
      <c r="V248" s="44" t="s">
        <v>72</v>
      </c>
      <c r="W248" s="44" t="s">
        <v>61</v>
      </c>
      <c r="X248" s="44" t="s">
        <v>62</v>
      </c>
      <c r="Y248" s="44" t="s">
        <v>73</v>
      </c>
      <c r="Z248" s="44" t="s">
        <v>40</v>
      </c>
      <c r="AA248" s="44" t="s">
        <v>74</v>
      </c>
      <c r="AB248" s="44" t="s">
        <v>70</v>
      </c>
      <c r="AC248" s="44" t="s">
        <v>75</v>
      </c>
      <c r="AD248" s="44" t="s">
        <v>63</v>
      </c>
      <c r="AE248" s="44" t="s">
        <v>64</v>
      </c>
      <c r="AF248" s="44" t="s">
        <v>65</v>
      </c>
      <c r="AG248" s="44" t="s">
        <v>66</v>
      </c>
      <c r="AH248" s="81" t="s">
        <v>108</v>
      </c>
      <c r="AI248" s="81" t="s">
        <v>107</v>
      </c>
      <c r="AJ248" s="81" t="s">
        <v>109</v>
      </c>
      <c r="AK248" s="81" t="s">
        <v>102</v>
      </c>
    </row>
    <row r="249" spans="1:37" ht="55.5" customHeight="1" thickBot="1" x14ac:dyDescent="0.35">
      <c r="A249" s="92"/>
      <c r="B249" s="85"/>
      <c r="C249" s="86"/>
      <c r="D249" s="85"/>
      <c r="E249" s="32"/>
      <c r="F249" s="33"/>
      <c r="G249" s="34"/>
      <c r="H249" s="90"/>
      <c r="I249" s="91"/>
      <c r="J249" s="41"/>
      <c r="K249" s="42"/>
      <c r="L249" s="43"/>
      <c r="M249" s="48"/>
      <c r="N249" s="63">
        <f>ROUNDUP(($AG249*10)/10, 1)</f>
        <v>0.1</v>
      </c>
      <c r="O249" s="63">
        <f>AVERAGE(AH249:AK249) * 2.5</f>
        <v>0</v>
      </c>
      <c r="P249" s="38">
        <f>M249*N249 /10</f>
        <v>0</v>
      </c>
      <c r="Q249" s="36"/>
      <c r="R249" s="36"/>
      <c r="S249" s="36"/>
      <c r="T249" s="8">
        <f>IF(ISBLANK(E249),0,
 IF($E249="Network (N)", 0.85, 1) *
 IF($E249="Adjacent (A)", 0.62, 1) *
 IF($E249="Local (L)", 0.55, 1) *
 IF($E249="Physical (P)", 0.2, 1))</f>
        <v>0</v>
      </c>
      <c r="U249" s="8">
        <f>IF(ISBLANK(F249),0,
 IF($F249="High (H)", 0.44, 1) *
 IF($F249="Low (L)", 0.77, 1))</f>
        <v>0</v>
      </c>
      <c r="V249" s="8">
        <f>IF(ISBLANK(G249),0,
 IF($G249="None (N)", 0.85, 1) *
 IF($G249="Low (L)", $W249, 1) *
 IF($G249="High (H)", $X249, 1))</f>
        <v>0</v>
      </c>
      <c r="W249" s="8">
        <f>IF($I249="Unchanged (U)", 0.62, 0.68)</f>
        <v>0.68</v>
      </c>
      <c r="X249" s="8">
        <f>IF($I249="Unchanged (U)", 0.27, 0.5)</f>
        <v>0.5</v>
      </c>
      <c r="Y249" s="8">
        <f>IF(ISBLANK(H249),0,
 IF($H249="None (N)", 0.85, 1) *
 IF($H249="Required (R)", 0.62, 1))</f>
        <v>0</v>
      </c>
      <c r="Z249" s="8">
        <f>IF(ISBLANK(I249),0,
 IF($I249="Unchanged (U)", 6.42, 1) *
 IF($I249="Changed ( C )", 7.52, 1))</f>
        <v>0</v>
      </c>
      <c r="AA249" s="8">
        <f>IF(ISBLANK(J249),0,
 IF($J249="None (N)", 0, 1) *
 IF($J249="Low (L)", 0.22, 1) *
 IF($J249="High (H)", 0.56, 1))</f>
        <v>0</v>
      </c>
      <c r="AB249" s="8">
        <f>IF(ISBLANK(K249),0,
 IF($K249="None (N)", 0, 1) *
 IF($K249="Low (L)", 0.22, 1) *
 IF($K249="High (H)", 0.56, 1))</f>
        <v>0</v>
      </c>
      <c r="AC249" s="8">
        <f>IF(ISBLANK(L249),0,
 IF($L249="None (N)", 0, 1) *
 IF($L249="Low (L)", 0.22, 1) *
 IF($L249="High (H)", 0.56, 1))</f>
        <v>0</v>
      </c>
      <c r="AD249" s="8">
        <f>8.22 * $T249 * $U249 * $V249 * $Y249</f>
        <v>0</v>
      </c>
      <c r="AE249" s="8">
        <f>(1 - ((1 - $AA249) * (1 - $AB249) * (1 - $AC249)))</f>
        <v>0</v>
      </c>
      <c r="AF249" s="8">
        <f>IF($I249="Unchanged (U)",
  $Z249 * $AE249,
  $Z249 * ($AE249 - 0.029) -
   3.25 * POWER($AE249 - 0.02, 15))</f>
        <v>1.0649600000000003E-25</v>
      </c>
      <c r="AG249" s="8">
        <f>IF($AF249&lt;=0, 0,
  IF($I249="Unchanged (U)",
    MIN($AD249 + $AF249, 10),
    MIN(($AD249 + $AF249) * 1.08, 10)))</f>
        <v>1.1501568000000004E-25</v>
      </c>
      <c r="AH249" s="80">
        <f>IF(ISBLANK(E252),0,
IF($E252="Non Applicable [0]", 0,1) *
IF($E252="Dégats limités sur la production [1]", 1,1) *
IF($E252="Dégats significatifs sur la production [2]",2,1)*
IF($E252="Dégats majeurs sur la production [3]",3,1) *
IF($E252="Arrêt de production sur le long terme [4]",4,1))</f>
        <v>0</v>
      </c>
      <c r="AI249" s="80">
        <f>IF(ISBLANK(G252),0,
IF($G252="Non Applicable [0]", 0,1) *
IF($G252="Non respect des engagements et SLA [1]", 1,1) *
IF($G252="Non respect d'une norme obligatoire (PCI-DSS, RGPD, …) [2]",2,1)*
IF($G252="Perte d'une certification (ISO, PCI-DSS, …) [3]", 3,1) *
IF($G252="Poursuite judiciaire possible [4]",4,1))</f>
        <v>0</v>
      </c>
      <c r="AJ249" s="80">
        <f>IF(ISBLANK(I252),0,
IF($I252="Non Applicable [0]", 0,1) *
IF($I252="Les coûts de dommages sont moins élevés que résoudre le problème [1]", 1,1) *
IF($I252="Effet mineur sur le bénéfice annuel [2]",2,1)*
IF($I252="Effet significatif sur le bénéfice annuel [3]", 3,1) *
IF($I252="Pouvant amener au dépôt de bilan [4]",4,1))</f>
        <v>0</v>
      </c>
      <c r="AK249" s="80">
        <f>IF(ISBLANK(K252),0,
IF($K252="Non Applicable [0]",0,1) *
IF($K252="Dégâts minimes [1]", 1,1) *
IF($K252="Perte de confiance [2]",2,1)*
IF($K252="Perte de grandes comptes [3]", 3,1) *
IF($K252="Dégradation de la marque [4]",4,1))</f>
        <v>0</v>
      </c>
    </row>
    <row r="250" spans="1:37" ht="14.4" x14ac:dyDescent="0.25">
      <c r="A250" s="188" t="s">
        <v>120</v>
      </c>
      <c r="B250" s="189"/>
      <c r="C250" s="189"/>
      <c r="D250" s="190"/>
      <c r="E250" s="230" t="s">
        <v>99</v>
      </c>
      <c r="F250" s="231"/>
      <c r="G250" s="231"/>
      <c r="H250" s="231"/>
      <c r="I250" s="231"/>
      <c r="J250" s="231"/>
      <c r="K250" s="231"/>
      <c r="L250" s="232"/>
      <c r="N250" s="76"/>
      <c r="O250" s="76"/>
      <c r="P250" s="77"/>
      <c r="Q250" s="46"/>
      <c r="R250" s="46"/>
      <c r="S250" s="46"/>
      <c r="T250" s="78"/>
      <c r="U250" s="78"/>
      <c r="V250" s="78"/>
      <c r="W250" s="78"/>
      <c r="X250" s="78"/>
      <c r="Y250" s="78"/>
      <c r="Z250" s="78"/>
      <c r="AA250" s="78"/>
      <c r="AB250" s="78"/>
      <c r="AC250" s="78"/>
      <c r="AD250" s="78"/>
      <c r="AE250" s="78"/>
      <c r="AF250" s="78"/>
      <c r="AG250" s="78"/>
    </row>
    <row r="251" spans="1:37" thickBot="1" x14ac:dyDescent="0.3">
      <c r="A251" s="191"/>
      <c r="B251" s="192"/>
      <c r="C251" s="192"/>
      <c r="D251" s="193"/>
      <c r="E251" s="229" t="s">
        <v>23</v>
      </c>
      <c r="F251" s="229"/>
      <c r="G251" s="229" t="s">
        <v>25</v>
      </c>
      <c r="H251" s="229"/>
      <c r="I251" s="229" t="s">
        <v>22</v>
      </c>
      <c r="J251" s="229"/>
      <c r="K251" s="229" t="s">
        <v>24</v>
      </c>
      <c r="L251" s="233"/>
      <c r="N251" s="76"/>
      <c r="O251" s="76"/>
      <c r="P251" s="77"/>
      <c r="Q251" s="46"/>
      <c r="R251" s="46"/>
      <c r="S251" s="46"/>
      <c r="T251" s="78"/>
      <c r="U251" s="78"/>
      <c r="V251" s="78"/>
      <c r="W251" s="78"/>
      <c r="X251" s="78"/>
      <c r="Y251" s="78"/>
      <c r="Z251" s="78"/>
      <c r="AA251" s="78"/>
      <c r="AB251" s="78"/>
      <c r="AC251" s="78"/>
      <c r="AD251" s="78"/>
      <c r="AE251" s="78"/>
      <c r="AF251" s="78"/>
      <c r="AG251" s="78"/>
    </row>
    <row r="252" spans="1:37" ht="50.4" customHeight="1" thickBot="1" x14ac:dyDescent="0.3">
      <c r="A252" s="206"/>
      <c r="B252" s="207"/>
      <c r="C252" s="207"/>
      <c r="D252" s="208"/>
      <c r="E252" s="224"/>
      <c r="F252" s="224"/>
      <c r="G252" s="224"/>
      <c r="H252" s="224"/>
      <c r="I252" s="224"/>
      <c r="J252" s="224"/>
      <c r="K252" s="224"/>
      <c r="L252" s="225"/>
      <c r="N252" s="76"/>
      <c r="O252" s="76"/>
      <c r="P252" s="77"/>
      <c r="Q252" s="46"/>
      <c r="R252" s="46"/>
      <c r="S252" s="46"/>
      <c r="T252" s="78"/>
      <c r="U252" s="78"/>
      <c r="V252" s="78"/>
      <c r="W252" s="78"/>
      <c r="X252" s="78"/>
      <c r="Y252" s="78"/>
      <c r="Z252" s="78"/>
      <c r="AA252" s="78"/>
      <c r="AB252" s="78"/>
      <c r="AC252" s="78"/>
      <c r="AD252" s="78"/>
      <c r="AE252" s="78"/>
      <c r="AF252" s="78"/>
      <c r="AG252" s="78"/>
    </row>
    <row r="253" spans="1:37" ht="15.75" customHeight="1" thickBot="1" x14ac:dyDescent="0.3">
      <c r="A253" s="189" t="s">
        <v>175</v>
      </c>
      <c r="B253" s="189"/>
      <c r="C253" s="189"/>
      <c r="D253" s="190"/>
      <c r="E253" s="21"/>
    </row>
    <row r="254" spans="1:37" ht="54" customHeight="1" thickBot="1" x14ac:dyDescent="0.3">
      <c r="A254" s="201"/>
      <c r="B254" s="202"/>
      <c r="C254" s="202"/>
      <c r="D254" s="203"/>
      <c r="E254" s="21"/>
      <c r="T254" s="31"/>
    </row>
    <row r="255" spans="1:37" ht="15.75" customHeight="1" x14ac:dyDescent="0.25">
      <c r="T255" s="31"/>
    </row>
    <row r="256" spans="1:37" ht="15.75" customHeight="1" x14ac:dyDescent="0.25"/>
    <row r="257" spans="1:37" ht="15.75" customHeight="1" thickBot="1" x14ac:dyDescent="0.3"/>
    <row r="258" spans="1:37" ht="33" customHeight="1" thickBot="1" x14ac:dyDescent="0.3">
      <c r="A258" s="185">
        <v>22</v>
      </c>
      <c r="B258" s="186"/>
      <c r="C258" s="186"/>
      <c r="D258" s="187"/>
    </row>
    <row r="259" spans="1:37" ht="14.4" thickBot="1" x14ac:dyDescent="0.3">
      <c r="A259" s="197" t="s">
        <v>32</v>
      </c>
      <c r="B259" s="199" t="s">
        <v>119</v>
      </c>
      <c r="C259" s="199" t="s">
        <v>81</v>
      </c>
      <c r="D259" s="204" t="s">
        <v>137</v>
      </c>
      <c r="E259" s="214" t="s">
        <v>41</v>
      </c>
      <c r="F259" s="215"/>
      <c r="G259" s="215"/>
      <c r="H259" s="215"/>
      <c r="I259" s="216"/>
      <c r="J259" s="217" t="s">
        <v>59</v>
      </c>
      <c r="K259" s="218"/>
      <c r="L259" s="219"/>
    </row>
    <row r="260" spans="1:37" ht="28.2" thickBot="1" x14ac:dyDescent="0.35">
      <c r="A260" s="198"/>
      <c r="B260" s="200"/>
      <c r="C260" s="200"/>
      <c r="D260" s="205"/>
      <c r="E260" s="39" t="s">
        <v>58</v>
      </c>
      <c r="F260" s="9" t="s">
        <v>67</v>
      </c>
      <c r="G260" s="9" t="s">
        <v>68</v>
      </c>
      <c r="H260" s="9" t="s">
        <v>69</v>
      </c>
      <c r="I260" s="40" t="s">
        <v>40</v>
      </c>
      <c r="J260" s="39" t="s">
        <v>78</v>
      </c>
      <c r="K260" s="9" t="s">
        <v>77</v>
      </c>
      <c r="L260" s="40" t="s">
        <v>76</v>
      </c>
      <c r="M260" s="50" t="s">
        <v>185</v>
      </c>
      <c r="N260" s="87" t="s">
        <v>79</v>
      </c>
      <c r="O260" s="50" t="s">
        <v>138</v>
      </c>
      <c r="P260" s="49" t="s">
        <v>139</v>
      </c>
      <c r="Q260" s="37"/>
      <c r="R260" s="37"/>
      <c r="S260" s="37"/>
      <c r="T260" s="45" t="s">
        <v>58</v>
      </c>
      <c r="U260" s="44" t="s">
        <v>71</v>
      </c>
      <c r="V260" s="44" t="s">
        <v>72</v>
      </c>
      <c r="W260" s="44" t="s">
        <v>61</v>
      </c>
      <c r="X260" s="44" t="s">
        <v>62</v>
      </c>
      <c r="Y260" s="44" t="s">
        <v>73</v>
      </c>
      <c r="Z260" s="44" t="s">
        <v>40</v>
      </c>
      <c r="AA260" s="44" t="s">
        <v>74</v>
      </c>
      <c r="AB260" s="44" t="s">
        <v>70</v>
      </c>
      <c r="AC260" s="44" t="s">
        <v>75</v>
      </c>
      <c r="AD260" s="44" t="s">
        <v>63</v>
      </c>
      <c r="AE260" s="44" t="s">
        <v>64</v>
      </c>
      <c r="AF260" s="44" t="s">
        <v>65</v>
      </c>
      <c r="AG260" s="44" t="s">
        <v>66</v>
      </c>
      <c r="AH260" s="81" t="s">
        <v>108</v>
      </c>
      <c r="AI260" s="81" t="s">
        <v>107</v>
      </c>
      <c r="AJ260" s="81" t="s">
        <v>109</v>
      </c>
      <c r="AK260" s="81" t="s">
        <v>102</v>
      </c>
    </row>
    <row r="261" spans="1:37" ht="55.5" customHeight="1" thickBot="1" x14ac:dyDescent="0.35">
      <c r="A261" s="92"/>
      <c r="B261" s="85"/>
      <c r="C261" s="86"/>
      <c r="D261" s="85"/>
      <c r="E261" s="32"/>
      <c r="F261" s="33"/>
      <c r="G261" s="34"/>
      <c r="H261" s="90"/>
      <c r="I261" s="91"/>
      <c r="J261" s="41"/>
      <c r="K261" s="42"/>
      <c r="L261" s="43"/>
      <c r="M261" s="48"/>
      <c r="N261" s="63">
        <f>ROUNDUP(($AG261*10)/10, 1)</f>
        <v>0.1</v>
      </c>
      <c r="O261" s="63">
        <f>AVERAGE(AH261:AK261) * 2.5</f>
        <v>0</v>
      </c>
      <c r="P261" s="38">
        <f>M261*N261 /10</f>
        <v>0</v>
      </c>
      <c r="Q261" s="36"/>
      <c r="R261" s="36"/>
      <c r="S261" s="36"/>
      <c r="T261" s="8">
        <f>IF(ISBLANK(E261),0,
 IF($E261="Network (N)", 0.85, 1) *
 IF($E261="Adjacent (A)", 0.62, 1) *
 IF($E261="Local (L)", 0.55, 1) *
 IF($E261="Physical (P)", 0.2, 1))</f>
        <v>0</v>
      </c>
      <c r="U261" s="8">
        <f>IF(ISBLANK(F261),0,
 IF($F261="High (H)", 0.44, 1) *
 IF($F261="Low (L)", 0.77, 1))</f>
        <v>0</v>
      </c>
      <c r="V261" s="8">
        <f>IF(ISBLANK(G261),0,
 IF($G261="None (N)", 0.85, 1) *
 IF($G261="Low (L)", $W261, 1) *
 IF($G261="High (H)", $X261, 1))</f>
        <v>0</v>
      </c>
      <c r="W261" s="8">
        <f>IF($I261="Unchanged (U)", 0.62, 0.68)</f>
        <v>0.68</v>
      </c>
      <c r="X261" s="8">
        <f>IF($I261="Unchanged (U)", 0.27, 0.5)</f>
        <v>0.5</v>
      </c>
      <c r="Y261" s="8">
        <f>IF(ISBLANK(H261),0,
 IF($H261="None (N)", 0.85, 1) *
 IF($H261="Required (R)", 0.62, 1))</f>
        <v>0</v>
      </c>
      <c r="Z261" s="8">
        <f>IF(ISBLANK(I261),0,
 IF($I261="Unchanged (U)", 6.42, 1) *
 IF($I261="Changed ( C )", 7.52, 1))</f>
        <v>0</v>
      </c>
      <c r="AA261" s="8">
        <f>IF(ISBLANK(J261),0,
 IF($J261="None (N)", 0, 1) *
 IF($J261="Low (L)", 0.22, 1) *
 IF($J261="High (H)", 0.56, 1))</f>
        <v>0</v>
      </c>
      <c r="AB261" s="8">
        <f>IF(ISBLANK(K261),0,
 IF($K261="None (N)", 0, 1) *
 IF($K261="Low (L)", 0.22, 1) *
 IF($K261="High (H)", 0.56, 1))</f>
        <v>0</v>
      </c>
      <c r="AC261" s="8">
        <f>IF(ISBLANK(L261),0,
 IF($L261="None (N)", 0, 1) *
 IF($L261="Low (L)", 0.22, 1) *
 IF($L261="High (H)", 0.56, 1))</f>
        <v>0</v>
      </c>
      <c r="AD261" s="8">
        <f>8.22 * $T261 * $U261 * $V261 * $Y261</f>
        <v>0</v>
      </c>
      <c r="AE261" s="8">
        <f>(1 - ((1 - $AA261) * (1 - $AB261) * (1 - $AC261)))</f>
        <v>0</v>
      </c>
      <c r="AF261" s="8">
        <f>IF($I261="Unchanged (U)",
  $Z261 * $AE261,
  $Z261 * ($AE261 - 0.029) -
   3.25 * POWER($AE261 - 0.02, 15))</f>
        <v>1.0649600000000003E-25</v>
      </c>
      <c r="AG261" s="8">
        <f>IF($AF261&lt;=0, 0,
  IF($I261="Unchanged (U)",
    MIN($AD261 + $AF261, 10),
    MIN(($AD261 + $AF261) * 1.08, 10)))</f>
        <v>1.1501568000000004E-25</v>
      </c>
      <c r="AH261" s="80">
        <f>IF(ISBLANK(E264),0,
IF($E264="Non Applicable [0]", 0,1) *
IF($E264="Dégats limités sur la production [1]", 1,1) *
IF($E264="Dégats significatifs sur la production [2]",2,1)*
IF($E264="Dégats majeurs sur la production [3]",3,1) *
IF($E264="Arrêt de production sur le long terme [4]",4,1))</f>
        <v>0</v>
      </c>
      <c r="AI261" s="80">
        <f>IF(ISBLANK(G264),0,
IF($G264="Non Applicable [0]", 0,1) *
IF($G264="Non respect des engagements et SLA [1]", 1,1) *
IF($G264="Non respect d'une norme obligatoire (PCI-DSS, RGPD, …) [2]",2,1)*
IF($G264="Perte d'une certification (ISO, PCI-DSS, …) [3]", 3,1) *
IF($G264="Poursuite judiciaire possible [4]",4,1))</f>
        <v>0</v>
      </c>
      <c r="AJ261" s="80">
        <f>IF(ISBLANK(I264),0,
IF($I264="Non Applicable [0]", 0,1) *
IF($I264="Les coûts de dommages sont moins élevés que résoudre le problème [1]", 1,1) *
IF($I264="Effet mineur sur le bénéfice annuel [2]",2,1)*
IF($I264="Effet significatif sur le bénéfice annuel [3]", 3,1) *
IF($I264="Pouvant amener au dépôt de bilan [4]",4,1))</f>
        <v>0</v>
      </c>
      <c r="AK261" s="80">
        <f>IF(ISBLANK(K264),0,
IF($K264="Non Applicable [0]",0,1) *
IF($K264="Dégâts minimes [1]", 1,1) *
IF($K264="Perte de confiance [2]",2,1)*
IF($K264="Perte de grandes comptes [3]", 3,1) *
IF($K264="Dégradation de la marque [4]",4,1))</f>
        <v>0</v>
      </c>
    </row>
    <row r="262" spans="1:37" ht="14.4" x14ac:dyDescent="0.25">
      <c r="A262" s="188" t="s">
        <v>120</v>
      </c>
      <c r="B262" s="189"/>
      <c r="C262" s="189"/>
      <c r="D262" s="190"/>
      <c r="E262" s="230" t="s">
        <v>99</v>
      </c>
      <c r="F262" s="231"/>
      <c r="G262" s="231"/>
      <c r="H262" s="231"/>
      <c r="I262" s="231"/>
      <c r="J262" s="231"/>
      <c r="K262" s="231"/>
      <c r="L262" s="232"/>
      <c r="N262" s="76"/>
      <c r="O262" s="76"/>
      <c r="P262" s="77"/>
      <c r="Q262" s="46"/>
      <c r="R262" s="46"/>
      <c r="S262" s="46"/>
      <c r="T262" s="78"/>
      <c r="U262" s="78"/>
      <c r="V262" s="78"/>
      <c r="W262" s="78"/>
      <c r="X262" s="78"/>
      <c r="Y262" s="78"/>
      <c r="Z262" s="78"/>
      <c r="AA262" s="78"/>
      <c r="AB262" s="78"/>
      <c r="AC262" s="78"/>
      <c r="AD262" s="78"/>
      <c r="AE262" s="78"/>
      <c r="AF262" s="78"/>
      <c r="AG262" s="78"/>
    </row>
    <row r="263" spans="1:37" thickBot="1" x14ac:dyDescent="0.3">
      <c r="A263" s="191"/>
      <c r="B263" s="192"/>
      <c r="C263" s="192"/>
      <c r="D263" s="193"/>
      <c r="E263" s="229" t="s">
        <v>23</v>
      </c>
      <c r="F263" s="229"/>
      <c r="G263" s="229" t="s">
        <v>25</v>
      </c>
      <c r="H263" s="229"/>
      <c r="I263" s="229" t="s">
        <v>22</v>
      </c>
      <c r="J263" s="229"/>
      <c r="K263" s="229" t="s">
        <v>24</v>
      </c>
      <c r="L263" s="233"/>
      <c r="N263" s="76"/>
      <c r="O263" s="76"/>
      <c r="P263" s="77"/>
      <c r="Q263" s="46"/>
      <c r="R263" s="46"/>
      <c r="S263" s="46"/>
      <c r="T263" s="78"/>
      <c r="U263" s="78"/>
      <c r="V263" s="78"/>
      <c r="W263" s="78"/>
      <c r="X263" s="78"/>
      <c r="Y263" s="78"/>
      <c r="Z263" s="78"/>
      <c r="AA263" s="78"/>
      <c r="AB263" s="78"/>
      <c r="AC263" s="78"/>
      <c r="AD263" s="78"/>
      <c r="AE263" s="78"/>
      <c r="AF263" s="78"/>
      <c r="AG263" s="78"/>
    </row>
    <row r="264" spans="1:37" ht="50.4" customHeight="1" thickBot="1" x14ac:dyDescent="0.3">
      <c r="A264" s="206"/>
      <c r="B264" s="207"/>
      <c r="C264" s="207"/>
      <c r="D264" s="208"/>
      <c r="E264" s="224"/>
      <c r="F264" s="224"/>
      <c r="G264" s="224"/>
      <c r="H264" s="224"/>
      <c r="I264" s="224"/>
      <c r="J264" s="224"/>
      <c r="K264" s="224"/>
      <c r="L264" s="225"/>
      <c r="N264" s="76"/>
      <c r="O264" s="76"/>
      <c r="P264" s="77"/>
      <c r="Q264" s="46"/>
      <c r="R264" s="46"/>
      <c r="S264" s="46"/>
      <c r="T264" s="78"/>
      <c r="U264" s="78"/>
      <c r="V264" s="78"/>
      <c r="W264" s="78"/>
      <c r="X264" s="78"/>
      <c r="Y264" s="78"/>
      <c r="Z264" s="78"/>
      <c r="AA264" s="78"/>
      <c r="AB264" s="78"/>
      <c r="AC264" s="78"/>
      <c r="AD264" s="78"/>
      <c r="AE264" s="78"/>
      <c r="AF264" s="78"/>
      <c r="AG264" s="78"/>
    </row>
    <row r="265" spans="1:37" ht="15.75" customHeight="1" thickBot="1" x14ac:dyDescent="0.3">
      <c r="A265" s="189" t="s">
        <v>175</v>
      </c>
      <c r="B265" s="189"/>
      <c r="C265" s="189"/>
      <c r="D265" s="190"/>
      <c r="E265" s="21"/>
    </row>
    <row r="266" spans="1:37" ht="51.75" customHeight="1" thickBot="1" x14ac:dyDescent="0.3">
      <c r="A266" s="201"/>
      <c r="B266" s="202"/>
      <c r="C266" s="202"/>
      <c r="D266" s="203"/>
      <c r="E266" s="21"/>
      <c r="T266" s="31"/>
    </row>
    <row r="267" spans="1:37" ht="15.75" customHeight="1" x14ac:dyDescent="0.25">
      <c r="T267" s="31"/>
    </row>
    <row r="268" spans="1:37" ht="15.75" customHeight="1" x14ac:dyDescent="0.25"/>
    <row r="269" spans="1:37" ht="15.75" customHeight="1" thickBot="1" x14ac:dyDescent="0.3"/>
    <row r="270" spans="1:37" ht="27" customHeight="1" thickBot="1" x14ac:dyDescent="0.3">
      <c r="A270" s="185">
        <v>23</v>
      </c>
      <c r="B270" s="186"/>
      <c r="C270" s="186"/>
      <c r="D270" s="187"/>
    </row>
    <row r="271" spans="1:37" ht="14.4" thickBot="1" x14ac:dyDescent="0.3">
      <c r="A271" s="197" t="s">
        <v>32</v>
      </c>
      <c r="B271" s="199" t="s">
        <v>119</v>
      </c>
      <c r="C271" s="199" t="s">
        <v>81</v>
      </c>
      <c r="D271" s="204" t="s">
        <v>137</v>
      </c>
      <c r="E271" s="214" t="s">
        <v>41</v>
      </c>
      <c r="F271" s="215"/>
      <c r="G271" s="215"/>
      <c r="H271" s="215"/>
      <c r="I271" s="216"/>
      <c r="J271" s="217" t="s">
        <v>59</v>
      </c>
      <c r="K271" s="218"/>
      <c r="L271" s="219"/>
    </row>
    <row r="272" spans="1:37" ht="28.2" thickBot="1" x14ac:dyDescent="0.35">
      <c r="A272" s="198"/>
      <c r="B272" s="200"/>
      <c r="C272" s="200"/>
      <c r="D272" s="205"/>
      <c r="E272" s="39" t="s">
        <v>58</v>
      </c>
      <c r="F272" s="9" t="s">
        <v>67</v>
      </c>
      <c r="G272" s="9" t="s">
        <v>68</v>
      </c>
      <c r="H272" s="9" t="s">
        <v>69</v>
      </c>
      <c r="I272" s="40" t="s">
        <v>40</v>
      </c>
      <c r="J272" s="39" t="s">
        <v>78</v>
      </c>
      <c r="K272" s="9" t="s">
        <v>77</v>
      </c>
      <c r="L272" s="40" t="s">
        <v>76</v>
      </c>
      <c r="M272" s="50" t="s">
        <v>185</v>
      </c>
      <c r="N272" s="87" t="s">
        <v>79</v>
      </c>
      <c r="O272" s="50" t="s">
        <v>138</v>
      </c>
      <c r="P272" s="49" t="s">
        <v>139</v>
      </c>
      <c r="Q272" s="37"/>
      <c r="R272" s="37"/>
      <c r="S272" s="37"/>
      <c r="T272" s="45" t="s">
        <v>58</v>
      </c>
      <c r="U272" s="44" t="s">
        <v>71</v>
      </c>
      <c r="V272" s="44" t="s">
        <v>72</v>
      </c>
      <c r="W272" s="44" t="s">
        <v>61</v>
      </c>
      <c r="X272" s="44" t="s">
        <v>62</v>
      </c>
      <c r="Y272" s="44" t="s">
        <v>73</v>
      </c>
      <c r="Z272" s="44" t="s">
        <v>40</v>
      </c>
      <c r="AA272" s="44" t="s">
        <v>74</v>
      </c>
      <c r="AB272" s="44" t="s">
        <v>70</v>
      </c>
      <c r="AC272" s="44" t="s">
        <v>75</v>
      </c>
      <c r="AD272" s="44" t="s">
        <v>63</v>
      </c>
      <c r="AE272" s="44" t="s">
        <v>64</v>
      </c>
      <c r="AF272" s="44" t="s">
        <v>65</v>
      </c>
      <c r="AG272" s="44" t="s">
        <v>66</v>
      </c>
      <c r="AH272" s="81" t="s">
        <v>108</v>
      </c>
      <c r="AI272" s="81" t="s">
        <v>107</v>
      </c>
      <c r="AJ272" s="81" t="s">
        <v>109</v>
      </c>
      <c r="AK272" s="81" t="s">
        <v>102</v>
      </c>
    </row>
    <row r="273" spans="1:37" ht="55.5" customHeight="1" thickBot="1" x14ac:dyDescent="0.35">
      <c r="A273" s="92"/>
      <c r="B273" s="85"/>
      <c r="C273" s="86"/>
      <c r="D273" s="85"/>
      <c r="E273" s="32"/>
      <c r="F273" s="33"/>
      <c r="G273" s="34"/>
      <c r="H273" s="90"/>
      <c r="I273" s="91"/>
      <c r="J273" s="41"/>
      <c r="K273" s="42"/>
      <c r="L273" s="43"/>
      <c r="M273" s="48"/>
      <c r="N273" s="63">
        <f>ROUNDUP(($AG273*10)/10, 1)</f>
        <v>0.1</v>
      </c>
      <c r="O273" s="63">
        <f>AVERAGE(AH273:AK273) * 2.5</f>
        <v>0</v>
      </c>
      <c r="P273" s="38">
        <f>M273*N273 /10</f>
        <v>0</v>
      </c>
      <c r="Q273" s="36"/>
      <c r="R273" s="36"/>
      <c r="S273" s="36"/>
      <c r="T273" s="8">
        <f>IF(ISBLANK(E273),0,
 IF($E273="Network (N)", 0.85, 1) *
 IF($E273="Adjacent (A)", 0.62, 1) *
 IF($E273="Local (L)", 0.55, 1) *
 IF($E273="Physical (P)", 0.2, 1))</f>
        <v>0</v>
      </c>
      <c r="U273" s="8">
        <f>IF(ISBLANK(F273),0,
 IF($F273="High (H)", 0.44, 1) *
 IF($F273="Low (L)", 0.77, 1))</f>
        <v>0</v>
      </c>
      <c r="V273" s="8">
        <f>IF(ISBLANK(G273),0,
 IF($G273="None (N)", 0.85, 1) *
 IF($G273="Low (L)", $W273, 1) *
 IF($G273="High (H)", $X273, 1))</f>
        <v>0</v>
      </c>
      <c r="W273" s="8">
        <f>IF($I273="Unchanged (U)", 0.62, 0.68)</f>
        <v>0.68</v>
      </c>
      <c r="X273" s="8">
        <f>IF($I273="Unchanged (U)", 0.27, 0.5)</f>
        <v>0.5</v>
      </c>
      <c r="Y273" s="8">
        <f>IF(ISBLANK(H273),0,
 IF($H273="None (N)", 0.85, 1) *
 IF($H273="Required (R)", 0.62, 1))</f>
        <v>0</v>
      </c>
      <c r="Z273" s="8">
        <f>IF(ISBLANK(I273),0,
 IF($I273="Unchanged (U)", 6.42, 1) *
 IF($I273="Changed ( C )", 7.52, 1))</f>
        <v>0</v>
      </c>
      <c r="AA273" s="8">
        <f>IF(ISBLANK(J273),0,
 IF($J273="None (N)", 0, 1) *
 IF($J273="Low (L)", 0.22, 1) *
 IF($J273="High (H)", 0.56, 1))</f>
        <v>0</v>
      </c>
      <c r="AB273" s="8">
        <f>IF(ISBLANK(K273),0,
 IF($K273="None (N)", 0, 1) *
 IF($K273="Low (L)", 0.22, 1) *
 IF($K273="High (H)", 0.56, 1))</f>
        <v>0</v>
      </c>
      <c r="AC273" s="8">
        <f>IF(ISBLANK(L273),0,
 IF($L273="None (N)", 0, 1) *
 IF($L273="Low (L)", 0.22, 1) *
 IF($L273="High (H)", 0.56, 1))</f>
        <v>0</v>
      </c>
      <c r="AD273" s="8">
        <f>8.22 * $T273 * $U273 * $V273 * $Y273</f>
        <v>0</v>
      </c>
      <c r="AE273" s="8">
        <f>(1 - ((1 - $AA273) * (1 - $AB273) * (1 - $AC273)))</f>
        <v>0</v>
      </c>
      <c r="AF273" s="8">
        <f>IF($I273="Unchanged (U)",
  $Z273 * $AE273,
  $Z273 * ($AE273 - 0.029) -
   3.25 * POWER($AE273 - 0.02, 15))</f>
        <v>1.0649600000000003E-25</v>
      </c>
      <c r="AG273" s="8">
        <f>IF($AF273&lt;=0, 0,
  IF($I273="Unchanged (U)",
    MIN($AD273 + $AF273, 10),
    MIN(($AD273 + $AF273) * 1.08, 10)))</f>
        <v>1.1501568000000004E-25</v>
      </c>
      <c r="AH273" s="80">
        <f>IF(ISBLANK(E276),0,
IF($E276="Non Applicable [0]", 0,1) *
IF($E276="Dégats limités sur la production [1]", 1,1) *
IF($E276="Dégats significatifs sur la production [2]",2,1)*
IF($E276="Dégats majeurs sur la production [3]",3,1) *
IF($E276="Arrêt de production sur le long terme [4]",4,1))</f>
        <v>0</v>
      </c>
      <c r="AI273" s="80">
        <f>IF(ISBLANK(G276),0,
IF($G276="Non Applicable [0]", 0,1) *
IF($G276="Non respect des engagements et SLA [1]", 1,1) *
IF($G276="Non respect d'une norme obligatoire (PCI-DSS, RGPD, …) [2]",2,1)*
IF($G276="Perte d'une certification (ISO, PCI-DSS, …) [3]", 3,1) *
IF($G276="Poursuite judiciaire possible [4]",4,1))</f>
        <v>0</v>
      </c>
      <c r="AJ273" s="80">
        <f>IF(ISBLANK(I276),0,
IF($I276="Non Applicable [0]", 0,1) *
IF($I276="Les coûts de dommages sont moins élevés que résoudre le problème [1]", 1,1) *
IF($I276="Effet mineur sur le bénéfice annuel [2]",2,1)*
IF($I276="Effet significatif sur le bénéfice annuel [3]", 3,1) *
IF($I276="Pouvant amener au dépôt de bilan [4]",4,1))</f>
        <v>0</v>
      </c>
      <c r="AK273" s="80">
        <f>IF(ISBLANK(K276),0,
IF($K276="Non Applicable [0]",0,1) *
IF($K276="Dégâts minimes [1]", 1,1) *
IF($K276="Perte de confiance [2]",2,1)*
IF($K276="Perte de grandes comptes [3]", 3,1) *
IF($K276="Dégradation de la marque [4]",4,1))</f>
        <v>0</v>
      </c>
    </row>
    <row r="274" spans="1:37" ht="14.4" x14ac:dyDescent="0.25">
      <c r="A274" s="188" t="s">
        <v>120</v>
      </c>
      <c r="B274" s="189"/>
      <c r="C274" s="189"/>
      <c r="D274" s="190"/>
      <c r="E274" s="230" t="s">
        <v>99</v>
      </c>
      <c r="F274" s="231"/>
      <c r="G274" s="231"/>
      <c r="H274" s="231"/>
      <c r="I274" s="231"/>
      <c r="J274" s="231"/>
      <c r="K274" s="231"/>
      <c r="L274" s="232"/>
      <c r="N274" s="76"/>
      <c r="O274" s="76"/>
      <c r="P274" s="77"/>
      <c r="Q274" s="46"/>
      <c r="R274" s="46"/>
      <c r="S274" s="46"/>
      <c r="T274" s="78"/>
      <c r="U274" s="78"/>
      <c r="V274" s="78"/>
      <c r="W274" s="78"/>
      <c r="X274" s="78"/>
      <c r="Y274" s="78"/>
      <c r="Z274" s="78"/>
      <c r="AA274" s="78"/>
      <c r="AB274" s="78"/>
      <c r="AC274" s="78"/>
      <c r="AD274" s="78"/>
      <c r="AE274" s="78"/>
      <c r="AF274" s="78"/>
      <c r="AG274" s="78"/>
    </row>
    <row r="275" spans="1:37" thickBot="1" x14ac:dyDescent="0.3">
      <c r="A275" s="191"/>
      <c r="B275" s="192"/>
      <c r="C275" s="192"/>
      <c r="D275" s="193"/>
      <c r="E275" s="229" t="s">
        <v>23</v>
      </c>
      <c r="F275" s="229"/>
      <c r="G275" s="229" t="s">
        <v>25</v>
      </c>
      <c r="H275" s="229"/>
      <c r="I275" s="229" t="s">
        <v>22</v>
      </c>
      <c r="J275" s="229"/>
      <c r="K275" s="229" t="s">
        <v>24</v>
      </c>
      <c r="L275" s="233"/>
      <c r="N275" s="76"/>
      <c r="O275" s="76"/>
      <c r="P275" s="77"/>
      <c r="Q275" s="46"/>
      <c r="R275" s="46"/>
      <c r="S275" s="46"/>
      <c r="T275" s="78"/>
      <c r="U275" s="78"/>
      <c r="V275" s="78"/>
      <c r="W275" s="78"/>
      <c r="X275" s="78"/>
      <c r="Y275" s="78"/>
      <c r="Z275" s="78"/>
      <c r="AA275" s="78"/>
      <c r="AB275" s="78"/>
      <c r="AC275" s="78"/>
      <c r="AD275" s="78"/>
      <c r="AE275" s="78"/>
      <c r="AF275" s="78"/>
      <c r="AG275" s="78"/>
    </row>
    <row r="276" spans="1:37" ht="50.4" customHeight="1" thickBot="1" x14ac:dyDescent="0.3">
      <c r="A276" s="206"/>
      <c r="B276" s="207"/>
      <c r="C276" s="207"/>
      <c r="D276" s="208"/>
      <c r="E276" s="224"/>
      <c r="F276" s="224"/>
      <c r="G276" s="224"/>
      <c r="H276" s="224"/>
      <c r="I276" s="224"/>
      <c r="J276" s="224"/>
      <c r="K276" s="224"/>
      <c r="L276" s="225"/>
      <c r="N276" s="76"/>
      <c r="O276" s="76"/>
      <c r="P276" s="77"/>
      <c r="Q276" s="46"/>
      <c r="R276" s="46"/>
      <c r="S276" s="46"/>
      <c r="T276" s="78"/>
      <c r="U276" s="78"/>
      <c r="V276" s="78"/>
      <c r="W276" s="78"/>
      <c r="X276" s="78"/>
      <c r="Y276" s="78"/>
      <c r="Z276" s="78"/>
      <c r="AA276" s="78"/>
      <c r="AB276" s="78"/>
      <c r="AC276" s="78"/>
      <c r="AD276" s="78"/>
      <c r="AE276" s="78"/>
      <c r="AF276" s="78"/>
      <c r="AG276" s="78"/>
    </row>
    <row r="277" spans="1:37" ht="15.75" customHeight="1" thickBot="1" x14ac:dyDescent="0.3">
      <c r="A277" s="189" t="s">
        <v>175</v>
      </c>
      <c r="B277" s="189"/>
      <c r="C277" s="189"/>
      <c r="D277" s="190"/>
      <c r="E277" s="21"/>
    </row>
    <row r="278" spans="1:37" ht="54" customHeight="1" thickBot="1" x14ac:dyDescent="0.3">
      <c r="A278" s="201"/>
      <c r="B278" s="202"/>
      <c r="C278" s="202"/>
      <c r="D278" s="203"/>
      <c r="E278" s="21"/>
      <c r="T278" s="31"/>
    </row>
    <row r="279" spans="1:37" ht="15.75" customHeight="1" x14ac:dyDescent="0.25">
      <c r="T279" s="31"/>
    </row>
    <row r="280" spans="1:37" ht="15.75" customHeight="1" x14ac:dyDescent="0.25"/>
    <row r="281" spans="1:37" ht="15.75" customHeight="1" thickBot="1" x14ac:dyDescent="0.3"/>
    <row r="282" spans="1:37" ht="26.4" customHeight="1" thickBot="1" x14ac:dyDescent="0.3">
      <c r="A282" s="185">
        <v>24</v>
      </c>
      <c r="B282" s="186"/>
      <c r="C282" s="186"/>
      <c r="D282" s="187"/>
    </row>
    <row r="283" spans="1:37" ht="14.4" thickBot="1" x14ac:dyDescent="0.3">
      <c r="A283" s="197" t="s">
        <v>32</v>
      </c>
      <c r="B283" s="199" t="s">
        <v>119</v>
      </c>
      <c r="C283" s="199" t="s">
        <v>81</v>
      </c>
      <c r="D283" s="204" t="s">
        <v>137</v>
      </c>
      <c r="E283" s="214" t="s">
        <v>41</v>
      </c>
      <c r="F283" s="215"/>
      <c r="G283" s="215"/>
      <c r="H283" s="215"/>
      <c r="I283" s="216"/>
      <c r="J283" s="217" t="s">
        <v>59</v>
      </c>
      <c r="K283" s="218"/>
      <c r="L283" s="219"/>
    </row>
    <row r="284" spans="1:37" ht="28.2" thickBot="1" x14ac:dyDescent="0.35">
      <c r="A284" s="198"/>
      <c r="B284" s="200"/>
      <c r="C284" s="200"/>
      <c r="D284" s="205"/>
      <c r="E284" s="39" t="s">
        <v>58</v>
      </c>
      <c r="F284" s="9" t="s">
        <v>67</v>
      </c>
      <c r="G284" s="9" t="s">
        <v>68</v>
      </c>
      <c r="H284" s="9" t="s">
        <v>69</v>
      </c>
      <c r="I284" s="40" t="s">
        <v>40</v>
      </c>
      <c r="J284" s="39" t="s">
        <v>78</v>
      </c>
      <c r="K284" s="9" t="s">
        <v>77</v>
      </c>
      <c r="L284" s="40" t="s">
        <v>76</v>
      </c>
      <c r="M284" s="50" t="s">
        <v>185</v>
      </c>
      <c r="N284" s="87" t="s">
        <v>79</v>
      </c>
      <c r="O284" s="50" t="s">
        <v>138</v>
      </c>
      <c r="P284" s="49" t="s">
        <v>139</v>
      </c>
      <c r="Q284" s="37"/>
      <c r="R284" s="37"/>
      <c r="S284" s="37"/>
      <c r="T284" s="45" t="s">
        <v>58</v>
      </c>
      <c r="U284" s="44" t="s">
        <v>71</v>
      </c>
      <c r="V284" s="44" t="s">
        <v>72</v>
      </c>
      <c r="W284" s="44" t="s">
        <v>61</v>
      </c>
      <c r="X284" s="44" t="s">
        <v>62</v>
      </c>
      <c r="Y284" s="44" t="s">
        <v>73</v>
      </c>
      <c r="Z284" s="44" t="s">
        <v>40</v>
      </c>
      <c r="AA284" s="44" t="s">
        <v>74</v>
      </c>
      <c r="AB284" s="44" t="s">
        <v>70</v>
      </c>
      <c r="AC284" s="44" t="s">
        <v>75</v>
      </c>
      <c r="AD284" s="44" t="s">
        <v>63</v>
      </c>
      <c r="AE284" s="44" t="s">
        <v>64</v>
      </c>
      <c r="AF284" s="44" t="s">
        <v>65</v>
      </c>
      <c r="AG284" s="44" t="s">
        <v>66</v>
      </c>
      <c r="AH284" s="81" t="s">
        <v>108</v>
      </c>
      <c r="AI284" s="81" t="s">
        <v>107</v>
      </c>
      <c r="AJ284" s="81" t="s">
        <v>109</v>
      </c>
      <c r="AK284" s="81" t="s">
        <v>102</v>
      </c>
    </row>
    <row r="285" spans="1:37" ht="55.5" customHeight="1" thickBot="1" x14ac:dyDescent="0.35">
      <c r="A285" s="92"/>
      <c r="B285" s="85"/>
      <c r="C285" s="86"/>
      <c r="D285" s="85"/>
      <c r="E285" s="32"/>
      <c r="F285" s="33"/>
      <c r="G285" s="34"/>
      <c r="H285" s="90"/>
      <c r="I285" s="91"/>
      <c r="J285" s="41"/>
      <c r="K285" s="42"/>
      <c r="L285" s="43"/>
      <c r="M285" s="48"/>
      <c r="N285" s="63">
        <f>ROUNDUP(($AG285*10)/10, 1)</f>
        <v>0.1</v>
      </c>
      <c r="O285" s="63">
        <f>AVERAGE(AH285:AK285) * 2.5</f>
        <v>0</v>
      </c>
      <c r="P285" s="38">
        <f>M285*N285 /10</f>
        <v>0</v>
      </c>
      <c r="Q285" s="36"/>
      <c r="R285" s="36"/>
      <c r="S285" s="36"/>
      <c r="T285" s="8">
        <f>IF(ISBLANK(E285),0,
 IF($E285="Network (N)", 0.85, 1) *
 IF($E285="Adjacent (A)", 0.62, 1) *
 IF($E285="Local (L)", 0.55, 1) *
 IF($E285="Physical (P)", 0.2, 1))</f>
        <v>0</v>
      </c>
      <c r="U285" s="8">
        <f>IF(ISBLANK(F285),0,
 IF($F285="High (H)", 0.44, 1) *
 IF($F285="Low (L)", 0.77, 1))</f>
        <v>0</v>
      </c>
      <c r="V285" s="8">
        <f>IF(ISBLANK(G285),0,
 IF($G285="None (N)", 0.85, 1) *
 IF($G285="Low (L)", $W285, 1) *
 IF($G285="High (H)", $X285, 1))</f>
        <v>0</v>
      </c>
      <c r="W285" s="8">
        <f>IF($I285="Unchanged (U)", 0.62, 0.68)</f>
        <v>0.68</v>
      </c>
      <c r="X285" s="8">
        <f>IF($I285="Unchanged (U)", 0.27, 0.5)</f>
        <v>0.5</v>
      </c>
      <c r="Y285" s="8">
        <f>IF(ISBLANK(H285),0,
 IF($H285="None (N)", 0.85, 1) *
 IF($H285="Required (R)", 0.62, 1))</f>
        <v>0</v>
      </c>
      <c r="Z285" s="8">
        <f>IF(ISBLANK(I285),0,
 IF($I285="Unchanged (U)", 6.42, 1) *
 IF($I285="Changed ( C )", 7.52, 1))</f>
        <v>0</v>
      </c>
      <c r="AA285" s="8">
        <f>IF(ISBLANK(J285),0,
 IF($J285="None (N)", 0, 1) *
 IF($J285="Low (L)", 0.22, 1) *
 IF($J285="High (H)", 0.56, 1))</f>
        <v>0</v>
      </c>
      <c r="AB285" s="8">
        <f>IF(ISBLANK(K285),0,
 IF($K285="None (N)", 0, 1) *
 IF($K285="Low (L)", 0.22, 1) *
 IF($K285="High (H)", 0.56, 1))</f>
        <v>0</v>
      </c>
      <c r="AC285" s="8">
        <f>IF(ISBLANK(L285),0,
 IF($L285="None (N)", 0, 1) *
 IF($L285="Low (L)", 0.22, 1) *
 IF($L285="High (H)", 0.56, 1))</f>
        <v>0</v>
      </c>
      <c r="AD285" s="8">
        <f>8.22 * $T285 * $U285 * $V285 * $Y285</f>
        <v>0</v>
      </c>
      <c r="AE285" s="8">
        <f>(1 - ((1 - $AA285) * (1 - $AB285) * (1 - $AC285)))</f>
        <v>0</v>
      </c>
      <c r="AF285" s="8">
        <f>IF($I285="Unchanged (U)",
  $Z285 * $AE285,
  $Z285 * ($AE285 - 0.029) -
   3.25 * POWER($AE285 - 0.02, 15))</f>
        <v>1.0649600000000003E-25</v>
      </c>
      <c r="AG285" s="8">
        <f>IF($AF285&lt;=0, 0,
  IF($I285="Unchanged (U)",
    MIN($AD285 + $AF285, 10),
    MIN(($AD285 + $AF285) * 1.08, 10)))</f>
        <v>1.1501568000000004E-25</v>
      </c>
      <c r="AH285" s="80">
        <f>IF(ISBLANK(E288),0,
IF($E288="Non Applicable [0]", 0,1) *
IF($E288="Dégats limités sur la production [1]", 1,1) *
IF($E288="Dégats significatifs sur la production [2]",2,1)*
IF($E288="Dégats majeurs sur la production [3]",3,1) *
IF($E288="Arrêt de production sur le long terme [4]",4,1))</f>
        <v>0</v>
      </c>
      <c r="AI285" s="80">
        <f>IF(ISBLANK(G288),0,
IF($G288="Non Applicable [0]", 0,1) *
IF($G288="Non respect des engagements et SLA [1]", 1,1) *
IF($G288="Non respect d'une norme obligatoire (PCI-DSS, RGPD, …) [2]",2,1)*
IF($G288="Perte d'une certification (ISO, PCI-DSS, …) [3]", 3,1) *
IF($G288="Poursuite judiciaire possible [4]",4,1))</f>
        <v>0</v>
      </c>
      <c r="AJ285" s="80">
        <f>IF(ISBLANK(I288),0,
IF($I288="Non Applicable [0]", 0,1) *
IF($I288="Les coûts de dommages sont moins élevés que résoudre le problème [1]", 1,1) *
IF($I288="Effet mineur sur le bénéfice annuel [2]",2,1)*
IF($I288="Effet significatif sur le bénéfice annuel [3]", 3,1) *
IF($I288="Pouvant amener au dépôt de bilan [4]",4,1))</f>
        <v>0</v>
      </c>
      <c r="AK285" s="80">
        <f>IF(ISBLANK(K288),0,
IF($K288="Non Applicable [0]",0,1) *
IF($K288="Dégâts minimes [1]", 1,1) *
IF($K288="Perte de confiance [2]",2,1)*
IF($K288="Perte de grandes comptes [3]", 3,1) *
IF($K288="Dégradation de la marque [4]",4,1))</f>
        <v>0</v>
      </c>
    </row>
    <row r="286" spans="1:37" ht="14.4" x14ac:dyDescent="0.25">
      <c r="A286" s="188" t="s">
        <v>120</v>
      </c>
      <c r="B286" s="189"/>
      <c r="C286" s="189"/>
      <c r="D286" s="190"/>
      <c r="E286" s="230" t="s">
        <v>99</v>
      </c>
      <c r="F286" s="231"/>
      <c r="G286" s="231"/>
      <c r="H286" s="231"/>
      <c r="I286" s="231"/>
      <c r="J286" s="231"/>
      <c r="K286" s="231"/>
      <c r="L286" s="232"/>
      <c r="N286" s="76"/>
      <c r="O286" s="76"/>
      <c r="P286" s="77"/>
      <c r="Q286" s="46"/>
      <c r="R286" s="46"/>
      <c r="S286" s="46"/>
      <c r="T286" s="78"/>
      <c r="U286" s="78"/>
      <c r="V286" s="78"/>
      <c r="W286" s="78"/>
      <c r="X286" s="78"/>
      <c r="Y286" s="78"/>
      <c r="Z286" s="78"/>
      <c r="AA286" s="78"/>
      <c r="AB286" s="78"/>
      <c r="AC286" s="78"/>
      <c r="AD286" s="78"/>
      <c r="AE286" s="78"/>
      <c r="AF286" s="78"/>
      <c r="AG286" s="78"/>
    </row>
    <row r="287" spans="1:37" thickBot="1" x14ac:dyDescent="0.3">
      <c r="A287" s="191"/>
      <c r="B287" s="192"/>
      <c r="C287" s="192"/>
      <c r="D287" s="193"/>
      <c r="E287" s="229" t="s">
        <v>23</v>
      </c>
      <c r="F287" s="229"/>
      <c r="G287" s="229" t="s">
        <v>25</v>
      </c>
      <c r="H287" s="229"/>
      <c r="I287" s="229" t="s">
        <v>22</v>
      </c>
      <c r="J287" s="229"/>
      <c r="K287" s="229" t="s">
        <v>24</v>
      </c>
      <c r="L287" s="233"/>
      <c r="N287" s="76"/>
      <c r="O287" s="76"/>
      <c r="P287" s="77"/>
      <c r="Q287" s="46"/>
      <c r="R287" s="46"/>
      <c r="S287" s="46"/>
      <c r="T287" s="78"/>
      <c r="U287" s="78"/>
      <c r="V287" s="78"/>
      <c r="W287" s="78"/>
      <c r="X287" s="78"/>
      <c r="Y287" s="78"/>
      <c r="Z287" s="78"/>
      <c r="AA287" s="78"/>
      <c r="AB287" s="78"/>
      <c r="AC287" s="78"/>
      <c r="AD287" s="78"/>
      <c r="AE287" s="78"/>
      <c r="AF287" s="78"/>
      <c r="AG287" s="78"/>
    </row>
    <row r="288" spans="1:37" ht="50.4" customHeight="1" thickBot="1" x14ac:dyDescent="0.3">
      <c r="A288" s="194"/>
      <c r="B288" s="195"/>
      <c r="C288" s="195"/>
      <c r="D288" s="196"/>
      <c r="E288" s="224"/>
      <c r="F288" s="224"/>
      <c r="G288" s="224"/>
      <c r="H288" s="224"/>
      <c r="I288" s="224"/>
      <c r="J288" s="224"/>
      <c r="K288" s="224"/>
      <c r="L288" s="225"/>
      <c r="N288" s="76"/>
      <c r="O288" s="76"/>
      <c r="P288" s="77"/>
      <c r="Q288" s="46"/>
      <c r="R288" s="46"/>
      <c r="S288" s="46"/>
      <c r="T288" s="78"/>
      <c r="U288" s="78"/>
      <c r="V288" s="78"/>
      <c r="W288" s="78"/>
      <c r="X288" s="78"/>
      <c r="Y288" s="78"/>
      <c r="Z288" s="78"/>
      <c r="AA288" s="78"/>
      <c r="AB288" s="78"/>
      <c r="AC288" s="78"/>
      <c r="AD288" s="78"/>
      <c r="AE288" s="78"/>
      <c r="AF288" s="78"/>
      <c r="AG288" s="78"/>
    </row>
    <row r="289" spans="1:37" ht="15.75" customHeight="1" thickBot="1" x14ac:dyDescent="0.3">
      <c r="A289" s="189" t="s">
        <v>175</v>
      </c>
      <c r="B289" s="189"/>
      <c r="C289" s="189"/>
      <c r="D289" s="190"/>
      <c r="E289" s="21"/>
    </row>
    <row r="290" spans="1:37" ht="55.5" customHeight="1" thickBot="1" x14ac:dyDescent="0.3">
      <c r="A290" s="201"/>
      <c r="B290" s="202"/>
      <c r="C290" s="202"/>
      <c r="D290" s="203"/>
      <c r="E290" s="21"/>
      <c r="T290" s="31"/>
    </row>
    <row r="291" spans="1:37" ht="15.75" customHeight="1" x14ac:dyDescent="0.25">
      <c r="T291" s="31"/>
    </row>
    <row r="292" spans="1:37" ht="15.75" customHeight="1" x14ac:dyDescent="0.25"/>
    <row r="293" spans="1:37" ht="15.75" customHeight="1" thickBot="1" x14ac:dyDescent="0.3"/>
    <row r="294" spans="1:37" ht="31.2" customHeight="1" thickBot="1" x14ac:dyDescent="0.3">
      <c r="A294" s="185">
        <v>25</v>
      </c>
      <c r="B294" s="186"/>
      <c r="C294" s="186"/>
      <c r="D294" s="187"/>
    </row>
    <row r="295" spans="1:37" ht="14.4" thickBot="1" x14ac:dyDescent="0.3">
      <c r="A295" s="197" t="s">
        <v>32</v>
      </c>
      <c r="B295" s="199" t="s">
        <v>119</v>
      </c>
      <c r="C295" s="199" t="s">
        <v>81</v>
      </c>
      <c r="D295" s="204" t="s">
        <v>137</v>
      </c>
      <c r="E295" s="214" t="s">
        <v>41</v>
      </c>
      <c r="F295" s="215"/>
      <c r="G295" s="215"/>
      <c r="H295" s="215"/>
      <c r="I295" s="216"/>
      <c r="J295" s="217" t="s">
        <v>59</v>
      </c>
      <c r="K295" s="218"/>
      <c r="L295" s="219"/>
    </row>
    <row r="296" spans="1:37" ht="28.2" thickBot="1" x14ac:dyDescent="0.35">
      <c r="A296" s="198"/>
      <c r="B296" s="200"/>
      <c r="C296" s="200"/>
      <c r="D296" s="205"/>
      <c r="E296" s="39" t="s">
        <v>58</v>
      </c>
      <c r="F296" s="9" t="s">
        <v>67</v>
      </c>
      <c r="G296" s="9" t="s">
        <v>68</v>
      </c>
      <c r="H296" s="9" t="s">
        <v>69</v>
      </c>
      <c r="I296" s="40" t="s">
        <v>40</v>
      </c>
      <c r="J296" s="39" t="s">
        <v>78</v>
      </c>
      <c r="K296" s="9" t="s">
        <v>77</v>
      </c>
      <c r="L296" s="40" t="s">
        <v>76</v>
      </c>
      <c r="M296" s="50" t="s">
        <v>185</v>
      </c>
      <c r="N296" s="87" t="s">
        <v>79</v>
      </c>
      <c r="O296" s="50" t="s">
        <v>138</v>
      </c>
      <c r="P296" s="49" t="s">
        <v>139</v>
      </c>
      <c r="Q296" s="37"/>
      <c r="R296" s="37"/>
      <c r="S296" s="37"/>
      <c r="T296" s="45" t="s">
        <v>58</v>
      </c>
      <c r="U296" s="44" t="s">
        <v>71</v>
      </c>
      <c r="V296" s="44" t="s">
        <v>72</v>
      </c>
      <c r="W296" s="44" t="s">
        <v>61</v>
      </c>
      <c r="X296" s="44" t="s">
        <v>62</v>
      </c>
      <c r="Y296" s="44" t="s">
        <v>73</v>
      </c>
      <c r="Z296" s="44" t="s">
        <v>40</v>
      </c>
      <c r="AA296" s="44" t="s">
        <v>74</v>
      </c>
      <c r="AB296" s="44" t="s">
        <v>70</v>
      </c>
      <c r="AC296" s="44" t="s">
        <v>75</v>
      </c>
      <c r="AD296" s="44" t="s">
        <v>63</v>
      </c>
      <c r="AE296" s="44" t="s">
        <v>64</v>
      </c>
      <c r="AF296" s="44" t="s">
        <v>65</v>
      </c>
      <c r="AG296" s="44" t="s">
        <v>66</v>
      </c>
      <c r="AH296" s="81" t="s">
        <v>108</v>
      </c>
      <c r="AI296" s="81" t="s">
        <v>107</v>
      </c>
      <c r="AJ296" s="81" t="s">
        <v>109</v>
      </c>
      <c r="AK296" s="81" t="s">
        <v>102</v>
      </c>
    </row>
    <row r="297" spans="1:37" ht="55.5" customHeight="1" thickBot="1" x14ac:dyDescent="0.35">
      <c r="A297" s="92"/>
      <c r="B297" s="85"/>
      <c r="C297" s="86"/>
      <c r="D297" s="85"/>
      <c r="E297" s="32"/>
      <c r="F297" s="33"/>
      <c r="G297" s="34"/>
      <c r="H297" s="90"/>
      <c r="I297" s="91"/>
      <c r="J297" s="41"/>
      <c r="K297" s="42"/>
      <c r="L297" s="43"/>
      <c r="M297" s="48"/>
      <c r="N297" s="63">
        <f>ROUNDUP(($AG297*10)/10, 1)</f>
        <v>0.1</v>
      </c>
      <c r="O297" s="63">
        <f>AVERAGE(AH297:AK297) * 2.5</f>
        <v>0</v>
      </c>
      <c r="P297" s="38">
        <f>M297*N297 /10</f>
        <v>0</v>
      </c>
      <c r="Q297" s="36"/>
      <c r="R297" s="36"/>
      <c r="S297" s="36"/>
      <c r="T297" s="8">
        <f>IF(ISBLANK(E297),0,
 IF($E297="Network (N)", 0.85, 1) *
 IF($E297="Adjacent (A)", 0.62, 1) *
 IF($E297="Local (L)", 0.55, 1) *
 IF($E297="Physical (P)", 0.2, 1))</f>
        <v>0</v>
      </c>
      <c r="U297" s="8">
        <f>IF(ISBLANK(F297),0,
 IF($F297="High (H)", 0.44, 1) *
 IF($F297="Low (L)", 0.77, 1))</f>
        <v>0</v>
      </c>
      <c r="V297" s="8">
        <f>IF(ISBLANK(G297),0,
 IF($G297="None (N)", 0.85, 1) *
 IF($G297="Low (L)", $W297, 1) *
 IF($G297="High (H)", $X297, 1))</f>
        <v>0</v>
      </c>
      <c r="W297" s="8">
        <f>IF($I297="Unchanged (U)", 0.62, 0.68)</f>
        <v>0.68</v>
      </c>
      <c r="X297" s="8">
        <f>IF($I297="Unchanged (U)", 0.27, 0.5)</f>
        <v>0.5</v>
      </c>
      <c r="Y297" s="8">
        <f>IF(ISBLANK(H297),0,
 IF($H297="None (N)", 0.85, 1) *
 IF($H297="Required (R)", 0.62, 1))</f>
        <v>0</v>
      </c>
      <c r="Z297" s="8">
        <f>IF(ISBLANK(I297),0,
 IF($I297="Unchanged (U)", 6.42, 1) *
 IF($I297="Changed ( C )", 7.52, 1))</f>
        <v>0</v>
      </c>
      <c r="AA297" s="8">
        <f>IF(ISBLANK(J297),0,
 IF($J297="None (N)", 0, 1) *
 IF($J297="Low (L)", 0.22, 1) *
 IF($J297="High (H)", 0.56, 1))</f>
        <v>0</v>
      </c>
      <c r="AB297" s="8">
        <f>IF(ISBLANK(K297),0,
 IF($K297="None (N)", 0, 1) *
 IF($K297="Low (L)", 0.22, 1) *
 IF($K297="High (H)", 0.56, 1))</f>
        <v>0</v>
      </c>
      <c r="AC297" s="8">
        <f>IF(ISBLANK(L297),0,
 IF($L297="None (N)", 0, 1) *
 IF($L297="Low (L)", 0.22, 1) *
 IF($L297="High (H)", 0.56, 1))</f>
        <v>0</v>
      </c>
      <c r="AD297" s="8">
        <f>8.22 * $T297 * $U297 * $V297 * $Y297</f>
        <v>0</v>
      </c>
      <c r="AE297" s="8">
        <f>(1 - ((1 - $AA297) * (1 - $AB297) * (1 - $AC297)))</f>
        <v>0</v>
      </c>
      <c r="AF297" s="8">
        <f>IF($I297="Unchanged (U)",
  $Z297 * $AE297,
  $Z297 * ($AE297 - 0.029) -
   3.25 * POWER($AE297 - 0.02, 15))</f>
        <v>1.0649600000000003E-25</v>
      </c>
      <c r="AG297" s="8">
        <f>IF($AF297&lt;=0, 0,
  IF($I297="Unchanged (U)",
    MIN($AD297 + $AF297, 10),
    MIN(($AD297 + $AF297) * 1.08, 10)))</f>
        <v>1.1501568000000004E-25</v>
      </c>
      <c r="AH297" s="80">
        <f>IF(ISBLANK(E300),0,
IF($E300="Non Applicable [0]", 0,1) *
IF($E300="Dégats limités sur la production [1]", 1,1) *
IF($E300="Dégats significatifs sur la production [2]",2,1)*
IF($E300="Dégats majeurs sur la production [3]",3,1) *
IF($E300="Arrêt de production sur le long terme [4]",4,1))</f>
        <v>0</v>
      </c>
      <c r="AI297" s="80">
        <f>IF(ISBLANK(G300),0,
IF($G300="Non Applicable [0]", 0,1) *
IF($G300="Non respect des engagements et SLA [1]", 1,1) *
IF($G300="Non respect d'une norme obligatoire (PCI-DSS, RGPD, …) [2]",2,1)*
IF($G300="Perte d'une certification (ISO, PCI-DSS, …) [3]", 3,1) *
IF($G300="Poursuite judiciaire possible [4]",4,1))</f>
        <v>0</v>
      </c>
      <c r="AJ297" s="80">
        <f>IF(ISBLANK(I300),0,
IF($I300="Non Applicable [0]", 0,1) *
IF($I300="Les coûts de dommages sont moins élevés que résoudre le problème [1]", 1,1) *
IF($I300="Effet mineur sur le bénéfice annuel [2]",2,1)*
IF($I300="Effet significatif sur le bénéfice annuel [3]", 3,1) *
IF($I300="Pouvant amener au dépôt de bilan [4]",4,1))</f>
        <v>0</v>
      </c>
      <c r="AK297" s="80">
        <f>IF(ISBLANK(K300),0,
IF($K300="Non Applicable [0]",0,1) *
IF($K300="Dégâts minimes [1]", 1,1) *
IF($K300="Perte de confiance [2]",2,1)*
IF($K300="Perte de grandes comptes [3]", 3,1) *
IF($K300="Dégradation de la marque [4]",4,1))</f>
        <v>0</v>
      </c>
    </row>
    <row r="298" spans="1:37" ht="14.4" x14ac:dyDescent="0.25">
      <c r="A298" s="188" t="s">
        <v>120</v>
      </c>
      <c r="B298" s="189"/>
      <c r="C298" s="189"/>
      <c r="D298" s="190"/>
      <c r="E298" s="230" t="s">
        <v>99</v>
      </c>
      <c r="F298" s="231"/>
      <c r="G298" s="231"/>
      <c r="H298" s="231"/>
      <c r="I298" s="231"/>
      <c r="J298" s="231"/>
      <c r="K298" s="231"/>
      <c r="L298" s="232"/>
      <c r="N298" s="76"/>
      <c r="O298" s="76"/>
      <c r="P298" s="77"/>
      <c r="Q298" s="46"/>
      <c r="R298" s="46"/>
      <c r="S298" s="46"/>
      <c r="T298" s="78"/>
      <c r="U298" s="78"/>
      <c r="V298" s="78"/>
      <c r="W298" s="78"/>
      <c r="X298" s="78"/>
      <c r="Y298" s="78"/>
      <c r="Z298" s="78"/>
      <c r="AA298" s="78"/>
      <c r="AB298" s="78"/>
      <c r="AC298" s="78"/>
      <c r="AD298" s="78"/>
      <c r="AE298" s="78"/>
      <c r="AF298" s="78"/>
      <c r="AG298" s="78"/>
    </row>
    <row r="299" spans="1:37" thickBot="1" x14ac:dyDescent="0.3">
      <c r="A299" s="191"/>
      <c r="B299" s="192"/>
      <c r="C299" s="192"/>
      <c r="D299" s="193"/>
      <c r="E299" s="229" t="s">
        <v>23</v>
      </c>
      <c r="F299" s="229"/>
      <c r="G299" s="229" t="s">
        <v>25</v>
      </c>
      <c r="H299" s="229"/>
      <c r="I299" s="229" t="s">
        <v>22</v>
      </c>
      <c r="J299" s="229"/>
      <c r="K299" s="229" t="s">
        <v>24</v>
      </c>
      <c r="L299" s="233"/>
      <c r="N299" s="76"/>
      <c r="O299" s="76"/>
      <c r="P299" s="77"/>
      <c r="Q299" s="46"/>
      <c r="R299" s="46"/>
      <c r="S299" s="46"/>
      <c r="T299" s="78"/>
      <c r="U299" s="78"/>
      <c r="V299" s="78"/>
      <c r="W299" s="78"/>
      <c r="X299" s="78"/>
      <c r="Y299" s="78"/>
      <c r="Z299" s="78"/>
      <c r="AA299" s="78"/>
      <c r="AB299" s="78"/>
      <c r="AC299" s="78"/>
      <c r="AD299" s="78"/>
      <c r="AE299" s="78"/>
      <c r="AF299" s="78"/>
      <c r="AG299" s="78"/>
    </row>
    <row r="300" spans="1:37" ht="50.4" customHeight="1" thickBot="1" x14ac:dyDescent="0.3">
      <c r="A300" s="194"/>
      <c r="B300" s="195"/>
      <c r="C300" s="195"/>
      <c r="D300" s="196"/>
      <c r="E300" s="224"/>
      <c r="F300" s="224"/>
      <c r="G300" s="224"/>
      <c r="H300" s="224"/>
      <c r="I300" s="224"/>
      <c r="J300" s="224"/>
      <c r="K300" s="224"/>
      <c r="L300" s="225"/>
      <c r="N300" s="76"/>
      <c r="O300" s="76"/>
      <c r="P300" s="77"/>
      <c r="Q300" s="46"/>
      <c r="R300" s="46"/>
      <c r="S300" s="46"/>
      <c r="T300" s="78"/>
      <c r="U300" s="78"/>
      <c r="V300" s="78"/>
      <c r="W300" s="78"/>
      <c r="X300" s="78"/>
      <c r="Y300" s="78"/>
      <c r="Z300" s="78"/>
      <c r="AA300" s="78"/>
      <c r="AB300" s="78"/>
      <c r="AC300" s="78"/>
      <c r="AD300" s="78"/>
      <c r="AE300" s="78"/>
      <c r="AF300" s="78"/>
      <c r="AG300" s="78"/>
    </row>
    <row r="301" spans="1:37" ht="15.75" customHeight="1" thickBot="1" x14ac:dyDescent="0.3">
      <c r="A301" s="189" t="s">
        <v>175</v>
      </c>
      <c r="B301" s="189"/>
      <c r="C301" s="189"/>
      <c r="D301" s="190"/>
      <c r="E301" s="21"/>
    </row>
    <row r="302" spans="1:37" ht="60" customHeight="1" thickBot="1" x14ac:dyDescent="0.3">
      <c r="A302" s="201"/>
      <c r="B302" s="202"/>
      <c r="C302" s="202"/>
      <c r="D302" s="203"/>
      <c r="E302" s="21"/>
      <c r="T302" s="31"/>
    </row>
    <row r="303" spans="1:37" ht="15.75" customHeight="1" x14ac:dyDescent="0.25"/>
    <row r="304" spans="1:37" ht="15.75" customHeight="1" x14ac:dyDescent="0.25"/>
    <row r="305" spans="1:37" ht="15.75" customHeight="1" thickBot="1" x14ac:dyDescent="0.3"/>
    <row r="306" spans="1:37" ht="30" customHeight="1" thickBot="1" x14ac:dyDescent="0.3">
      <c r="A306" s="185">
        <v>26</v>
      </c>
      <c r="B306" s="186"/>
      <c r="C306" s="186"/>
      <c r="D306" s="187"/>
    </row>
    <row r="307" spans="1:37" ht="14.4" thickBot="1" x14ac:dyDescent="0.3">
      <c r="A307" s="197" t="s">
        <v>32</v>
      </c>
      <c r="B307" s="199" t="s">
        <v>119</v>
      </c>
      <c r="C307" s="199" t="s">
        <v>81</v>
      </c>
      <c r="D307" s="204" t="s">
        <v>137</v>
      </c>
      <c r="E307" s="214" t="s">
        <v>41</v>
      </c>
      <c r="F307" s="215"/>
      <c r="G307" s="215"/>
      <c r="H307" s="215"/>
      <c r="I307" s="216"/>
      <c r="J307" s="217" t="s">
        <v>59</v>
      </c>
      <c r="K307" s="218"/>
      <c r="L307" s="219"/>
    </row>
    <row r="308" spans="1:37" ht="28.2" thickBot="1" x14ac:dyDescent="0.35">
      <c r="A308" s="198"/>
      <c r="B308" s="200"/>
      <c r="C308" s="200"/>
      <c r="D308" s="205"/>
      <c r="E308" s="39" t="s">
        <v>58</v>
      </c>
      <c r="F308" s="9" t="s">
        <v>67</v>
      </c>
      <c r="G308" s="9" t="s">
        <v>68</v>
      </c>
      <c r="H308" s="9" t="s">
        <v>69</v>
      </c>
      <c r="I308" s="40" t="s">
        <v>40</v>
      </c>
      <c r="J308" s="39" t="s">
        <v>78</v>
      </c>
      <c r="K308" s="9" t="s">
        <v>77</v>
      </c>
      <c r="L308" s="40" t="s">
        <v>76</v>
      </c>
      <c r="M308" s="50" t="s">
        <v>185</v>
      </c>
      <c r="N308" s="87" t="s">
        <v>79</v>
      </c>
      <c r="O308" s="50" t="s">
        <v>138</v>
      </c>
      <c r="P308" s="49" t="s">
        <v>139</v>
      </c>
      <c r="Q308" s="37"/>
      <c r="R308" s="37"/>
      <c r="S308" s="37"/>
      <c r="T308" s="45" t="s">
        <v>58</v>
      </c>
      <c r="U308" s="44" t="s">
        <v>71</v>
      </c>
      <c r="V308" s="44" t="s">
        <v>72</v>
      </c>
      <c r="W308" s="44" t="s">
        <v>61</v>
      </c>
      <c r="X308" s="44" t="s">
        <v>62</v>
      </c>
      <c r="Y308" s="44" t="s">
        <v>73</v>
      </c>
      <c r="Z308" s="44" t="s">
        <v>40</v>
      </c>
      <c r="AA308" s="44" t="s">
        <v>74</v>
      </c>
      <c r="AB308" s="44" t="s">
        <v>70</v>
      </c>
      <c r="AC308" s="44" t="s">
        <v>75</v>
      </c>
      <c r="AD308" s="44" t="s">
        <v>63</v>
      </c>
      <c r="AE308" s="44" t="s">
        <v>64</v>
      </c>
      <c r="AF308" s="44" t="s">
        <v>65</v>
      </c>
      <c r="AG308" s="44" t="s">
        <v>66</v>
      </c>
      <c r="AH308" s="81" t="s">
        <v>108</v>
      </c>
      <c r="AI308" s="81" t="s">
        <v>107</v>
      </c>
      <c r="AJ308" s="81" t="s">
        <v>109</v>
      </c>
      <c r="AK308" s="81" t="s">
        <v>102</v>
      </c>
    </row>
    <row r="309" spans="1:37" ht="55.5" customHeight="1" thickBot="1" x14ac:dyDescent="0.35">
      <c r="A309" s="92"/>
      <c r="B309" s="85"/>
      <c r="C309" s="86"/>
      <c r="D309" s="85"/>
      <c r="E309" s="32"/>
      <c r="F309" s="33"/>
      <c r="G309" s="34"/>
      <c r="H309" s="90"/>
      <c r="I309" s="91"/>
      <c r="J309" s="41"/>
      <c r="K309" s="42"/>
      <c r="L309" s="43"/>
      <c r="M309" s="48"/>
      <c r="N309" s="63">
        <f>ROUNDUP(($AG309*10)/10, 1)</f>
        <v>0.1</v>
      </c>
      <c r="O309" s="63">
        <f>AVERAGE(AH309:AK309) * 2.5</f>
        <v>0</v>
      </c>
      <c r="P309" s="38">
        <f>M309*N309 /10</f>
        <v>0</v>
      </c>
      <c r="Q309" s="36"/>
      <c r="R309" s="36"/>
      <c r="S309" s="36"/>
      <c r="T309" s="8">
        <f>IF(ISBLANK(E309),0,
 IF($E309="Network (N)", 0.85, 1) *
 IF($E309="Adjacent (A)", 0.62, 1) *
 IF($E309="Local (L)", 0.55, 1) *
 IF($E309="Physical (P)", 0.2, 1))</f>
        <v>0</v>
      </c>
      <c r="U309" s="8">
        <f>IF(ISBLANK(F309),0,
 IF($F309="High (H)", 0.44, 1) *
 IF($F309="Low (L)", 0.77, 1))</f>
        <v>0</v>
      </c>
      <c r="V309" s="8">
        <f>IF(ISBLANK(G309),0,
 IF($G309="None (N)", 0.85, 1) *
 IF($G309="Low (L)", $W309, 1) *
 IF($G309="High (H)", $X309, 1))</f>
        <v>0</v>
      </c>
      <c r="W309" s="8">
        <f>IF($I309="Unchanged (U)", 0.62, 0.68)</f>
        <v>0.68</v>
      </c>
      <c r="X309" s="8">
        <f>IF($I309="Unchanged (U)", 0.27, 0.5)</f>
        <v>0.5</v>
      </c>
      <c r="Y309" s="8">
        <f>IF(ISBLANK(H309),0,
 IF($H309="None (N)", 0.85, 1) *
 IF($H309="Required (R)", 0.62, 1))</f>
        <v>0</v>
      </c>
      <c r="Z309" s="8">
        <f>IF(ISBLANK(I309),0,
 IF($I309="Unchanged (U)", 6.42, 1) *
 IF($I309="Changed ( C )", 7.52, 1))</f>
        <v>0</v>
      </c>
      <c r="AA309" s="8">
        <f>IF(ISBLANK(J309),0,
 IF($J309="None (N)", 0, 1) *
 IF($J309="Low (L)", 0.22, 1) *
 IF($J309="High (H)", 0.56, 1))</f>
        <v>0</v>
      </c>
      <c r="AB309" s="8">
        <f>IF(ISBLANK(K309),0,
 IF($K309="None (N)", 0, 1) *
 IF($K309="Low (L)", 0.22, 1) *
 IF($K309="High (H)", 0.56, 1))</f>
        <v>0</v>
      </c>
      <c r="AC309" s="8">
        <f>IF(ISBLANK(L309),0,
 IF($L309="None (N)", 0, 1) *
 IF($L309="Low (L)", 0.22, 1) *
 IF($L309="High (H)", 0.56, 1))</f>
        <v>0</v>
      </c>
      <c r="AD309" s="8">
        <f>8.22 * $T309 * $U309 * $V309 * $Y309</f>
        <v>0</v>
      </c>
      <c r="AE309" s="8">
        <f>(1 - ((1 - $AA309) * (1 - $AB309) * (1 - $AC309)))</f>
        <v>0</v>
      </c>
      <c r="AF309" s="8">
        <f>IF($I309="Unchanged (U)",
  $Z309 * $AE309,
  $Z309 * ($AE309 - 0.029) -
   3.25 * POWER($AE309 - 0.02, 15))</f>
        <v>1.0649600000000003E-25</v>
      </c>
      <c r="AG309" s="8">
        <f>IF($AF309&lt;=0, 0,
  IF($I309="Unchanged (U)",
    MIN($AD309 + $AF309, 10),
    MIN(($AD309 + $AF309) * 1.08, 10)))</f>
        <v>1.1501568000000004E-25</v>
      </c>
      <c r="AH309" s="80">
        <f>IF(ISBLANK(E312),0,
IF($E312="Non Applicable [0]", 0,1) *
IF($E312="Dégats limités sur la production [1]", 1,1) *
IF($E312="Dégats significatifs sur la production [2]",2,1)*
IF($E312="Dégats majeurs sur la production [3]",3,1) *
IF($E312="Arrêt de production sur le long terme [4]",4,1))</f>
        <v>0</v>
      </c>
      <c r="AI309" s="80">
        <f>IF(ISBLANK(G312),0,
IF($G312="Non Applicable [0]", 0,1) *
IF($G312="Non respect des engagements et SLA [1]", 1,1) *
IF($G312="Non respect d'une norme obligatoire (PCI-DSS, RGPD, …) [2]",2,1)*
IF($G312="Perte d'une certification (ISO, PCI-DSS, …) [3]", 3,1) *
IF($G312="Poursuite judiciaire possible [4]",4,1))</f>
        <v>0</v>
      </c>
      <c r="AJ309" s="80">
        <f>IF(ISBLANK(I312),0,
IF($I312="Non Applicable [0]", 0,1) *
IF($I312="Les coûts de dommages sont moins élevés que résoudre le problème [1]", 1,1) *
IF($I312="Effet mineur sur le bénéfice annuel [2]",2,1)*
IF($I312="Effet significatif sur le bénéfice annuel [3]", 3,1) *
IF($I312="Pouvant amener au dépôt de bilan [4]",4,1))</f>
        <v>0</v>
      </c>
      <c r="AK309" s="80">
        <f>IF(ISBLANK(K312),0,
IF($K312="Non Applicable [0]",0,1) *
IF($K312="Dégâts minimes [1]", 1,1) *
IF($K312="Perte de confiance [2]",2,1)*
IF($K312="Perte de grandes comptes [3]", 3,1) *
IF($K312="Dégradation de la marque [4]",4,1))</f>
        <v>0</v>
      </c>
    </row>
    <row r="310" spans="1:37" ht="14.4" x14ac:dyDescent="0.25">
      <c r="A310" s="188" t="s">
        <v>120</v>
      </c>
      <c r="B310" s="189"/>
      <c r="C310" s="189"/>
      <c r="D310" s="190"/>
      <c r="E310" s="230" t="s">
        <v>99</v>
      </c>
      <c r="F310" s="231"/>
      <c r="G310" s="231"/>
      <c r="H310" s="231"/>
      <c r="I310" s="231"/>
      <c r="J310" s="231"/>
      <c r="K310" s="231"/>
      <c r="L310" s="232"/>
      <c r="N310" s="76"/>
      <c r="O310" s="76"/>
      <c r="P310" s="77"/>
      <c r="Q310" s="46"/>
      <c r="R310" s="46"/>
      <c r="S310" s="46"/>
      <c r="T310" s="78"/>
      <c r="U310" s="78"/>
      <c r="V310" s="78"/>
      <c r="W310" s="78"/>
      <c r="X310" s="78"/>
      <c r="Y310" s="78"/>
      <c r="Z310" s="78"/>
      <c r="AA310" s="78"/>
      <c r="AB310" s="78"/>
      <c r="AC310" s="78"/>
      <c r="AD310" s="78"/>
      <c r="AE310" s="78"/>
      <c r="AF310" s="78"/>
      <c r="AG310" s="78"/>
    </row>
    <row r="311" spans="1:37" thickBot="1" x14ac:dyDescent="0.3">
      <c r="A311" s="191"/>
      <c r="B311" s="192"/>
      <c r="C311" s="192"/>
      <c r="D311" s="193"/>
      <c r="E311" s="229" t="s">
        <v>23</v>
      </c>
      <c r="F311" s="229"/>
      <c r="G311" s="229" t="s">
        <v>25</v>
      </c>
      <c r="H311" s="229"/>
      <c r="I311" s="229" t="s">
        <v>22</v>
      </c>
      <c r="J311" s="229"/>
      <c r="K311" s="229" t="s">
        <v>24</v>
      </c>
      <c r="L311" s="233"/>
      <c r="N311" s="76"/>
      <c r="O311" s="76"/>
      <c r="P311" s="77"/>
      <c r="Q311" s="46"/>
      <c r="R311" s="46"/>
      <c r="S311" s="46"/>
      <c r="T311" s="78"/>
      <c r="U311" s="78"/>
      <c r="V311" s="78"/>
      <c r="W311" s="78"/>
      <c r="X311" s="78"/>
      <c r="Y311" s="78"/>
      <c r="Z311" s="78"/>
      <c r="AA311" s="78"/>
      <c r="AB311" s="78"/>
      <c r="AC311" s="78"/>
      <c r="AD311" s="78"/>
      <c r="AE311" s="78"/>
      <c r="AF311" s="78"/>
      <c r="AG311" s="78"/>
    </row>
    <row r="312" spans="1:37" ht="50.4" customHeight="1" thickBot="1" x14ac:dyDescent="0.3">
      <c r="A312" s="194"/>
      <c r="B312" s="195"/>
      <c r="C312" s="195"/>
      <c r="D312" s="196"/>
      <c r="E312" s="224"/>
      <c r="F312" s="224"/>
      <c r="G312" s="224"/>
      <c r="H312" s="224"/>
      <c r="I312" s="224"/>
      <c r="J312" s="224"/>
      <c r="K312" s="224"/>
      <c r="L312" s="225"/>
      <c r="N312" s="76"/>
      <c r="O312" s="76"/>
      <c r="P312" s="77"/>
      <c r="Q312" s="46"/>
      <c r="R312" s="46"/>
      <c r="S312" s="46"/>
      <c r="T312" s="78"/>
      <c r="U312" s="78"/>
      <c r="V312" s="78"/>
      <c r="W312" s="78"/>
      <c r="X312" s="78"/>
      <c r="Y312" s="78"/>
      <c r="Z312" s="78"/>
      <c r="AA312" s="78"/>
      <c r="AB312" s="78"/>
      <c r="AC312" s="78"/>
      <c r="AD312" s="78"/>
      <c r="AE312" s="78"/>
      <c r="AF312" s="78"/>
      <c r="AG312" s="78"/>
    </row>
    <row r="313" spans="1:37" ht="15.75" customHeight="1" thickBot="1" x14ac:dyDescent="0.3">
      <c r="A313" s="189" t="s">
        <v>175</v>
      </c>
      <c r="B313" s="189"/>
      <c r="C313" s="189"/>
      <c r="D313" s="190"/>
      <c r="E313" s="21"/>
    </row>
    <row r="314" spans="1:37" ht="60" customHeight="1" thickBot="1" x14ac:dyDescent="0.3">
      <c r="A314" s="201"/>
      <c r="B314" s="202"/>
      <c r="C314" s="202"/>
      <c r="D314" s="203"/>
      <c r="E314" s="21"/>
      <c r="T314" s="31"/>
    </row>
    <row r="315" spans="1:37" ht="15.75" customHeight="1" x14ac:dyDescent="0.25">
      <c r="T315" s="31"/>
    </row>
    <row r="316" spans="1:37" ht="15.75" customHeight="1" x14ac:dyDescent="0.25"/>
    <row r="317" spans="1:37" ht="15.75" customHeight="1" thickBot="1" x14ac:dyDescent="0.3"/>
    <row r="318" spans="1:37" ht="33" customHeight="1" thickBot="1" x14ac:dyDescent="0.3">
      <c r="A318" s="185">
        <v>27</v>
      </c>
      <c r="B318" s="186"/>
      <c r="C318" s="186"/>
      <c r="D318" s="187"/>
    </row>
    <row r="319" spans="1:37" ht="14.4" thickBot="1" x14ac:dyDescent="0.3">
      <c r="A319" s="197" t="s">
        <v>32</v>
      </c>
      <c r="B319" s="199" t="s">
        <v>119</v>
      </c>
      <c r="C319" s="199" t="s">
        <v>81</v>
      </c>
      <c r="D319" s="204" t="s">
        <v>137</v>
      </c>
      <c r="E319" s="214" t="s">
        <v>41</v>
      </c>
      <c r="F319" s="215"/>
      <c r="G319" s="215"/>
      <c r="H319" s="215"/>
      <c r="I319" s="216"/>
      <c r="J319" s="217" t="s">
        <v>59</v>
      </c>
      <c r="K319" s="218"/>
      <c r="L319" s="219"/>
    </row>
    <row r="320" spans="1:37" ht="28.2" thickBot="1" x14ac:dyDescent="0.35">
      <c r="A320" s="198"/>
      <c r="B320" s="200"/>
      <c r="C320" s="200"/>
      <c r="D320" s="205"/>
      <c r="E320" s="39" t="s">
        <v>58</v>
      </c>
      <c r="F320" s="9" t="s">
        <v>67</v>
      </c>
      <c r="G320" s="9" t="s">
        <v>68</v>
      </c>
      <c r="H320" s="9" t="s">
        <v>69</v>
      </c>
      <c r="I320" s="40" t="s">
        <v>40</v>
      </c>
      <c r="J320" s="39" t="s">
        <v>78</v>
      </c>
      <c r="K320" s="9" t="s">
        <v>77</v>
      </c>
      <c r="L320" s="40" t="s">
        <v>76</v>
      </c>
      <c r="M320" s="50" t="s">
        <v>185</v>
      </c>
      <c r="N320" s="87" t="s">
        <v>79</v>
      </c>
      <c r="O320" s="50" t="s">
        <v>138</v>
      </c>
      <c r="P320" s="49" t="s">
        <v>139</v>
      </c>
      <c r="Q320" s="37"/>
      <c r="R320" s="37"/>
      <c r="S320" s="37"/>
      <c r="T320" s="45" t="s">
        <v>58</v>
      </c>
      <c r="U320" s="44" t="s">
        <v>71</v>
      </c>
      <c r="V320" s="44" t="s">
        <v>72</v>
      </c>
      <c r="W320" s="44" t="s">
        <v>61</v>
      </c>
      <c r="X320" s="44" t="s">
        <v>62</v>
      </c>
      <c r="Y320" s="44" t="s">
        <v>73</v>
      </c>
      <c r="Z320" s="44" t="s">
        <v>40</v>
      </c>
      <c r="AA320" s="44" t="s">
        <v>74</v>
      </c>
      <c r="AB320" s="44" t="s">
        <v>70</v>
      </c>
      <c r="AC320" s="44" t="s">
        <v>75</v>
      </c>
      <c r="AD320" s="44" t="s">
        <v>63</v>
      </c>
      <c r="AE320" s="44" t="s">
        <v>64</v>
      </c>
      <c r="AF320" s="44" t="s">
        <v>65</v>
      </c>
      <c r="AG320" s="44" t="s">
        <v>66</v>
      </c>
      <c r="AH320" s="81" t="s">
        <v>108</v>
      </c>
      <c r="AI320" s="81" t="s">
        <v>107</v>
      </c>
      <c r="AJ320" s="81" t="s">
        <v>109</v>
      </c>
      <c r="AK320" s="81" t="s">
        <v>102</v>
      </c>
    </row>
    <row r="321" spans="1:37" ht="55.5" customHeight="1" thickBot="1" x14ac:dyDescent="0.35">
      <c r="A321" s="92"/>
      <c r="B321" s="85"/>
      <c r="C321" s="86"/>
      <c r="D321" s="85"/>
      <c r="E321" s="32"/>
      <c r="F321" s="33"/>
      <c r="G321" s="34"/>
      <c r="H321" s="90"/>
      <c r="I321" s="91"/>
      <c r="J321" s="41"/>
      <c r="K321" s="42"/>
      <c r="L321" s="43"/>
      <c r="M321" s="48"/>
      <c r="N321" s="63">
        <f>ROUNDUP(($AG321*10)/10, 1)</f>
        <v>0.1</v>
      </c>
      <c r="O321" s="63">
        <f>AVERAGE(AH321:AK321) * 2.5</f>
        <v>0</v>
      </c>
      <c r="P321" s="38">
        <f>M321*N321 /10</f>
        <v>0</v>
      </c>
      <c r="Q321" s="36"/>
      <c r="R321" s="36"/>
      <c r="S321" s="36"/>
      <c r="T321" s="8">
        <f>IF(ISBLANK(E321),0,
 IF($E321="Network (N)", 0.85, 1) *
 IF($E321="Adjacent (A)", 0.62, 1) *
 IF($E321="Local (L)", 0.55, 1) *
 IF($E321="Physical (P)", 0.2, 1))</f>
        <v>0</v>
      </c>
      <c r="U321" s="8">
        <f>IF(ISBLANK(F321),0,
 IF($F321="High (H)", 0.44, 1) *
 IF($F321="Low (L)", 0.77, 1))</f>
        <v>0</v>
      </c>
      <c r="V321" s="8">
        <f>IF(ISBLANK(G321),0,
 IF($G321="None (N)", 0.85, 1) *
 IF($G321="Low (L)", $W321, 1) *
 IF($G321="High (H)", $X321, 1))</f>
        <v>0</v>
      </c>
      <c r="W321" s="8">
        <f>IF($I321="Unchanged (U)", 0.62, 0.68)</f>
        <v>0.68</v>
      </c>
      <c r="X321" s="8">
        <f>IF($I321="Unchanged (U)", 0.27, 0.5)</f>
        <v>0.5</v>
      </c>
      <c r="Y321" s="8">
        <f>IF(ISBLANK(H321),0,
 IF($H321="None (N)", 0.85, 1) *
 IF($H321="Required (R)", 0.62, 1))</f>
        <v>0</v>
      </c>
      <c r="Z321" s="8">
        <f>IF(ISBLANK(I321),0,
 IF($I321="Unchanged (U)", 6.42, 1) *
 IF($I321="Changed ( C )", 7.52, 1))</f>
        <v>0</v>
      </c>
      <c r="AA321" s="8">
        <f>IF(ISBLANK(J321),0,
 IF($J321="None (N)", 0, 1) *
 IF($J321="Low (L)", 0.22, 1) *
 IF($J321="High (H)", 0.56, 1))</f>
        <v>0</v>
      </c>
      <c r="AB321" s="8">
        <f>IF(ISBLANK(K321),0,
 IF($K321="None (N)", 0, 1) *
 IF($K321="Low (L)", 0.22, 1) *
 IF($K321="High (H)", 0.56, 1))</f>
        <v>0</v>
      </c>
      <c r="AC321" s="8">
        <f>IF(ISBLANK(L321),0,
 IF($L321="None (N)", 0, 1) *
 IF($L321="Low (L)", 0.22, 1) *
 IF($L321="High (H)", 0.56, 1))</f>
        <v>0</v>
      </c>
      <c r="AD321" s="8">
        <f>8.22 * $T321 * $U321 * $V321 * $Y321</f>
        <v>0</v>
      </c>
      <c r="AE321" s="8">
        <f>(1 - ((1 - $AA321) * (1 - $AB321) * (1 - $AC321)))</f>
        <v>0</v>
      </c>
      <c r="AF321" s="8">
        <f>IF($I321="Unchanged (U)",
  $Z321 * $AE321,
  $Z321 * ($AE321 - 0.029) -
   3.25 * POWER($AE321 - 0.02, 15))</f>
        <v>1.0649600000000003E-25</v>
      </c>
      <c r="AG321" s="8">
        <f>IF($AF321&lt;=0, 0,
  IF($I321="Unchanged (U)",
    MIN($AD321 + $AF321, 10),
    MIN(($AD321 + $AF321) * 1.08, 10)))</f>
        <v>1.1501568000000004E-25</v>
      </c>
      <c r="AH321" s="80">
        <f>IF(ISBLANK(E324),0,
IF($E324="Non Applicable [0]", 0,1) *
IF($E324="Dégats limités sur la production [1]", 1,1) *
IF($E324="Dégats significatifs sur la production [2]",2,1)*
IF($E324="Dégats majeurs sur la production [3]",3,1) *
IF($E324="Arrêt de production sur le long terme [4]",4,1))</f>
        <v>0</v>
      </c>
      <c r="AI321" s="80">
        <f>IF(ISBLANK(G324),0,
IF($G324="Non Applicable [0]", 0,1) *
IF($G324="Non respect des engagements et SLA [1]", 1,1) *
IF($G324="Non respect d'une norme obligatoire (PCI-DSS, RGPD, …) [2]",2,1)*
IF($G324="Perte d'une certification (ISO, PCI-DSS, …) [3]", 3,1) *
IF($G324="Poursuite judiciaire possible [4]",4,1))</f>
        <v>0</v>
      </c>
      <c r="AJ321" s="80">
        <f>IF(ISBLANK(I324),0,
IF($I324="Non Applicable [0]", 0,1) *
IF($I324="Les coûts de dommages sont moins élevés que résoudre le problème [1]", 1,1) *
IF($I324="Effet mineur sur le bénéfice annuel [2]",2,1)*
IF($I324="Effet significatif sur le bénéfice annuel [3]", 3,1) *
IF($I324="Pouvant amener au dépôt de bilan [4]",4,1))</f>
        <v>0</v>
      </c>
      <c r="AK321" s="80">
        <f>IF(ISBLANK(K324),0,
IF($K324="Non Applicable [0]",0,1) *
IF($K324="Dégâts minimes [1]", 1,1) *
IF($K324="Perte de confiance [2]",2,1)*
IF($K324="Perte de grandes comptes [3]", 3,1) *
IF($K324="Dégradation de la marque [4]",4,1))</f>
        <v>0</v>
      </c>
    </row>
    <row r="322" spans="1:37" ht="14.4" x14ac:dyDescent="0.25">
      <c r="A322" s="188" t="s">
        <v>120</v>
      </c>
      <c r="B322" s="189"/>
      <c r="C322" s="189"/>
      <c r="D322" s="190"/>
      <c r="E322" s="230" t="s">
        <v>99</v>
      </c>
      <c r="F322" s="231"/>
      <c r="G322" s="231"/>
      <c r="H322" s="231"/>
      <c r="I322" s="231"/>
      <c r="J322" s="231"/>
      <c r="K322" s="231"/>
      <c r="L322" s="232"/>
      <c r="N322" s="76"/>
      <c r="O322" s="76"/>
      <c r="P322" s="77"/>
      <c r="Q322" s="46"/>
      <c r="R322" s="46"/>
      <c r="S322" s="46"/>
      <c r="T322" s="78"/>
      <c r="U322" s="78"/>
      <c r="V322" s="78"/>
      <c r="W322" s="78"/>
      <c r="X322" s="78"/>
      <c r="Y322" s="78"/>
      <c r="Z322" s="78"/>
      <c r="AA322" s="78"/>
      <c r="AB322" s="78"/>
      <c r="AC322" s="78"/>
      <c r="AD322" s="78"/>
      <c r="AE322" s="78"/>
      <c r="AF322" s="78"/>
      <c r="AG322" s="78"/>
    </row>
    <row r="323" spans="1:37" thickBot="1" x14ac:dyDescent="0.3">
      <c r="A323" s="191"/>
      <c r="B323" s="192"/>
      <c r="C323" s="192"/>
      <c r="D323" s="193"/>
      <c r="E323" s="229" t="s">
        <v>23</v>
      </c>
      <c r="F323" s="229"/>
      <c r="G323" s="229" t="s">
        <v>25</v>
      </c>
      <c r="H323" s="229"/>
      <c r="I323" s="229" t="s">
        <v>22</v>
      </c>
      <c r="J323" s="229"/>
      <c r="K323" s="229" t="s">
        <v>24</v>
      </c>
      <c r="L323" s="233"/>
      <c r="N323" s="76"/>
      <c r="O323" s="76"/>
      <c r="P323" s="77"/>
      <c r="Q323" s="46"/>
      <c r="R323" s="46"/>
      <c r="S323" s="46"/>
      <c r="T323" s="78"/>
      <c r="U323" s="78"/>
      <c r="V323" s="78"/>
      <c r="W323" s="78"/>
      <c r="X323" s="78"/>
      <c r="Y323" s="78"/>
      <c r="Z323" s="78"/>
      <c r="AA323" s="78"/>
      <c r="AB323" s="78"/>
      <c r="AC323" s="78"/>
      <c r="AD323" s="78"/>
      <c r="AE323" s="78"/>
      <c r="AF323" s="78"/>
      <c r="AG323" s="78"/>
    </row>
    <row r="324" spans="1:37" ht="50.4" customHeight="1" thickBot="1" x14ac:dyDescent="0.3">
      <c r="A324" s="194"/>
      <c r="B324" s="195"/>
      <c r="C324" s="195"/>
      <c r="D324" s="196"/>
      <c r="E324" s="224"/>
      <c r="F324" s="224"/>
      <c r="G324" s="224"/>
      <c r="H324" s="224"/>
      <c r="I324" s="224"/>
      <c r="J324" s="224"/>
      <c r="K324" s="224"/>
      <c r="L324" s="225"/>
      <c r="N324" s="76"/>
      <c r="O324" s="76"/>
      <c r="P324" s="77"/>
      <c r="Q324" s="46"/>
      <c r="R324" s="46"/>
      <c r="S324" s="46"/>
      <c r="T324" s="78"/>
      <c r="U324" s="78"/>
      <c r="V324" s="78"/>
      <c r="W324" s="78"/>
      <c r="X324" s="78"/>
      <c r="Y324" s="78"/>
      <c r="Z324" s="78"/>
      <c r="AA324" s="78"/>
      <c r="AB324" s="78"/>
      <c r="AC324" s="78"/>
      <c r="AD324" s="78"/>
      <c r="AE324" s="78"/>
      <c r="AF324" s="78"/>
      <c r="AG324" s="78"/>
    </row>
    <row r="325" spans="1:37" ht="15.75" customHeight="1" thickBot="1" x14ac:dyDescent="0.3">
      <c r="A325" s="189" t="s">
        <v>175</v>
      </c>
      <c r="B325" s="189"/>
      <c r="C325" s="189"/>
      <c r="D325" s="190"/>
      <c r="E325" s="21"/>
    </row>
    <row r="326" spans="1:37" ht="60" customHeight="1" thickBot="1" x14ac:dyDescent="0.3">
      <c r="A326" s="201"/>
      <c r="B326" s="202"/>
      <c r="C326" s="202"/>
      <c r="D326" s="203"/>
      <c r="E326" s="21"/>
      <c r="T326" s="31"/>
    </row>
    <row r="327" spans="1:37" ht="15.75" customHeight="1" x14ac:dyDescent="0.25"/>
    <row r="328" spans="1:37" ht="15.75" customHeight="1" x14ac:dyDescent="0.25"/>
    <row r="329" spans="1:37" ht="15.75" customHeight="1" thickBot="1" x14ac:dyDescent="0.3"/>
    <row r="330" spans="1:37" ht="29.4" customHeight="1" thickBot="1" x14ac:dyDescent="0.3">
      <c r="A330" s="185">
        <v>28</v>
      </c>
      <c r="B330" s="186"/>
      <c r="C330" s="186"/>
      <c r="D330" s="187"/>
    </row>
    <row r="331" spans="1:37" ht="14.4" thickBot="1" x14ac:dyDescent="0.3">
      <c r="A331" s="197" t="s">
        <v>32</v>
      </c>
      <c r="B331" s="199" t="s">
        <v>119</v>
      </c>
      <c r="C331" s="199" t="s">
        <v>81</v>
      </c>
      <c r="D331" s="204" t="s">
        <v>137</v>
      </c>
      <c r="E331" s="214" t="s">
        <v>41</v>
      </c>
      <c r="F331" s="215"/>
      <c r="G331" s="215"/>
      <c r="H331" s="215"/>
      <c r="I331" s="216"/>
      <c r="J331" s="217" t="s">
        <v>59</v>
      </c>
      <c r="K331" s="218"/>
      <c r="L331" s="219"/>
    </row>
    <row r="332" spans="1:37" ht="28.2" thickBot="1" x14ac:dyDescent="0.35">
      <c r="A332" s="198"/>
      <c r="B332" s="200"/>
      <c r="C332" s="200"/>
      <c r="D332" s="205"/>
      <c r="E332" s="39" t="s">
        <v>58</v>
      </c>
      <c r="F332" s="9" t="s">
        <v>67</v>
      </c>
      <c r="G332" s="9" t="s">
        <v>68</v>
      </c>
      <c r="H332" s="9" t="s">
        <v>69</v>
      </c>
      <c r="I332" s="40" t="s">
        <v>40</v>
      </c>
      <c r="J332" s="39" t="s">
        <v>78</v>
      </c>
      <c r="K332" s="9" t="s">
        <v>77</v>
      </c>
      <c r="L332" s="40" t="s">
        <v>76</v>
      </c>
      <c r="M332" s="50" t="s">
        <v>185</v>
      </c>
      <c r="N332" s="87" t="s">
        <v>79</v>
      </c>
      <c r="O332" s="50" t="s">
        <v>138</v>
      </c>
      <c r="P332" s="49" t="s">
        <v>139</v>
      </c>
      <c r="Q332" s="37"/>
      <c r="R332" s="37"/>
      <c r="S332" s="37"/>
      <c r="T332" s="45" t="s">
        <v>58</v>
      </c>
      <c r="U332" s="44" t="s">
        <v>71</v>
      </c>
      <c r="V332" s="44" t="s">
        <v>72</v>
      </c>
      <c r="W332" s="44" t="s">
        <v>61</v>
      </c>
      <c r="X332" s="44" t="s">
        <v>62</v>
      </c>
      <c r="Y332" s="44" t="s">
        <v>73</v>
      </c>
      <c r="Z332" s="44" t="s">
        <v>40</v>
      </c>
      <c r="AA332" s="44" t="s">
        <v>74</v>
      </c>
      <c r="AB332" s="44" t="s">
        <v>70</v>
      </c>
      <c r="AC332" s="44" t="s">
        <v>75</v>
      </c>
      <c r="AD332" s="44" t="s">
        <v>63</v>
      </c>
      <c r="AE332" s="44" t="s">
        <v>64</v>
      </c>
      <c r="AF332" s="44" t="s">
        <v>65</v>
      </c>
      <c r="AG332" s="44" t="s">
        <v>66</v>
      </c>
      <c r="AH332" s="81" t="s">
        <v>108</v>
      </c>
      <c r="AI332" s="81" t="s">
        <v>107</v>
      </c>
      <c r="AJ332" s="81" t="s">
        <v>109</v>
      </c>
      <c r="AK332" s="81" t="s">
        <v>102</v>
      </c>
    </row>
    <row r="333" spans="1:37" ht="55.5" customHeight="1" thickBot="1" x14ac:dyDescent="0.35">
      <c r="A333" s="92"/>
      <c r="B333" s="85"/>
      <c r="C333" s="86"/>
      <c r="D333" s="85"/>
      <c r="E333" s="32"/>
      <c r="F333" s="33"/>
      <c r="G333" s="34"/>
      <c r="H333" s="90"/>
      <c r="I333" s="91"/>
      <c r="J333" s="41"/>
      <c r="K333" s="42"/>
      <c r="L333" s="43"/>
      <c r="M333" s="48"/>
      <c r="N333" s="63">
        <f>ROUNDUP(($AG333*10)/10, 1)</f>
        <v>0.1</v>
      </c>
      <c r="O333" s="63">
        <f>AVERAGE(AH333:AK333) * 2.5</f>
        <v>0</v>
      </c>
      <c r="P333" s="38">
        <f>M333*N333 /10</f>
        <v>0</v>
      </c>
      <c r="Q333" s="36"/>
      <c r="R333" s="36"/>
      <c r="S333" s="36"/>
      <c r="T333" s="8">
        <f>IF(ISBLANK(E333),0,
 IF($E333="Network (N)", 0.85, 1) *
 IF($E333="Adjacent (A)", 0.62, 1) *
 IF($E333="Local (L)", 0.55, 1) *
 IF($E333="Physical (P)", 0.2, 1))</f>
        <v>0</v>
      </c>
      <c r="U333" s="8">
        <f>IF(ISBLANK(F333),0,
 IF($F333="High (H)", 0.44, 1) *
 IF($F333="Low (L)", 0.77, 1))</f>
        <v>0</v>
      </c>
      <c r="V333" s="8">
        <f>IF(ISBLANK(G333),0,
 IF($G333="None (N)", 0.85, 1) *
 IF($G333="Low (L)", $W333, 1) *
 IF($G333="High (H)", $X333, 1))</f>
        <v>0</v>
      </c>
      <c r="W333" s="8">
        <f>IF($I333="Unchanged (U)", 0.62, 0.68)</f>
        <v>0.68</v>
      </c>
      <c r="X333" s="8">
        <f>IF($I333="Unchanged (U)", 0.27, 0.5)</f>
        <v>0.5</v>
      </c>
      <c r="Y333" s="8">
        <f>IF(ISBLANK(H333),0,
 IF($H333="None (N)", 0.85, 1) *
 IF($H333="Required (R)", 0.62, 1))</f>
        <v>0</v>
      </c>
      <c r="Z333" s="8">
        <f>IF(ISBLANK(I333),0,
 IF($I333="Unchanged (U)", 6.42, 1) *
 IF($I333="Changed ( C )", 7.52, 1))</f>
        <v>0</v>
      </c>
      <c r="AA333" s="8">
        <f>IF(ISBLANK(J333),0,
 IF($J333="None (N)", 0, 1) *
 IF($J333="Low (L)", 0.22, 1) *
 IF($J333="High (H)", 0.56, 1))</f>
        <v>0</v>
      </c>
      <c r="AB333" s="8">
        <f>IF(ISBLANK(K333),0,
 IF($K333="None (N)", 0, 1) *
 IF($K333="Low (L)", 0.22, 1) *
 IF($K333="High (H)", 0.56, 1))</f>
        <v>0</v>
      </c>
      <c r="AC333" s="8">
        <f>IF(ISBLANK(L333),0,
 IF($L333="None (N)", 0, 1) *
 IF($L333="Low (L)", 0.22, 1) *
 IF($L333="High (H)", 0.56, 1))</f>
        <v>0</v>
      </c>
      <c r="AD333" s="8">
        <f>8.22 * $T333 * $U333 * $V333 * $Y333</f>
        <v>0</v>
      </c>
      <c r="AE333" s="8">
        <f>(1 - ((1 - $AA333) * (1 - $AB333) * (1 - $AC333)))</f>
        <v>0</v>
      </c>
      <c r="AF333" s="8">
        <f>IF($I333="Unchanged (U)",
  $Z333 * $AE333,
  $Z333 * ($AE333 - 0.029) -
   3.25 * POWER($AE333 - 0.02, 15))</f>
        <v>1.0649600000000003E-25</v>
      </c>
      <c r="AG333" s="8">
        <f>IF($AF333&lt;=0, 0,
  IF($I333="Unchanged (U)",
    MIN($AD333 + $AF333, 10),
    MIN(($AD333 + $AF333) * 1.08, 10)))</f>
        <v>1.1501568000000004E-25</v>
      </c>
      <c r="AH333" s="80">
        <f>IF(ISBLANK(E336),0,
IF($E336="Non Applicable [0]", 0,1) *
IF($E336="Dégats limités sur la production [1]", 1,1) *
IF($E336="Dégats significatifs sur la production [2]",2,1)*
IF($E336="Dégats majeurs sur la production [3]",3,1) *
IF($E336="Arrêt de production sur le long terme [4]",4,1))</f>
        <v>0</v>
      </c>
      <c r="AI333" s="80">
        <f>IF(ISBLANK(G336),0,
IF($G336="Non Applicable [0]", 0,1) *
IF($G336="Non respect des engagements et SLA [1]", 1,1) *
IF($G336="Non respect d'une norme obligatoire (PCI-DSS, RGPD, …) [2]",2,1)*
IF($G336="Perte d'une certification (ISO, PCI-DSS, …) [3]", 3,1) *
IF($G336="Poursuite judiciaire possible [4]",4,1))</f>
        <v>0</v>
      </c>
      <c r="AJ333" s="80">
        <f>IF(ISBLANK(I336),0,
IF($I336="Non Applicable [0]", 0,1) *
IF($I336="Les coûts de dommages sont moins élevés que résoudre le problème [1]", 1,1) *
IF($I336="Effet mineur sur le bénéfice annuel [2]",2,1)*
IF($I336="Effet significatif sur le bénéfice annuel [3]", 3,1) *
IF($I336="Pouvant amener au dépôt de bilan [4]",4,1))</f>
        <v>0</v>
      </c>
      <c r="AK333" s="80">
        <f>IF(ISBLANK(K336),0,
IF($K336="Non Applicable [0]",0,1) *
IF($K336="Dégâts minimes [1]", 1,1) *
IF($K336="Perte de confiance [2]",2,1)*
IF($K336="Perte de grandes comptes [3]", 3,1) *
IF($K336="Dégradation de la marque [4]",4,1))</f>
        <v>0</v>
      </c>
    </row>
    <row r="334" spans="1:37" ht="14.4" x14ac:dyDescent="0.25">
      <c r="A334" s="188" t="s">
        <v>120</v>
      </c>
      <c r="B334" s="189"/>
      <c r="C334" s="189"/>
      <c r="D334" s="190"/>
      <c r="E334" s="230" t="s">
        <v>99</v>
      </c>
      <c r="F334" s="231"/>
      <c r="G334" s="231"/>
      <c r="H334" s="231"/>
      <c r="I334" s="231"/>
      <c r="J334" s="231"/>
      <c r="K334" s="231"/>
      <c r="L334" s="232"/>
      <c r="N334" s="76"/>
      <c r="O334" s="76"/>
      <c r="P334" s="77"/>
      <c r="Q334" s="46"/>
      <c r="R334" s="46"/>
      <c r="S334" s="46"/>
      <c r="T334" s="78"/>
      <c r="U334" s="78"/>
      <c r="V334" s="78"/>
      <c r="W334" s="78"/>
      <c r="X334" s="78"/>
      <c r="Y334" s="78"/>
      <c r="Z334" s="78"/>
      <c r="AA334" s="78"/>
      <c r="AB334" s="78"/>
      <c r="AC334" s="78"/>
      <c r="AD334" s="78"/>
      <c r="AE334" s="78"/>
      <c r="AF334" s="78"/>
      <c r="AG334" s="78"/>
    </row>
    <row r="335" spans="1:37" thickBot="1" x14ac:dyDescent="0.3">
      <c r="A335" s="191"/>
      <c r="B335" s="192"/>
      <c r="C335" s="192"/>
      <c r="D335" s="193"/>
      <c r="E335" s="229" t="s">
        <v>23</v>
      </c>
      <c r="F335" s="229"/>
      <c r="G335" s="229" t="s">
        <v>25</v>
      </c>
      <c r="H335" s="229"/>
      <c r="I335" s="229" t="s">
        <v>22</v>
      </c>
      <c r="J335" s="229"/>
      <c r="K335" s="229" t="s">
        <v>24</v>
      </c>
      <c r="L335" s="233"/>
      <c r="N335" s="76"/>
      <c r="O335" s="76"/>
      <c r="P335" s="77"/>
      <c r="Q335" s="46"/>
      <c r="R335" s="46"/>
      <c r="S335" s="46"/>
      <c r="T335" s="78"/>
      <c r="U335" s="78"/>
      <c r="V335" s="78"/>
      <c r="W335" s="78"/>
      <c r="X335" s="78"/>
      <c r="Y335" s="78"/>
      <c r="Z335" s="78"/>
      <c r="AA335" s="78"/>
      <c r="AB335" s="78"/>
      <c r="AC335" s="78"/>
      <c r="AD335" s="78"/>
      <c r="AE335" s="78"/>
      <c r="AF335" s="78"/>
      <c r="AG335" s="78"/>
    </row>
    <row r="336" spans="1:37" ht="50.4" customHeight="1" thickBot="1" x14ac:dyDescent="0.3">
      <c r="A336" s="194"/>
      <c r="B336" s="195"/>
      <c r="C336" s="195"/>
      <c r="D336" s="196"/>
      <c r="E336" s="224"/>
      <c r="F336" s="224"/>
      <c r="G336" s="224"/>
      <c r="H336" s="224"/>
      <c r="I336" s="224"/>
      <c r="J336" s="224"/>
      <c r="K336" s="224"/>
      <c r="L336" s="225"/>
      <c r="N336" s="76"/>
      <c r="O336" s="76"/>
      <c r="P336" s="77"/>
      <c r="Q336" s="46"/>
      <c r="R336" s="46"/>
      <c r="S336" s="46"/>
      <c r="T336" s="78"/>
      <c r="U336" s="78"/>
      <c r="V336" s="78"/>
      <c r="W336" s="78"/>
      <c r="X336" s="78"/>
      <c r="Y336" s="78"/>
      <c r="Z336" s="78"/>
      <c r="AA336" s="78"/>
      <c r="AB336" s="78"/>
      <c r="AC336" s="78"/>
      <c r="AD336" s="78"/>
      <c r="AE336" s="78"/>
      <c r="AF336" s="78"/>
      <c r="AG336" s="78"/>
    </row>
    <row r="337" spans="1:37" ht="15.75" customHeight="1" thickBot="1" x14ac:dyDescent="0.3">
      <c r="A337" s="189" t="s">
        <v>175</v>
      </c>
      <c r="B337" s="189"/>
      <c r="C337" s="189"/>
      <c r="D337" s="190"/>
      <c r="E337" s="21"/>
    </row>
    <row r="338" spans="1:37" ht="51.75" customHeight="1" thickBot="1" x14ac:dyDescent="0.3">
      <c r="A338" s="201"/>
      <c r="B338" s="202"/>
      <c r="C338" s="202"/>
      <c r="D338" s="203"/>
      <c r="E338" s="21"/>
      <c r="T338" s="31"/>
    </row>
    <row r="339" spans="1:37" ht="15.75" customHeight="1" x14ac:dyDescent="0.25">
      <c r="T339" s="31"/>
    </row>
    <row r="340" spans="1:37" ht="15.75" customHeight="1" x14ac:dyDescent="0.25"/>
    <row r="341" spans="1:37" ht="15.75" customHeight="1" thickBot="1" x14ac:dyDescent="0.3"/>
    <row r="342" spans="1:37" ht="30" customHeight="1" thickBot="1" x14ac:dyDescent="0.3">
      <c r="A342" s="185">
        <v>29</v>
      </c>
      <c r="B342" s="186"/>
      <c r="C342" s="186"/>
      <c r="D342" s="187"/>
    </row>
    <row r="343" spans="1:37" ht="14.4" thickBot="1" x14ac:dyDescent="0.3">
      <c r="A343" s="197" t="s">
        <v>32</v>
      </c>
      <c r="B343" s="199" t="s">
        <v>119</v>
      </c>
      <c r="C343" s="199" t="s">
        <v>81</v>
      </c>
      <c r="D343" s="204" t="s">
        <v>137</v>
      </c>
      <c r="E343" s="214" t="s">
        <v>41</v>
      </c>
      <c r="F343" s="215"/>
      <c r="G343" s="215"/>
      <c r="H343" s="215"/>
      <c r="I343" s="216"/>
      <c r="J343" s="217" t="s">
        <v>59</v>
      </c>
      <c r="K343" s="218"/>
      <c r="L343" s="219"/>
    </row>
    <row r="344" spans="1:37" ht="28.2" thickBot="1" x14ac:dyDescent="0.35">
      <c r="A344" s="198"/>
      <c r="B344" s="200"/>
      <c r="C344" s="200"/>
      <c r="D344" s="205"/>
      <c r="E344" s="39" t="s">
        <v>58</v>
      </c>
      <c r="F344" s="9" t="s">
        <v>67</v>
      </c>
      <c r="G344" s="9" t="s">
        <v>68</v>
      </c>
      <c r="H344" s="9" t="s">
        <v>69</v>
      </c>
      <c r="I344" s="40" t="s">
        <v>40</v>
      </c>
      <c r="J344" s="39" t="s">
        <v>78</v>
      </c>
      <c r="K344" s="9" t="s">
        <v>77</v>
      </c>
      <c r="L344" s="40" t="s">
        <v>76</v>
      </c>
      <c r="M344" s="50" t="s">
        <v>185</v>
      </c>
      <c r="N344" s="87" t="s">
        <v>79</v>
      </c>
      <c r="O344" s="50" t="s">
        <v>138</v>
      </c>
      <c r="P344" s="49" t="s">
        <v>139</v>
      </c>
      <c r="Q344" s="37"/>
      <c r="R344" s="37"/>
      <c r="S344" s="37"/>
      <c r="T344" s="45" t="s">
        <v>58</v>
      </c>
      <c r="U344" s="44" t="s">
        <v>71</v>
      </c>
      <c r="V344" s="44" t="s">
        <v>72</v>
      </c>
      <c r="W344" s="44" t="s">
        <v>61</v>
      </c>
      <c r="X344" s="44" t="s">
        <v>62</v>
      </c>
      <c r="Y344" s="44" t="s">
        <v>73</v>
      </c>
      <c r="Z344" s="44" t="s">
        <v>40</v>
      </c>
      <c r="AA344" s="44" t="s">
        <v>74</v>
      </c>
      <c r="AB344" s="44" t="s">
        <v>70</v>
      </c>
      <c r="AC344" s="44" t="s">
        <v>75</v>
      </c>
      <c r="AD344" s="44" t="s">
        <v>63</v>
      </c>
      <c r="AE344" s="44" t="s">
        <v>64</v>
      </c>
      <c r="AF344" s="44" t="s">
        <v>65</v>
      </c>
      <c r="AG344" s="44" t="s">
        <v>66</v>
      </c>
      <c r="AH344" s="81" t="s">
        <v>108</v>
      </c>
      <c r="AI344" s="81" t="s">
        <v>107</v>
      </c>
      <c r="AJ344" s="81" t="s">
        <v>109</v>
      </c>
      <c r="AK344" s="81" t="s">
        <v>102</v>
      </c>
    </row>
    <row r="345" spans="1:37" ht="55.5" customHeight="1" thickBot="1" x14ac:dyDescent="0.35">
      <c r="A345" s="92"/>
      <c r="B345" s="85"/>
      <c r="C345" s="86"/>
      <c r="D345" s="85"/>
      <c r="E345" s="32"/>
      <c r="F345" s="33"/>
      <c r="G345" s="34"/>
      <c r="H345" s="90"/>
      <c r="I345" s="91"/>
      <c r="J345" s="41"/>
      <c r="K345" s="42"/>
      <c r="L345" s="43"/>
      <c r="M345" s="48"/>
      <c r="N345" s="63">
        <f>ROUNDUP(($AG345*10)/10, 1)</f>
        <v>0.1</v>
      </c>
      <c r="O345" s="63">
        <f>AVERAGE(AH345:AK345) * 2.5</f>
        <v>0</v>
      </c>
      <c r="P345" s="38">
        <f>M345*N345 /10</f>
        <v>0</v>
      </c>
      <c r="Q345" s="36"/>
      <c r="R345" s="36"/>
      <c r="S345" s="36"/>
      <c r="T345" s="8">
        <f>IF(ISBLANK(E345),0,
 IF($E345="Network (N)", 0.85, 1) *
 IF($E345="Adjacent (A)", 0.62, 1) *
 IF($E345="Local (L)", 0.55, 1) *
 IF($E345="Physical (P)", 0.2, 1))</f>
        <v>0</v>
      </c>
      <c r="U345" s="8">
        <f>IF(ISBLANK(F345),0,
 IF($F345="High (H)", 0.44, 1) *
 IF($F345="Low (L)", 0.77, 1))</f>
        <v>0</v>
      </c>
      <c r="V345" s="8">
        <f>IF(ISBLANK(G345),0,
 IF($G345="None (N)", 0.85, 1) *
 IF($G345="Low (L)", $W345, 1) *
 IF($G345="High (H)", $X345, 1))</f>
        <v>0</v>
      </c>
      <c r="W345" s="8">
        <f>IF($I345="Unchanged (U)", 0.62, 0.68)</f>
        <v>0.68</v>
      </c>
      <c r="X345" s="8">
        <f>IF($I345="Unchanged (U)", 0.27, 0.5)</f>
        <v>0.5</v>
      </c>
      <c r="Y345" s="8">
        <f>IF(ISBLANK(H345),0,
 IF($H345="None (N)", 0.85, 1) *
 IF($H345="Required (R)", 0.62, 1))</f>
        <v>0</v>
      </c>
      <c r="Z345" s="8">
        <f>IF(ISBLANK(I345),0,
 IF($I345="Unchanged (U)", 6.42, 1) *
 IF($I345="Changed ( C )", 7.52, 1))</f>
        <v>0</v>
      </c>
      <c r="AA345" s="8">
        <f>IF(ISBLANK(J345),0,
 IF($J345="None (N)", 0, 1) *
 IF($J345="Low (L)", 0.22, 1) *
 IF($J345="High (H)", 0.56, 1))</f>
        <v>0</v>
      </c>
      <c r="AB345" s="8">
        <f>IF(ISBLANK(K345),0,
 IF($K345="None (N)", 0, 1) *
 IF($K345="Low (L)", 0.22, 1) *
 IF($K345="High (H)", 0.56, 1))</f>
        <v>0</v>
      </c>
      <c r="AC345" s="8">
        <f>IF(ISBLANK(L345),0,
 IF($L345="None (N)", 0, 1) *
 IF($L345="Low (L)", 0.22, 1) *
 IF($L345="High (H)", 0.56, 1))</f>
        <v>0</v>
      </c>
      <c r="AD345" s="8">
        <f>8.22 * $T345 * $U345 * $V345 * $Y345</f>
        <v>0</v>
      </c>
      <c r="AE345" s="8">
        <f>(1 - ((1 - $AA345) * (1 - $AB345) * (1 - $AC345)))</f>
        <v>0</v>
      </c>
      <c r="AF345" s="8">
        <f>IF($I345="Unchanged (U)",
  $Z345 * $AE345,
  $Z345 * ($AE345 - 0.029) -
   3.25 * POWER($AE345 - 0.02, 15))</f>
        <v>1.0649600000000003E-25</v>
      </c>
      <c r="AG345" s="8">
        <f>IF($AF345&lt;=0, 0,
  IF($I345="Unchanged (U)",
    MIN($AD345 + $AF345, 10),
    MIN(($AD345 + $AF345) * 1.08, 10)))</f>
        <v>1.1501568000000004E-25</v>
      </c>
      <c r="AH345" s="80">
        <f>IF(ISBLANK(E348),0,
IF($E348="Non Applicable [0]", 0,1) *
IF($E348="Dégats limités sur la production [1]", 1,1) *
IF($E348="Dégats significatifs sur la production [2]",2,1)*
IF($E348="Dégats majeurs sur la production [3]",3,1) *
IF($E348="Arrêt de production sur le long terme [4]",4,1))</f>
        <v>0</v>
      </c>
      <c r="AI345" s="80">
        <f>IF(ISBLANK(G348),0,
IF($G348="Non Applicable [0]", 0,1) *
IF($G348="Non respect des engagements et SLA [1]", 1,1) *
IF($G348="Non respect d'une norme obligatoire (PCI-DSS, RGPD, …) [2]",2,1)*
IF($G348="Perte d'une certification (ISO, PCI-DSS, …) [3]", 3,1) *
IF($G348="Poursuite judiciaire possible [4]",4,1))</f>
        <v>0</v>
      </c>
      <c r="AJ345" s="80">
        <f>IF(ISBLANK(I348),0,
IF($I348="Non Applicable [0]", 0,1) *
IF($I348="Les coûts de dommages sont moins élevés que résoudre le problème [1]", 1,1) *
IF($I348="Effet mineur sur le bénéfice annuel [2]",2,1)*
IF($I348="Effet significatif sur le bénéfice annuel [3]", 3,1) *
IF($I348="Pouvant amener au dépôt de bilan [4]",4,1))</f>
        <v>0</v>
      </c>
      <c r="AK345" s="80">
        <f>IF(ISBLANK(K348),0,
IF($K348="Non Applicable [0]",0,1) *
IF($K348="Dégâts minimes [1]", 1,1) *
IF($K348="Perte de confiance [2]",2,1)*
IF($K348="Perte de grandes comptes [3]", 3,1) *
IF($K348="Dégradation de la marque [4]",4,1))</f>
        <v>0</v>
      </c>
    </row>
    <row r="346" spans="1:37" ht="14.4" x14ac:dyDescent="0.25">
      <c r="A346" s="188" t="s">
        <v>120</v>
      </c>
      <c r="B346" s="189"/>
      <c r="C346" s="189"/>
      <c r="D346" s="190"/>
      <c r="E346" s="230" t="s">
        <v>99</v>
      </c>
      <c r="F346" s="231"/>
      <c r="G346" s="231"/>
      <c r="H346" s="231"/>
      <c r="I346" s="231"/>
      <c r="J346" s="231"/>
      <c r="K346" s="231"/>
      <c r="L346" s="232"/>
      <c r="N346" s="76"/>
      <c r="O346" s="76"/>
      <c r="P346" s="77"/>
      <c r="Q346" s="46"/>
      <c r="R346" s="46"/>
      <c r="S346" s="46"/>
      <c r="T346" s="78"/>
      <c r="U346" s="78"/>
      <c r="V346" s="78"/>
      <c r="W346" s="78"/>
      <c r="X346" s="78"/>
      <c r="Y346" s="78"/>
      <c r="Z346" s="78"/>
      <c r="AA346" s="78"/>
      <c r="AB346" s="78"/>
      <c r="AC346" s="78"/>
      <c r="AD346" s="78"/>
      <c r="AE346" s="78"/>
      <c r="AF346" s="78"/>
      <c r="AG346" s="78"/>
    </row>
    <row r="347" spans="1:37" thickBot="1" x14ac:dyDescent="0.3">
      <c r="A347" s="191"/>
      <c r="B347" s="192"/>
      <c r="C347" s="192"/>
      <c r="D347" s="193"/>
      <c r="E347" s="229" t="s">
        <v>23</v>
      </c>
      <c r="F347" s="229"/>
      <c r="G347" s="229" t="s">
        <v>25</v>
      </c>
      <c r="H347" s="229"/>
      <c r="I347" s="229" t="s">
        <v>22</v>
      </c>
      <c r="J347" s="229"/>
      <c r="K347" s="229" t="s">
        <v>24</v>
      </c>
      <c r="L347" s="233"/>
      <c r="N347" s="76"/>
      <c r="O347" s="76"/>
      <c r="P347" s="77"/>
      <c r="Q347" s="46"/>
      <c r="R347" s="46"/>
      <c r="S347" s="46"/>
      <c r="T347" s="78"/>
      <c r="U347" s="78"/>
      <c r="V347" s="78"/>
      <c r="W347" s="78"/>
      <c r="X347" s="78"/>
      <c r="Y347" s="78"/>
      <c r="Z347" s="78"/>
      <c r="AA347" s="78"/>
      <c r="AB347" s="78"/>
      <c r="AC347" s="78"/>
      <c r="AD347" s="78"/>
      <c r="AE347" s="78"/>
      <c r="AF347" s="78"/>
      <c r="AG347" s="78"/>
    </row>
    <row r="348" spans="1:37" ht="50.4" customHeight="1" thickBot="1" x14ac:dyDescent="0.3">
      <c r="A348" s="194"/>
      <c r="B348" s="195"/>
      <c r="C348" s="195"/>
      <c r="D348" s="196"/>
      <c r="E348" s="224"/>
      <c r="F348" s="224"/>
      <c r="G348" s="224"/>
      <c r="H348" s="224"/>
      <c r="I348" s="224"/>
      <c r="J348" s="224"/>
      <c r="K348" s="224"/>
      <c r="L348" s="225"/>
      <c r="N348" s="76"/>
      <c r="O348" s="76"/>
      <c r="P348" s="77"/>
      <c r="Q348" s="46"/>
      <c r="R348" s="46"/>
      <c r="S348" s="46"/>
      <c r="T348" s="78"/>
      <c r="U348" s="78"/>
      <c r="V348" s="78"/>
      <c r="W348" s="78"/>
      <c r="X348" s="78"/>
      <c r="Y348" s="78"/>
      <c r="Z348" s="78"/>
      <c r="AA348" s="78"/>
      <c r="AB348" s="78"/>
      <c r="AC348" s="78"/>
      <c r="AD348" s="78"/>
      <c r="AE348" s="78"/>
      <c r="AF348" s="78"/>
      <c r="AG348" s="78"/>
    </row>
    <row r="349" spans="1:37" ht="15.75" customHeight="1" thickBot="1" x14ac:dyDescent="0.3">
      <c r="A349" s="189" t="s">
        <v>175</v>
      </c>
      <c r="B349" s="189"/>
      <c r="C349" s="189"/>
      <c r="D349" s="190"/>
      <c r="E349" s="21"/>
    </row>
    <row r="350" spans="1:37" ht="51.75" customHeight="1" thickBot="1" x14ac:dyDescent="0.3">
      <c r="A350" s="201"/>
      <c r="B350" s="202"/>
      <c r="C350" s="202"/>
      <c r="D350" s="203"/>
      <c r="E350" s="21"/>
      <c r="T350" s="31"/>
    </row>
    <row r="351" spans="1:37" ht="15.75" customHeight="1" x14ac:dyDescent="0.25">
      <c r="T351" s="31"/>
    </row>
    <row r="352" spans="1:37" ht="15.75" customHeight="1" x14ac:dyDescent="0.25"/>
    <row r="353" spans="1:37" ht="15.75" customHeight="1" thickBot="1" x14ac:dyDescent="0.3"/>
    <row r="354" spans="1:37" ht="36" customHeight="1" thickBot="1" x14ac:dyDescent="0.3">
      <c r="A354" s="185">
        <v>30</v>
      </c>
      <c r="B354" s="186"/>
      <c r="C354" s="186"/>
      <c r="D354" s="187"/>
    </row>
    <row r="355" spans="1:37" ht="14.4" thickBot="1" x14ac:dyDescent="0.3">
      <c r="A355" s="197" t="s">
        <v>32</v>
      </c>
      <c r="B355" s="199" t="s">
        <v>119</v>
      </c>
      <c r="C355" s="199" t="s">
        <v>81</v>
      </c>
      <c r="D355" s="204" t="s">
        <v>137</v>
      </c>
      <c r="E355" s="214" t="s">
        <v>41</v>
      </c>
      <c r="F355" s="215"/>
      <c r="G355" s="215"/>
      <c r="H355" s="215"/>
      <c r="I355" s="216"/>
      <c r="J355" s="217" t="s">
        <v>59</v>
      </c>
      <c r="K355" s="218"/>
      <c r="L355" s="219"/>
    </row>
    <row r="356" spans="1:37" ht="28.2" thickBot="1" x14ac:dyDescent="0.35">
      <c r="A356" s="198"/>
      <c r="B356" s="200"/>
      <c r="C356" s="200"/>
      <c r="D356" s="205"/>
      <c r="E356" s="39" t="s">
        <v>58</v>
      </c>
      <c r="F356" s="9" t="s">
        <v>67</v>
      </c>
      <c r="G356" s="9" t="s">
        <v>68</v>
      </c>
      <c r="H356" s="9" t="s">
        <v>69</v>
      </c>
      <c r="I356" s="40" t="s">
        <v>40</v>
      </c>
      <c r="J356" s="39" t="s">
        <v>78</v>
      </c>
      <c r="K356" s="9" t="s">
        <v>77</v>
      </c>
      <c r="L356" s="40" t="s">
        <v>76</v>
      </c>
      <c r="M356" s="50" t="s">
        <v>185</v>
      </c>
      <c r="N356" s="87" t="s">
        <v>79</v>
      </c>
      <c r="O356" s="50" t="s">
        <v>138</v>
      </c>
      <c r="P356" s="49" t="s">
        <v>139</v>
      </c>
      <c r="Q356" s="37"/>
      <c r="R356" s="37"/>
      <c r="S356" s="37"/>
      <c r="T356" s="45" t="s">
        <v>58</v>
      </c>
      <c r="U356" s="44" t="s">
        <v>71</v>
      </c>
      <c r="V356" s="44" t="s">
        <v>72</v>
      </c>
      <c r="W356" s="44" t="s">
        <v>61</v>
      </c>
      <c r="X356" s="44" t="s">
        <v>62</v>
      </c>
      <c r="Y356" s="44" t="s">
        <v>73</v>
      </c>
      <c r="Z356" s="44" t="s">
        <v>40</v>
      </c>
      <c r="AA356" s="44" t="s">
        <v>74</v>
      </c>
      <c r="AB356" s="44" t="s">
        <v>70</v>
      </c>
      <c r="AC356" s="44" t="s">
        <v>75</v>
      </c>
      <c r="AD356" s="44" t="s">
        <v>63</v>
      </c>
      <c r="AE356" s="44" t="s">
        <v>64</v>
      </c>
      <c r="AF356" s="44" t="s">
        <v>65</v>
      </c>
      <c r="AG356" s="44" t="s">
        <v>66</v>
      </c>
      <c r="AH356" s="81" t="s">
        <v>108</v>
      </c>
      <c r="AI356" s="81" t="s">
        <v>107</v>
      </c>
      <c r="AJ356" s="81" t="s">
        <v>109</v>
      </c>
      <c r="AK356" s="81" t="s">
        <v>102</v>
      </c>
    </row>
    <row r="357" spans="1:37" ht="55.5" customHeight="1" thickBot="1" x14ac:dyDescent="0.35">
      <c r="A357" s="92"/>
      <c r="B357" s="85"/>
      <c r="C357" s="86"/>
      <c r="D357" s="85"/>
      <c r="E357" s="32"/>
      <c r="F357" s="33"/>
      <c r="G357" s="34"/>
      <c r="H357" s="90"/>
      <c r="I357" s="91"/>
      <c r="J357" s="41"/>
      <c r="K357" s="42"/>
      <c r="L357" s="43"/>
      <c r="M357" s="48"/>
      <c r="N357" s="63">
        <f>ROUNDUP(($AG357*10)/10, 1)</f>
        <v>0.1</v>
      </c>
      <c r="O357" s="63">
        <f>AVERAGE(AH357:AK357) * 2.5</f>
        <v>0</v>
      </c>
      <c r="P357" s="38">
        <f>M357*N357 /10</f>
        <v>0</v>
      </c>
      <c r="Q357" s="36"/>
      <c r="R357" s="36"/>
      <c r="S357" s="36"/>
      <c r="T357" s="8">
        <f>IF(ISBLANK(E357),0,
 IF($E357="Network (N)", 0.85, 1) *
 IF($E357="Adjacent (A)", 0.62, 1) *
 IF($E357="Local (L)", 0.55, 1) *
 IF($E357="Physical (P)", 0.2, 1))</f>
        <v>0</v>
      </c>
      <c r="U357" s="8">
        <f>IF(ISBLANK(F357),0,
 IF($F357="High (H)", 0.44, 1) *
 IF($F357="Low (L)", 0.77, 1))</f>
        <v>0</v>
      </c>
      <c r="V357" s="8">
        <f>IF(ISBLANK(G357),0,
 IF($G357="None (N)", 0.85, 1) *
 IF($G357="Low (L)", $W357, 1) *
 IF($G357="High (H)", $X357, 1))</f>
        <v>0</v>
      </c>
      <c r="W357" s="8">
        <f>IF($I357="Unchanged (U)", 0.62, 0.68)</f>
        <v>0.68</v>
      </c>
      <c r="X357" s="8">
        <f>IF($I357="Unchanged (U)", 0.27, 0.5)</f>
        <v>0.5</v>
      </c>
      <c r="Y357" s="8">
        <f>IF(ISBLANK(H357),0,
 IF($H357="None (N)", 0.85, 1) *
 IF($H357="Required (R)", 0.62, 1))</f>
        <v>0</v>
      </c>
      <c r="Z357" s="8">
        <f>IF(ISBLANK(I357),0,
 IF($I357="Unchanged (U)", 6.42, 1) *
 IF($I357="Changed ( C )", 7.52, 1))</f>
        <v>0</v>
      </c>
      <c r="AA357" s="8">
        <f>IF(ISBLANK(J357),0,
 IF($J357="None (N)", 0, 1) *
 IF($J357="Low (L)", 0.22, 1) *
 IF($J357="High (H)", 0.56, 1))</f>
        <v>0</v>
      </c>
      <c r="AB357" s="8">
        <f>IF(ISBLANK(K357),0,
 IF($K357="None (N)", 0, 1) *
 IF($K357="Low (L)", 0.22, 1) *
 IF($K357="High (H)", 0.56, 1))</f>
        <v>0</v>
      </c>
      <c r="AC357" s="8">
        <f>IF(ISBLANK(L357),0,
 IF($L357="None (N)", 0, 1) *
 IF($L357="Low (L)", 0.22, 1) *
 IF($L357="High (H)", 0.56, 1))</f>
        <v>0</v>
      </c>
      <c r="AD357" s="8">
        <f>8.22 * $T357 * $U357 * $V357 * $Y357</f>
        <v>0</v>
      </c>
      <c r="AE357" s="8">
        <f>(1 - ((1 - $AA357) * (1 - $AB357) * (1 - $AC357)))</f>
        <v>0</v>
      </c>
      <c r="AF357" s="8">
        <f>IF($I357="Unchanged (U)",
  $Z357 * $AE357,
  $Z357 * ($AE357 - 0.029) -
   3.25 * POWER($AE357 - 0.02, 15))</f>
        <v>1.0649600000000003E-25</v>
      </c>
      <c r="AG357" s="8">
        <f>IF($AF357&lt;=0, 0,
  IF($I357="Unchanged (U)",
    MIN($AD357 + $AF357, 10),
    MIN(($AD357 + $AF357) * 1.08, 10)))</f>
        <v>1.1501568000000004E-25</v>
      </c>
      <c r="AH357" s="80">
        <f>IF(ISBLANK(E360),0,
IF($E360="Non Applicable [0]", 0,1) *
IF($E360="Dégats limités sur la production [1]", 1,1) *
IF($E360="Dégats significatifs sur la production [2]",2,1)*
IF($E360="Dégats majeurs sur la production [3]",3,1) *
IF($E360="Arrêt de production sur le long terme [4]",4,1))</f>
        <v>0</v>
      </c>
      <c r="AI357" s="80">
        <f>IF(ISBLANK(G360),0,
IF($G360="Non Applicable [0]", 0,1) *
IF($G360="Non respect des engagements et SLA [1]", 1,1) *
IF($G360="Non respect d'une norme obligatoire (PCI-DSS, RGPD, …) [2]",2,1)*
IF($G360="Perte d'une certification (ISO, PCI-DSS, …) [3]", 3,1) *
IF($G360="Poursuite judiciaire possible [4]",4,1))</f>
        <v>0</v>
      </c>
      <c r="AJ357" s="80">
        <f>IF(ISBLANK(I360),0,
IF($I360="Non Applicable [0]", 0,1) *
IF($I360="Les coûts de dommages sont moins élevés que résoudre le problème [1]", 1,1) *
IF($I360="Effet mineur sur le bénéfice annuel [2]",2,1)*
IF($I360="Effet significatif sur le bénéfice annuel [3]", 3,1) *
IF($I360="Pouvant amener au dépôt de bilan [4]",4,1))</f>
        <v>0</v>
      </c>
      <c r="AK357" s="80">
        <f>IF(ISBLANK(K360),0,
IF($K360="Non Applicable [0]",0,1) *
IF($K360="Dégâts minimes [1]", 1,1) *
IF($K360="Perte de confiance [2]",2,1)*
IF($K360="Perte de grandes comptes [3]", 3,1) *
IF($K360="Dégradation de la marque [4]",4,1))</f>
        <v>0</v>
      </c>
    </row>
    <row r="358" spans="1:37" ht="14.4" x14ac:dyDescent="0.25">
      <c r="A358" s="188" t="s">
        <v>120</v>
      </c>
      <c r="B358" s="189"/>
      <c r="C358" s="189"/>
      <c r="D358" s="190"/>
      <c r="E358" s="230" t="s">
        <v>99</v>
      </c>
      <c r="F358" s="231"/>
      <c r="G358" s="231"/>
      <c r="H358" s="231"/>
      <c r="I358" s="231"/>
      <c r="J358" s="231"/>
      <c r="K358" s="231"/>
      <c r="L358" s="232"/>
      <c r="N358" s="76"/>
      <c r="O358" s="76"/>
      <c r="P358" s="77"/>
      <c r="Q358" s="46"/>
      <c r="R358" s="46"/>
      <c r="S358" s="46"/>
      <c r="T358" s="78"/>
      <c r="U358" s="78"/>
      <c r="V358" s="78"/>
      <c r="W358" s="78"/>
      <c r="X358" s="78"/>
      <c r="Y358" s="78"/>
      <c r="Z358" s="78"/>
      <c r="AA358" s="78"/>
      <c r="AB358" s="78"/>
      <c r="AC358" s="78"/>
      <c r="AD358" s="78"/>
      <c r="AE358" s="78"/>
      <c r="AF358" s="78"/>
      <c r="AG358" s="78"/>
    </row>
    <row r="359" spans="1:37" thickBot="1" x14ac:dyDescent="0.3">
      <c r="A359" s="191"/>
      <c r="B359" s="192"/>
      <c r="C359" s="192"/>
      <c r="D359" s="193"/>
      <c r="E359" s="229" t="s">
        <v>23</v>
      </c>
      <c r="F359" s="229"/>
      <c r="G359" s="229" t="s">
        <v>25</v>
      </c>
      <c r="H359" s="229"/>
      <c r="I359" s="229" t="s">
        <v>22</v>
      </c>
      <c r="J359" s="229"/>
      <c r="K359" s="229" t="s">
        <v>24</v>
      </c>
      <c r="L359" s="233"/>
      <c r="N359" s="76"/>
      <c r="O359" s="76"/>
      <c r="P359" s="77"/>
      <c r="Q359" s="46"/>
      <c r="R359" s="46"/>
      <c r="S359" s="46"/>
      <c r="T359" s="78"/>
      <c r="U359" s="78"/>
      <c r="V359" s="78"/>
      <c r="W359" s="78"/>
      <c r="X359" s="78"/>
      <c r="Y359" s="78"/>
      <c r="Z359" s="78"/>
      <c r="AA359" s="78"/>
      <c r="AB359" s="78"/>
      <c r="AC359" s="78"/>
      <c r="AD359" s="78"/>
      <c r="AE359" s="78"/>
      <c r="AF359" s="78"/>
      <c r="AG359" s="78"/>
    </row>
    <row r="360" spans="1:37" ht="50.4" customHeight="1" thickBot="1" x14ac:dyDescent="0.3">
      <c r="A360" s="194"/>
      <c r="B360" s="195"/>
      <c r="C360" s="195"/>
      <c r="D360" s="196"/>
      <c r="E360" s="224"/>
      <c r="F360" s="224"/>
      <c r="G360" s="224"/>
      <c r="H360" s="224"/>
      <c r="I360" s="224"/>
      <c r="J360" s="224"/>
      <c r="K360" s="224"/>
      <c r="L360" s="225"/>
      <c r="N360" s="76"/>
      <c r="O360" s="76"/>
      <c r="P360" s="77"/>
      <c r="Q360" s="46"/>
      <c r="R360" s="46"/>
      <c r="S360" s="46"/>
      <c r="T360" s="78"/>
      <c r="U360" s="78"/>
      <c r="V360" s="78"/>
      <c r="W360" s="78"/>
      <c r="X360" s="78"/>
      <c r="Y360" s="78"/>
      <c r="Z360" s="78"/>
      <c r="AA360" s="78"/>
      <c r="AB360" s="78"/>
      <c r="AC360" s="78"/>
      <c r="AD360" s="78"/>
      <c r="AE360" s="78"/>
      <c r="AF360" s="78"/>
      <c r="AG360" s="78"/>
    </row>
    <row r="361" spans="1:37" ht="15.75" customHeight="1" thickBot="1" x14ac:dyDescent="0.3">
      <c r="A361" s="189" t="s">
        <v>175</v>
      </c>
      <c r="B361" s="189"/>
      <c r="C361" s="189"/>
      <c r="D361" s="190"/>
      <c r="E361" s="21"/>
    </row>
    <row r="362" spans="1:37" ht="48.75" customHeight="1" thickBot="1" x14ac:dyDescent="0.3">
      <c r="A362" s="201"/>
      <c r="B362" s="202"/>
      <c r="C362" s="202"/>
      <c r="D362" s="203"/>
      <c r="E362" s="21"/>
      <c r="T362" s="31"/>
    </row>
    <row r="363" spans="1:37" ht="15.75" customHeight="1" x14ac:dyDescent="0.25">
      <c r="T363" s="31"/>
    </row>
    <row r="364" spans="1:37" ht="15.75" customHeight="1" x14ac:dyDescent="0.25"/>
    <row r="365" spans="1:37" ht="15.75" customHeight="1" thickBot="1" x14ac:dyDescent="0.3"/>
    <row r="366" spans="1:37" ht="31.2" customHeight="1" thickBot="1" x14ac:dyDescent="0.3">
      <c r="A366" s="185">
        <v>31</v>
      </c>
      <c r="B366" s="186"/>
      <c r="C366" s="186"/>
      <c r="D366" s="187"/>
    </row>
    <row r="367" spans="1:37" ht="14.4" thickBot="1" x14ac:dyDescent="0.3">
      <c r="A367" s="197" t="s">
        <v>32</v>
      </c>
      <c r="B367" s="199" t="s">
        <v>119</v>
      </c>
      <c r="C367" s="199" t="s">
        <v>81</v>
      </c>
      <c r="D367" s="204" t="s">
        <v>137</v>
      </c>
      <c r="E367" s="214" t="s">
        <v>41</v>
      </c>
      <c r="F367" s="215"/>
      <c r="G367" s="215"/>
      <c r="H367" s="215"/>
      <c r="I367" s="216"/>
      <c r="J367" s="217" t="s">
        <v>59</v>
      </c>
      <c r="K367" s="218"/>
      <c r="L367" s="219"/>
    </row>
    <row r="368" spans="1:37" ht="28.2" thickBot="1" x14ac:dyDescent="0.35">
      <c r="A368" s="198"/>
      <c r="B368" s="200"/>
      <c r="C368" s="200"/>
      <c r="D368" s="205"/>
      <c r="E368" s="39" t="s">
        <v>58</v>
      </c>
      <c r="F368" s="9" t="s">
        <v>67</v>
      </c>
      <c r="G368" s="9" t="s">
        <v>68</v>
      </c>
      <c r="H368" s="9" t="s">
        <v>69</v>
      </c>
      <c r="I368" s="40" t="s">
        <v>40</v>
      </c>
      <c r="J368" s="39" t="s">
        <v>78</v>
      </c>
      <c r="K368" s="9" t="s">
        <v>77</v>
      </c>
      <c r="L368" s="40" t="s">
        <v>76</v>
      </c>
      <c r="M368" s="50" t="s">
        <v>185</v>
      </c>
      <c r="N368" s="87" t="s">
        <v>79</v>
      </c>
      <c r="O368" s="50" t="s">
        <v>138</v>
      </c>
      <c r="P368" s="49" t="s">
        <v>139</v>
      </c>
      <c r="Q368" s="37"/>
      <c r="R368" s="37"/>
      <c r="S368" s="37"/>
      <c r="T368" s="45" t="s">
        <v>58</v>
      </c>
      <c r="U368" s="44" t="s">
        <v>71</v>
      </c>
      <c r="V368" s="44" t="s">
        <v>72</v>
      </c>
      <c r="W368" s="44" t="s">
        <v>61</v>
      </c>
      <c r="X368" s="44" t="s">
        <v>62</v>
      </c>
      <c r="Y368" s="44" t="s">
        <v>73</v>
      </c>
      <c r="Z368" s="44" t="s">
        <v>40</v>
      </c>
      <c r="AA368" s="44" t="s">
        <v>74</v>
      </c>
      <c r="AB368" s="44" t="s">
        <v>70</v>
      </c>
      <c r="AC368" s="44" t="s">
        <v>75</v>
      </c>
      <c r="AD368" s="44" t="s">
        <v>63</v>
      </c>
      <c r="AE368" s="44" t="s">
        <v>64</v>
      </c>
      <c r="AF368" s="44" t="s">
        <v>65</v>
      </c>
      <c r="AG368" s="44" t="s">
        <v>66</v>
      </c>
      <c r="AH368" s="81" t="s">
        <v>108</v>
      </c>
      <c r="AI368" s="81" t="s">
        <v>107</v>
      </c>
      <c r="AJ368" s="81" t="s">
        <v>109</v>
      </c>
      <c r="AK368" s="81" t="s">
        <v>102</v>
      </c>
    </row>
    <row r="369" spans="1:37" ht="55.5" customHeight="1" thickBot="1" x14ac:dyDescent="0.35">
      <c r="A369" s="92"/>
      <c r="B369" s="85"/>
      <c r="C369" s="86"/>
      <c r="D369" s="85"/>
      <c r="E369" s="32"/>
      <c r="F369" s="33"/>
      <c r="G369" s="34"/>
      <c r="H369" s="90"/>
      <c r="I369" s="91"/>
      <c r="J369" s="41"/>
      <c r="K369" s="42"/>
      <c r="L369" s="43"/>
      <c r="M369" s="48"/>
      <c r="N369" s="63">
        <f>ROUNDUP(($AG369*10)/10, 1)</f>
        <v>0.1</v>
      </c>
      <c r="O369" s="63">
        <f>AVERAGE(AH369:AK369) * 2.5</f>
        <v>0</v>
      </c>
      <c r="P369" s="38">
        <f>M369*N369 /10</f>
        <v>0</v>
      </c>
      <c r="Q369" s="36"/>
      <c r="R369" s="36"/>
      <c r="S369" s="36"/>
      <c r="T369" s="8">
        <f>IF(ISBLANK(E369),0,
 IF($E369="Network (N)", 0.85, 1) *
 IF($E369="Adjacent (A)", 0.62, 1) *
 IF($E369="Local (L)", 0.55, 1) *
 IF($E369="Physical (P)", 0.2, 1))</f>
        <v>0</v>
      </c>
      <c r="U369" s="8">
        <f>IF(ISBLANK(F369),0,
 IF($F369="High (H)", 0.44, 1) *
 IF($F369="Low (L)", 0.77, 1))</f>
        <v>0</v>
      </c>
      <c r="V369" s="8">
        <f>IF(ISBLANK(G369),0,
 IF($G369="None (N)", 0.85, 1) *
 IF($G369="Low (L)", $W369, 1) *
 IF($G369="High (H)", $X369, 1))</f>
        <v>0</v>
      </c>
      <c r="W369" s="8">
        <f>IF($I369="Unchanged (U)", 0.62, 0.68)</f>
        <v>0.68</v>
      </c>
      <c r="X369" s="8">
        <f>IF($I369="Unchanged (U)", 0.27, 0.5)</f>
        <v>0.5</v>
      </c>
      <c r="Y369" s="8">
        <f>IF(ISBLANK(H369),0,
 IF($H369="None (N)", 0.85, 1) *
 IF($H369="Required (R)", 0.62, 1))</f>
        <v>0</v>
      </c>
      <c r="Z369" s="8">
        <f>IF(ISBLANK(I369),0,
 IF($I369="Unchanged (U)", 6.42, 1) *
 IF($I369="Changed ( C )", 7.52, 1))</f>
        <v>0</v>
      </c>
      <c r="AA369" s="8">
        <f>IF(ISBLANK(J369),0,
 IF($J369="None (N)", 0, 1) *
 IF($J369="Low (L)", 0.22, 1) *
 IF($J369="High (H)", 0.56, 1))</f>
        <v>0</v>
      </c>
      <c r="AB369" s="8">
        <f>IF(ISBLANK(K369),0,
 IF($K369="None (N)", 0, 1) *
 IF($K369="Low (L)", 0.22, 1) *
 IF($K369="High (H)", 0.56, 1))</f>
        <v>0</v>
      </c>
      <c r="AC369" s="8">
        <f>IF(ISBLANK(L369),0,
 IF($L369="None (N)", 0, 1) *
 IF($L369="Low (L)", 0.22, 1) *
 IF($L369="High (H)", 0.56, 1))</f>
        <v>0</v>
      </c>
      <c r="AD369" s="8">
        <f>8.22 * $T369 * $U369 * $V369 * $Y369</f>
        <v>0</v>
      </c>
      <c r="AE369" s="8">
        <f>(1 - ((1 - $AA369) * (1 - $AB369) * (1 - $AC369)))</f>
        <v>0</v>
      </c>
      <c r="AF369" s="8">
        <f>IF($I369="Unchanged (U)",
  $Z369 * $AE369,
  $Z369 * ($AE369 - 0.029) -
   3.25 * POWER($AE369 - 0.02, 15))</f>
        <v>1.0649600000000003E-25</v>
      </c>
      <c r="AG369" s="8">
        <f>IF($AF369&lt;=0, 0,
  IF($I369="Unchanged (U)",
    MIN($AD369 + $AF369, 10),
    MIN(($AD369 + $AF369) * 1.08, 10)))</f>
        <v>1.1501568000000004E-25</v>
      </c>
      <c r="AH369" s="80">
        <f>IF(ISBLANK(E372),0,
IF($E372="Non Applicable [0]", 0,1) *
IF($E372="Dégats limités sur la production [1]", 1,1) *
IF($E372="Dégats significatifs sur la production [2]",2,1)*
IF($E372="Dégats majeurs sur la production [3]",3,1) *
IF($E372="Arrêt de production sur le long terme [4]",4,1))</f>
        <v>0</v>
      </c>
      <c r="AI369" s="80">
        <f>IF(ISBLANK(G372),0,
IF($G372="Non Applicable [0]", 0,1) *
IF($G372="Non respect des engagements et SLA [1]", 1,1) *
IF($G372="Non respect d'une norme obligatoire (PCI-DSS, RGPD, …) [2]",2,1)*
IF($G372="Perte d'une certification (ISO, PCI-DSS, …) [3]", 3,1) *
IF($G372="Poursuite judiciaire possible [4]",4,1))</f>
        <v>0</v>
      </c>
      <c r="AJ369" s="80">
        <f>IF(ISBLANK(I372),0,
IF($I372="Non Applicable [0]", 0,1) *
IF($I372="Les coûts de dommages sont moins élevés que résoudre le problème [1]", 1,1) *
IF($I372="Effet mineur sur le bénéfice annuel [2]",2,1)*
IF($I372="Effet significatif sur le bénéfice annuel [3]", 3,1) *
IF($I372="Pouvant amener au dépôt de bilan [4]",4,1))</f>
        <v>0</v>
      </c>
      <c r="AK369" s="80">
        <f>IF(ISBLANK(K372),0,
IF($K372="Non Applicable [0]",0,1) *
IF($K372="Dégâts minimes [1]", 1,1) *
IF($K372="Perte de confiance [2]",2,1)*
IF($K372="Perte de grandes comptes [3]", 3,1) *
IF($K372="Dégradation de la marque [4]",4,1))</f>
        <v>0</v>
      </c>
    </row>
    <row r="370" spans="1:37" ht="14.4" x14ac:dyDescent="0.25">
      <c r="A370" s="188" t="s">
        <v>120</v>
      </c>
      <c r="B370" s="189"/>
      <c r="C370" s="189"/>
      <c r="D370" s="190"/>
      <c r="E370" s="230" t="s">
        <v>99</v>
      </c>
      <c r="F370" s="231"/>
      <c r="G370" s="231"/>
      <c r="H370" s="231"/>
      <c r="I370" s="231"/>
      <c r="J370" s="231"/>
      <c r="K370" s="231"/>
      <c r="L370" s="232"/>
      <c r="N370" s="76"/>
      <c r="O370" s="76"/>
      <c r="P370" s="77"/>
      <c r="Q370" s="46"/>
      <c r="R370" s="46"/>
      <c r="S370" s="46"/>
      <c r="T370" s="78"/>
      <c r="U370" s="78"/>
      <c r="V370" s="78"/>
      <c r="W370" s="78"/>
      <c r="X370" s="78"/>
      <c r="Y370" s="78"/>
      <c r="Z370" s="78"/>
      <c r="AA370" s="78"/>
      <c r="AB370" s="78"/>
      <c r="AC370" s="78"/>
      <c r="AD370" s="78"/>
      <c r="AE370" s="78"/>
      <c r="AF370" s="78"/>
      <c r="AG370" s="78"/>
    </row>
    <row r="371" spans="1:37" thickBot="1" x14ac:dyDescent="0.3">
      <c r="A371" s="191"/>
      <c r="B371" s="192"/>
      <c r="C371" s="192"/>
      <c r="D371" s="193"/>
      <c r="E371" s="229" t="s">
        <v>23</v>
      </c>
      <c r="F371" s="229"/>
      <c r="G371" s="229" t="s">
        <v>25</v>
      </c>
      <c r="H371" s="229"/>
      <c r="I371" s="229" t="s">
        <v>22</v>
      </c>
      <c r="J371" s="229"/>
      <c r="K371" s="229" t="s">
        <v>24</v>
      </c>
      <c r="L371" s="233"/>
      <c r="N371" s="76"/>
      <c r="O371" s="76"/>
      <c r="P371" s="77"/>
      <c r="Q371" s="46"/>
      <c r="R371" s="46"/>
      <c r="S371" s="46"/>
      <c r="T371" s="78"/>
      <c r="U371" s="78"/>
      <c r="V371" s="78"/>
      <c r="W371" s="78"/>
      <c r="X371" s="78"/>
      <c r="Y371" s="78"/>
      <c r="Z371" s="78"/>
      <c r="AA371" s="78"/>
      <c r="AB371" s="78"/>
      <c r="AC371" s="78"/>
      <c r="AD371" s="78"/>
      <c r="AE371" s="78"/>
      <c r="AF371" s="78"/>
      <c r="AG371" s="78"/>
    </row>
    <row r="372" spans="1:37" ht="50.4" customHeight="1" thickBot="1" x14ac:dyDescent="0.3">
      <c r="A372" s="194"/>
      <c r="B372" s="195"/>
      <c r="C372" s="195"/>
      <c r="D372" s="196"/>
      <c r="E372" s="224"/>
      <c r="F372" s="224"/>
      <c r="G372" s="224"/>
      <c r="H372" s="224"/>
      <c r="I372" s="224"/>
      <c r="J372" s="224"/>
      <c r="K372" s="224"/>
      <c r="L372" s="225"/>
      <c r="N372" s="76"/>
      <c r="O372" s="76"/>
      <c r="P372" s="77"/>
      <c r="Q372" s="46"/>
      <c r="R372" s="46"/>
      <c r="S372" s="46"/>
      <c r="T372" s="78"/>
      <c r="U372" s="78"/>
      <c r="V372" s="78"/>
      <c r="W372" s="78"/>
      <c r="X372" s="78"/>
      <c r="Y372" s="78"/>
      <c r="Z372" s="78"/>
      <c r="AA372" s="78"/>
      <c r="AB372" s="78"/>
      <c r="AC372" s="78"/>
      <c r="AD372" s="78"/>
      <c r="AE372" s="78"/>
      <c r="AF372" s="78"/>
      <c r="AG372" s="78"/>
    </row>
    <row r="373" spans="1:37" ht="15.75" customHeight="1" thickBot="1" x14ac:dyDescent="0.3">
      <c r="A373" s="189" t="s">
        <v>175</v>
      </c>
      <c r="B373" s="189"/>
      <c r="C373" s="189"/>
      <c r="D373" s="190"/>
      <c r="E373" s="21"/>
    </row>
    <row r="374" spans="1:37" ht="52.5" customHeight="1" thickBot="1" x14ac:dyDescent="0.3">
      <c r="A374" s="201"/>
      <c r="B374" s="202"/>
      <c r="C374" s="202"/>
      <c r="D374" s="203"/>
      <c r="E374" s="21"/>
      <c r="T374" s="31"/>
    </row>
    <row r="375" spans="1:37" ht="15.75" customHeight="1" x14ac:dyDescent="0.25">
      <c r="T375" s="31"/>
    </row>
    <row r="376" spans="1:37" ht="15.75" customHeight="1" x14ac:dyDescent="0.25"/>
    <row r="377" spans="1:37" ht="15.75" customHeight="1" thickBot="1" x14ac:dyDescent="0.3"/>
    <row r="378" spans="1:37" ht="31.2" customHeight="1" thickBot="1" x14ac:dyDescent="0.3">
      <c r="A378" s="185">
        <v>32</v>
      </c>
      <c r="B378" s="186"/>
      <c r="C378" s="186"/>
      <c r="D378" s="187"/>
    </row>
    <row r="379" spans="1:37" ht="14.4" thickBot="1" x14ac:dyDescent="0.3">
      <c r="A379" s="197" t="s">
        <v>32</v>
      </c>
      <c r="B379" s="199" t="s">
        <v>119</v>
      </c>
      <c r="C379" s="199" t="s">
        <v>81</v>
      </c>
      <c r="D379" s="204" t="s">
        <v>137</v>
      </c>
      <c r="E379" s="214" t="s">
        <v>41</v>
      </c>
      <c r="F379" s="215"/>
      <c r="G379" s="215"/>
      <c r="H379" s="215"/>
      <c r="I379" s="216"/>
      <c r="J379" s="217" t="s">
        <v>59</v>
      </c>
      <c r="K379" s="218"/>
      <c r="L379" s="219"/>
    </row>
    <row r="380" spans="1:37" ht="28.2" thickBot="1" x14ac:dyDescent="0.35">
      <c r="A380" s="198"/>
      <c r="B380" s="200"/>
      <c r="C380" s="200"/>
      <c r="D380" s="205"/>
      <c r="E380" s="39" t="s">
        <v>58</v>
      </c>
      <c r="F380" s="9" t="s">
        <v>67</v>
      </c>
      <c r="G380" s="9" t="s">
        <v>68</v>
      </c>
      <c r="H380" s="9" t="s">
        <v>69</v>
      </c>
      <c r="I380" s="40" t="s">
        <v>40</v>
      </c>
      <c r="J380" s="39" t="s">
        <v>78</v>
      </c>
      <c r="K380" s="9" t="s">
        <v>77</v>
      </c>
      <c r="L380" s="40" t="s">
        <v>76</v>
      </c>
      <c r="M380" s="50" t="s">
        <v>185</v>
      </c>
      <c r="N380" s="87" t="s">
        <v>79</v>
      </c>
      <c r="O380" s="50" t="s">
        <v>138</v>
      </c>
      <c r="P380" s="49" t="s">
        <v>139</v>
      </c>
      <c r="Q380" s="37"/>
      <c r="R380" s="37"/>
      <c r="S380" s="37"/>
      <c r="T380" s="45" t="s">
        <v>58</v>
      </c>
      <c r="U380" s="44" t="s">
        <v>71</v>
      </c>
      <c r="V380" s="44" t="s">
        <v>72</v>
      </c>
      <c r="W380" s="44" t="s">
        <v>61</v>
      </c>
      <c r="X380" s="44" t="s">
        <v>62</v>
      </c>
      <c r="Y380" s="44" t="s">
        <v>73</v>
      </c>
      <c r="Z380" s="44" t="s">
        <v>40</v>
      </c>
      <c r="AA380" s="44" t="s">
        <v>74</v>
      </c>
      <c r="AB380" s="44" t="s">
        <v>70</v>
      </c>
      <c r="AC380" s="44" t="s">
        <v>75</v>
      </c>
      <c r="AD380" s="44" t="s">
        <v>63</v>
      </c>
      <c r="AE380" s="44" t="s">
        <v>64</v>
      </c>
      <c r="AF380" s="44" t="s">
        <v>65</v>
      </c>
      <c r="AG380" s="44" t="s">
        <v>66</v>
      </c>
      <c r="AH380" s="81" t="s">
        <v>108</v>
      </c>
      <c r="AI380" s="81" t="s">
        <v>107</v>
      </c>
      <c r="AJ380" s="81" t="s">
        <v>109</v>
      </c>
      <c r="AK380" s="81" t="s">
        <v>102</v>
      </c>
    </row>
    <row r="381" spans="1:37" ht="55.5" customHeight="1" thickBot="1" x14ac:dyDescent="0.35">
      <c r="A381" s="92"/>
      <c r="B381" s="85"/>
      <c r="C381" s="86"/>
      <c r="D381" s="85"/>
      <c r="E381" s="32"/>
      <c r="F381" s="33"/>
      <c r="G381" s="34"/>
      <c r="H381" s="90"/>
      <c r="I381" s="91"/>
      <c r="J381" s="41"/>
      <c r="K381" s="42"/>
      <c r="L381" s="43"/>
      <c r="M381" s="48"/>
      <c r="N381" s="63">
        <f>ROUNDUP(($AG381*10)/10, 1)</f>
        <v>0.1</v>
      </c>
      <c r="O381" s="63">
        <f>AVERAGE(AH381:AK381) * 2.5</f>
        <v>0</v>
      </c>
      <c r="P381" s="38">
        <f>M381*N381 /10</f>
        <v>0</v>
      </c>
      <c r="Q381" s="36"/>
      <c r="R381" s="36"/>
      <c r="S381" s="36"/>
      <c r="T381" s="8">
        <f>IF(ISBLANK(E381),0,
 IF($E381="Network (N)", 0.85, 1) *
 IF($E381="Adjacent (A)", 0.62, 1) *
 IF($E381="Local (L)", 0.55, 1) *
 IF($E381="Physical (P)", 0.2, 1))</f>
        <v>0</v>
      </c>
      <c r="U381" s="8">
        <f>IF(ISBLANK(F381),0,
 IF($F381="High (H)", 0.44, 1) *
 IF($F381="Low (L)", 0.77, 1))</f>
        <v>0</v>
      </c>
      <c r="V381" s="8">
        <f>IF(ISBLANK(G381),0,
 IF($G381="None (N)", 0.85, 1) *
 IF($G381="Low (L)", $W381, 1) *
 IF($G381="High (H)", $X381, 1))</f>
        <v>0</v>
      </c>
      <c r="W381" s="8">
        <f>IF($I381="Unchanged (U)", 0.62, 0.68)</f>
        <v>0.68</v>
      </c>
      <c r="X381" s="8">
        <f>IF($I381="Unchanged (U)", 0.27, 0.5)</f>
        <v>0.5</v>
      </c>
      <c r="Y381" s="8">
        <f>IF(ISBLANK(H381),0,
 IF($H381="None (N)", 0.85, 1) *
 IF($H381="Required (R)", 0.62, 1))</f>
        <v>0</v>
      </c>
      <c r="Z381" s="8">
        <f>IF(ISBLANK(I381),0,
 IF($I381="Unchanged (U)", 6.42, 1) *
 IF($I381="Changed ( C )", 7.52, 1))</f>
        <v>0</v>
      </c>
      <c r="AA381" s="8">
        <f>IF(ISBLANK(J381),0,
 IF($J381="None (N)", 0, 1) *
 IF($J381="Low (L)", 0.22, 1) *
 IF($J381="High (H)", 0.56, 1))</f>
        <v>0</v>
      </c>
      <c r="AB381" s="8">
        <f>IF(ISBLANK(K381),0,
 IF($K381="None (N)", 0, 1) *
 IF($K381="Low (L)", 0.22, 1) *
 IF($K381="High (H)", 0.56, 1))</f>
        <v>0</v>
      </c>
      <c r="AC381" s="8">
        <f>IF(ISBLANK(L381),0,
 IF($L381="None (N)", 0, 1) *
 IF($L381="Low (L)", 0.22, 1) *
 IF($L381="High (H)", 0.56, 1))</f>
        <v>0</v>
      </c>
      <c r="AD381" s="8">
        <f>8.22 * $T381 * $U381 * $V381 * $Y381</f>
        <v>0</v>
      </c>
      <c r="AE381" s="8">
        <f>(1 - ((1 - $AA381) * (1 - $AB381) * (1 - $AC381)))</f>
        <v>0</v>
      </c>
      <c r="AF381" s="8">
        <f>IF($I381="Unchanged (U)",
  $Z381 * $AE381,
  $Z381 * ($AE381 - 0.029) -
   3.25 * POWER($AE381 - 0.02, 15))</f>
        <v>1.0649600000000003E-25</v>
      </c>
      <c r="AG381" s="8">
        <f>IF($AF381&lt;=0, 0,
  IF($I381="Unchanged (U)",
    MIN($AD381 + $AF381, 10),
    MIN(($AD381 + $AF381) * 1.08, 10)))</f>
        <v>1.1501568000000004E-25</v>
      </c>
      <c r="AH381" s="80">
        <f>IF(ISBLANK(E384),0,
IF($E384="Non Applicable [0]", 0,1) *
IF($E384="Dégats limités sur la production [1]", 1,1) *
IF($E384="Dégats significatifs sur la production [2]",2,1)*
IF($E384="Dégats majeurs sur la production [3]",3,1) *
IF($E384="Arrêt de production sur le long terme [4]",4,1))</f>
        <v>0</v>
      </c>
      <c r="AI381" s="80">
        <f>IF(ISBLANK(G384),0,
IF($G384="Non Applicable [0]", 0,1) *
IF($G384="Non respect des engagements et SLA [1]", 1,1) *
IF($G384="Non respect d'une norme obligatoire (PCI-DSS, RGPD, …) [2]",2,1)*
IF($G384="Perte d'une certification (ISO, PCI-DSS, …) [3]", 3,1) *
IF($G384="Poursuite judiciaire possible [4]",4,1))</f>
        <v>0</v>
      </c>
      <c r="AJ381" s="80">
        <f>IF(ISBLANK(I384),0,
IF($I384="Non Applicable [0]", 0,1) *
IF($I384="Les coûts de dommages sont moins élevés que résoudre le problème [1]", 1,1) *
IF($I384="Effet mineur sur le bénéfice annuel [2]",2,1)*
IF($I384="Effet significatif sur le bénéfice annuel [3]", 3,1) *
IF($I384="Pouvant amener au dépôt de bilan [4]",4,1))</f>
        <v>0</v>
      </c>
      <c r="AK381" s="80">
        <f>IF(ISBLANK(K384),0,
IF($K384="Non Applicable [0]",0,1) *
IF($K384="Dégâts minimes [1]", 1,1) *
IF($K384="Perte de confiance [2]",2,1)*
IF($K384="Perte de grandes comptes [3]", 3,1) *
IF($K384="Dégradation de la marque [4]",4,1))</f>
        <v>0</v>
      </c>
    </row>
    <row r="382" spans="1:37" ht="14.4" x14ac:dyDescent="0.25">
      <c r="A382" s="188" t="s">
        <v>120</v>
      </c>
      <c r="B382" s="189"/>
      <c r="C382" s="189"/>
      <c r="D382" s="190"/>
      <c r="E382" s="230" t="s">
        <v>99</v>
      </c>
      <c r="F382" s="231"/>
      <c r="G382" s="231"/>
      <c r="H382" s="231"/>
      <c r="I382" s="231"/>
      <c r="J382" s="231"/>
      <c r="K382" s="231"/>
      <c r="L382" s="232"/>
      <c r="N382" s="76"/>
      <c r="O382" s="76"/>
      <c r="P382" s="77"/>
      <c r="Q382" s="46"/>
      <c r="R382" s="46"/>
      <c r="S382" s="46"/>
      <c r="T382" s="78"/>
      <c r="U382" s="78"/>
      <c r="V382" s="78"/>
      <c r="W382" s="78"/>
      <c r="X382" s="78"/>
      <c r="Y382" s="78"/>
      <c r="Z382" s="78"/>
      <c r="AA382" s="78"/>
      <c r="AB382" s="78"/>
      <c r="AC382" s="78"/>
      <c r="AD382" s="78"/>
      <c r="AE382" s="78"/>
      <c r="AF382" s="78"/>
      <c r="AG382" s="78"/>
    </row>
    <row r="383" spans="1:37" thickBot="1" x14ac:dyDescent="0.3">
      <c r="A383" s="191"/>
      <c r="B383" s="192"/>
      <c r="C383" s="192"/>
      <c r="D383" s="193"/>
      <c r="E383" s="229" t="s">
        <v>23</v>
      </c>
      <c r="F383" s="229"/>
      <c r="G383" s="229" t="s">
        <v>25</v>
      </c>
      <c r="H383" s="229"/>
      <c r="I383" s="229" t="s">
        <v>22</v>
      </c>
      <c r="J383" s="229"/>
      <c r="K383" s="229" t="s">
        <v>24</v>
      </c>
      <c r="L383" s="233"/>
      <c r="N383" s="76"/>
      <c r="O383" s="76"/>
      <c r="P383" s="77"/>
      <c r="Q383" s="46"/>
      <c r="R383" s="46"/>
      <c r="S383" s="46"/>
      <c r="T383" s="78"/>
      <c r="U383" s="78"/>
      <c r="V383" s="78"/>
      <c r="W383" s="78"/>
      <c r="X383" s="78"/>
      <c r="Y383" s="78"/>
      <c r="Z383" s="78"/>
      <c r="AA383" s="78"/>
      <c r="AB383" s="78"/>
      <c r="AC383" s="78"/>
      <c r="AD383" s="78"/>
      <c r="AE383" s="78"/>
      <c r="AF383" s="78"/>
      <c r="AG383" s="78"/>
    </row>
    <row r="384" spans="1:37" ht="50.4" customHeight="1" thickBot="1" x14ac:dyDescent="0.3">
      <c r="A384" s="194"/>
      <c r="B384" s="195"/>
      <c r="C384" s="195"/>
      <c r="D384" s="196"/>
      <c r="E384" s="224"/>
      <c r="F384" s="224"/>
      <c r="G384" s="224"/>
      <c r="H384" s="224"/>
      <c r="I384" s="224"/>
      <c r="J384" s="224"/>
      <c r="K384" s="224"/>
      <c r="L384" s="225"/>
      <c r="N384" s="76"/>
      <c r="O384" s="76"/>
      <c r="P384" s="77"/>
      <c r="Q384" s="46"/>
      <c r="R384" s="46"/>
      <c r="S384" s="46"/>
      <c r="T384" s="78"/>
      <c r="U384" s="78"/>
      <c r="V384" s="78"/>
      <c r="W384" s="78"/>
      <c r="X384" s="78"/>
      <c r="Y384" s="78"/>
      <c r="Z384" s="78"/>
      <c r="AA384" s="78"/>
      <c r="AB384" s="78"/>
      <c r="AC384" s="78"/>
      <c r="AD384" s="78"/>
      <c r="AE384" s="78"/>
      <c r="AF384" s="78"/>
      <c r="AG384" s="78"/>
    </row>
    <row r="385" spans="1:37" ht="15.75" customHeight="1" thickBot="1" x14ac:dyDescent="0.3">
      <c r="A385" s="189" t="s">
        <v>175</v>
      </c>
      <c r="B385" s="189"/>
      <c r="C385" s="189"/>
      <c r="D385" s="190"/>
      <c r="E385" s="21"/>
    </row>
    <row r="386" spans="1:37" ht="56.25" customHeight="1" thickBot="1" x14ac:dyDescent="0.3">
      <c r="A386" s="201"/>
      <c r="B386" s="202"/>
      <c r="C386" s="202"/>
      <c r="D386" s="203"/>
      <c r="E386" s="21"/>
      <c r="T386" s="31"/>
    </row>
    <row r="387" spans="1:37" ht="15.75" customHeight="1" x14ac:dyDescent="0.25">
      <c r="T387" s="31"/>
    </row>
    <row r="388" spans="1:37" ht="15.75" customHeight="1" x14ac:dyDescent="0.25"/>
    <row r="389" spans="1:37" ht="15.75" customHeight="1" thickBot="1" x14ac:dyDescent="0.3"/>
    <row r="390" spans="1:37" ht="34.200000000000003" customHeight="1" thickBot="1" x14ac:dyDescent="0.3">
      <c r="A390" s="185">
        <v>33</v>
      </c>
      <c r="B390" s="186"/>
      <c r="C390" s="186"/>
      <c r="D390" s="187"/>
    </row>
    <row r="391" spans="1:37" ht="14.4" thickBot="1" x14ac:dyDescent="0.3">
      <c r="A391" s="197" t="s">
        <v>32</v>
      </c>
      <c r="B391" s="199" t="s">
        <v>119</v>
      </c>
      <c r="C391" s="199" t="s">
        <v>81</v>
      </c>
      <c r="D391" s="204" t="s">
        <v>137</v>
      </c>
      <c r="E391" s="214" t="s">
        <v>41</v>
      </c>
      <c r="F391" s="215"/>
      <c r="G391" s="215"/>
      <c r="H391" s="215"/>
      <c r="I391" s="216"/>
      <c r="J391" s="217" t="s">
        <v>59</v>
      </c>
      <c r="K391" s="218"/>
      <c r="L391" s="219"/>
    </row>
    <row r="392" spans="1:37" ht="28.2" thickBot="1" x14ac:dyDescent="0.35">
      <c r="A392" s="198"/>
      <c r="B392" s="200"/>
      <c r="C392" s="200"/>
      <c r="D392" s="205"/>
      <c r="E392" s="39" t="s">
        <v>58</v>
      </c>
      <c r="F392" s="9" t="s">
        <v>67</v>
      </c>
      <c r="G392" s="9" t="s">
        <v>68</v>
      </c>
      <c r="H392" s="9" t="s">
        <v>69</v>
      </c>
      <c r="I392" s="40" t="s">
        <v>40</v>
      </c>
      <c r="J392" s="39" t="s">
        <v>78</v>
      </c>
      <c r="K392" s="9" t="s">
        <v>77</v>
      </c>
      <c r="L392" s="40" t="s">
        <v>76</v>
      </c>
      <c r="M392" s="50" t="s">
        <v>185</v>
      </c>
      <c r="N392" s="87" t="s">
        <v>79</v>
      </c>
      <c r="O392" s="50" t="s">
        <v>138</v>
      </c>
      <c r="P392" s="49" t="s">
        <v>139</v>
      </c>
      <c r="Q392" s="37"/>
      <c r="R392" s="37"/>
      <c r="S392" s="37"/>
      <c r="T392" s="45" t="s">
        <v>58</v>
      </c>
      <c r="U392" s="44" t="s">
        <v>71</v>
      </c>
      <c r="V392" s="44" t="s">
        <v>72</v>
      </c>
      <c r="W392" s="44" t="s">
        <v>61</v>
      </c>
      <c r="X392" s="44" t="s">
        <v>62</v>
      </c>
      <c r="Y392" s="44" t="s">
        <v>73</v>
      </c>
      <c r="Z392" s="44" t="s">
        <v>40</v>
      </c>
      <c r="AA392" s="44" t="s">
        <v>74</v>
      </c>
      <c r="AB392" s="44" t="s">
        <v>70</v>
      </c>
      <c r="AC392" s="44" t="s">
        <v>75</v>
      </c>
      <c r="AD392" s="44" t="s">
        <v>63</v>
      </c>
      <c r="AE392" s="44" t="s">
        <v>64</v>
      </c>
      <c r="AF392" s="44" t="s">
        <v>65</v>
      </c>
      <c r="AG392" s="44" t="s">
        <v>66</v>
      </c>
      <c r="AH392" s="81" t="s">
        <v>108</v>
      </c>
      <c r="AI392" s="81" t="s">
        <v>107</v>
      </c>
      <c r="AJ392" s="81" t="s">
        <v>109</v>
      </c>
      <c r="AK392" s="81" t="s">
        <v>102</v>
      </c>
    </row>
    <row r="393" spans="1:37" ht="55.5" customHeight="1" thickBot="1" x14ac:dyDescent="0.35">
      <c r="A393" s="92"/>
      <c r="B393" s="85"/>
      <c r="C393" s="86"/>
      <c r="D393" s="85"/>
      <c r="E393" s="32"/>
      <c r="F393" s="33"/>
      <c r="G393" s="34"/>
      <c r="H393" s="90"/>
      <c r="I393" s="91"/>
      <c r="J393" s="41"/>
      <c r="K393" s="42"/>
      <c r="L393" s="43"/>
      <c r="M393" s="48"/>
      <c r="N393" s="63">
        <f>ROUNDUP(($AG393*10)/10, 1)</f>
        <v>0.1</v>
      </c>
      <c r="O393" s="63">
        <f>AVERAGE(AH393:AK393) * 2.5</f>
        <v>0</v>
      </c>
      <c r="P393" s="38">
        <f>M393*N393 /10</f>
        <v>0</v>
      </c>
      <c r="Q393" s="36"/>
      <c r="R393" s="36"/>
      <c r="S393" s="36"/>
      <c r="T393" s="8">
        <f>IF(ISBLANK(E393),0,
 IF($E393="Network (N)", 0.85, 1) *
 IF($E393="Adjacent (A)", 0.62, 1) *
 IF($E393="Local (L)", 0.55, 1) *
 IF($E393="Physical (P)", 0.2, 1))</f>
        <v>0</v>
      </c>
      <c r="U393" s="8">
        <f>IF(ISBLANK(F393),0,
 IF($F393="High (H)", 0.44, 1) *
 IF($F393="Low (L)", 0.77, 1))</f>
        <v>0</v>
      </c>
      <c r="V393" s="8">
        <f>IF(ISBLANK(G393),0,
 IF($G393="None (N)", 0.85, 1) *
 IF($G393="Low (L)", $W393, 1) *
 IF($G393="High (H)", $X393, 1))</f>
        <v>0</v>
      </c>
      <c r="W393" s="8">
        <f>IF($I393="Unchanged (U)", 0.62, 0.68)</f>
        <v>0.68</v>
      </c>
      <c r="X393" s="8">
        <f>IF($I393="Unchanged (U)", 0.27, 0.5)</f>
        <v>0.5</v>
      </c>
      <c r="Y393" s="8">
        <f>IF(ISBLANK(H393),0,
 IF($H393="None (N)", 0.85, 1) *
 IF($H393="Required (R)", 0.62, 1))</f>
        <v>0</v>
      </c>
      <c r="Z393" s="8">
        <f>IF(ISBLANK(I393),0,
 IF($I393="Unchanged (U)", 6.42, 1) *
 IF($I393="Changed ( C )", 7.52, 1))</f>
        <v>0</v>
      </c>
      <c r="AA393" s="8">
        <f>IF(ISBLANK(J393),0,
 IF($J393="None (N)", 0, 1) *
 IF($J393="Low (L)", 0.22, 1) *
 IF($J393="High (H)", 0.56, 1))</f>
        <v>0</v>
      </c>
      <c r="AB393" s="8">
        <f>IF(ISBLANK(K393),0,
 IF($K393="None (N)", 0, 1) *
 IF($K393="Low (L)", 0.22, 1) *
 IF($K393="High (H)", 0.56, 1))</f>
        <v>0</v>
      </c>
      <c r="AC393" s="8">
        <f>IF(ISBLANK(L393),0,
 IF($L393="None (N)", 0, 1) *
 IF($L393="Low (L)", 0.22, 1) *
 IF($L393="High (H)", 0.56, 1))</f>
        <v>0</v>
      </c>
      <c r="AD393" s="8">
        <f>8.22 * $T393 * $U393 * $V393 * $Y393</f>
        <v>0</v>
      </c>
      <c r="AE393" s="8">
        <f>(1 - ((1 - $AA393) * (1 - $AB393) * (1 - $AC393)))</f>
        <v>0</v>
      </c>
      <c r="AF393" s="8">
        <f>IF($I393="Unchanged (U)",
  $Z393 * $AE393,
  $Z393 * ($AE393 - 0.029) -
   3.25 * POWER($AE393 - 0.02, 15))</f>
        <v>1.0649600000000003E-25</v>
      </c>
      <c r="AG393" s="8">
        <f>IF($AF393&lt;=0, 0,
  IF($I393="Unchanged (U)",
    MIN($AD393 + $AF393, 10),
    MIN(($AD393 + $AF393) * 1.08, 10)))</f>
        <v>1.1501568000000004E-25</v>
      </c>
      <c r="AH393" s="80">
        <f>IF(ISBLANK(E396),0,
IF($E396="Non Applicable [0]", 0,1) *
IF($E396="Dégats limités sur la production [1]", 1,1) *
IF($E396="Dégats significatifs sur la production [2]",2,1)*
IF($E396="Dégats majeurs sur la production [3]",3,1) *
IF($E396="Arrêt de production sur le long terme [4]",4,1))</f>
        <v>0</v>
      </c>
      <c r="AI393" s="80">
        <f>IF(ISBLANK(G396),0,
IF($G396="Non Applicable [0]", 0,1) *
IF($G396="Non respect des engagements et SLA [1]", 1,1) *
IF($G396="Non respect d'une norme obligatoire (PCI-DSS, RGPD, …) [2]",2,1)*
IF($G396="Perte d'une certification (ISO, PCI-DSS, …) [3]", 3,1) *
IF($G396="Poursuite judiciaire possible [4]",4,1))</f>
        <v>0</v>
      </c>
      <c r="AJ393" s="80">
        <f>IF(ISBLANK(I396),0,
IF($I396="Non Applicable [0]", 0,1) *
IF($I396="Les coûts de dommages sont moins élevés que résoudre le problème [1]", 1,1) *
IF($I396="Effet mineur sur le bénéfice annuel [2]",2,1)*
IF($I396="Effet significatif sur le bénéfice annuel [3]", 3,1) *
IF($I396="Pouvant amener au dépôt de bilan [4]",4,1))</f>
        <v>0</v>
      </c>
      <c r="AK393" s="80">
        <f>IF(ISBLANK(K396),0,
IF($K396="Non Applicable [0]",0,1) *
IF($K396="Dégâts minimes [1]", 1,1) *
IF($K396="Perte de confiance [2]",2,1)*
IF($K396="Perte de grandes comptes [3]", 3,1) *
IF($K396="Dégradation de la marque [4]",4,1))</f>
        <v>0</v>
      </c>
    </row>
    <row r="394" spans="1:37" ht="14.4" x14ac:dyDescent="0.25">
      <c r="A394" s="188" t="s">
        <v>120</v>
      </c>
      <c r="B394" s="189"/>
      <c r="C394" s="189"/>
      <c r="D394" s="190"/>
      <c r="E394" s="230" t="s">
        <v>99</v>
      </c>
      <c r="F394" s="231"/>
      <c r="G394" s="231"/>
      <c r="H394" s="231"/>
      <c r="I394" s="231"/>
      <c r="J394" s="231"/>
      <c r="K394" s="231"/>
      <c r="L394" s="232"/>
      <c r="N394" s="76"/>
      <c r="O394" s="76"/>
      <c r="P394" s="77"/>
      <c r="Q394" s="46"/>
      <c r="R394" s="46"/>
      <c r="S394" s="46"/>
      <c r="T394" s="78"/>
      <c r="U394" s="78"/>
      <c r="V394" s="78"/>
      <c r="W394" s="78"/>
      <c r="X394" s="78"/>
      <c r="Y394" s="78"/>
      <c r="Z394" s="78"/>
      <c r="AA394" s="78"/>
      <c r="AB394" s="78"/>
      <c r="AC394" s="78"/>
      <c r="AD394" s="78"/>
      <c r="AE394" s="78"/>
      <c r="AF394" s="78"/>
      <c r="AG394" s="78"/>
    </row>
    <row r="395" spans="1:37" thickBot="1" x14ac:dyDescent="0.3">
      <c r="A395" s="191"/>
      <c r="B395" s="192"/>
      <c r="C395" s="192"/>
      <c r="D395" s="193"/>
      <c r="E395" s="229" t="s">
        <v>23</v>
      </c>
      <c r="F395" s="229"/>
      <c r="G395" s="229" t="s">
        <v>25</v>
      </c>
      <c r="H395" s="229"/>
      <c r="I395" s="229" t="s">
        <v>22</v>
      </c>
      <c r="J395" s="229"/>
      <c r="K395" s="229" t="s">
        <v>24</v>
      </c>
      <c r="L395" s="233"/>
      <c r="N395" s="76"/>
      <c r="O395" s="76"/>
      <c r="P395" s="77"/>
      <c r="Q395" s="46"/>
      <c r="R395" s="46"/>
      <c r="S395" s="46"/>
      <c r="T395" s="78"/>
      <c r="U395" s="78"/>
      <c r="V395" s="78"/>
      <c r="W395" s="78"/>
      <c r="X395" s="78"/>
      <c r="Y395" s="78"/>
      <c r="Z395" s="78"/>
      <c r="AA395" s="78"/>
      <c r="AB395" s="78"/>
      <c r="AC395" s="78"/>
      <c r="AD395" s="78"/>
      <c r="AE395" s="78"/>
      <c r="AF395" s="78"/>
      <c r="AG395" s="78"/>
    </row>
    <row r="396" spans="1:37" ht="50.4" customHeight="1" thickBot="1" x14ac:dyDescent="0.3">
      <c r="A396" s="194"/>
      <c r="B396" s="195"/>
      <c r="C396" s="195"/>
      <c r="D396" s="196"/>
      <c r="E396" s="224"/>
      <c r="F396" s="224"/>
      <c r="G396" s="224"/>
      <c r="H396" s="224"/>
      <c r="I396" s="224"/>
      <c r="J396" s="224"/>
      <c r="K396" s="224"/>
      <c r="L396" s="225"/>
      <c r="N396" s="76"/>
      <c r="O396" s="76"/>
      <c r="P396" s="77"/>
      <c r="Q396" s="46"/>
      <c r="R396" s="46"/>
      <c r="S396" s="46"/>
      <c r="T396" s="78"/>
      <c r="U396" s="78"/>
      <c r="V396" s="78"/>
      <c r="W396" s="78"/>
      <c r="X396" s="78"/>
      <c r="Y396" s="78"/>
      <c r="Z396" s="78"/>
      <c r="AA396" s="78"/>
      <c r="AB396" s="78"/>
      <c r="AC396" s="78"/>
      <c r="AD396" s="78"/>
      <c r="AE396" s="78"/>
      <c r="AF396" s="78"/>
      <c r="AG396" s="78"/>
    </row>
    <row r="397" spans="1:37" ht="15.75" customHeight="1" thickBot="1" x14ac:dyDescent="0.3">
      <c r="A397" s="189" t="s">
        <v>175</v>
      </c>
      <c r="B397" s="189"/>
      <c r="C397" s="189"/>
      <c r="D397" s="190"/>
      <c r="E397" s="21"/>
    </row>
    <row r="398" spans="1:37" ht="47.25" customHeight="1" thickBot="1" x14ac:dyDescent="0.3">
      <c r="A398" s="201"/>
      <c r="B398" s="202"/>
      <c r="C398" s="202"/>
      <c r="D398" s="203"/>
      <c r="E398" s="21"/>
      <c r="T398" s="31"/>
    </row>
    <row r="399" spans="1:37" ht="15.75" customHeight="1" x14ac:dyDescent="0.25"/>
    <row r="400" spans="1:37" ht="15.75" customHeight="1" x14ac:dyDescent="0.25"/>
    <row r="401" spans="1:37" ht="15.75" customHeight="1" thickBot="1" x14ac:dyDescent="0.3"/>
    <row r="402" spans="1:37" ht="37.200000000000003" customHeight="1" thickBot="1" x14ac:dyDescent="0.3">
      <c r="A402" s="185">
        <v>34</v>
      </c>
      <c r="B402" s="186"/>
      <c r="C402" s="186"/>
      <c r="D402" s="187"/>
    </row>
    <row r="403" spans="1:37" ht="14.4" thickBot="1" x14ac:dyDescent="0.3">
      <c r="A403" s="197" t="s">
        <v>32</v>
      </c>
      <c r="B403" s="199" t="s">
        <v>119</v>
      </c>
      <c r="C403" s="199" t="s">
        <v>81</v>
      </c>
      <c r="D403" s="204" t="s">
        <v>137</v>
      </c>
      <c r="E403" s="214" t="s">
        <v>41</v>
      </c>
      <c r="F403" s="215"/>
      <c r="G403" s="215"/>
      <c r="H403" s="215"/>
      <c r="I403" s="216"/>
      <c r="J403" s="217" t="s">
        <v>59</v>
      </c>
      <c r="K403" s="218"/>
      <c r="L403" s="219"/>
    </row>
    <row r="404" spans="1:37" ht="28.2" thickBot="1" x14ac:dyDescent="0.35">
      <c r="A404" s="198"/>
      <c r="B404" s="200"/>
      <c r="C404" s="200"/>
      <c r="D404" s="205"/>
      <c r="E404" s="39" t="s">
        <v>58</v>
      </c>
      <c r="F404" s="9" t="s">
        <v>67</v>
      </c>
      <c r="G404" s="9" t="s">
        <v>68</v>
      </c>
      <c r="H404" s="9" t="s">
        <v>69</v>
      </c>
      <c r="I404" s="40" t="s">
        <v>40</v>
      </c>
      <c r="J404" s="39" t="s">
        <v>78</v>
      </c>
      <c r="K404" s="9" t="s">
        <v>77</v>
      </c>
      <c r="L404" s="40" t="s">
        <v>76</v>
      </c>
      <c r="M404" s="50" t="s">
        <v>185</v>
      </c>
      <c r="N404" s="87" t="s">
        <v>79</v>
      </c>
      <c r="O404" s="50" t="s">
        <v>138</v>
      </c>
      <c r="P404" s="49" t="s">
        <v>139</v>
      </c>
      <c r="Q404" s="37"/>
      <c r="R404" s="37"/>
      <c r="S404" s="37"/>
      <c r="T404" s="45" t="s">
        <v>58</v>
      </c>
      <c r="U404" s="44" t="s">
        <v>71</v>
      </c>
      <c r="V404" s="44" t="s">
        <v>72</v>
      </c>
      <c r="W404" s="44" t="s">
        <v>61</v>
      </c>
      <c r="X404" s="44" t="s">
        <v>62</v>
      </c>
      <c r="Y404" s="44" t="s">
        <v>73</v>
      </c>
      <c r="Z404" s="44" t="s">
        <v>40</v>
      </c>
      <c r="AA404" s="44" t="s">
        <v>74</v>
      </c>
      <c r="AB404" s="44" t="s">
        <v>70</v>
      </c>
      <c r="AC404" s="44" t="s">
        <v>75</v>
      </c>
      <c r="AD404" s="44" t="s">
        <v>63</v>
      </c>
      <c r="AE404" s="44" t="s">
        <v>64</v>
      </c>
      <c r="AF404" s="44" t="s">
        <v>65</v>
      </c>
      <c r="AG404" s="44" t="s">
        <v>66</v>
      </c>
      <c r="AH404" s="81" t="s">
        <v>108</v>
      </c>
      <c r="AI404" s="81" t="s">
        <v>107</v>
      </c>
      <c r="AJ404" s="81" t="s">
        <v>109</v>
      </c>
      <c r="AK404" s="81" t="s">
        <v>102</v>
      </c>
    </row>
    <row r="405" spans="1:37" ht="55.5" customHeight="1" thickBot="1" x14ac:dyDescent="0.35">
      <c r="A405" s="92"/>
      <c r="B405" s="85"/>
      <c r="C405" s="86"/>
      <c r="D405" s="85"/>
      <c r="E405" s="32"/>
      <c r="F405" s="33"/>
      <c r="G405" s="34"/>
      <c r="H405" s="90"/>
      <c r="I405" s="91"/>
      <c r="J405" s="41"/>
      <c r="K405" s="42"/>
      <c r="L405" s="43"/>
      <c r="M405" s="48"/>
      <c r="N405" s="63">
        <f>ROUNDUP(($AG405*10)/10, 1)</f>
        <v>0.1</v>
      </c>
      <c r="O405" s="63">
        <f>AVERAGE(AH405:AK405) * 2.5</f>
        <v>0</v>
      </c>
      <c r="P405" s="38">
        <f>M405*N405 /10</f>
        <v>0</v>
      </c>
      <c r="Q405" s="36"/>
      <c r="R405" s="36"/>
      <c r="S405" s="36"/>
      <c r="T405" s="8">
        <f>IF(ISBLANK(E405),0,
 IF($E405="Network (N)", 0.85, 1) *
 IF($E405="Adjacent (A)", 0.62, 1) *
 IF($E405="Local (L)", 0.55, 1) *
 IF($E405="Physical (P)", 0.2, 1))</f>
        <v>0</v>
      </c>
      <c r="U405" s="8">
        <f>IF(ISBLANK(F405),0,
 IF($F405="High (H)", 0.44, 1) *
 IF($F405="Low (L)", 0.77, 1))</f>
        <v>0</v>
      </c>
      <c r="V405" s="8">
        <f>IF(ISBLANK(G405),0,
 IF($G405="None (N)", 0.85, 1) *
 IF($G405="Low (L)", $W405, 1) *
 IF($G405="High (H)", $X405, 1))</f>
        <v>0</v>
      </c>
      <c r="W405" s="8">
        <f>IF($I405="Unchanged (U)", 0.62, 0.68)</f>
        <v>0.68</v>
      </c>
      <c r="X405" s="8">
        <f>IF($I405="Unchanged (U)", 0.27, 0.5)</f>
        <v>0.5</v>
      </c>
      <c r="Y405" s="8">
        <f>IF(ISBLANK(H405),0,
 IF($H405="None (N)", 0.85, 1) *
 IF($H405="Required (R)", 0.62, 1))</f>
        <v>0</v>
      </c>
      <c r="Z405" s="8">
        <f>IF(ISBLANK(I405),0,
 IF($I405="Unchanged (U)", 6.42, 1) *
 IF($I405="Changed ( C )", 7.52, 1))</f>
        <v>0</v>
      </c>
      <c r="AA405" s="8">
        <f>IF(ISBLANK(J405),0,
 IF($J405="None (N)", 0, 1) *
 IF($J405="Low (L)", 0.22, 1) *
 IF($J405="High (H)", 0.56, 1))</f>
        <v>0</v>
      </c>
      <c r="AB405" s="8">
        <f>IF(ISBLANK(K405),0,
 IF($K405="None (N)", 0, 1) *
 IF($K405="Low (L)", 0.22, 1) *
 IF($K405="High (H)", 0.56, 1))</f>
        <v>0</v>
      </c>
      <c r="AC405" s="8">
        <f>IF(ISBLANK(L405),0,
 IF($L405="None (N)", 0, 1) *
 IF($L405="Low (L)", 0.22, 1) *
 IF($L405="High (H)", 0.56, 1))</f>
        <v>0</v>
      </c>
      <c r="AD405" s="8">
        <f>8.22 * $T405 * $U405 * $V405 * $Y405</f>
        <v>0</v>
      </c>
      <c r="AE405" s="8">
        <f>(1 - ((1 - $AA405) * (1 - $AB405) * (1 - $AC405)))</f>
        <v>0</v>
      </c>
      <c r="AF405" s="8">
        <f>IF($I405="Unchanged (U)",
  $Z405 * $AE405,
  $Z405 * ($AE405 - 0.029) -
   3.25 * POWER($AE405 - 0.02, 15))</f>
        <v>1.0649600000000003E-25</v>
      </c>
      <c r="AG405" s="8">
        <f>IF($AF405&lt;=0, 0,
  IF($I405="Unchanged (U)",
    MIN($AD405 + $AF405, 10),
    MIN(($AD405 + $AF405) * 1.08, 10)))</f>
        <v>1.1501568000000004E-25</v>
      </c>
      <c r="AH405" s="80">
        <f>IF(ISBLANK(E408),0,
IF($E408="Non Applicable [0]", 0,1) *
IF($E408="Dégats limités sur la production [1]", 1,1) *
IF($E408="Dégats significatifs sur la production [2]",2,1)*
IF($E408="Dégats majeurs sur la production [3]",3,1) *
IF($E408="Arrêt de production sur le long terme [4]",4,1))</f>
        <v>0</v>
      </c>
      <c r="AI405" s="80">
        <f>IF(ISBLANK(G408),0,
IF($G408="Non Applicable [0]", 0,1) *
IF($G408="Non respect des engagements et SLA [1]", 1,1) *
IF($G408="Non respect d'une norme obligatoire (PCI-DSS, RGPD, …) [2]",2,1)*
IF($G408="Perte d'une certification (ISO, PCI-DSS, …) [3]", 3,1) *
IF($G408="Poursuite judiciaire possible [4]",4,1))</f>
        <v>0</v>
      </c>
      <c r="AJ405" s="80">
        <f>IF(ISBLANK(I408),0,
IF($I408="Non Applicable [0]", 0,1) *
IF($I408="Les coûts de dommages sont moins élevés que résoudre le problème [1]", 1,1) *
IF($I408="Effet mineur sur le bénéfice annuel [2]",2,1)*
IF($I408="Effet significatif sur le bénéfice annuel [3]", 3,1) *
IF($I408="Pouvant amener au dépôt de bilan [4]",4,1))</f>
        <v>0</v>
      </c>
      <c r="AK405" s="80">
        <f>IF(ISBLANK(K408),0,
IF($K408="Non Applicable [0]",0,1) *
IF($K408="Dégâts minimes [1]", 1,1) *
IF($K408="Perte de confiance [2]",2,1)*
IF($K408="Perte de grandes comptes [3]", 3,1) *
IF($K408="Dégradation de la marque [4]",4,1))</f>
        <v>0</v>
      </c>
    </row>
    <row r="406" spans="1:37" ht="14.4" x14ac:dyDescent="0.25">
      <c r="A406" s="188" t="s">
        <v>120</v>
      </c>
      <c r="B406" s="189"/>
      <c r="C406" s="189"/>
      <c r="D406" s="190"/>
      <c r="E406" s="230" t="s">
        <v>99</v>
      </c>
      <c r="F406" s="231"/>
      <c r="G406" s="231"/>
      <c r="H406" s="231"/>
      <c r="I406" s="231"/>
      <c r="J406" s="231"/>
      <c r="K406" s="231"/>
      <c r="L406" s="232"/>
      <c r="N406" s="76"/>
      <c r="O406" s="76"/>
      <c r="P406" s="77"/>
      <c r="Q406" s="46"/>
      <c r="R406" s="46"/>
      <c r="S406" s="46"/>
      <c r="T406" s="78"/>
      <c r="U406" s="78"/>
      <c r="V406" s="78"/>
      <c r="W406" s="78"/>
      <c r="X406" s="78"/>
      <c r="Y406" s="78"/>
      <c r="Z406" s="78"/>
      <c r="AA406" s="78"/>
      <c r="AB406" s="78"/>
      <c r="AC406" s="78"/>
      <c r="AD406" s="78"/>
      <c r="AE406" s="78"/>
      <c r="AF406" s="78"/>
      <c r="AG406" s="78"/>
    </row>
    <row r="407" spans="1:37" thickBot="1" x14ac:dyDescent="0.3">
      <c r="A407" s="191"/>
      <c r="B407" s="192"/>
      <c r="C407" s="192"/>
      <c r="D407" s="193"/>
      <c r="E407" s="229" t="s">
        <v>23</v>
      </c>
      <c r="F407" s="229"/>
      <c r="G407" s="229" t="s">
        <v>25</v>
      </c>
      <c r="H407" s="229"/>
      <c r="I407" s="229" t="s">
        <v>22</v>
      </c>
      <c r="J407" s="229"/>
      <c r="K407" s="229" t="s">
        <v>24</v>
      </c>
      <c r="L407" s="233"/>
      <c r="N407" s="76"/>
      <c r="O407" s="76"/>
      <c r="P407" s="77"/>
      <c r="Q407" s="46"/>
      <c r="R407" s="46"/>
      <c r="S407" s="46"/>
      <c r="T407" s="78"/>
      <c r="U407" s="78"/>
      <c r="V407" s="78"/>
      <c r="W407" s="78"/>
      <c r="X407" s="78"/>
      <c r="Y407" s="78"/>
      <c r="Z407" s="78"/>
      <c r="AA407" s="78"/>
      <c r="AB407" s="78"/>
      <c r="AC407" s="78"/>
      <c r="AD407" s="78"/>
      <c r="AE407" s="78"/>
      <c r="AF407" s="78"/>
      <c r="AG407" s="78"/>
    </row>
    <row r="408" spans="1:37" ht="50.4" customHeight="1" thickBot="1" x14ac:dyDescent="0.3">
      <c r="A408" s="194"/>
      <c r="B408" s="195"/>
      <c r="C408" s="195"/>
      <c r="D408" s="196"/>
      <c r="E408" s="224"/>
      <c r="F408" s="224"/>
      <c r="G408" s="224"/>
      <c r="H408" s="224"/>
      <c r="I408" s="224"/>
      <c r="J408" s="224"/>
      <c r="K408" s="224"/>
      <c r="L408" s="225"/>
      <c r="N408" s="76"/>
      <c r="O408" s="76"/>
      <c r="P408" s="77"/>
      <c r="Q408" s="46"/>
      <c r="R408" s="46"/>
      <c r="S408" s="46"/>
      <c r="T408" s="78"/>
      <c r="U408" s="78"/>
      <c r="V408" s="78"/>
      <c r="W408" s="78"/>
      <c r="X408" s="78"/>
      <c r="Y408" s="78"/>
      <c r="Z408" s="78"/>
      <c r="AA408" s="78"/>
      <c r="AB408" s="78"/>
      <c r="AC408" s="78"/>
      <c r="AD408" s="78"/>
      <c r="AE408" s="78"/>
      <c r="AF408" s="78"/>
      <c r="AG408" s="78"/>
    </row>
    <row r="409" spans="1:37" ht="15.75" customHeight="1" thickBot="1" x14ac:dyDescent="0.3">
      <c r="A409" s="189" t="s">
        <v>175</v>
      </c>
      <c r="B409" s="189"/>
      <c r="C409" s="189"/>
      <c r="D409" s="190"/>
      <c r="E409" s="21"/>
    </row>
    <row r="410" spans="1:37" ht="39" customHeight="1" thickBot="1" x14ac:dyDescent="0.3">
      <c r="A410" s="201"/>
      <c r="B410" s="202"/>
      <c r="C410" s="202"/>
      <c r="D410" s="203"/>
      <c r="E410" s="21"/>
      <c r="T410" s="31"/>
    </row>
    <row r="411" spans="1:37" ht="15.75" customHeight="1" x14ac:dyDescent="0.25">
      <c r="T411" s="31"/>
    </row>
    <row r="413" spans="1:37" ht="14.4" thickBot="1" x14ac:dyDescent="0.3"/>
    <row r="414" spans="1:37" ht="30" customHeight="1" thickBot="1" x14ac:dyDescent="0.3">
      <c r="A414" s="185">
        <v>35</v>
      </c>
      <c r="B414" s="186"/>
      <c r="C414" s="186"/>
      <c r="D414" s="187"/>
    </row>
    <row r="415" spans="1:37" ht="14.4" thickBot="1" x14ac:dyDescent="0.3">
      <c r="A415" s="197" t="s">
        <v>32</v>
      </c>
      <c r="B415" s="199" t="s">
        <v>119</v>
      </c>
      <c r="C415" s="199" t="s">
        <v>81</v>
      </c>
      <c r="D415" s="204" t="s">
        <v>137</v>
      </c>
      <c r="E415" s="214" t="s">
        <v>41</v>
      </c>
      <c r="F415" s="215"/>
      <c r="G415" s="215"/>
      <c r="H415" s="215"/>
      <c r="I415" s="216"/>
      <c r="J415" s="217" t="s">
        <v>59</v>
      </c>
      <c r="K415" s="218"/>
      <c r="L415" s="219"/>
    </row>
    <row r="416" spans="1:37" ht="28.2" thickBot="1" x14ac:dyDescent="0.35">
      <c r="A416" s="198"/>
      <c r="B416" s="200"/>
      <c r="C416" s="200"/>
      <c r="D416" s="205"/>
      <c r="E416" s="39" t="s">
        <v>58</v>
      </c>
      <c r="F416" s="9" t="s">
        <v>67</v>
      </c>
      <c r="G416" s="9" t="s">
        <v>68</v>
      </c>
      <c r="H416" s="9" t="s">
        <v>69</v>
      </c>
      <c r="I416" s="40" t="s">
        <v>40</v>
      </c>
      <c r="J416" s="39" t="s">
        <v>78</v>
      </c>
      <c r="K416" s="9" t="s">
        <v>77</v>
      </c>
      <c r="L416" s="40" t="s">
        <v>76</v>
      </c>
      <c r="M416" s="50" t="s">
        <v>185</v>
      </c>
      <c r="N416" s="87" t="s">
        <v>79</v>
      </c>
      <c r="O416" s="50" t="s">
        <v>138</v>
      </c>
      <c r="P416" s="49" t="s">
        <v>139</v>
      </c>
      <c r="Q416" s="37"/>
      <c r="R416" s="37"/>
      <c r="S416" s="37"/>
      <c r="T416" s="45" t="s">
        <v>58</v>
      </c>
      <c r="U416" s="44" t="s">
        <v>71</v>
      </c>
      <c r="V416" s="44" t="s">
        <v>72</v>
      </c>
      <c r="W416" s="44" t="s">
        <v>61</v>
      </c>
      <c r="X416" s="44" t="s">
        <v>62</v>
      </c>
      <c r="Y416" s="44" t="s">
        <v>73</v>
      </c>
      <c r="Z416" s="44" t="s">
        <v>40</v>
      </c>
      <c r="AA416" s="44" t="s">
        <v>74</v>
      </c>
      <c r="AB416" s="44" t="s">
        <v>70</v>
      </c>
      <c r="AC416" s="44" t="s">
        <v>75</v>
      </c>
      <c r="AD416" s="44" t="s">
        <v>63</v>
      </c>
      <c r="AE416" s="44" t="s">
        <v>64</v>
      </c>
      <c r="AF416" s="44" t="s">
        <v>65</v>
      </c>
      <c r="AG416" s="44" t="s">
        <v>66</v>
      </c>
      <c r="AH416" s="81" t="s">
        <v>108</v>
      </c>
      <c r="AI416" s="81" t="s">
        <v>107</v>
      </c>
      <c r="AJ416" s="81" t="s">
        <v>109</v>
      </c>
      <c r="AK416" s="81" t="s">
        <v>102</v>
      </c>
    </row>
    <row r="417" spans="1:37" ht="55.5" customHeight="1" thickBot="1" x14ac:dyDescent="0.35">
      <c r="A417" s="92"/>
      <c r="B417" s="85"/>
      <c r="C417" s="86"/>
      <c r="D417" s="85"/>
      <c r="E417" s="32"/>
      <c r="F417" s="33"/>
      <c r="G417" s="34"/>
      <c r="H417" s="90"/>
      <c r="I417" s="91"/>
      <c r="J417" s="41"/>
      <c r="K417" s="42"/>
      <c r="L417" s="43"/>
      <c r="M417" s="48"/>
      <c r="N417" s="63">
        <f>ROUNDUP(($AG417*10)/10, 1)</f>
        <v>0.1</v>
      </c>
      <c r="O417" s="63">
        <f>AVERAGE(AH417:AK417) * 2.5</f>
        <v>0</v>
      </c>
      <c r="P417" s="38">
        <f>M417*N417 /10</f>
        <v>0</v>
      </c>
      <c r="Q417" s="36"/>
      <c r="R417" s="36"/>
      <c r="S417" s="36"/>
      <c r="T417" s="8">
        <f>IF(ISBLANK(E417),0,
 IF($E417="Network (N)", 0.85, 1) *
 IF($E417="Adjacent (A)", 0.62, 1) *
 IF($E417="Local (L)", 0.55, 1) *
 IF($E417="Physical (P)", 0.2, 1))</f>
        <v>0</v>
      </c>
      <c r="U417" s="8">
        <f>IF(ISBLANK(F417),0,
 IF($F417="High (H)", 0.44, 1) *
 IF($F417="Low (L)", 0.77, 1))</f>
        <v>0</v>
      </c>
      <c r="V417" s="8">
        <f>IF(ISBLANK(G417),0,
 IF($G417="None (N)", 0.85, 1) *
 IF($G417="Low (L)", $W417, 1) *
 IF($G417="High (H)", $X417, 1))</f>
        <v>0</v>
      </c>
      <c r="W417" s="8">
        <f>IF($I417="Unchanged (U)", 0.62, 0.68)</f>
        <v>0.68</v>
      </c>
      <c r="X417" s="8">
        <f>IF($I417="Unchanged (U)", 0.27, 0.5)</f>
        <v>0.5</v>
      </c>
      <c r="Y417" s="8">
        <f>IF(ISBLANK(H417),0,
 IF($H417="None (N)", 0.85, 1) *
 IF($H417="Required (R)", 0.62, 1))</f>
        <v>0</v>
      </c>
      <c r="Z417" s="8">
        <f>IF(ISBLANK(I417),0,
 IF($I417="Unchanged (U)", 6.42, 1) *
 IF($I417="Changed ( C )", 7.52, 1))</f>
        <v>0</v>
      </c>
      <c r="AA417" s="8">
        <f>IF(ISBLANK(J417),0,
 IF($J417="None (N)", 0, 1) *
 IF($J417="Low (L)", 0.22, 1) *
 IF($J417="High (H)", 0.56, 1))</f>
        <v>0</v>
      </c>
      <c r="AB417" s="8">
        <f>IF(ISBLANK(K417),0,
 IF($K417="None (N)", 0, 1) *
 IF($K417="Low (L)", 0.22, 1) *
 IF($K417="High (H)", 0.56, 1))</f>
        <v>0</v>
      </c>
      <c r="AC417" s="8">
        <f>IF(ISBLANK(L417),0,
 IF($L417="None (N)", 0, 1) *
 IF($L417="Low (L)", 0.22, 1) *
 IF($L417="High (H)", 0.56, 1))</f>
        <v>0</v>
      </c>
      <c r="AD417" s="8">
        <f>8.22 * $T417 * $U417 * $V417 * $Y417</f>
        <v>0</v>
      </c>
      <c r="AE417" s="8">
        <f>(1 - ((1 - $AA417) * (1 - $AB417) * (1 - $AC417)))</f>
        <v>0</v>
      </c>
      <c r="AF417" s="8">
        <f>IF($I417="Unchanged (U)",
  $Z417 * $AE417,
  $Z417 * ($AE417 - 0.029) -
   3.25 * POWER($AE417 - 0.02, 15))</f>
        <v>1.0649600000000003E-25</v>
      </c>
      <c r="AG417" s="8">
        <f>IF($AF417&lt;=0, 0,
  IF($I417="Unchanged (U)",
    MIN($AD417 + $AF417, 10),
    MIN(($AD417 + $AF417) * 1.08, 10)))</f>
        <v>1.1501568000000004E-25</v>
      </c>
      <c r="AH417" s="80">
        <f>IF(ISBLANK(E420),0,
IF($E420="Non Applicable [0]", 0,1) *
IF($E420="Dégats limités sur la production [1]", 1,1) *
IF($E420="Dégats significatifs sur la production [2]",2,1)*
IF($E420="Dégats majeurs sur la production [3]",3,1) *
IF($E420="Arrêt de production sur le long terme [4]",4,1))</f>
        <v>0</v>
      </c>
      <c r="AI417" s="80">
        <f>IF(ISBLANK(G420),0,
IF($G420="Non Applicable [0]", 0,1) *
IF($G420="Non respect des engagements et SLA [1]", 1,1) *
IF($G420="Non respect d'une norme obligatoire (PCI-DSS, RGPD, …) [2]",2,1)*
IF($G420="Perte d'une certification (ISO, PCI-DSS, …) [3]", 3,1) *
IF($G420="Poursuite judiciaire possible [4]",4,1))</f>
        <v>0</v>
      </c>
      <c r="AJ417" s="80">
        <f>IF(ISBLANK(I420),0,
IF($I420="Non Applicable [0]", 0,1) *
IF($I420="Les coûts de dommages sont moins élevés que résoudre le problème [1]", 1,1) *
IF($I420="Effet mineur sur le bénéfice annuel [2]",2,1)*
IF($I420="Effet significatif sur le bénéfice annuel [3]", 3,1) *
IF($I420="Pouvant amener au dépôt de bilan [4]",4,1))</f>
        <v>0</v>
      </c>
      <c r="AK417" s="80">
        <f>IF(ISBLANK(K420),0,
IF($K420="Non Applicable [0]",0,1) *
IF($K420="Dégâts minimes [1]", 1,1) *
IF($K420="Perte de confiance [2]",2,1)*
IF($K420="Perte de grandes comptes [3]", 3,1) *
IF($K420="Dégradation de la marque [4]",4,1))</f>
        <v>0</v>
      </c>
    </row>
    <row r="418" spans="1:37" ht="14.4" x14ac:dyDescent="0.25">
      <c r="A418" s="188" t="s">
        <v>120</v>
      </c>
      <c r="B418" s="189"/>
      <c r="C418" s="189"/>
      <c r="D418" s="190"/>
      <c r="E418" s="230" t="s">
        <v>99</v>
      </c>
      <c r="F418" s="231"/>
      <c r="G418" s="231"/>
      <c r="H418" s="231"/>
      <c r="I418" s="231"/>
      <c r="J418" s="231"/>
      <c r="K418" s="231"/>
      <c r="L418" s="232"/>
      <c r="N418" s="76"/>
      <c r="O418" s="76"/>
      <c r="P418" s="77"/>
      <c r="Q418" s="46"/>
      <c r="R418" s="46"/>
      <c r="S418" s="46"/>
      <c r="T418" s="78"/>
      <c r="U418" s="78"/>
      <c r="V418" s="78"/>
      <c r="W418" s="78"/>
      <c r="X418" s="78"/>
      <c r="Y418" s="78"/>
      <c r="Z418" s="78"/>
      <c r="AA418" s="78"/>
      <c r="AB418" s="78"/>
      <c r="AC418" s="78"/>
      <c r="AD418" s="78"/>
      <c r="AE418" s="78"/>
      <c r="AF418" s="78"/>
      <c r="AG418" s="78"/>
    </row>
    <row r="419" spans="1:37" thickBot="1" x14ac:dyDescent="0.3">
      <c r="A419" s="191"/>
      <c r="B419" s="192"/>
      <c r="C419" s="192"/>
      <c r="D419" s="193"/>
      <c r="E419" s="229" t="s">
        <v>23</v>
      </c>
      <c r="F419" s="229"/>
      <c r="G419" s="229" t="s">
        <v>25</v>
      </c>
      <c r="H419" s="229"/>
      <c r="I419" s="229" t="s">
        <v>22</v>
      </c>
      <c r="J419" s="229"/>
      <c r="K419" s="229" t="s">
        <v>24</v>
      </c>
      <c r="L419" s="233"/>
      <c r="N419" s="76"/>
      <c r="O419" s="76"/>
      <c r="P419" s="77"/>
      <c r="Q419" s="46"/>
      <c r="R419" s="46"/>
      <c r="S419" s="46"/>
      <c r="T419" s="78"/>
      <c r="U419" s="78"/>
      <c r="V419" s="78"/>
      <c r="W419" s="78"/>
      <c r="X419" s="78"/>
      <c r="Y419" s="78"/>
      <c r="Z419" s="78"/>
      <c r="AA419" s="78"/>
      <c r="AB419" s="78"/>
      <c r="AC419" s="78"/>
      <c r="AD419" s="78"/>
      <c r="AE419" s="78"/>
      <c r="AF419" s="78"/>
      <c r="AG419" s="78"/>
    </row>
    <row r="420" spans="1:37" ht="50.4" customHeight="1" thickBot="1" x14ac:dyDescent="0.3">
      <c r="A420" s="194"/>
      <c r="B420" s="195"/>
      <c r="C420" s="195"/>
      <c r="D420" s="196"/>
      <c r="E420" s="224"/>
      <c r="F420" s="224"/>
      <c r="G420" s="224"/>
      <c r="H420" s="224"/>
      <c r="I420" s="224"/>
      <c r="J420" s="224"/>
      <c r="K420" s="224"/>
      <c r="L420" s="225"/>
      <c r="N420" s="76"/>
      <c r="O420" s="76"/>
      <c r="P420" s="77"/>
      <c r="Q420" s="46"/>
      <c r="R420" s="46"/>
      <c r="S420" s="46"/>
      <c r="T420" s="78"/>
      <c r="U420" s="78"/>
      <c r="V420" s="78"/>
      <c r="W420" s="78"/>
      <c r="X420" s="78"/>
      <c r="Y420" s="78"/>
      <c r="Z420" s="78"/>
      <c r="AA420" s="78"/>
      <c r="AB420" s="78"/>
      <c r="AC420" s="78"/>
      <c r="AD420" s="78"/>
      <c r="AE420" s="78"/>
      <c r="AF420" s="78"/>
      <c r="AG420" s="78"/>
    </row>
    <row r="421" spans="1:37" ht="15.75" customHeight="1" thickBot="1" x14ac:dyDescent="0.3">
      <c r="A421" s="189" t="s">
        <v>175</v>
      </c>
      <c r="B421" s="189"/>
      <c r="C421" s="189"/>
      <c r="D421" s="190"/>
      <c r="E421" s="21"/>
    </row>
    <row r="422" spans="1:37" ht="39" customHeight="1" thickBot="1" x14ac:dyDescent="0.3">
      <c r="A422" s="201"/>
      <c r="B422" s="202"/>
      <c r="C422" s="202"/>
      <c r="D422" s="203"/>
      <c r="E422" s="21"/>
      <c r="T422" s="31"/>
    </row>
    <row r="423" spans="1:37" ht="15.75" customHeight="1" x14ac:dyDescent="0.25"/>
    <row r="424" spans="1:37" ht="15.75" customHeight="1" x14ac:dyDescent="0.25"/>
    <row r="425" spans="1:37" ht="15.75" customHeight="1" thickBot="1" x14ac:dyDescent="0.3"/>
    <row r="426" spans="1:37" ht="34.200000000000003" customHeight="1" thickBot="1" x14ac:dyDescent="0.3">
      <c r="A426" s="185">
        <v>36</v>
      </c>
      <c r="B426" s="186"/>
      <c r="C426" s="186"/>
      <c r="D426" s="187"/>
    </row>
    <row r="427" spans="1:37" ht="14.4" thickBot="1" x14ac:dyDescent="0.3">
      <c r="A427" s="197" t="s">
        <v>32</v>
      </c>
      <c r="B427" s="199" t="s">
        <v>119</v>
      </c>
      <c r="C427" s="199" t="s">
        <v>81</v>
      </c>
      <c r="D427" s="204" t="s">
        <v>137</v>
      </c>
      <c r="E427" s="214" t="s">
        <v>41</v>
      </c>
      <c r="F427" s="215"/>
      <c r="G427" s="215"/>
      <c r="H427" s="215"/>
      <c r="I427" s="216"/>
      <c r="J427" s="217" t="s">
        <v>59</v>
      </c>
      <c r="K427" s="218"/>
      <c r="L427" s="219"/>
    </row>
    <row r="428" spans="1:37" ht="28.2" thickBot="1" x14ac:dyDescent="0.35">
      <c r="A428" s="198"/>
      <c r="B428" s="200"/>
      <c r="C428" s="200"/>
      <c r="D428" s="205"/>
      <c r="E428" s="39" t="s">
        <v>58</v>
      </c>
      <c r="F428" s="9" t="s">
        <v>67</v>
      </c>
      <c r="G428" s="9" t="s">
        <v>68</v>
      </c>
      <c r="H428" s="9" t="s">
        <v>69</v>
      </c>
      <c r="I428" s="40" t="s">
        <v>40</v>
      </c>
      <c r="J428" s="39" t="s">
        <v>78</v>
      </c>
      <c r="K428" s="9" t="s">
        <v>77</v>
      </c>
      <c r="L428" s="40" t="s">
        <v>76</v>
      </c>
      <c r="M428" s="50" t="s">
        <v>185</v>
      </c>
      <c r="N428" s="87" t="s">
        <v>79</v>
      </c>
      <c r="O428" s="50" t="s">
        <v>138</v>
      </c>
      <c r="P428" s="49" t="s">
        <v>139</v>
      </c>
      <c r="Q428" s="37"/>
      <c r="R428" s="37"/>
      <c r="S428" s="37"/>
      <c r="T428" s="45" t="s">
        <v>58</v>
      </c>
      <c r="U428" s="44" t="s">
        <v>71</v>
      </c>
      <c r="V428" s="44" t="s">
        <v>72</v>
      </c>
      <c r="W428" s="44" t="s">
        <v>61</v>
      </c>
      <c r="X428" s="44" t="s">
        <v>62</v>
      </c>
      <c r="Y428" s="44" t="s">
        <v>73</v>
      </c>
      <c r="Z428" s="44" t="s">
        <v>40</v>
      </c>
      <c r="AA428" s="44" t="s">
        <v>74</v>
      </c>
      <c r="AB428" s="44" t="s">
        <v>70</v>
      </c>
      <c r="AC428" s="44" t="s">
        <v>75</v>
      </c>
      <c r="AD428" s="44" t="s">
        <v>63</v>
      </c>
      <c r="AE428" s="44" t="s">
        <v>64</v>
      </c>
      <c r="AF428" s="44" t="s">
        <v>65</v>
      </c>
      <c r="AG428" s="44" t="s">
        <v>66</v>
      </c>
      <c r="AH428" s="81" t="s">
        <v>108</v>
      </c>
      <c r="AI428" s="81" t="s">
        <v>107</v>
      </c>
      <c r="AJ428" s="81" t="s">
        <v>109</v>
      </c>
      <c r="AK428" s="81" t="s">
        <v>102</v>
      </c>
    </row>
    <row r="429" spans="1:37" ht="55.5" customHeight="1" thickBot="1" x14ac:dyDescent="0.35">
      <c r="A429" s="92"/>
      <c r="B429" s="85"/>
      <c r="C429" s="86"/>
      <c r="D429" s="85"/>
      <c r="E429" s="32"/>
      <c r="F429" s="33"/>
      <c r="G429" s="34"/>
      <c r="H429" s="90"/>
      <c r="I429" s="91"/>
      <c r="J429" s="41"/>
      <c r="K429" s="42"/>
      <c r="L429" s="43"/>
      <c r="M429" s="48"/>
      <c r="N429" s="63">
        <f>ROUNDUP(($AG429*10)/10, 1)</f>
        <v>0.1</v>
      </c>
      <c r="O429" s="63">
        <f>AVERAGE(AH429:AK429) * 2.5</f>
        <v>0</v>
      </c>
      <c r="P429" s="38">
        <f>M429*N429 /10</f>
        <v>0</v>
      </c>
      <c r="Q429" s="36"/>
      <c r="R429" s="36"/>
      <c r="S429" s="36"/>
      <c r="T429" s="8">
        <f>IF(ISBLANK(E429),0,
 IF($E429="Network (N)", 0.85, 1) *
 IF($E429="Adjacent (A)", 0.62, 1) *
 IF($E429="Local (L)", 0.55, 1) *
 IF($E429="Physical (P)", 0.2, 1))</f>
        <v>0</v>
      </c>
      <c r="U429" s="8">
        <f>IF(ISBLANK(F429),0,
 IF($F429="High (H)", 0.44, 1) *
 IF($F429="Low (L)", 0.77, 1))</f>
        <v>0</v>
      </c>
      <c r="V429" s="8">
        <f>IF(ISBLANK(G429),0,
 IF($G429="None (N)", 0.85, 1) *
 IF($G429="Low (L)", $W429, 1) *
 IF($G429="High (H)", $X429, 1))</f>
        <v>0</v>
      </c>
      <c r="W429" s="8">
        <f>IF($I429="Unchanged (U)", 0.62, 0.68)</f>
        <v>0.68</v>
      </c>
      <c r="X429" s="8">
        <f>IF($I429="Unchanged (U)", 0.27, 0.5)</f>
        <v>0.5</v>
      </c>
      <c r="Y429" s="8">
        <f>IF(ISBLANK(H429),0,
 IF($H429="None (N)", 0.85, 1) *
 IF($H429="Required (R)", 0.62, 1))</f>
        <v>0</v>
      </c>
      <c r="Z429" s="8">
        <f>IF(ISBLANK(I429),0,
 IF($I429="Unchanged (U)", 6.42, 1) *
 IF($I429="Changed ( C )", 7.52, 1))</f>
        <v>0</v>
      </c>
      <c r="AA429" s="8">
        <f>IF(ISBLANK(J429),0,
 IF($J429="None (N)", 0, 1) *
 IF($J429="Low (L)", 0.22, 1) *
 IF($J429="High (H)", 0.56, 1))</f>
        <v>0</v>
      </c>
      <c r="AB429" s="8">
        <f>IF(ISBLANK(K429),0,
 IF($K429="None (N)", 0, 1) *
 IF($K429="Low (L)", 0.22, 1) *
 IF($K429="High (H)", 0.56, 1))</f>
        <v>0</v>
      </c>
      <c r="AC429" s="8">
        <f>IF(ISBLANK(L429),0,
 IF($L429="None (N)", 0, 1) *
 IF($L429="Low (L)", 0.22, 1) *
 IF($L429="High (H)", 0.56, 1))</f>
        <v>0</v>
      </c>
      <c r="AD429" s="8">
        <f>8.22 * $T429 * $U429 * $V429 * $Y429</f>
        <v>0</v>
      </c>
      <c r="AE429" s="8">
        <f>(1 - ((1 - $AA429) * (1 - $AB429) * (1 - $AC429)))</f>
        <v>0</v>
      </c>
      <c r="AF429" s="8">
        <f>IF($I429="Unchanged (U)",
  $Z429 * $AE429,
  $Z429 * ($AE429 - 0.029) -
   3.25 * POWER($AE429 - 0.02, 15))</f>
        <v>1.0649600000000003E-25</v>
      </c>
      <c r="AG429" s="8">
        <f>IF($AF429&lt;=0, 0,
  IF($I429="Unchanged (U)",
    MIN($AD429 + $AF429, 10),
    MIN(($AD429 + $AF429) * 1.08, 10)))</f>
        <v>1.1501568000000004E-25</v>
      </c>
      <c r="AH429" s="80">
        <f>IF(ISBLANK(E432),0,
IF($E432="Non Applicable [0]", 0,1) *
IF($E432="Dégats limités sur la production [1]", 1,1) *
IF($E432="Dégats significatifs sur la production [2]",2,1)*
IF($E432="Dégats majeurs sur la production [3]",3,1) *
IF($E432="Arrêt de production sur le long terme [4]",4,1))</f>
        <v>0</v>
      </c>
      <c r="AI429" s="80">
        <f>IF(ISBLANK(G432),0,
IF($G432="Non Applicable [0]", 0,1) *
IF($G432="Non respect des engagements et SLA [1]", 1,1) *
IF($G432="Non respect d'une norme obligatoire (PCI-DSS, RGPD, …) [2]",2,1)*
IF($G432="Perte d'une certification (ISO, PCI-DSS, …) [3]", 3,1) *
IF($G432="Poursuite judiciaire possible [4]",4,1))</f>
        <v>0</v>
      </c>
      <c r="AJ429" s="80">
        <f>IF(ISBLANK(I432),0,
IF($I432="Non Applicable [0]", 0,1) *
IF($I432="Les coûts de dommages sont moins élevés que résoudre le problème [1]", 1,1) *
IF($I432="Effet mineur sur le bénéfice annuel [2]",2,1)*
IF($I432="Effet significatif sur le bénéfice annuel [3]", 3,1) *
IF($I432="Pouvant amener au dépôt de bilan [4]",4,1))</f>
        <v>0</v>
      </c>
      <c r="AK429" s="80">
        <f>IF(ISBLANK(K432),0,
IF($K432="Non Applicable [0]",0,1) *
IF($K432="Dégâts minimes [1]", 1,1) *
IF($K432="Perte de confiance [2]",2,1)*
IF($K432="Perte de grandes comptes [3]", 3,1) *
IF($K432="Dégradation de la marque [4]",4,1))</f>
        <v>0</v>
      </c>
    </row>
    <row r="430" spans="1:37" ht="14.4" x14ac:dyDescent="0.25">
      <c r="A430" s="188" t="s">
        <v>120</v>
      </c>
      <c r="B430" s="189"/>
      <c r="C430" s="189"/>
      <c r="D430" s="190"/>
      <c r="E430" s="230" t="s">
        <v>99</v>
      </c>
      <c r="F430" s="231"/>
      <c r="G430" s="231"/>
      <c r="H430" s="231"/>
      <c r="I430" s="231"/>
      <c r="J430" s="231"/>
      <c r="K430" s="231"/>
      <c r="L430" s="232"/>
      <c r="N430" s="76"/>
      <c r="O430" s="76"/>
      <c r="P430" s="77"/>
      <c r="Q430" s="46"/>
      <c r="R430" s="46"/>
      <c r="S430" s="46"/>
      <c r="T430" s="78"/>
      <c r="U430" s="78"/>
      <c r="V430" s="78"/>
      <c r="W430" s="78"/>
      <c r="X430" s="78"/>
      <c r="Y430" s="78"/>
      <c r="Z430" s="78"/>
      <c r="AA430" s="78"/>
      <c r="AB430" s="78"/>
      <c r="AC430" s="78"/>
      <c r="AD430" s="78"/>
      <c r="AE430" s="78"/>
      <c r="AF430" s="78"/>
      <c r="AG430" s="78"/>
    </row>
    <row r="431" spans="1:37" thickBot="1" x14ac:dyDescent="0.3">
      <c r="A431" s="191"/>
      <c r="B431" s="192"/>
      <c r="C431" s="192"/>
      <c r="D431" s="193"/>
      <c r="E431" s="229" t="s">
        <v>23</v>
      </c>
      <c r="F431" s="229"/>
      <c r="G431" s="229" t="s">
        <v>25</v>
      </c>
      <c r="H431" s="229"/>
      <c r="I431" s="229" t="s">
        <v>22</v>
      </c>
      <c r="J431" s="229"/>
      <c r="K431" s="229" t="s">
        <v>24</v>
      </c>
      <c r="L431" s="233"/>
      <c r="N431" s="76"/>
      <c r="O431" s="76"/>
      <c r="P431" s="77"/>
      <c r="Q431" s="46"/>
      <c r="R431" s="46"/>
      <c r="S431" s="46"/>
      <c r="T431" s="78"/>
      <c r="U431" s="78"/>
      <c r="V431" s="78"/>
      <c r="W431" s="78"/>
      <c r="X431" s="78"/>
      <c r="Y431" s="78"/>
      <c r="Z431" s="78"/>
      <c r="AA431" s="78"/>
      <c r="AB431" s="78"/>
      <c r="AC431" s="78"/>
      <c r="AD431" s="78"/>
      <c r="AE431" s="78"/>
      <c r="AF431" s="78"/>
      <c r="AG431" s="78"/>
    </row>
    <row r="432" spans="1:37" ht="50.4" customHeight="1" thickBot="1" x14ac:dyDescent="0.3">
      <c r="A432" s="194"/>
      <c r="B432" s="195"/>
      <c r="C432" s="195"/>
      <c r="D432" s="196"/>
      <c r="E432" s="224"/>
      <c r="F432" s="224"/>
      <c r="G432" s="224"/>
      <c r="H432" s="224"/>
      <c r="I432" s="224"/>
      <c r="J432" s="224"/>
      <c r="K432" s="224"/>
      <c r="L432" s="225"/>
      <c r="N432" s="76"/>
      <c r="O432" s="76"/>
      <c r="P432" s="77"/>
      <c r="Q432" s="46"/>
      <c r="R432" s="46"/>
      <c r="S432" s="46"/>
      <c r="T432" s="78"/>
      <c r="U432" s="78"/>
      <c r="V432" s="78"/>
      <c r="W432" s="78"/>
      <c r="X432" s="78"/>
      <c r="Y432" s="78"/>
      <c r="Z432" s="78"/>
      <c r="AA432" s="78"/>
      <c r="AB432" s="78"/>
      <c r="AC432" s="78"/>
      <c r="AD432" s="78"/>
      <c r="AE432" s="78"/>
      <c r="AF432" s="78"/>
      <c r="AG432" s="78"/>
    </row>
    <row r="433" spans="1:37" ht="15.75" customHeight="1" thickBot="1" x14ac:dyDescent="0.3">
      <c r="A433" s="189" t="s">
        <v>175</v>
      </c>
      <c r="B433" s="189"/>
      <c r="C433" s="189"/>
      <c r="D433" s="190"/>
      <c r="E433" s="21"/>
    </row>
    <row r="434" spans="1:37" ht="39.75" customHeight="1" thickBot="1" x14ac:dyDescent="0.3">
      <c r="A434" s="201"/>
      <c r="B434" s="202"/>
      <c r="C434" s="202"/>
      <c r="D434" s="203"/>
      <c r="E434" s="21"/>
      <c r="T434" s="31"/>
    </row>
    <row r="435" spans="1:37" ht="15.75" customHeight="1" x14ac:dyDescent="0.25">
      <c r="T435" s="31"/>
    </row>
    <row r="436" spans="1:37" ht="15.75" customHeight="1" x14ac:dyDescent="0.25"/>
    <row r="437" spans="1:37" ht="15.75" customHeight="1" thickBot="1" x14ac:dyDescent="0.3"/>
    <row r="438" spans="1:37" ht="31.95" customHeight="1" thickBot="1" x14ac:dyDescent="0.3">
      <c r="A438" s="185">
        <v>37</v>
      </c>
      <c r="B438" s="186"/>
      <c r="C438" s="186"/>
      <c r="D438" s="187"/>
    </row>
    <row r="439" spans="1:37" ht="14.4" thickBot="1" x14ac:dyDescent="0.3">
      <c r="A439" s="197" t="s">
        <v>32</v>
      </c>
      <c r="B439" s="199" t="s">
        <v>119</v>
      </c>
      <c r="C439" s="199" t="s">
        <v>81</v>
      </c>
      <c r="D439" s="204" t="s">
        <v>137</v>
      </c>
      <c r="E439" s="214" t="s">
        <v>41</v>
      </c>
      <c r="F439" s="215"/>
      <c r="G439" s="215"/>
      <c r="H439" s="215"/>
      <c r="I439" s="216"/>
      <c r="J439" s="217" t="s">
        <v>59</v>
      </c>
      <c r="K439" s="218"/>
      <c r="L439" s="219"/>
    </row>
    <row r="440" spans="1:37" ht="28.2" thickBot="1" x14ac:dyDescent="0.35">
      <c r="A440" s="198"/>
      <c r="B440" s="200"/>
      <c r="C440" s="200"/>
      <c r="D440" s="205"/>
      <c r="E440" s="39" t="s">
        <v>58</v>
      </c>
      <c r="F440" s="9" t="s">
        <v>67</v>
      </c>
      <c r="G440" s="9" t="s">
        <v>68</v>
      </c>
      <c r="H440" s="9" t="s">
        <v>69</v>
      </c>
      <c r="I440" s="40" t="s">
        <v>40</v>
      </c>
      <c r="J440" s="39" t="s">
        <v>78</v>
      </c>
      <c r="K440" s="9" t="s">
        <v>77</v>
      </c>
      <c r="L440" s="40" t="s">
        <v>76</v>
      </c>
      <c r="M440" s="50" t="s">
        <v>185</v>
      </c>
      <c r="N440" s="87" t="s">
        <v>79</v>
      </c>
      <c r="O440" s="50" t="s">
        <v>138</v>
      </c>
      <c r="P440" s="49" t="s">
        <v>139</v>
      </c>
      <c r="Q440" s="37"/>
      <c r="R440" s="37"/>
      <c r="S440" s="37"/>
      <c r="T440" s="45" t="s">
        <v>58</v>
      </c>
      <c r="U440" s="44" t="s">
        <v>71</v>
      </c>
      <c r="V440" s="44" t="s">
        <v>72</v>
      </c>
      <c r="W440" s="44" t="s">
        <v>61</v>
      </c>
      <c r="X440" s="44" t="s">
        <v>62</v>
      </c>
      <c r="Y440" s="44" t="s">
        <v>73</v>
      </c>
      <c r="Z440" s="44" t="s">
        <v>40</v>
      </c>
      <c r="AA440" s="44" t="s">
        <v>74</v>
      </c>
      <c r="AB440" s="44" t="s">
        <v>70</v>
      </c>
      <c r="AC440" s="44" t="s">
        <v>75</v>
      </c>
      <c r="AD440" s="44" t="s">
        <v>63</v>
      </c>
      <c r="AE440" s="44" t="s">
        <v>64</v>
      </c>
      <c r="AF440" s="44" t="s">
        <v>65</v>
      </c>
      <c r="AG440" s="44" t="s">
        <v>66</v>
      </c>
      <c r="AH440" s="81" t="s">
        <v>108</v>
      </c>
      <c r="AI440" s="81" t="s">
        <v>107</v>
      </c>
      <c r="AJ440" s="81" t="s">
        <v>109</v>
      </c>
      <c r="AK440" s="81" t="s">
        <v>102</v>
      </c>
    </row>
    <row r="441" spans="1:37" ht="55.5" customHeight="1" thickBot="1" x14ac:dyDescent="0.35">
      <c r="A441" s="92"/>
      <c r="B441" s="85"/>
      <c r="C441" s="86"/>
      <c r="D441" s="85"/>
      <c r="E441" s="32"/>
      <c r="F441" s="33"/>
      <c r="G441" s="34"/>
      <c r="H441" s="90"/>
      <c r="I441" s="91"/>
      <c r="J441" s="41"/>
      <c r="K441" s="42"/>
      <c r="L441" s="43"/>
      <c r="M441" s="48"/>
      <c r="N441" s="63">
        <f>ROUNDUP(($AG441*10)/10, 1)</f>
        <v>0.1</v>
      </c>
      <c r="O441" s="63">
        <f>AVERAGE(AH441:AK441) * 2.5</f>
        <v>0</v>
      </c>
      <c r="P441" s="38">
        <f>M441*N441 /10</f>
        <v>0</v>
      </c>
      <c r="Q441" s="36"/>
      <c r="R441" s="36"/>
      <c r="S441" s="36"/>
      <c r="T441" s="8">
        <f>IF(ISBLANK(E441),0,
 IF($E441="Network (N)", 0.85, 1) *
 IF($E441="Adjacent (A)", 0.62, 1) *
 IF($E441="Local (L)", 0.55, 1) *
 IF($E441="Physical (P)", 0.2, 1))</f>
        <v>0</v>
      </c>
      <c r="U441" s="8">
        <f>IF(ISBLANK(F441),0,
 IF($F441="High (H)", 0.44, 1) *
 IF($F441="Low (L)", 0.77, 1))</f>
        <v>0</v>
      </c>
      <c r="V441" s="8">
        <f>IF(ISBLANK(G441),0,
 IF($G441="None (N)", 0.85, 1) *
 IF($G441="Low (L)", $W441, 1) *
 IF($G441="High (H)", $X441, 1))</f>
        <v>0</v>
      </c>
      <c r="W441" s="8">
        <f>IF($I441="Unchanged (U)", 0.62, 0.68)</f>
        <v>0.68</v>
      </c>
      <c r="X441" s="8">
        <f>IF($I441="Unchanged (U)", 0.27, 0.5)</f>
        <v>0.5</v>
      </c>
      <c r="Y441" s="8">
        <f>IF(ISBLANK(H441),0,
 IF($H441="None (N)", 0.85, 1) *
 IF($H441="Required (R)", 0.62, 1))</f>
        <v>0</v>
      </c>
      <c r="Z441" s="8">
        <f>IF(ISBLANK(I441),0,
 IF($I441="Unchanged (U)", 6.42, 1) *
 IF($I441="Changed ( C )", 7.52, 1))</f>
        <v>0</v>
      </c>
      <c r="AA441" s="8">
        <f>IF(ISBLANK(J441),0,
 IF($J441="None (N)", 0, 1) *
 IF($J441="Low (L)", 0.22, 1) *
 IF($J441="High (H)", 0.56, 1))</f>
        <v>0</v>
      </c>
      <c r="AB441" s="8">
        <f>IF(ISBLANK(K441),0,
 IF($K441="None (N)", 0, 1) *
 IF($K441="Low (L)", 0.22, 1) *
 IF($K441="High (H)", 0.56, 1))</f>
        <v>0</v>
      </c>
      <c r="AC441" s="8">
        <f>IF(ISBLANK(L441),0,
 IF($L441="None (N)", 0, 1) *
 IF($L441="Low (L)", 0.22, 1) *
 IF($L441="High (H)", 0.56, 1))</f>
        <v>0</v>
      </c>
      <c r="AD441" s="8">
        <f>8.22 * $T441 * $U441 * $V441 * $Y441</f>
        <v>0</v>
      </c>
      <c r="AE441" s="8">
        <f>(1 - ((1 - $AA441) * (1 - $AB441) * (1 - $AC441)))</f>
        <v>0</v>
      </c>
      <c r="AF441" s="8">
        <f>IF($I441="Unchanged (U)",
  $Z441 * $AE441,
  $Z441 * ($AE441 - 0.029) -
   3.25 * POWER($AE441 - 0.02, 15))</f>
        <v>1.0649600000000003E-25</v>
      </c>
      <c r="AG441" s="8">
        <f>IF($AF441&lt;=0, 0,
  IF($I441="Unchanged (U)",
    MIN($AD441 + $AF441, 10),
    MIN(($AD441 + $AF441) * 1.08, 10)))</f>
        <v>1.1501568000000004E-25</v>
      </c>
      <c r="AH441" s="80">
        <f>IF(ISBLANK(E444),0,
IF($E444="Non Applicable [0]", 0,1) *
IF($E444="Dégats limités sur la production [1]", 1,1) *
IF($E444="Dégats significatifs sur la production [2]",2,1)*
IF($E444="Dégats majeurs sur la production [3]",3,1) *
IF($E444="Arrêt de production sur le long terme [4]",4,1))</f>
        <v>0</v>
      </c>
      <c r="AI441" s="80">
        <f>IF(ISBLANK(G444),0,
IF($G444="Non Applicable [0]", 0,1) *
IF($G444="Non respect des engagements et SLA [1]", 1,1) *
IF($G444="Non respect d'une norme obligatoire (PCI-DSS, RGPD, …) [2]",2,1)*
IF($G444="Perte d'une certification (ISO, PCI-DSS, …) [3]", 3,1) *
IF($G444="Poursuite judiciaire possible [4]",4,1))</f>
        <v>0</v>
      </c>
      <c r="AJ441" s="80">
        <f>IF(ISBLANK(I444),0,
IF($I444="Non Applicable [0]", 0,1) *
IF($I444="Les coûts de dommages sont moins élevés que résoudre le problème [1]", 1,1) *
IF($I444="Effet mineur sur le bénéfice annuel [2]",2,1)*
IF($I444="Effet significatif sur le bénéfice annuel [3]", 3,1) *
IF($I444="Pouvant amener au dépôt de bilan [4]",4,1))</f>
        <v>0</v>
      </c>
      <c r="AK441" s="80">
        <f>IF(ISBLANK(K444),0,
IF($K444="Non Applicable [0]",0,1) *
IF($K444="Dégâts minimes [1]", 1,1) *
IF($K444="Perte de confiance [2]",2,1)*
IF($K444="Perte de grandes comptes [3]", 3,1) *
IF($K444="Dégradation de la marque [4]",4,1))</f>
        <v>0</v>
      </c>
    </row>
    <row r="442" spans="1:37" ht="14.4" x14ac:dyDescent="0.25">
      <c r="A442" s="188" t="s">
        <v>120</v>
      </c>
      <c r="B442" s="189"/>
      <c r="C442" s="189"/>
      <c r="D442" s="190"/>
      <c r="E442" s="230" t="s">
        <v>99</v>
      </c>
      <c r="F442" s="231"/>
      <c r="G442" s="231"/>
      <c r="H442" s="231"/>
      <c r="I442" s="231"/>
      <c r="J442" s="231"/>
      <c r="K442" s="231"/>
      <c r="L442" s="232"/>
      <c r="N442" s="76"/>
      <c r="O442" s="76"/>
      <c r="P442" s="77"/>
      <c r="Q442" s="46"/>
      <c r="R442" s="46"/>
      <c r="S442" s="46"/>
      <c r="T442" s="78"/>
      <c r="U442" s="78"/>
      <c r="V442" s="78"/>
      <c r="W442" s="78"/>
      <c r="X442" s="78"/>
      <c r="Y442" s="78"/>
      <c r="Z442" s="78"/>
      <c r="AA442" s="78"/>
      <c r="AB442" s="78"/>
      <c r="AC442" s="78"/>
      <c r="AD442" s="78"/>
      <c r="AE442" s="78"/>
      <c r="AF442" s="78"/>
      <c r="AG442" s="78"/>
    </row>
    <row r="443" spans="1:37" thickBot="1" x14ac:dyDescent="0.3">
      <c r="A443" s="191"/>
      <c r="B443" s="192"/>
      <c r="C443" s="192"/>
      <c r="D443" s="193"/>
      <c r="E443" s="229" t="s">
        <v>23</v>
      </c>
      <c r="F443" s="229"/>
      <c r="G443" s="229" t="s">
        <v>25</v>
      </c>
      <c r="H443" s="229"/>
      <c r="I443" s="229" t="s">
        <v>22</v>
      </c>
      <c r="J443" s="229"/>
      <c r="K443" s="229" t="s">
        <v>24</v>
      </c>
      <c r="L443" s="233"/>
      <c r="N443" s="76"/>
      <c r="O443" s="76"/>
      <c r="P443" s="77"/>
      <c r="Q443" s="46"/>
      <c r="R443" s="46"/>
      <c r="S443" s="46"/>
      <c r="T443" s="78"/>
      <c r="U443" s="78"/>
      <c r="V443" s="78"/>
      <c r="W443" s="78"/>
      <c r="X443" s="78"/>
      <c r="Y443" s="78"/>
      <c r="Z443" s="78"/>
      <c r="AA443" s="78"/>
      <c r="AB443" s="78"/>
      <c r="AC443" s="78"/>
      <c r="AD443" s="78"/>
      <c r="AE443" s="78"/>
      <c r="AF443" s="78"/>
      <c r="AG443" s="78"/>
    </row>
    <row r="444" spans="1:37" ht="50.4" customHeight="1" thickBot="1" x14ac:dyDescent="0.3">
      <c r="A444" s="194"/>
      <c r="B444" s="195"/>
      <c r="C444" s="195"/>
      <c r="D444" s="196"/>
      <c r="E444" s="224"/>
      <c r="F444" s="224"/>
      <c r="G444" s="224"/>
      <c r="H444" s="224"/>
      <c r="I444" s="224"/>
      <c r="J444" s="224"/>
      <c r="K444" s="224"/>
      <c r="L444" s="225"/>
      <c r="N444" s="76"/>
      <c r="O444" s="76"/>
      <c r="P444" s="77"/>
      <c r="Q444" s="46"/>
      <c r="R444" s="46"/>
      <c r="S444" s="46"/>
      <c r="T444" s="78"/>
      <c r="U444" s="78"/>
      <c r="V444" s="78"/>
      <c r="W444" s="78"/>
      <c r="X444" s="78"/>
      <c r="Y444" s="78"/>
      <c r="Z444" s="78"/>
      <c r="AA444" s="78"/>
      <c r="AB444" s="78"/>
      <c r="AC444" s="78"/>
      <c r="AD444" s="78"/>
      <c r="AE444" s="78"/>
      <c r="AF444" s="78"/>
      <c r="AG444" s="78"/>
    </row>
    <row r="445" spans="1:37" ht="15.75" customHeight="1" thickBot="1" x14ac:dyDescent="0.3">
      <c r="A445" s="189" t="s">
        <v>175</v>
      </c>
      <c r="B445" s="189"/>
      <c r="C445" s="189"/>
      <c r="D445" s="190"/>
      <c r="E445" s="21"/>
    </row>
    <row r="446" spans="1:37" ht="42.75" customHeight="1" thickBot="1" x14ac:dyDescent="0.3">
      <c r="A446" s="201"/>
      <c r="B446" s="202"/>
      <c r="C446" s="202"/>
      <c r="D446" s="203"/>
      <c r="E446" s="21"/>
    </row>
    <row r="447" spans="1:37" ht="15.75" customHeight="1" x14ac:dyDescent="0.25"/>
    <row r="448" spans="1:37"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sheetData>
  <mergeCells count="742">
    <mergeCell ref="A445:D445"/>
    <mergeCell ref="A446:D446"/>
    <mergeCell ref="A442:D443"/>
    <mergeCell ref="A444:D444"/>
    <mergeCell ref="B403:B404"/>
    <mergeCell ref="C403:C404"/>
    <mergeCell ref="D403:D404"/>
    <mergeCell ref="C343:C344"/>
    <mergeCell ref="D343:D344"/>
    <mergeCell ref="A346:D347"/>
    <mergeCell ref="A430:D431"/>
    <mergeCell ref="A432:D432"/>
    <mergeCell ref="A439:A440"/>
    <mergeCell ref="B439:B440"/>
    <mergeCell ref="C439:C440"/>
    <mergeCell ref="D439:D440"/>
    <mergeCell ref="A418:D419"/>
    <mergeCell ref="A420:D420"/>
    <mergeCell ref="A427:A428"/>
    <mergeCell ref="B427:B428"/>
    <mergeCell ref="C427:C428"/>
    <mergeCell ref="D427:D428"/>
    <mergeCell ref="A434:D434"/>
    <mergeCell ref="A438:D438"/>
    <mergeCell ref="A319:A320"/>
    <mergeCell ref="B319:B320"/>
    <mergeCell ref="A408:D408"/>
    <mergeCell ref="A415:A416"/>
    <mergeCell ref="B415:B416"/>
    <mergeCell ref="C415:C416"/>
    <mergeCell ref="D415:D416"/>
    <mergeCell ref="A298:D299"/>
    <mergeCell ref="A271:A272"/>
    <mergeCell ref="B271:B272"/>
    <mergeCell ref="C271:C272"/>
    <mergeCell ref="D271:D272"/>
    <mergeCell ref="A274:D275"/>
    <mergeCell ref="A276:D276"/>
    <mergeCell ref="A283:A284"/>
    <mergeCell ref="B283:B284"/>
    <mergeCell ref="C283:C284"/>
    <mergeCell ref="D283:D284"/>
    <mergeCell ref="A278:D278"/>
    <mergeCell ref="A289:D289"/>
    <mergeCell ref="A366:D366"/>
    <mergeCell ref="A378:D378"/>
    <mergeCell ref="A390:D390"/>
    <mergeCell ref="A402:D402"/>
    <mergeCell ref="C295:C296"/>
    <mergeCell ref="D295:D296"/>
    <mergeCell ref="A117:D118"/>
    <mergeCell ref="A119:D119"/>
    <mergeCell ref="A252:D252"/>
    <mergeCell ref="C198:C199"/>
    <mergeCell ref="D198:D199"/>
    <mergeCell ref="A201:D202"/>
    <mergeCell ref="A174:A175"/>
    <mergeCell ref="B174:B175"/>
    <mergeCell ref="C174:C175"/>
    <mergeCell ref="D174:D175"/>
    <mergeCell ref="A177:D178"/>
    <mergeCell ref="A179:D179"/>
    <mergeCell ref="A186:A187"/>
    <mergeCell ref="B186:B187"/>
    <mergeCell ref="C186:C187"/>
    <mergeCell ref="D186:D187"/>
    <mergeCell ref="A126:A127"/>
    <mergeCell ref="B126:B127"/>
    <mergeCell ref="C126:C127"/>
    <mergeCell ref="D126:D127"/>
    <mergeCell ref="A129:D130"/>
    <mergeCell ref="A131:D131"/>
    <mergeCell ref="C138:C139"/>
    <mergeCell ref="D138:D139"/>
    <mergeCell ref="A105:D106"/>
    <mergeCell ref="A107:D107"/>
    <mergeCell ref="A114:A115"/>
    <mergeCell ref="B114:B115"/>
    <mergeCell ref="C114:C115"/>
    <mergeCell ref="D114:D115"/>
    <mergeCell ref="A113:D113"/>
    <mergeCell ref="A108:D108"/>
    <mergeCell ref="A109:D109"/>
    <mergeCell ref="A45:D46"/>
    <mergeCell ref="A47:D47"/>
    <mergeCell ref="A54:A55"/>
    <mergeCell ref="B54:B55"/>
    <mergeCell ref="C54:C55"/>
    <mergeCell ref="D54:D55"/>
    <mergeCell ref="A57:D58"/>
    <mergeCell ref="B102:B103"/>
    <mergeCell ref="C102:C103"/>
    <mergeCell ref="D102:D103"/>
    <mergeCell ref="A59:D59"/>
    <mergeCell ref="A66:A67"/>
    <mergeCell ref="B66:B67"/>
    <mergeCell ref="C66:C67"/>
    <mergeCell ref="D66:D67"/>
    <mergeCell ref="A69:D70"/>
    <mergeCell ref="A71:D71"/>
    <mergeCell ref="A78:A79"/>
    <mergeCell ref="B78:B79"/>
    <mergeCell ref="C78:C79"/>
    <mergeCell ref="D78:D79"/>
    <mergeCell ref="A61:D61"/>
    <mergeCell ref="A72:D72"/>
    <mergeCell ref="A73:D73"/>
    <mergeCell ref="I443:J443"/>
    <mergeCell ref="K443:L443"/>
    <mergeCell ref="K419:L419"/>
    <mergeCell ref="E420:F420"/>
    <mergeCell ref="G420:H420"/>
    <mergeCell ref="I420:J420"/>
    <mergeCell ref="K420:L420"/>
    <mergeCell ref="A5:D5"/>
    <mergeCell ref="A17:D17"/>
    <mergeCell ref="A29:D29"/>
    <mergeCell ref="A41:D41"/>
    <mergeCell ref="A53:D53"/>
    <mergeCell ref="A65:D65"/>
    <mergeCell ref="A77:D77"/>
    <mergeCell ref="A89:D89"/>
    <mergeCell ref="A101:D101"/>
    <mergeCell ref="C30:C31"/>
    <mergeCell ref="D30:D31"/>
    <mergeCell ref="A33:D34"/>
    <mergeCell ref="A35:D35"/>
    <mergeCell ref="A42:A43"/>
    <mergeCell ref="B42:B43"/>
    <mergeCell ref="C42:C43"/>
    <mergeCell ref="D42:D43"/>
    <mergeCell ref="K407:L407"/>
    <mergeCell ref="E430:L430"/>
    <mergeCell ref="E431:F431"/>
    <mergeCell ref="G431:H431"/>
    <mergeCell ref="I431:J431"/>
    <mergeCell ref="K431:L431"/>
    <mergeCell ref="E419:F419"/>
    <mergeCell ref="G419:H419"/>
    <mergeCell ref="I419:J419"/>
    <mergeCell ref="I396:J396"/>
    <mergeCell ref="E408:F408"/>
    <mergeCell ref="G408:H408"/>
    <mergeCell ref="I408:J408"/>
    <mergeCell ref="K408:L408"/>
    <mergeCell ref="E444:F444"/>
    <mergeCell ref="G444:H444"/>
    <mergeCell ref="I444:J444"/>
    <mergeCell ref="K444:L444"/>
    <mergeCell ref="E432:F432"/>
    <mergeCell ref="G432:H432"/>
    <mergeCell ref="I432:J432"/>
    <mergeCell ref="K432:L432"/>
    <mergeCell ref="E442:L442"/>
    <mergeCell ref="E439:I439"/>
    <mergeCell ref="J439:L439"/>
    <mergeCell ref="E443:F443"/>
    <mergeCell ref="G443:H443"/>
    <mergeCell ref="E418:L418"/>
    <mergeCell ref="K396:L396"/>
    <mergeCell ref="E406:L406"/>
    <mergeCell ref="E407:F407"/>
    <mergeCell ref="G407:H407"/>
    <mergeCell ref="I407:J407"/>
    <mergeCell ref="K371:L371"/>
    <mergeCell ref="E372:F372"/>
    <mergeCell ref="G372:H372"/>
    <mergeCell ref="I372:J372"/>
    <mergeCell ref="K372:L372"/>
    <mergeCell ref="E427:I427"/>
    <mergeCell ref="J427:L427"/>
    <mergeCell ref="E384:F384"/>
    <mergeCell ref="G384:H384"/>
    <mergeCell ref="I384:J384"/>
    <mergeCell ref="K384:L384"/>
    <mergeCell ref="E391:I391"/>
    <mergeCell ref="J391:L391"/>
    <mergeCell ref="E403:I403"/>
    <mergeCell ref="J403:L403"/>
    <mergeCell ref="E415:I415"/>
    <mergeCell ref="J415:L415"/>
    <mergeCell ref="E394:L394"/>
    <mergeCell ref="E395:F395"/>
    <mergeCell ref="G395:H395"/>
    <mergeCell ref="I395:J395"/>
    <mergeCell ref="K395:L395"/>
    <mergeCell ref="E396:F396"/>
    <mergeCell ref="G396:H396"/>
    <mergeCell ref="E324:F324"/>
    <mergeCell ref="G324:H324"/>
    <mergeCell ref="I324:J324"/>
    <mergeCell ref="K324:L324"/>
    <mergeCell ref="E334:L334"/>
    <mergeCell ref="E343:I343"/>
    <mergeCell ref="J343:L343"/>
    <mergeCell ref="E355:I355"/>
    <mergeCell ref="J355:L355"/>
    <mergeCell ref="E335:F335"/>
    <mergeCell ref="G335:H335"/>
    <mergeCell ref="I335:J335"/>
    <mergeCell ref="K335:L335"/>
    <mergeCell ref="E336:F336"/>
    <mergeCell ref="G336:H336"/>
    <mergeCell ref="I336:J336"/>
    <mergeCell ref="K336:L336"/>
    <mergeCell ref="E346:L346"/>
    <mergeCell ref="E347:F347"/>
    <mergeCell ref="G347:H347"/>
    <mergeCell ref="I347:J347"/>
    <mergeCell ref="K347:L347"/>
    <mergeCell ref="E348:F348"/>
    <mergeCell ref="G348:H348"/>
    <mergeCell ref="E322:L322"/>
    <mergeCell ref="E323:F323"/>
    <mergeCell ref="G323:H323"/>
    <mergeCell ref="I323:J323"/>
    <mergeCell ref="K323:L323"/>
    <mergeCell ref="E331:I331"/>
    <mergeCell ref="J331:L331"/>
    <mergeCell ref="E288:F288"/>
    <mergeCell ref="G288:H288"/>
    <mergeCell ref="I288:J288"/>
    <mergeCell ref="K288:L288"/>
    <mergeCell ref="E298:L298"/>
    <mergeCell ref="E295:I295"/>
    <mergeCell ref="J295:L295"/>
    <mergeCell ref="E307:I307"/>
    <mergeCell ref="J307:L307"/>
    <mergeCell ref="E319:I319"/>
    <mergeCell ref="J319:L319"/>
    <mergeCell ref="E299:F299"/>
    <mergeCell ref="G299:H299"/>
    <mergeCell ref="I299:J299"/>
    <mergeCell ref="K299:L299"/>
    <mergeCell ref="E300:F300"/>
    <mergeCell ref="G300:H300"/>
    <mergeCell ref="E286:L286"/>
    <mergeCell ref="E287:F287"/>
    <mergeCell ref="G287:H287"/>
    <mergeCell ref="I287:J287"/>
    <mergeCell ref="K287:L287"/>
    <mergeCell ref="G275:H275"/>
    <mergeCell ref="I275:J275"/>
    <mergeCell ref="K275:L275"/>
    <mergeCell ref="E276:F276"/>
    <mergeCell ref="G276:H276"/>
    <mergeCell ref="I276:J276"/>
    <mergeCell ref="K276:L276"/>
    <mergeCell ref="E252:F252"/>
    <mergeCell ref="G252:H252"/>
    <mergeCell ref="I252:J252"/>
    <mergeCell ref="K252:L252"/>
    <mergeCell ref="E262:L262"/>
    <mergeCell ref="E250:L250"/>
    <mergeCell ref="E251:F251"/>
    <mergeCell ref="G251:H251"/>
    <mergeCell ref="I251:J251"/>
    <mergeCell ref="K251:L251"/>
    <mergeCell ref="E259:I259"/>
    <mergeCell ref="J259:L259"/>
    <mergeCell ref="E215:F215"/>
    <mergeCell ref="G215:H215"/>
    <mergeCell ref="I215:J215"/>
    <mergeCell ref="K215:L215"/>
    <mergeCell ref="E225:L225"/>
    <mergeCell ref="E222:I222"/>
    <mergeCell ref="J222:L222"/>
    <mergeCell ref="E235:I235"/>
    <mergeCell ref="J235:L235"/>
    <mergeCell ref="E213:L213"/>
    <mergeCell ref="E214:F214"/>
    <mergeCell ref="G214:H214"/>
    <mergeCell ref="I214:J214"/>
    <mergeCell ref="K214:L214"/>
    <mergeCell ref="G202:H202"/>
    <mergeCell ref="I202:J202"/>
    <mergeCell ref="K202:L202"/>
    <mergeCell ref="E203:F203"/>
    <mergeCell ref="G203:H203"/>
    <mergeCell ref="I203:J203"/>
    <mergeCell ref="K203:L203"/>
    <mergeCell ref="E179:F179"/>
    <mergeCell ref="G179:H179"/>
    <mergeCell ref="I179:J179"/>
    <mergeCell ref="K179:L179"/>
    <mergeCell ref="E189:L189"/>
    <mergeCell ref="E177:L177"/>
    <mergeCell ref="E178:F178"/>
    <mergeCell ref="G178:H178"/>
    <mergeCell ref="I178:J178"/>
    <mergeCell ref="K178:L178"/>
    <mergeCell ref="E186:I186"/>
    <mergeCell ref="J186:L186"/>
    <mergeCell ref="E143:F143"/>
    <mergeCell ref="G143:H143"/>
    <mergeCell ref="I143:J143"/>
    <mergeCell ref="K143:L143"/>
    <mergeCell ref="E153:L153"/>
    <mergeCell ref="E150:I150"/>
    <mergeCell ref="J150:L150"/>
    <mergeCell ref="E162:I162"/>
    <mergeCell ref="J162:L162"/>
    <mergeCell ref="E141:L141"/>
    <mergeCell ref="E142:F142"/>
    <mergeCell ref="G142:H142"/>
    <mergeCell ref="I142:J142"/>
    <mergeCell ref="K142:L142"/>
    <mergeCell ref="G130:H130"/>
    <mergeCell ref="I130:J130"/>
    <mergeCell ref="K130:L130"/>
    <mergeCell ref="E131:F131"/>
    <mergeCell ref="G131:H131"/>
    <mergeCell ref="I131:J131"/>
    <mergeCell ref="K131:L131"/>
    <mergeCell ref="E107:F107"/>
    <mergeCell ref="G107:H107"/>
    <mergeCell ref="I107:J107"/>
    <mergeCell ref="K107:L107"/>
    <mergeCell ref="E117:L117"/>
    <mergeCell ref="E105:L105"/>
    <mergeCell ref="E106:F106"/>
    <mergeCell ref="G106:H106"/>
    <mergeCell ref="I106:J106"/>
    <mergeCell ref="K106:L106"/>
    <mergeCell ref="E114:I114"/>
    <mergeCell ref="J114:L114"/>
    <mergeCell ref="K70:L70"/>
    <mergeCell ref="E94:F94"/>
    <mergeCell ref="G94:H94"/>
    <mergeCell ref="I94:J94"/>
    <mergeCell ref="K94:L94"/>
    <mergeCell ref="E95:F95"/>
    <mergeCell ref="G95:H95"/>
    <mergeCell ref="I95:J95"/>
    <mergeCell ref="K95:L95"/>
    <mergeCell ref="E81:L81"/>
    <mergeCell ref="E35:F35"/>
    <mergeCell ref="G35:H35"/>
    <mergeCell ref="I35:J35"/>
    <mergeCell ref="K35:L35"/>
    <mergeCell ref="E58:F58"/>
    <mergeCell ref="G58:H58"/>
    <mergeCell ref="I58:J58"/>
    <mergeCell ref="K58:L58"/>
    <mergeCell ref="E59:F59"/>
    <mergeCell ref="G59:H59"/>
    <mergeCell ref="I59:J59"/>
    <mergeCell ref="K59:L59"/>
    <mergeCell ref="E47:F47"/>
    <mergeCell ref="G47:H47"/>
    <mergeCell ref="I47:J47"/>
    <mergeCell ref="K47:L47"/>
    <mergeCell ref="E57:L57"/>
    <mergeCell ref="I348:J348"/>
    <mergeCell ref="K348:L348"/>
    <mergeCell ref="G383:H383"/>
    <mergeCell ref="I383:J383"/>
    <mergeCell ref="K383:L383"/>
    <mergeCell ref="E382:L382"/>
    <mergeCell ref="E383:F383"/>
    <mergeCell ref="E358:L358"/>
    <mergeCell ref="E359:F359"/>
    <mergeCell ref="G359:H359"/>
    <mergeCell ref="I359:J359"/>
    <mergeCell ref="K359:L359"/>
    <mergeCell ref="E360:F360"/>
    <mergeCell ref="G360:H360"/>
    <mergeCell ref="I360:J360"/>
    <mergeCell ref="K360:L360"/>
    <mergeCell ref="E370:L370"/>
    <mergeCell ref="E367:I367"/>
    <mergeCell ref="J367:L367"/>
    <mergeCell ref="E379:I379"/>
    <mergeCell ref="J379:L379"/>
    <mergeCell ref="E371:F371"/>
    <mergeCell ref="G371:H371"/>
    <mergeCell ref="I371:J371"/>
    <mergeCell ref="I300:J300"/>
    <mergeCell ref="K300:L300"/>
    <mergeCell ref="E310:L310"/>
    <mergeCell ref="E311:F311"/>
    <mergeCell ref="G311:H311"/>
    <mergeCell ref="I311:J311"/>
    <mergeCell ref="K311:L311"/>
    <mergeCell ref="E312:F312"/>
    <mergeCell ref="G312:H312"/>
    <mergeCell ref="I312:J312"/>
    <mergeCell ref="K312:L312"/>
    <mergeCell ref="E271:I271"/>
    <mergeCell ref="J271:L271"/>
    <mergeCell ref="E283:I283"/>
    <mergeCell ref="J283:L283"/>
    <mergeCell ref="E263:F263"/>
    <mergeCell ref="G263:H263"/>
    <mergeCell ref="I263:J263"/>
    <mergeCell ref="K263:L263"/>
    <mergeCell ref="E264:F264"/>
    <mergeCell ref="G264:H264"/>
    <mergeCell ref="I264:J264"/>
    <mergeCell ref="K264:L264"/>
    <mergeCell ref="E274:L274"/>
    <mergeCell ref="E275:F275"/>
    <mergeCell ref="E247:I247"/>
    <mergeCell ref="J247:L247"/>
    <mergeCell ref="E226:F226"/>
    <mergeCell ref="G226:H226"/>
    <mergeCell ref="I226:J226"/>
    <mergeCell ref="K226:L226"/>
    <mergeCell ref="E227:F227"/>
    <mergeCell ref="G227:H227"/>
    <mergeCell ref="I227:J227"/>
    <mergeCell ref="K227:L227"/>
    <mergeCell ref="E238:L238"/>
    <mergeCell ref="E239:F239"/>
    <mergeCell ref="G239:H239"/>
    <mergeCell ref="I239:J239"/>
    <mergeCell ref="K239:L239"/>
    <mergeCell ref="E240:F240"/>
    <mergeCell ref="G240:H240"/>
    <mergeCell ref="I240:J240"/>
    <mergeCell ref="K240:L240"/>
    <mergeCell ref="E198:I198"/>
    <mergeCell ref="J198:L198"/>
    <mergeCell ref="E210:I210"/>
    <mergeCell ref="J210:L210"/>
    <mergeCell ref="E190:F190"/>
    <mergeCell ref="G190:H190"/>
    <mergeCell ref="I190:J190"/>
    <mergeCell ref="K190:L190"/>
    <mergeCell ref="E191:F191"/>
    <mergeCell ref="G191:H191"/>
    <mergeCell ref="I191:J191"/>
    <mergeCell ref="K191:L191"/>
    <mergeCell ref="E201:L201"/>
    <mergeCell ref="E202:F202"/>
    <mergeCell ref="E174:I174"/>
    <mergeCell ref="J174:L174"/>
    <mergeCell ref="E154:F154"/>
    <mergeCell ref="G154:H154"/>
    <mergeCell ref="I154:J154"/>
    <mergeCell ref="K154:L154"/>
    <mergeCell ref="E155:F155"/>
    <mergeCell ref="G155:H155"/>
    <mergeCell ref="I155:J155"/>
    <mergeCell ref="K155:L155"/>
    <mergeCell ref="E165:L165"/>
    <mergeCell ref="E166:F166"/>
    <mergeCell ref="G166:H166"/>
    <mergeCell ref="I166:J166"/>
    <mergeCell ref="K166:L166"/>
    <mergeCell ref="E167:F167"/>
    <mergeCell ref="G167:H167"/>
    <mergeCell ref="I167:J167"/>
    <mergeCell ref="K167:L167"/>
    <mergeCell ref="E126:I126"/>
    <mergeCell ref="J126:L126"/>
    <mergeCell ref="E138:I138"/>
    <mergeCell ref="J138:L138"/>
    <mergeCell ref="E118:F118"/>
    <mergeCell ref="G118:H118"/>
    <mergeCell ref="I118:J118"/>
    <mergeCell ref="K118:L118"/>
    <mergeCell ref="E119:F119"/>
    <mergeCell ref="G119:H119"/>
    <mergeCell ref="I119:J119"/>
    <mergeCell ref="K119:L119"/>
    <mergeCell ref="E129:L129"/>
    <mergeCell ref="E130:F130"/>
    <mergeCell ref="E102:I102"/>
    <mergeCell ref="J102:L102"/>
    <mergeCell ref="J66:L66"/>
    <mergeCell ref="E78:I78"/>
    <mergeCell ref="J78:L78"/>
    <mergeCell ref="E90:I90"/>
    <mergeCell ref="J90:L90"/>
    <mergeCell ref="E82:F82"/>
    <mergeCell ref="G82:H82"/>
    <mergeCell ref="I82:J82"/>
    <mergeCell ref="K82:L82"/>
    <mergeCell ref="E83:F83"/>
    <mergeCell ref="G83:H83"/>
    <mergeCell ref="I83:J83"/>
    <mergeCell ref="K83:L83"/>
    <mergeCell ref="E93:L93"/>
    <mergeCell ref="E71:F71"/>
    <mergeCell ref="G71:H71"/>
    <mergeCell ref="I71:J71"/>
    <mergeCell ref="K71:L71"/>
    <mergeCell ref="E69:L69"/>
    <mergeCell ref="E70:F70"/>
    <mergeCell ref="G70:H70"/>
    <mergeCell ref="I70:J70"/>
    <mergeCell ref="I11:J11"/>
    <mergeCell ref="K11:L11"/>
    <mergeCell ref="E54:I54"/>
    <mergeCell ref="J54:L54"/>
    <mergeCell ref="E66:I66"/>
    <mergeCell ref="E21:L21"/>
    <mergeCell ref="E22:F22"/>
    <mergeCell ref="G22:H22"/>
    <mergeCell ref="I22:J22"/>
    <mergeCell ref="K22:L22"/>
    <mergeCell ref="E23:F23"/>
    <mergeCell ref="G23:H23"/>
    <mergeCell ref="I23:J23"/>
    <mergeCell ref="K23:L23"/>
    <mergeCell ref="E33:L33"/>
    <mergeCell ref="E34:F34"/>
    <mergeCell ref="E45:L45"/>
    <mergeCell ref="E46:F46"/>
    <mergeCell ref="G46:H46"/>
    <mergeCell ref="I46:J46"/>
    <mergeCell ref="K46:L46"/>
    <mergeCell ref="G34:H34"/>
    <mergeCell ref="I34:J34"/>
    <mergeCell ref="K34:L34"/>
    <mergeCell ref="A2:K2"/>
    <mergeCell ref="E9:L9"/>
    <mergeCell ref="E30:I30"/>
    <mergeCell ref="J30:L30"/>
    <mergeCell ref="E42:I42"/>
    <mergeCell ref="J42:L42"/>
    <mergeCell ref="E6:I6"/>
    <mergeCell ref="J6:L6"/>
    <mergeCell ref="E18:I18"/>
    <mergeCell ref="J18:L18"/>
    <mergeCell ref="E10:F10"/>
    <mergeCell ref="G10:H10"/>
    <mergeCell ref="I10:J10"/>
    <mergeCell ref="K10:L10"/>
    <mergeCell ref="E11:F11"/>
    <mergeCell ref="G11:H11"/>
    <mergeCell ref="A21:D22"/>
    <mergeCell ref="A23:D23"/>
    <mergeCell ref="A18:A19"/>
    <mergeCell ref="B18:B19"/>
    <mergeCell ref="C18:C19"/>
    <mergeCell ref="D18:D19"/>
    <mergeCell ref="A30:A31"/>
    <mergeCell ref="B30:B31"/>
    <mergeCell ref="A221:D221"/>
    <mergeCell ref="A234:D234"/>
    <mergeCell ref="A238:D239"/>
    <mergeCell ref="A240:D240"/>
    <mergeCell ref="A247:A248"/>
    <mergeCell ref="B247:B248"/>
    <mergeCell ref="C247:C248"/>
    <mergeCell ref="D247:D248"/>
    <mergeCell ref="D235:D236"/>
    <mergeCell ref="A222:A223"/>
    <mergeCell ref="B222:B223"/>
    <mergeCell ref="C222:C223"/>
    <mergeCell ref="D222:D223"/>
    <mergeCell ref="A225:D226"/>
    <mergeCell ref="A227:D227"/>
    <mergeCell ref="A13:D13"/>
    <mergeCell ref="A24:D24"/>
    <mergeCell ref="C319:C320"/>
    <mergeCell ref="D319:D320"/>
    <mergeCell ref="A322:D323"/>
    <mergeCell ref="A324:D324"/>
    <mergeCell ref="A331:A332"/>
    <mergeCell ref="B331:B332"/>
    <mergeCell ref="C331:C332"/>
    <mergeCell ref="D331:D332"/>
    <mergeCell ref="A49:D49"/>
    <mergeCell ref="A60:D60"/>
    <mergeCell ref="A102:A103"/>
    <mergeCell ref="A213:D214"/>
    <mergeCell ref="A215:D215"/>
    <mergeCell ref="A120:D120"/>
    <mergeCell ref="A121:D121"/>
    <mergeCell ref="A132:D132"/>
    <mergeCell ref="A253:D253"/>
    <mergeCell ref="A254:D254"/>
    <mergeCell ref="A235:A236"/>
    <mergeCell ref="B235:B236"/>
    <mergeCell ref="C235:C236"/>
    <mergeCell ref="A180:D180"/>
    <mergeCell ref="A6:A7"/>
    <mergeCell ref="B6:B7"/>
    <mergeCell ref="C6:C7"/>
    <mergeCell ref="D6:D7"/>
    <mergeCell ref="A9:D10"/>
    <mergeCell ref="A11:D11"/>
    <mergeCell ref="A367:A368"/>
    <mergeCell ref="B367:B368"/>
    <mergeCell ref="C367:C368"/>
    <mergeCell ref="D367:D368"/>
    <mergeCell ref="A259:A260"/>
    <mergeCell ref="B259:B260"/>
    <mergeCell ref="C259:C260"/>
    <mergeCell ref="D259:D260"/>
    <mergeCell ref="A246:D246"/>
    <mergeCell ref="A258:D258"/>
    <mergeCell ref="A262:D263"/>
    <mergeCell ref="A264:D264"/>
    <mergeCell ref="A25:D25"/>
    <mergeCell ref="A36:D36"/>
    <mergeCell ref="A37:D37"/>
    <mergeCell ref="A12:D12"/>
    <mergeCell ref="A167:D167"/>
    <mergeCell ref="A143:D143"/>
    <mergeCell ref="A414:D414"/>
    <mergeCell ref="A426:D426"/>
    <mergeCell ref="A385:D385"/>
    <mergeCell ref="A386:D386"/>
    <mergeCell ref="A48:D48"/>
    <mergeCell ref="A150:A151"/>
    <mergeCell ref="B150:B151"/>
    <mergeCell ref="A81:D82"/>
    <mergeCell ref="A83:D83"/>
    <mergeCell ref="A90:A91"/>
    <mergeCell ref="B90:B91"/>
    <mergeCell ref="C90:C91"/>
    <mergeCell ref="D90:D91"/>
    <mergeCell ref="A93:D94"/>
    <mergeCell ref="A95:D95"/>
    <mergeCell ref="C150:C151"/>
    <mergeCell ref="D150:D151"/>
    <mergeCell ref="A97:D97"/>
    <mergeCell ref="A84:D84"/>
    <mergeCell ref="A85:D85"/>
    <mergeCell ref="A96:D96"/>
    <mergeCell ref="A125:D125"/>
    <mergeCell ref="A137:D137"/>
    <mergeCell ref="A141:D142"/>
    <mergeCell ref="A173:D173"/>
    <mergeCell ref="A185:D185"/>
    <mergeCell ref="A189:D190"/>
    <mergeCell ref="A191:D191"/>
    <mergeCell ref="A198:A199"/>
    <mergeCell ref="B198:B199"/>
    <mergeCell ref="A133:D133"/>
    <mergeCell ref="A144:D144"/>
    <mergeCell ref="A145:D145"/>
    <mergeCell ref="A156:D156"/>
    <mergeCell ref="A157:D157"/>
    <mergeCell ref="A168:D168"/>
    <mergeCell ref="A155:D155"/>
    <mergeCell ref="A162:A163"/>
    <mergeCell ref="B162:B163"/>
    <mergeCell ref="C162:C163"/>
    <mergeCell ref="D162:D163"/>
    <mergeCell ref="A149:D149"/>
    <mergeCell ref="A161:D161"/>
    <mergeCell ref="A165:D166"/>
    <mergeCell ref="A169:D169"/>
    <mergeCell ref="A153:D154"/>
    <mergeCell ref="A138:A139"/>
    <mergeCell ref="B138:B139"/>
    <mergeCell ref="A265:D265"/>
    <mergeCell ref="A266:D266"/>
    <mergeCell ref="A277:D277"/>
    <mergeCell ref="A270:D270"/>
    <mergeCell ref="A181:D181"/>
    <mergeCell ref="A192:D192"/>
    <mergeCell ref="A193:D193"/>
    <mergeCell ref="A204:D204"/>
    <mergeCell ref="A205:D205"/>
    <mergeCell ref="A216:D216"/>
    <mergeCell ref="A217:D217"/>
    <mergeCell ref="A203:D203"/>
    <mergeCell ref="A210:A211"/>
    <mergeCell ref="B210:B211"/>
    <mergeCell ref="C210:C211"/>
    <mergeCell ref="D210:D211"/>
    <mergeCell ref="A197:D197"/>
    <mergeCell ref="A209:D209"/>
    <mergeCell ref="A230:D230"/>
    <mergeCell ref="A228:D228"/>
    <mergeCell ref="A229:D229"/>
    <mergeCell ref="A241:D241"/>
    <mergeCell ref="A242:D242"/>
    <mergeCell ref="A250:D251"/>
    <mergeCell ref="A314:D314"/>
    <mergeCell ref="A325:D325"/>
    <mergeCell ref="A326:D326"/>
    <mergeCell ref="A337:D337"/>
    <mergeCell ref="A338:D338"/>
    <mergeCell ref="A349:D349"/>
    <mergeCell ref="A350:D350"/>
    <mergeCell ref="A361:D361"/>
    <mergeCell ref="A362:D362"/>
    <mergeCell ref="A348:D348"/>
    <mergeCell ref="A355:A356"/>
    <mergeCell ref="B355:B356"/>
    <mergeCell ref="C355:C356"/>
    <mergeCell ref="D355:D356"/>
    <mergeCell ref="A342:D342"/>
    <mergeCell ref="A354:D354"/>
    <mergeCell ref="A358:D359"/>
    <mergeCell ref="A360:D360"/>
    <mergeCell ref="A318:D318"/>
    <mergeCell ref="A330:D330"/>
    <mergeCell ref="A334:D335"/>
    <mergeCell ref="A336:D336"/>
    <mergeCell ref="A343:A344"/>
    <mergeCell ref="B343:B344"/>
    <mergeCell ref="A398:D398"/>
    <mergeCell ref="A409:D409"/>
    <mergeCell ref="A410:D410"/>
    <mergeCell ref="A370:D371"/>
    <mergeCell ref="A372:D372"/>
    <mergeCell ref="A406:D407"/>
    <mergeCell ref="A382:D383"/>
    <mergeCell ref="A384:D384"/>
    <mergeCell ref="A391:A392"/>
    <mergeCell ref="B391:B392"/>
    <mergeCell ref="C391:C392"/>
    <mergeCell ref="D391:D392"/>
    <mergeCell ref="A394:D395"/>
    <mergeCell ref="A379:A380"/>
    <mergeCell ref="A373:D373"/>
    <mergeCell ref="A374:D374"/>
    <mergeCell ref="B379:B380"/>
    <mergeCell ref="C379:C380"/>
    <mergeCell ref="D379:D380"/>
    <mergeCell ref="A282:D282"/>
    <mergeCell ref="A286:D287"/>
    <mergeCell ref="A288:D288"/>
    <mergeCell ref="A295:A296"/>
    <mergeCell ref="B295:B296"/>
    <mergeCell ref="A421:D421"/>
    <mergeCell ref="A422:D422"/>
    <mergeCell ref="A433:D433"/>
    <mergeCell ref="A290:D290"/>
    <mergeCell ref="A301:D301"/>
    <mergeCell ref="A302:D302"/>
    <mergeCell ref="A313:D313"/>
    <mergeCell ref="A300:D300"/>
    <mergeCell ref="A307:A308"/>
    <mergeCell ref="B307:B308"/>
    <mergeCell ref="C307:C308"/>
    <mergeCell ref="D307:D308"/>
    <mergeCell ref="A294:D294"/>
    <mergeCell ref="A306:D306"/>
    <mergeCell ref="A310:D311"/>
    <mergeCell ref="A312:D312"/>
    <mergeCell ref="A396:D396"/>
    <mergeCell ref="A403:A404"/>
    <mergeCell ref="A397:D397"/>
  </mergeCells>
  <phoneticPr fontId="30" type="noConversion"/>
  <conditionalFormatting sqref="I8 E22:E23 G23 I23 K23">
    <cfRule type="cellIs" dxfId="1170" priority="2050" operator="between">
      <formula>1</formula>
      <formula>3</formula>
    </cfRule>
  </conditionalFormatting>
  <conditionalFormatting sqref="E8:H8 E10:E11 G10">
    <cfRule type="cellIs" dxfId="1169" priority="2053" operator="between">
      <formula>1</formula>
      <formula>3</formula>
    </cfRule>
  </conditionalFormatting>
  <conditionalFormatting sqref="E8:H8 E10:E11 G10 E22:E23 G23 I23 K23">
    <cfRule type="cellIs" dxfId="1168" priority="2054" operator="between">
      <formula>3</formula>
      <formula>6</formula>
    </cfRule>
  </conditionalFormatting>
  <conditionalFormatting sqref="E8:H8 E10:E11 G10 E22:E23 G23 I23 K23">
    <cfRule type="cellIs" dxfId="1167" priority="2055" operator="between">
      <formula>6</formula>
      <formula>9</formula>
    </cfRule>
  </conditionalFormatting>
  <conditionalFormatting sqref="I8">
    <cfRule type="cellIs" dxfId="1166" priority="2051" operator="between">
      <formula>3</formula>
      <formula>6</formula>
    </cfRule>
  </conditionalFormatting>
  <conditionalFormatting sqref="I8">
    <cfRule type="cellIs" dxfId="1165" priority="2052" operator="between">
      <formula>6</formula>
      <formula>9</formula>
    </cfRule>
  </conditionalFormatting>
  <conditionalFormatting sqref="I20">
    <cfRule type="cellIs" dxfId="1164" priority="1899" operator="between">
      <formula>1</formula>
      <formula>3</formula>
    </cfRule>
  </conditionalFormatting>
  <conditionalFormatting sqref="E20:H20">
    <cfRule type="cellIs" dxfId="1163" priority="1902" operator="between">
      <formula>1</formula>
      <formula>3</formula>
    </cfRule>
  </conditionalFormatting>
  <conditionalFormatting sqref="E20:H20">
    <cfRule type="cellIs" dxfId="1162" priority="1903" operator="between">
      <formula>3</formula>
      <formula>6</formula>
    </cfRule>
  </conditionalFormatting>
  <conditionalFormatting sqref="E20:H20">
    <cfRule type="cellIs" dxfId="1161" priority="1904" operator="between">
      <formula>6</formula>
      <formula>9</formula>
    </cfRule>
  </conditionalFormatting>
  <conditionalFormatting sqref="I20">
    <cfRule type="cellIs" dxfId="1160" priority="1900" operator="between">
      <formula>3</formula>
      <formula>6</formula>
    </cfRule>
  </conditionalFormatting>
  <conditionalFormatting sqref="I20">
    <cfRule type="cellIs" dxfId="1159" priority="1901" operator="between">
      <formula>6</formula>
      <formula>9</formula>
    </cfRule>
  </conditionalFormatting>
  <conditionalFormatting sqref="I32">
    <cfRule type="cellIs" dxfId="1158" priority="1893" operator="between">
      <formula>1</formula>
      <formula>3</formula>
    </cfRule>
  </conditionalFormatting>
  <conditionalFormatting sqref="E32:H32">
    <cfRule type="cellIs" dxfId="1157" priority="1896" operator="between">
      <formula>1</formula>
      <formula>3</formula>
    </cfRule>
  </conditionalFormatting>
  <conditionalFormatting sqref="E32:H32">
    <cfRule type="cellIs" dxfId="1156" priority="1897" operator="between">
      <formula>3</formula>
      <formula>6</formula>
    </cfRule>
  </conditionalFormatting>
  <conditionalFormatting sqref="E32:H32">
    <cfRule type="cellIs" dxfId="1155" priority="1898" operator="between">
      <formula>6</formula>
      <formula>9</formula>
    </cfRule>
  </conditionalFormatting>
  <conditionalFormatting sqref="I32">
    <cfRule type="cellIs" dxfId="1154" priority="1894" operator="between">
      <formula>3</formula>
      <formula>6</formula>
    </cfRule>
  </conditionalFormatting>
  <conditionalFormatting sqref="I32">
    <cfRule type="cellIs" dxfId="1153" priority="1895" operator="between">
      <formula>6</formula>
      <formula>9</formula>
    </cfRule>
  </conditionalFormatting>
  <conditionalFormatting sqref="I44">
    <cfRule type="cellIs" dxfId="1152" priority="1887" operator="between">
      <formula>1</formula>
      <formula>3</formula>
    </cfRule>
  </conditionalFormatting>
  <conditionalFormatting sqref="E44:H44">
    <cfRule type="cellIs" dxfId="1151" priority="1890" operator="between">
      <formula>1</formula>
      <formula>3</formula>
    </cfRule>
  </conditionalFormatting>
  <conditionalFormatting sqref="E44:H44">
    <cfRule type="cellIs" dxfId="1150" priority="1891" operator="between">
      <formula>3</formula>
      <formula>6</formula>
    </cfRule>
  </conditionalFormatting>
  <conditionalFormatting sqref="E44:H44">
    <cfRule type="cellIs" dxfId="1149" priority="1892" operator="between">
      <formula>6</formula>
      <formula>9</formula>
    </cfRule>
  </conditionalFormatting>
  <conditionalFormatting sqref="I44">
    <cfRule type="cellIs" dxfId="1148" priority="1888" operator="between">
      <formula>3</formula>
      <formula>6</formula>
    </cfRule>
  </conditionalFormatting>
  <conditionalFormatting sqref="I44">
    <cfRule type="cellIs" dxfId="1147" priority="1889" operator="between">
      <formula>6</formula>
      <formula>9</formula>
    </cfRule>
  </conditionalFormatting>
  <conditionalFormatting sqref="I56">
    <cfRule type="cellIs" dxfId="1146" priority="1881" operator="between">
      <formula>1</formula>
      <formula>3</formula>
    </cfRule>
  </conditionalFormatting>
  <conditionalFormatting sqref="E56:H56">
    <cfRule type="cellIs" dxfId="1145" priority="1884" operator="between">
      <formula>1</formula>
      <formula>3</formula>
    </cfRule>
  </conditionalFormatting>
  <conditionalFormatting sqref="E56:H56">
    <cfRule type="cellIs" dxfId="1144" priority="1885" operator="between">
      <formula>3</formula>
      <formula>6</formula>
    </cfRule>
  </conditionalFormatting>
  <conditionalFormatting sqref="E56:H56">
    <cfRule type="cellIs" dxfId="1143" priority="1886" operator="between">
      <formula>6</formula>
      <formula>9</formula>
    </cfRule>
  </conditionalFormatting>
  <conditionalFormatting sqref="I56">
    <cfRule type="cellIs" dxfId="1142" priority="1882" operator="between">
      <formula>3</formula>
      <formula>6</formula>
    </cfRule>
  </conditionalFormatting>
  <conditionalFormatting sqref="I56">
    <cfRule type="cellIs" dxfId="1141" priority="1883" operator="between">
      <formula>6</formula>
      <formula>9</formula>
    </cfRule>
  </conditionalFormatting>
  <conditionalFormatting sqref="I68">
    <cfRule type="cellIs" dxfId="1140" priority="1875" operator="between">
      <formula>1</formula>
      <formula>3</formula>
    </cfRule>
  </conditionalFormatting>
  <conditionalFormatting sqref="E68:H68">
    <cfRule type="cellIs" dxfId="1139" priority="1878" operator="between">
      <formula>1</formula>
      <formula>3</formula>
    </cfRule>
  </conditionalFormatting>
  <conditionalFormatting sqref="E68:H68">
    <cfRule type="cellIs" dxfId="1138" priority="1879" operator="between">
      <formula>3</formula>
      <formula>6</formula>
    </cfRule>
  </conditionalFormatting>
  <conditionalFormatting sqref="E68:H68">
    <cfRule type="cellIs" dxfId="1137" priority="1880" operator="between">
      <formula>6</formula>
      <formula>9</formula>
    </cfRule>
  </conditionalFormatting>
  <conditionalFormatting sqref="I68">
    <cfRule type="cellIs" dxfId="1136" priority="1876" operator="between">
      <formula>3</formula>
      <formula>6</formula>
    </cfRule>
  </conditionalFormatting>
  <conditionalFormatting sqref="I68">
    <cfRule type="cellIs" dxfId="1135" priority="1877" operator="between">
      <formula>6</formula>
      <formula>9</formula>
    </cfRule>
  </conditionalFormatting>
  <conditionalFormatting sqref="I80">
    <cfRule type="cellIs" dxfId="1134" priority="1848" operator="between">
      <formula>1</formula>
      <formula>3</formula>
    </cfRule>
  </conditionalFormatting>
  <conditionalFormatting sqref="E80:H80">
    <cfRule type="cellIs" dxfId="1133" priority="1851" operator="between">
      <formula>1</formula>
      <formula>3</formula>
    </cfRule>
  </conditionalFormatting>
  <conditionalFormatting sqref="E80:H80">
    <cfRule type="cellIs" dxfId="1132" priority="1852" operator="between">
      <formula>3</formula>
      <formula>6</formula>
    </cfRule>
  </conditionalFormatting>
  <conditionalFormatting sqref="E80:H80">
    <cfRule type="cellIs" dxfId="1131" priority="1853" operator="between">
      <formula>6</formula>
      <formula>9</formula>
    </cfRule>
  </conditionalFormatting>
  <conditionalFormatting sqref="I80">
    <cfRule type="cellIs" dxfId="1130" priority="1849" operator="between">
      <formula>3</formula>
      <formula>6</formula>
    </cfRule>
  </conditionalFormatting>
  <conditionalFormatting sqref="I80">
    <cfRule type="cellIs" dxfId="1129" priority="1850" operator="between">
      <formula>6</formula>
      <formula>9</formula>
    </cfRule>
  </conditionalFormatting>
  <conditionalFormatting sqref="I92">
    <cfRule type="cellIs" dxfId="1128" priority="1827" operator="between">
      <formula>1</formula>
      <formula>3</formula>
    </cfRule>
  </conditionalFormatting>
  <conditionalFormatting sqref="E92:H92">
    <cfRule type="cellIs" dxfId="1127" priority="1830" operator="between">
      <formula>1</formula>
      <formula>3</formula>
    </cfRule>
  </conditionalFormatting>
  <conditionalFormatting sqref="E92:H92">
    <cfRule type="cellIs" dxfId="1126" priority="1831" operator="between">
      <formula>3</formula>
      <formula>6</formula>
    </cfRule>
  </conditionalFormatting>
  <conditionalFormatting sqref="E92:H92">
    <cfRule type="cellIs" dxfId="1125" priority="1832" operator="between">
      <formula>6</formula>
      <formula>9</formula>
    </cfRule>
  </conditionalFormatting>
  <conditionalFormatting sqref="I92">
    <cfRule type="cellIs" dxfId="1124" priority="1828" operator="between">
      <formula>3</formula>
      <formula>6</formula>
    </cfRule>
  </conditionalFormatting>
  <conditionalFormatting sqref="I92">
    <cfRule type="cellIs" dxfId="1123" priority="1829" operator="between">
      <formula>6</formula>
      <formula>9</formula>
    </cfRule>
  </conditionalFormatting>
  <conditionalFormatting sqref="I104">
    <cfRule type="cellIs" dxfId="1122" priority="1806" operator="between">
      <formula>1</formula>
      <formula>3</formula>
    </cfRule>
  </conditionalFormatting>
  <conditionalFormatting sqref="E104:H104">
    <cfRule type="cellIs" dxfId="1121" priority="1809" operator="between">
      <formula>1</formula>
      <formula>3</formula>
    </cfRule>
  </conditionalFormatting>
  <conditionalFormatting sqref="E104:H104">
    <cfRule type="cellIs" dxfId="1120" priority="1810" operator="between">
      <formula>3</formula>
      <formula>6</formula>
    </cfRule>
  </conditionalFormatting>
  <conditionalFormatting sqref="E104:H104">
    <cfRule type="cellIs" dxfId="1119" priority="1811" operator="between">
      <formula>6</formula>
      <formula>9</formula>
    </cfRule>
  </conditionalFormatting>
  <conditionalFormatting sqref="I104">
    <cfRule type="cellIs" dxfId="1118" priority="1807" operator="between">
      <formula>3</formula>
      <formula>6</formula>
    </cfRule>
  </conditionalFormatting>
  <conditionalFormatting sqref="I104">
    <cfRule type="cellIs" dxfId="1117" priority="1808" operator="between">
      <formula>6</formula>
      <formula>9</formula>
    </cfRule>
  </conditionalFormatting>
  <conditionalFormatting sqref="I116">
    <cfRule type="cellIs" dxfId="1116" priority="1785" operator="between">
      <formula>1</formula>
      <formula>3</formula>
    </cfRule>
  </conditionalFormatting>
  <conditionalFormatting sqref="E116:H116">
    <cfRule type="cellIs" dxfId="1115" priority="1788" operator="between">
      <formula>1</formula>
      <formula>3</formula>
    </cfRule>
  </conditionalFormatting>
  <conditionalFormatting sqref="E116:H116">
    <cfRule type="cellIs" dxfId="1114" priority="1789" operator="between">
      <formula>3</formula>
      <formula>6</formula>
    </cfRule>
  </conditionalFormatting>
  <conditionalFormatting sqref="E116:H116">
    <cfRule type="cellIs" dxfId="1113" priority="1790" operator="between">
      <formula>6</formula>
      <formula>9</formula>
    </cfRule>
  </conditionalFormatting>
  <conditionalFormatting sqref="I116">
    <cfRule type="cellIs" dxfId="1112" priority="1786" operator="between">
      <formula>3</formula>
      <formula>6</formula>
    </cfRule>
  </conditionalFormatting>
  <conditionalFormatting sqref="I116">
    <cfRule type="cellIs" dxfId="1111" priority="1787" operator="between">
      <formula>6</formula>
      <formula>9</formula>
    </cfRule>
  </conditionalFormatting>
  <conditionalFormatting sqref="I128">
    <cfRule type="cellIs" dxfId="1110" priority="1764" operator="between">
      <formula>1</formula>
      <formula>3</formula>
    </cfRule>
  </conditionalFormatting>
  <conditionalFormatting sqref="E128:H128">
    <cfRule type="cellIs" dxfId="1109" priority="1767" operator="between">
      <formula>1</formula>
      <formula>3</formula>
    </cfRule>
  </conditionalFormatting>
  <conditionalFormatting sqref="E128:H128">
    <cfRule type="cellIs" dxfId="1108" priority="1768" operator="between">
      <formula>3</formula>
      <formula>6</formula>
    </cfRule>
  </conditionalFormatting>
  <conditionalFormatting sqref="E128:H128">
    <cfRule type="cellIs" dxfId="1107" priority="1769" operator="between">
      <formula>6</formula>
      <formula>9</formula>
    </cfRule>
  </conditionalFormatting>
  <conditionalFormatting sqref="I128">
    <cfRule type="cellIs" dxfId="1106" priority="1765" operator="between">
      <formula>3</formula>
      <formula>6</formula>
    </cfRule>
  </conditionalFormatting>
  <conditionalFormatting sqref="I128">
    <cfRule type="cellIs" dxfId="1105" priority="1766" operator="between">
      <formula>6</formula>
      <formula>9</formula>
    </cfRule>
  </conditionalFormatting>
  <conditionalFormatting sqref="I140">
    <cfRule type="cellIs" dxfId="1104" priority="1743" operator="between">
      <formula>1</formula>
      <formula>3</formula>
    </cfRule>
  </conditionalFormatting>
  <conditionalFormatting sqref="E140:H140">
    <cfRule type="cellIs" dxfId="1103" priority="1746" operator="between">
      <formula>1</formula>
      <formula>3</formula>
    </cfRule>
  </conditionalFormatting>
  <conditionalFormatting sqref="E140:H140">
    <cfRule type="cellIs" dxfId="1102" priority="1747" operator="between">
      <formula>3</formula>
      <formula>6</formula>
    </cfRule>
  </conditionalFormatting>
  <conditionalFormatting sqref="E140:H140">
    <cfRule type="cellIs" dxfId="1101" priority="1748" operator="between">
      <formula>6</formula>
      <formula>9</formula>
    </cfRule>
  </conditionalFormatting>
  <conditionalFormatting sqref="I140">
    <cfRule type="cellIs" dxfId="1100" priority="1744" operator="between">
      <formula>3</formula>
      <formula>6</formula>
    </cfRule>
  </conditionalFormatting>
  <conditionalFormatting sqref="I140">
    <cfRule type="cellIs" dxfId="1099" priority="1745" operator="between">
      <formula>6</formula>
      <formula>9</formula>
    </cfRule>
  </conditionalFormatting>
  <conditionalFormatting sqref="I152">
    <cfRule type="cellIs" dxfId="1098" priority="1722" operator="between">
      <formula>1</formula>
      <formula>3</formula>
    </cfRule>
  </conditionalFormatting>
  <conditionalFormatting sqref="E152:H152">
    <cfRule type="cellIs" dxfId="1097" priority="1725" operator="between">
      <formula>1</formula>
      <formula>3</formula>
    </cfRule>
  </conditionalFormatting>
  <conditionalFormatting sqref="E152:H152">
    <cfRule type="cellIs" dxfId="1096" priority="1726" operator="between">
      <formula>3</formula>
      <formula>6</formula>
    </cfRule>
  </conditionalFormatting>
  <conditionalFormatting sqref="E152:H152">
    <cfRule type="cellIs" dxfId="1095" priority="1727" operator="between">
      <formula>6</formula>
      <formula>9</formula>
    </cfRule>
  </conditionalFormatting>
  <conditionalFormatting sqref="I152">
    <cfRule type="cellIs" dxfId="1094" priority="1723" operator="between">
      <formula>3</formula>
      <formula>6</formula>
    </cfRule>
  </conditionalFormatting>
  <conditionalFormatting sqref="I152">
    <cfRule type="cellIs" dxfId="1093" priority="1724" operator="between">
      <formula>6</formula>
      <formula>9</formula>
    </cfRule>
  </conditionalFormatting>
  <conditionalFormatting sqref="I164">
    <cfRule type="cellIs" dxfId="1092" priority="1701" operator="between">
      <formula>1</formula>
      <formula>3</formula>
    </cfRule>
  </conditionalFormatting>
  <conditionalFormatting sqref="E164:H164">
    <cfRule type="cellIs" dxfId="1091" priority="1704" operator="between">
      <formula>1</formula>
      <formula>3</formula>
    </cfRule>
  </conditionalFormatting>
  <conditionalFormatting sqref="E164:H164">
    <cfRule type="cellIs" dxfId="1090" priority="1705" operator="between">
      <formula>3</formula>
      <formula>6</formula>
    </cfRule>
  </conditionalFormatting>
  <conditionalFormatting sqref="E164:H164">
    <cfRule type="cellIs" dxfId="1089" priority="1706" operator="between">
      <formula>6</formula>
      <formula>9</formula>
    </cfRule>
  </conditionalFormatting>
  <conditionalFormatting sqref="I164">
    <cfRule type="cellIs" dxfId="1088" priority="1702" operator="between">
      <formula>3</formula>
      <formula>6</formula>
    </cfRule>
  </conditionalFormatting>
  <conditionalFormatting sqref="I164">
    <cfRule type="cellIs" dxfId="1087" priority="1703" operator="between">
      <formula>6</formula>
      <formula>9</formula>
    </cfRule>
  </conditionalFormatting>
  <conditionalFormatting sqref="I176">
    <cfRule type="cellIs" dxfId="1086" priority="1680" operator="between">
      <formula>1</formula>
      <formula>3</formula>
    </cfRule>
  </conditionalFormatting>
  <conditionalFormatting sqref="E176:H176">
    <cfRule type="cellIs" dxfId="1085" priority="1683" operator="between">
      <formula>1</formula>
      <formula>3</formula>
    </cfRule>
  </conditionalFormatting>
  <conditionalFormatting sqref="E176:H176">
    <cfRule type="cellIs" dxfId="1084" priority="1684" operator="between">
      <formula>3</formula>
      <formula>6</formula>
    </cfRule>
  </conditionalFormatting>
  <conditionalFormatting sqref="E176:H176">
    <cfRule type="cellIs" dxfId="1083" priority="1685" operator="between">
      <formula>6</formula>
      <formula>9</formula>
    </cfRule>
  </conditionalFormatting>
  <conditionalFormatting sqref="I176">
    <cfRule type="cellIs" dxfId="1082" priority="1681" operator="between">
      <formula>3</formula>
      <formula>6</formula>
    </cfRule>
  </conditionalFormatting>
  <conditionalFormatting sqref="I176">
    <cfRule type="cellIs" dxfId="1081" priority="1682" operator="between">
      <formula>6</formula>
      <formula>9</formula>
    </cfRule>
  </conditionalFormatting>
  <conditionalFormatting sqref="I188">
    <cfRule type="cellIs" dxfId="1080" priority="1659" operator="between">
      <formula>1</formula>
      <formula>3</formula>
    </cfRule>
  </conditionalFormatting>
  <conditionalFormatting sqref="E188:H188">
    <cfRule type="cellIs" dxfId="1079" priority="1662" operator="between">
      <formula>1</formula>
      <formula>3</formula>
    </cfRule>
  </conditionalFormatting>
  <conditionalFormatting sqref="E188:H188">
    <cfRule type="cellIs" dxfId="1078" priority="1663" operator="between">
      <formula>3</formula>
      <formula>6</formula>
    </cfRule>
  </conditionalFormatting>
  <conditionalFormatting sqref="E188:H188">
    <cfRule type="cellIs" dxfId="1077" priority="1664" operator="between">
      <formula>6</formula>
      <formula>9</formula>
    </cfRule>
  </conditionalFormatting>
  <conditionalFormatting sqref="I188">
    <cfRule type="cellIs" dxfId="1076" priority="1660" operator="between">
      <formula>3</formula>
      <formula>6</formula>
    </cfRule>
  </conditionalFormatting>
  <conditionalFormatting sqref="I188">
    <cfRule type="cellIs" dxfId="1075" priority="1661" operator="between">
      <formula>6</formula>
      <formula>9</formula>
    </cfRule>
  </conditionalFormatting>
  <conditionalFormatting sqref="I200">
    <cfRule type="cellIs" dxfId="1074" priority="1638" operator="between">
      <formula>1</formula>
      <formula>3</formula>
    </cfRule>
  </conditionalFormatting>
  <conditionalFormatting sqref="E200:H200">
    <cfRule type="cellIs" dxfId="1073" priority="1641" operator="between">
      <formula>1</formula>
      <formula>3</formula>
    </cfRule>
  </conditionalFormatting>
  <conditionalFormatting sqref="E200:H200">
    <cfRule type="cellIs" dxfId="1072" priority="1642" operator="between">
      <formula>3</formula>
      <formula>6</formula>
    </cfRule>
  </conditionalFormatting>
  <conditionalFormatting sqref="E200:H200">
    <cfRule type="cellIs" dxfId="1071" priority="1643" operator="between">
      <formula>6</formula>
      <formula>9</formula>
    </cfRule>
  </conditionalFormatting>
  <conditionalFormatting sqref="I200">
    <cfRule type="cellIs" dxfId="1070" priority="1639" operator="between">
      <formula>3</formula>
      <formula>6</formula>
    </cfRule>
  </conditionalFormatting>
  <conditionalFormatting sqref="I200">
    <cfRule type="cellIs" dxfId="1069" priority="1640" operator="between">
      <formula>6</formula>
      <formula>9</formula>
    </cfRule>
  </conditionalFormatting>
  <conditionalFormatting sqref="I212">
    <cfRule type="cellIs" dxfId="1068" priority="1617" operator="between">
      <formula>1</formula>
      <formula>3</formula>
    </cfRule>
  </conditionalFormatting>
  <conditionalFormatting sqref="E212:H212">
    <cfRule type="cellIs" dxfId="1067" priority="1620" operator="between">
      <formula>1</formula>
      <formula>3</formula>
    </cfRule>
  </conditionalFormatting>
  <conditionalFormatting sqref="E212:H212">
    <cfRule type="cellIs" dxfId="1066" priority="1621" operator="between">
      <formula>3</formula>
      <formula>6</formula>
    </cfRule>
  </conditionalFormatting>
  <conditionalFormatting sqref="E212:H212">
    <cfRule type="cellIs" dxfId="1065" priority="1622" operator="between">
      <formula>6</formula>
      <formula>9</formula>
    </cfRule>
  </conditionalFormatting>
  <conditionalFormatting sqref="I212">
    <cfRule type="cellIs" dxfId="1064" priority="1618" operator="between">
      <formula>3</formula>
      <formula>6</formula>
    </cfRule>
  </conditionalFormatting>
  <conditionalFormatting sqref="I212">
    <cfRule type="cellIs" dxfId="1063" priority="1619" operator="between">
      <formula>6</formula>
      <formula>9</formula>
    </cfRule>
  </conditionalFormatting>
  <conditionalFormatting sqref="I224">
    <cfRule type="cellIs" dxfId="1062" priority="1596" operator="between">
      <formula>1</formula>
      <formula>3</formula>
    </cfRule>
  </conditionalFormatting>
  <conditionalFormatting sqref="E224:H224">
    <cfRule type="cellIs" dxfId="1061" priority="1599" operator="between">
      <formula>1</formula>
      <formula>3</formula>
    </cfRule>
  </conditionalFormatting>
  <conditionalFormatting sqref="E224:H224">
    <cfRule type="cellIs" dxfId="1060" priority="1600" operator="between">
      <formula>3</formula>
      <formula>6</formula>
    </cfRule>
  </conditionalFormatting>
  <conditionalFormatting sqref="E224:H224">
    <cfRule type="cellIs" dxfId="1059" priority="1601" operator="between">
      <formula>6</formula>
      <formula>9</formula>
    </cfRule>
  </conditionalFormatting>
  <conditionalFormatting sqref="I224">
    <cfRule type="cellIs" dxfId="1058" priority="1597" operator="between">
      <formula>3</formula>
      <formula>6</formula>
    </cfRule>
  </conditionalFormatting>
  <conditionalFormatting sqref="I224">
    <cfRule type="cellIs" dxfId="1057" priority="1598" operator="between">
      <formula>6</formula>
      <formula>9</formula>
    </cfRule>
  </conditionalFormatting>
  <conditionalFormatting sqref="I237">
    <cfRule type="cellIs" dxfId="1056" priority="1575" operator="between">
      <formula>1</formula>
      <formula>3</formula>
    </cfRule>
  </conditionalFormatting>
  <conditionalFormatting sqref="E237:H237">
    <cfRule type="cellIs" dxfId="1055" priority="1578" operator="between">
      <formula>1</formula>
      <formula>3</formula>
    </cfRule>
  </conditionalFormatting>
  <conditionalFormatting sqref="E237:H237">
    <cfRule type="cellIs" dxfId="1054" priority="1579" operator="between">
      <formula>3</formula>
      <formula>6</formula>
    </cfRule>
  </conditionalFormatting>
  <conditionalFormatting sqref="E237:H237">
    <cfRule type="cellIs" dxfId="1053" priority="1580" operator="between">
      <formula>6</formula>
      <formula>9</formula>
    </cfRule>
  </conditionalFormatting>
  <conditionalFormatting sqref="I237">
    <cfRule type="cellIs" dxfId="1052" priority="1576" operator="between">
      <formula>3</formula>
      <formula>6</formula>
    </cfRule>
  </conditionalFormatting>
  <conditionalFormatting sqref="I237">
    <cfRule type="cellIs" dxfId="1051" priority="1577" operator="between">
      <formula>6</formula>
      <formula>9</formula>
    </cfRule>
  </conditionalFormatting>
  <conditionalFormatting sqref="I249">
    <cfRule type="cellIs" dxfId="1050" priority="1554" operator="between">
      <formula>1</formula>
      <formula>3</formula>
    </cfRule>
  </conditionalFormatting>
  <conditionalFormatting sqref="E249:H249">
    <cfRule type="cellIs" dxfId="1049" priority="1557" operator="between">
      <formula>1</formula>
      <formula>3</formula>
    </cfRule>
  </conditionalFormatting>
  <conditionalFormatting sqref="E249:H249">
    <cfRule type="cellIs" dxfId="1048" priority="1558" operator="between">
      <formula>3</formula>
      <formula>6</formula>
    </cfRule>
  </conditionalFormatting>
  <conditionalFormatting sqref="E249:H249">
    <cfRule type="cellIs" dxfId="1047" priority="1559" operator="between">
      <formula>6</formula>
      <formula>9</formula>
    </cfRule>
  </conditionalFormatting>
  <conditionalFormatting sqref="I249">
    <cfRule type="cellIs" dxfId="1046" priority="1555" operator="between">
      <formula>3</formula>
      <formula>6</formula>
    </cfRule>
  </conditionalFormatting>
  <conditionalFormatting sqref="I249">
    <cfRule type="cellIs" dxfId="1045" priority="1556" operator="between">
      <formula>6</formula>
      <formula>9</formula>
    </cfRule>
  </conditionalFormatting>
  <conditionalFormatting sqref="I261">
    <cfRule type="cellIs" dxfId="1044" priority="1533" operator="between">
      <formula>1</formula>
      <formula>3</formula>
    </cfRule>
  </conditionalFormatting>
  <conditionalFormatting sqref="E261:H261">
    <cfRule type="cellIs" dxfId="1043" priority="1536" operator="between">
      <formula>1</formula>
      <formula>3</formula>
    </cfRule>
  </conditionalFormatting>
  <conditionalFormatting sqref="E261:H261">
    <cfRule type="cellIs" dxfId="1042" priority="1537" operator="between">
      <formula>3</formula>
      <formula>6</formula>
    </cfRule>
  </conditionalFormatting>
  <conditionalFormatting sqref="E261:H261">
    <cfRule type="cellIs" dxfId="1041" priority="1538" operator="between">
      <formula>6</formula>
      <formula>9</formula>
    </cfRule>
  </conditionalFormatting>
  <conditionalFormatting sqref="I261">
    <cfRule type="cellIs" dxfId="1040" priority="1534" operator="between">
      <formula>3</formula>
      <formula>6</formula>
    </cfRule>
  </conditionalFormatting>
  <conditionalFormatting sqref="I261">
    <cfRule type="cellIs" dxfId="1039" priority="1535" operator="between">
      <formula>6</formula>
      <formula>9</formula>
    </cfRule>
  </conditionalFormatting>
  <conditionalFormatting sqref="I273">
    <cfRule type="cellIs" dxfId="1038" priority="1512" operator="between">
      <formula>1</formula>
      <formula>3</formula>
    </cfRule>
  </conditionalFormatting>
  <conditionalFormatting sqref="E273:H273">
    <cfRule type="cellIs" dxfId="1037" priority="1515" operator="between">
      <formula>1</formula>
      <formula>3</formula>
    </cfRule>
  </conditionalFormatting>
  <conditionalFormatting sqref="E273:H273">
    <cfRule type="cellIs" dxfId="1036" priority="1516" operator="between">
      <formula>3</formula>
      <formula>6</formula>
    </cfRule>
  </conditionalFormatting>
  <conditionalFormatting sqref="E273:H273">
    <cfRule type="cellIs" dxfId="1035" priority="1517" operator="between">
      <formula>6</formula>
      <formula>9</formula>
    </cfRule>
  </conditionalFormatting>
  <conditionalFormatting sqref="I273">
    <cfRule type="cellIs" dxfId="1034" priority="1513" operator="between">
      <formula>3</formula>
      <formula>6</formula>
    </cfRule>
  </conditionalFormatting>
  <conditionalFormatting sqref="I273">
    <cfRule type="cellIs" dxfId="1033" priority="1514" operator="between">
      <formula>6</formula>
      <formula>9</formula>
    </cfRule>
  </conditionalFormatting>
  <conditionalFormatting sqref="I285">
    <cfRule type="cellIs" dxfId="1032" priority="1491" operator="between">
      <formula>1</formula>
      <formula>3</formula>
    </cfRule>
  </conditionalFormatting>
  <conditionalFormatting sqref="E285:H285">
    <cfRule type="cellIs" dxfId="1031" priority="1494" operator="between">
      <formula>1</formula>
      <formula>3</formula>
    </cfRule>
  </conditionalFormatting>
  <conditionalFormatting sqref="E285:H285">
    <cfRule type="cellIs" dxfId="1030" priority="1495" operator="between">
      <formula>3</formula>
      <formula>6</formula>
    </cfRule>
  </conditionalFormatting>
  <conditionalFormatting sqref="E285:H285">
    <cfRule type="cellIs" dxfId="1029" priority="1496" operator="between">
      <formula>6</formula>
      <formula>9</formula>
    </cfRule>
  </conditionalFormatting>
  <conditionalFormatting sqref="I285">
    <cfRule type="cellIs" dxfId="1028" priority="1492" operator="between">
      <formula>3</formula>
      <formula>6</formula>
    </cfRule>
  </conditionalFormatting>
  <conditionalFormatting sqref="I285">
    <cfRule type="cellIs" dxfId="1027" priority="1493" operator="between">
      <formula>6</formula>
      <formula>9</formula>
    </cfRule>
  </conditionalFormatting>
  <conditionalFormatting sqref="I297">
    <cfRule type="cellIs" dxfId="1026" priority="1470" operator="between">
      <formula>1</formula>
      <formula>3</formula>
    </cfRule>
  </conditionalFormatting>
  <conditionalFormatting sqref="E297:H297">
    <cfRule type="cellIs" dxfId="1025" priority="1473" operator="between">
      <formula>1</formula>
      <formula>3</formula>
    </cfRule>
  </conditionalFormatting>
  <conditionalFormatting sqref="E297:H297">
    <cfRule type="cellIs" dxfId="1024" priority="1474" operator="between">
      <formula>3</formula>
      <formula>6</formula>
    </cfRule>
  </conditionalFormatting>
  <conditionalFormatting sqref="E297:H297">
    <cfRule type="cellIs" dxfId="1023" priority="1475" operator="between">
      <formula>6</formula>
      <formula>9</formula>
    </cfRule>
  </conditionalFormatting>
  <conditionalFormatting sqref="I297">
    <cfRule type="cellIs" dxfId="1022" priority="1471" operator="between">
      <formula>3</formula>
      <formula>6</formula>
    </cfRule>
  </conditionalFormatting>
  <conditionalFormatting sqref="I297">
    <cfRule type="cellIs" dxfId="1021" priority="1472" operator="between">
      <formula>6</formula>
      <formula>9</formula>
    </cfRule>
  </conditionalFormatting>
  <conditionalFormatting sqref="I309">
    <cfRule type="cellIs" dxfId="1020" priority="1449" operator="between">
      <formula>1</formula>
      <formula>3</formula>
    </cfRule>
  </conditionalFormatting>
  <conditionalFormatting sqref="E309:H309">
    <cfRule type="cellIs" dxfId="1019" priority="1452" operator="between">
      <formula>1</formula>
      <formula>3</formula>
    </cfRule>
  </conditionalFormatting>
  <conditionalFormatting sqref="E309:H309">
    <cfRule type="cellIs" dxfId="1018" priority="1453" operator="between">
      <formula>3</formula>
      <formula>6</formula>
    </cfRule>
  </conditionalFormatting>
  <conditionalFormatting sqref="E309:H309">
    <cfRule type="cellIs" dxfId="1017" priority="1454" operator="between">
      <formula>6</formula>
      <formula>9</formula>
    </cfRule>
  </conditionalFormatting>
  <conditionalFormatting sqref="I309">
    <cfRule type="cellIs" dxfId="1016" priority="1450" operator="between">
      <formula>3</formula>
      <formula>6</formula>
    </cfRule>
  </conditionalFormatting>
  <conditionalFormatting sqref="I309">
    <cfRule type="cellIs" dxfId="1015" priority="1451" operator="between">
      <formula>6</formula>
      <formula>9</formula>
    </cfRule>
  </conditionalFormatting>
  <conditionalFormatting sqref="I321">
    <cfRule type="cellIs" dxfId="1014" priority="1428" operator="between">
      <formula>1</formula>
      <formula>3</formula>
    </cfRule>
  </conditionalFormatting>
  <conditionalFormatting sqref="E321:H321">
    <cfRule type="cellIs" dxfId="1013" priority="1431" operator="between">
      <formula>1</formula>
      <formula>3</formula>
    </cfRule>
  </conditionalFormatting>
  <conditionalFormatting sqref="E321:H321">
    <cfRule type="cellIs" dxfId="1012" priority="1432" operator="between">
      <formula>3</formula>
      <formula>6</formula>
    </cfRule>
  </conditionalFormatting>
  <conditionalFormatting sqref="E321:H321">
    <cfRule type="cellIs" dxfId="1011" priority="1433" operator="between">
      <formula>6</formula>
      <formula>9</formula>
    </cfRule>
  </conditionalFormatting>
  <conditionalFormatting sqref="I321">
    <cfRule type="cellIs" dxfId="1010" priority="1429" operator="between">
      <formula>3</formula>
      <formula>6</formula>
    </cfRule>
  </conditionalFormatting>
  <conditionalFormatting sqref="I321">
    <cfRule type="cellIs" dxfId="1009" priority="1430" operator="between">
      <formula>6</formula>
      <formula>9</formula>
    </cfRule>
  </conditionalFormatting>
  <conditionalFormatting sqref="I333">
    <cfRule type="cellIs" dxfId="1008" priority="1407" operator="between">
      <formula>1</formula>
      <formula>3</formula>
    </cfRule>
  </conditionalFormatting>
  <conditionalFormatting sqref="E333:H333">
    <cfRule type="cellIs" dxfId="1007" priority="1410" operator="between">
      <formula>1</formula>
      <formula>3</formula>
    </cfRule>
  </conditionalFormatting>
  <conditionalFormatting sqref="E333:H333">
    <cfRule type="cellIs" dxfId="1006" priority="1411" operator="between">
      <formula>3</formula>
      <formula>6</formula>
    </cfRule>
  </conditionalFormatting>
  <conditionalFormatting sqref="E333:H333">
    <cfRule type="cellIs" dxfId="1005" priority="1412" operator="between">
      <formula>6</formula>
      <formula>9</formula>
    </cfRule>
  </conditionalFormatting>
  <conditionalFormatting sqref="I333">
    <cfRule type="cellIs" dxfId="1004" priority="1408" operator="between">
      <formula>3</formula>
      <formula>6</formula>
    </cfRule>
  </conditionalFormatting>
  <conditionalFormatting sqref="I333">
    <cfRule type="cellIs" dxfId="1003" priority="1409" operator="between">
      <formula>6</formula>
      <formula>9</formula>
    </cfRule>
  </conditionalFormatting>
  <conditionalFormatting sqref="I345">
    <cfRule type="cellIs" dxfId="1002" priority="1386" operator="between">
      <formula>1</formula>
      <formula>3</formula>
    </cfRule>
  </conditionalFormatting>
  <conditionalFormatting sqref="E345:H345">
    <cfRule type="cellIs" dxfId="1001" priority="1389" operator="between">
      <formula>1</formula>
      <formula>3</formula>
    </cfRule>
  </conditionalFormatting>
  <conditionalFormatting sqref="E345:H345">
    <cfRule type="cellIs" dxfId="1000" priority="1390" operator="between">
      <formula>3</formula>
      <formula>6</formula>
    </cfRule>
  </conditionalFormatting>
  <conditionalFormatting sqref="E345:H345">
    <cfRule type="cellIs" dxfId="999" priority="1391" operator="between">
      <formula>6</formula>
      <formula>9</formula>
    </cfRule>
  </conditionalFormatting>
  <conditionalFormatting sqref="I345">
    <cfRule type="cellIs" dxfId="998" priority="1387" operator="between">
      <formula>3</formula>
      <formula>6</formula>
    </cfRule>
  </conditionalFormatting>
  <conditionalFormatting sqref="I345">
    <cfRule type="cellIs" dxfId="997" priority="1388" operator="between">
      <formula>6</formula>
      <formula>9</formula>
    </cfRule>
  </conditionalFormatting>
  <conditionalFormatting sqref="I357">
    <cfRule type="cellIs" dxfId="996" priority="1365" operator="between">
      <formula>1</formula>
      <formula>3</formula>
    </cfRule>
  </conditionalFormatting>
  <conditionalFormatting sqref="E357:H357">
    <cfRule type="cellIs" dxfId="995" priority="1368" operator="between">
      <formula>1</formula>
      <formula>3</formula>
    </cfRule>
  </conditionalFormatting>
  <conditionalFormatting sqref="E357:H357">
    <cfRule type="cellIs" dxfId="994" priority="1369" operator="between">
      <formula>3</formula>
      <formula>6</formula>
    </cfRule>
  </conditionalFormatting>
  <conditionalFormatting sqref="E357:H357">
    <cfRule type="cellIs" dxfId="993" priority="1370" operator="between">
      <formula>6</formula>
      <formula>9</formula>
    </cfRule>
  </conditionalFormatting>
  <conditionalFormatting sqref="I357">
    <cfRule type="cellIs" dxfId="992" priority="1366" operator="between">
      <formula>3</formula>
      <formula>6</formula>
    </cfRule>
  </conditionalFormatting>
  <conditionalFormatting sqref="I357">
    <cfRule type="cellIs" dxfId="991" priority="1367" operator="between">
      <formula>6</formula>
      <formula>9</formula>
    </cfRule>
  </conditionalFormatting>
  <conditionalFormatting sqref="I369">
    <cfRule type="cellIs" dxfId="990" priority="1344" operator="between">
      <formula>1</formula>
      <formula>3</formula>
    </cfRule>
  </conditionalFormatting>
  <conditionalFormatting sqref="E369:H369">
    <cfRule type="cellIs" dxfId="989" priority="1347" operator="between">
      <formula>1</formula>
      <formula>3</formula>
    </cfRule>
  </conditionalFormatting>
  <conditionalFormatting sqref="E369:H369">
    <cfRule type="cellIs" dxfId="988" priority="1348" operator="between">
      <formula>3</formula>
      <formula>6</formula>
    </cfRule>
  </conditionalFormatting>
  <conditionalFormatting sqref="E369:H369">
    <cfRule type="cellIs" dxfId="987" priority="1349" operator="between">
      <formula>6</formula>
      <formula>9</formula>
    </cfRule>
  </conditionalFormatting>
  <conditionalFormatting sqref="I369">
    <cfRule type="cellIs" dxfId="986" priority="1345" operator="between">
      <formula>3</formula>
      <formula>6</formula>
    </cfRule>
  </conditionalFormatting>
  <conditionalFormatting sqref="I369">
    <cfRule type="cellIs" dxfId="985" priority="1346" operator="between">
      <formula>6</formula>
      <formula>9</formula>
    </cfRule>
  </conditionalFormatting>
  <conditionalFormatting sqref="I381">
    <cfRule type="cellIs" dxfId="984" priority="1323" operator="between">
      <formula>1</formula>
      <formula>3</formula>
    </cfRule>
  </conditionalFormatting>
  <conditionalFormatting sqref="E381:H381">
    <cfRule type="cellIs" dxfId="983" priority="1326" operator="between">
      <formula>1</formula>
      <formula>3</formula>
    </cfRule>
  </conditionalFormatting>
  <conditionalFormatting sqref="E381:H381">
    <cfRule type="cellIs" dxfId="982" priority="1327" operator="between">
      <formula>3</formula>
      <formula>6</formula>
    </cfRule>
  </conditionalFormatting>
  <conditionalFormatting sqref="E381:H381">
    <cfRule type="cellIs" dxfId="981" priority="1328" operator="between">
      <formula>6</formula>
      <formula>9</formula>
    </cfRule>
  </conditionalFormatting>
  <conditionalFormatting sqref="I381">
    <cfRule type="cellIs" dxfId="980" priority="1324" operator="between">
      <formula>3</formula>
      <formula>6</formula>
    </cfRule>
  </conditionalFormatting>
  <conditionalFormatting sqref="I381">
    <cfRule type="cellIs" dxfId="979" priority="1325" operator="between">
      <formula>6</formula>
      <formula>9</formula>
    </cfRule>
  </conditionalFormatting>
  <conditionalFormatting sqref="I393">
    <cfRule type="cellIs" dxfId="978" priority="1302" operator="between">
      <formula>1</formula>
      <formula>3</formula>
    </cfRule>
  </conditionalFormatting>
  <conditionalFormatting sqref="E393:H393">
    <cfRule type="cellIs" dxfId="977" priority="1305" operator="between">
      <formula>1</formula>
      <formula>3</formula>
    </cfRule>
  </conditionalFormatting>
  <conditionalFormatting sqref="E393:H393">
    <cfRule type="cellIs" dxfId="976" priority="1306" operator="between">
      <formula>3</formula>
      <formula>6</formula>
    </cfRule>
  </conditionalFormatting>
  <conditionalFormatting sqref="E393:H393">
    <cfRule type="cellIs" dxfId="975" priority="1307" operator="between">
      <formula>6</formula>
      <formula>9</formula>
    </cfRule>
  </conditionalFormatting>
  <conditionalFormatting sqref="I393">
    <cfRule type="cellIs" dxfId="974" priority="1303" operator="between">
      <formula>3</formula>
      <formula>6</formula>
    </cfRule>
  </conditionalFormatting>
  <conditionalFormatting sqref="I393">
    <cfRule type="cellIs" dxfId="973" priority="1304" operator="between">
      <formula>6</formula>
      <formula>9</formula>
    </cfRule>
  </conditionalFormatting>
  <conditionalFormatting sqref="I405">
    <cfRule type="cellIs" dxfId="972" priority="1281" operator="between">
      <formula>1</formula>
      <formula>3</formula>
    </cfRule>
  </conditionalFormatting>
  <conditionalFormatting sqref="E405:H405">
    <cfRule type="cellIs" dxfId="971" priority="1284" operator="between">
      <formula>1</formula>
      <formula>3</formula>
    </cfRule>
  </conditionalFormatting>
  <conditionalFormatting sqref="E405:H405">
    <cfRule type="cellIs" dxfId="970" priority="1285" operator="between">
      <formula>3</formula>
      <formula>6</formula>
    </cfRule>
  </conditionalFormatting>
  <conditionalFormatting sqref="E405:H405">
    <cfRule type="cellIs" dxfId="969" priority="1286" operator="between">
      <formula>6</formula>
      <formula>9</formula>
    </cfRule>
  </conditionalFormatting>
  <conditionalFormatting sqref="I405">
    <cfRule type="cellIs" dxfId="968" priority="1282" operator="between">
      <formula>3</formula>
      <formula>6</formula>
    </cfRule>
  </conditionalFormatting>
  <conditionalFormatting sqref="I405">
    <cfRule type="cellIs" dxfId="967" priority="1283" operator="between">
      <formula>6</formula>
      <formula>9</formula>
    </cfRule>
  </conditionalFormatting>
  <conditionalFormatting sqref="I417">
    <cfRule type="cellIs" dxfId="966" priority="1260" operator="between">
      <formula>1</formula>
      <formula>3</formula>
    </cfRule>
  </conditionalFormatting>
  <conditionalFormatting sqref="E417:H417">
    <cfRule type="cellIs" dxfId="965" priority="1263" operator="between">
      <formula>1</formula>
      <formula>3</formula>
    </cfRule>
  </conditionalFormatting>
  <conditionalFormatting sqref="E417:H417">
    <cfRule type="cellIs" dxfId="964" priority="1264" operator="between">
      <formula>3</formula>
      <formula>6</formula>
    </cfRule>
  </conditionalFormatting>
  <conditionalFormatting sqref="E417:H417">
    <cfRule type="cellIs" dxfId="963" priority="1265" operator="between">
      <formula>6</formula>
      <formula>9</formula>
    </cfRule>
  </conditionalFormatting>
  <conditionalFormatting sqref="I417">
    <cfRule type="cellIs" dxfId="962" priority="1261" operator="between">
      <formula>3</formula>
      <formula>6</formula>
    </cfRule>
  </conditionalFormatting>
  <conditionalFormatting sqref="I417">
    <cfRule type="cellIs" dxfId="961" priority="1262" operator="between">
      <formula>6</formula>
      <formula>9</formula>
    </cfRule>
  </conditionalFormatting>
  <conditionalFormatting sqref="I429">
    <cfRule type="cellIs" dxfId="960" priority="1239" operator="between">
      <formula>1</formula>
      <formula>3</formula>
    </cfRule>
  </conditionalFormatting>
  <conditionalFormatting sqref="E429:H429">
    <cfRule type="cellIs" dxfId="959" priority="1242" operator="between">
      <formula>1</formula>
      <formula>3</formula>
    </cfRule>
  </conditionalFormatting>
  <conditionalFormatting sqref="E429:H429">
    <cfRule type="cellIs" dxfId="958" priority="1243" operator="between">
      <formula>3</formula>
      <formula>6</formula>
    </cfRule>
  </conditionalFormatting>
  <conditionalFormatting sqref="E429:H429">
    <cfRule type="cellIs" dxfId="957" priority="1244" operator="between">
      <formula>6</formula>
      <formula>9</formula>
    </cfRule>
  </conditionalFormatting>
  <conditionalFormatting sqref="I429">
    <cfRule type="cellIs" dxfId="956" priority="1240" operator="between">
      <formula>3</formula>
      <formula>6</formula>
    </cfRule>
  </conditionalFormatting>
  <conditionalFormatting sqref="I429">
    <cfRule type="cellIs" dxfId="955" priority="1241" operator="between">
      <formula>6</formula>
      <formula>9</formula>
    </cfRule>
  </conditionalFormatting>
  <conditionalFormatting sqref="I441">
    <cfRule type="cellIs" dxfId="954" priority="1218" operator="between">
      <formula>1</formula>
      <formula>3</formula>
    </cfRule>
  </conditionalFormatting>
  <conditionalFormatting sqref="E441:H441">
    <cfRule type="cellIs" dxfId="953" priority="1221" operator="between">
      <formula>1</formula>
      <formula>3</formula>
    </cfRule>
  </conditionalFormatting>
  <conditionalFormatting sqref="E441:H441">
    <cfRule type="cellIs" dxfId="952" priority="1222" operator="between">
      <formula>3</formula>
      <formula>6</formula>
    </cfRule>
  </conditionalFormatting>
  <conditionalFormatting sqref="E441:H441">
    <cfRule type="cellIs" dxfId="951" priority="1223" operator="between">
      <formula>6</formula>
      <formula>9</formula>
    </cfRule>
  </conditionalFormatting>
  <conditionalFormatting sqref="I441">
    <cfRule type="cellIs" dxfId="950" priority="1219" operator="between">
      <formula>3</formula>
      <formula>6</formula>
    </cfRule>
  </conditionalFormatting>
  <conditionalFormatting sqref="I441">
    <cfRule type="cellIs" dxfId="949" priority="1220" operator="between">
      <formula>6</formula>
      <formula>9</formula>
    </cfRule>
  </conditionalFormatting>
  <conditionalFormatting sqref="I10">
    <cfRule type="cellIs" dxfId="948" priority="1211" operator="between">
      <formula>1</formula>
      <formula>3</formula>
    </cfRule>
  </conditionalFormatting>
  <conditionalFormatting sqref="I10">
    <cfRule type="cellIs" dxfId="947" priority="1212" operator="between">
      <formula>3</formula>
      <formula>6</formula>
    </cfRule>
  </conditionalFormatting>
  <conditionalFormatting sqref="I10">
    <cfRule type="cellIs" dxfId="946" priority="1213" operator="between">
      <formula>6</formula>
      <formula>9</formula>
    </cfRule>
  </conditionalFormatting>
  <conditionalFormatting sqref="K10">
    <cfRule type="cellIs" dxfId="945" priority="1208" operator="between">
      <formula>1</formula>
      <formula>3</formula>
    </cfRule>
  </conditionalFormatting>
  <conditionalFormatting sqref="K10">
    <cfRule type="cellIs" dxfId="944" priority="1209" operator="between">
      <formula>3</formula>
      <formula>6</formula>
    </cfRule>
  </conditionalFormatting>
  <conditionalFormatting sqref="K10">
    <cfRule type="cellIs" dxfId="943" priority="1210" operator="between">
      <formula>6</formula>
      <formula>9</formula>
    </cfRule>
  </conditionalFormatting>
  <conditionalFormatting sqref="G11">
    <cfRule type="cellIs" dxfId="942" priority="1205" operator="between">
      <formula>1</formula>
      <formula>3</formula>
    </cfRule>
  </conditionalFormatting>
  <conditionalFormatting sqref="G11">
    <cfRule type="cellIs" dxfId="941" priority="1206" operator="between">
      <formula>3</formula>
      <formula>6</formula>
    </cfRule>
  </conditionalFormatting>
  <conditionalFormatting sqref="G11">
    <cfRule type="cellIs" dxfId="940" priority="1207" operator="between">
      <formula>6</formula>
      <formula>9</formula>
    </cfRule>
  </conditionalFormatting>
  <conditionalFormatting sqref="I11">
    <cfRule type="cellIs" dxfId="939" priority="1202" operator="between">
      <formula>1</formula>
      <formula>3</formula>
    </cfRule>
  </conditionalFormatting>
  <conditionalFormatting sqref="I11">
    <cfRule type="cellIs" dxfId="938" priority="1203" operator="between">
      <formula>3</formula>
      <formula>6</formula>
    </cfRule>
  </conditionalFormatting>
  <conditionalFormatting sqref="I11">
    <cfRule type="cellIs" dxfId="937" priority="1204" operator="between">
      <formula>6</formula>
      <formula>9</formula>
    </cfRule>
  </conditionalFormatting>
  <conditionalFormatting sqref="K11">
    <cfRule type="cellIs" dxfId="936" priority="1199" operator="between">
      <formula>1</formula>
      <formula>3</formula>
    </cfRule>
  </conditionalFormatting>
  <conditionalFormatting sqref="K11">
    <cfRule type="cellIs" dxfId="935" priority="1200" operator="between">
      <formula>3</formula>
      <formula>6</formula>
    </cfRule>
  </conditionalFormatting>
  <conditionalFormatting sqref="K11">
    <cfRule type="cellIs" dxfId="934" priority="1201" operator="between">
      <formula>6</formula>
      <formula>9</formula>
    </cfRule>
  </conditionalFormatting>
  <conditionalFormatting sqref="G22">
    <cfRule type="cellIs" dxfId="933" priority="1196" operator="between">
      <formula>1</formula>
      <formula>3</formula>
    </cfRule>
  </conditionalFormatting>
  <conditionalFormatting sqref="G22">
    <cfRule type="cellIs" dxfId="932" priority="1197" operator="between">
      <formula>3</formula>
      <formula>6</formula>
    </cfRule>
  </conditionalFormatting>
  <conditionalFormatting sqref="G22">
    <cfRule type="cellIs" dxfId="931" priority="1198" operator="between">
      <formula>6</formula>
      <formula>9</formula>
    </cfRule>
  </conditionalFormatting>
  <conditionalFormatting sqref="I22">
    <cfRule type="cellIs" dxfId="930" priority="1189" operator="between">
      <formula>1</formula>
      <formula>3</formula>
    </cfRule>
  </conditionalFormatting>
  <conditionalFormatting sqref="I22">
    <cfRule type="cellIs" dxfId="929" priority="1190" operator="between">
      <formula>3</formula>
      <formula>6</formula>
    </cfRule>
  </conditionalFormatting>
  <conditionalFormatting sqref="I22">
    <cfRule type="cellIs" dxfId="928" priority="1191" operator="between">
      <formula>6</formula>
      <formula>9</formula>
    </cfRule>
  </conditionalFormatting>
  <conditionalFormatting sqref="K22">
    <cfRule type="cellIs" dxfId="927" priority="1186" operator="between">
      <formula>1</formula>
      <formula>3</formula>
    </cfRule>
  </conditionalFormatting>
  <conditionalFormatting sqref="K22">
    <cfRule type="cellIs" dxfId="926" priority="1187" operator="between">
      <formula>3</formula>
      <formula>6</formula>
    </cfRule>
  </conditionalFormatting>
  <conditionalFormatting sqref="K22">
    <cfRule type="cellIs" dxfId="925" priority="1188" operator="between">
      <formula>6</formula>
      <formula>9</formula>
    </cfRule>
  </conditionalFormatting>
  <conditionalFormatting sqref="E34:E35 G34">
    <cfRule type="cellIs" dxfId="924" priority="1174" operator="between">
      <formula>1</formula>
      <formula>3</formula>
    </cfRule>
  </conditionalFormatting>
  <conditionalFormatting sqref="E34:E35 G34">
    <cfRule type="cellIs" dxfId="923" priority="1175" operator="between">
      <formula>3</formula>
      <formula>6</formula>
    </cfRule>
  </conditionalFormatting>
  <conditionalFormatting sqref="E34:E35 G34">
    <cfRule type="cellIs" dxfId="922" priority="1176" operator="between">
      <formula>6</formula>
      <formula>9</formula>
    </cfRule>
  </conditionalFormatting>
  <conditionalFormatting sqref="I34">
    <cfRule type="cellIs" dxfId="921" priority="1167" operator="between">
      <formula>1</formula>
      <formula>3</formula>
    </cfRule>
  </conditionalFormatting>
  <conditionalFormatting sqref="I34">
    <cfRule type="cellIs" dxfId="920" priority="1168" operator="between">
      <formula>3</formula>
      <formula>6</formula>
    </cfRule>
  </conditionalFormatting>
  <conditionalFormatting sqref="I34">
    <cfRule type="cellIs" dxfId="919" priority="1169" operator="between">
      <formula>6</formula>
      <formula>9</formula>
    </cfRule>
  </conditionalFormatting>
  <conditionalFormatting sqref="K34">
    <cfRule type="cellIs" dxfId="918" priority="1164" operator="between">
      <formula>1</formula>
      <formula>3</formula>
    </cfRule>
  </conditionalFormatting>
  <conditionalFormatting sqref="K34">
    <cfRule type="cellIs" dxfId="917" priority="1165" operator="between">
      <formula>3</formula>
      <formula>6</formula>
    </cfRule>
  </conditionalFormatting>
  <conditionalFormatting sqref="K34">
    <cfRule type="cellIs" dxfId="916" priority="1166" operator="between">
      <formula>6</formula>
      <formula>9</formula>
    </cfRule>
  </conditionalFormatting>
  <conditionalFormatting sqref="G35">
    <cfRule type="cellIs" dxfId="915" priority="1161" operator="between">
      <formula>1</formula>
      <formula>3</formula>
    </cfRule>
  </conditionalFormatting>
  <conditionalFormatting sqref="G35">
    <cfRule type="cellIs" dxfId="914" priority="1162" operator="between">
      <formula>3</formula>
      <formula>6</formula>
    </cfRule>
  </conditionalFormatting>
  <conditionalFormatting sqref="G35">
    <cfRule type="cellIs" dxfId="913" priority="1163" operator="between">
      <formula>6</formula>
      <formula>9</formula>
    </cfRule>
  </conditionalFormatting>
  <conditionalFormatting sqref="I35">
    <cfRule type="cellIs" dxfId="912" priority="1158" operator="between">
      <formula>1</formula>
      <formula>3</formula>
    </cfRule>
  </conditionalFormatting>
  <conditionalFormatting sqref="I35">
    <cfRule type="cellIs" dxfId="911" priority="1159" operator="between">
      <formula>3</formula>
      <formula>6</formula>
    </cfRule>
  </conditionalFormatting>
  <conditionalFormatting sqref="I35">
    <cfRule type="cellIs" dxfId="910" priority="1160" operator="between">
      <formula>6</formula>
      <formula>9</formula>
    </cfRule>
  </conditionalFormatting>
  <conditionalFormatting sqref="K35">
    <cfRule type="cellIs" dxfId="909" priority="1155" operator="between">
      <formula>1</formula>
      <formula>3</formula>
    </cfRule>
  </conditionalFormatting>
  <conditionalFormatting sqref="K35">
    <cfRule type="cellIs" dxfId="908" priority="1156" operator="between">
      <formula>3</formula>
      <formula>6</formula>
    </cfRule>
  </conditionalFormatting>
  <conditionalFormatting sqref="K35">
    <cfRule type="cellIs" dxfId="907" priority="1157" operator="between">
      <formula>6</formula>
      <formula>9</formula>
    </cfRule>
  </conditionalFormatting>
  <conditionalFormatting sqref="E46:E47 G46">
    <cfRule type="cellIs" dxfId="906" priority="1152" operator="between">
      <formula>1</formula>
      <formula>3</formula>
    </cfRule>
  </conditionalFormatting>
  <conditionalFormatting sqref="E46:E47 G46">
    <cfRule type="cellIs" dxfId="905" priority="1153" operator="between">
      <formula>3</formula>
      <formula>6</formula>
    </cfRule>
  </conditionalFormatting>
  <conditionalFormatting sqref="E46:E47 G46">
    <cfRule type="cellIs" dxfId="904" priority="1154" operator="between">
      <formula>6</formula>
      <formula>9</formula>
    </cfRule>
  </conditionalFormatting>
  <conditionalFormatting sqref="I46">
    <cfRule type="cellIs" dxfId="903" priority="1145" operator="between">
      <formula>1</formula>
      <formula>3</formula>
    </cfRule>
  </conditionalFormatting>
  <conditionalFormatting sqref="I46">
    <cfRule type="cellIs" dxfId="902" priority="1146" operator="between">
      <formula>3</formula>
      <formula>6</formula>
    </cfRule>
  </conditionalFormatting>
  <conditionalFormatting sqref="I46">
    <cfRule type="cellIs" dxfId="901" priority="1147" operator="between">
      <formula>6</formula>
      <formula>9</formula>
    </cfRule>
  </conditionalFormatting>
  <conditionalFormatting sqref="K46">
    <cfRule type="cellIs" dxfId="900" priority="1142" operator="between">
      <formula>1</formula>
      <formula>3</formula>
    </cfRule>
  </conditionalFormatting>
  <conditionalFormatting sqref="K46">
    <cfRule type="cellIs" dxfId="899" priority="1143" operator="between">
      <formula>3</formula>
      <formula>6</formula>
    </cfRule>
  </conditionalFormatting>
  <conditionalFormatting sqref="K46">
    <cfRule type="cellIs" dxfId="898" priority="1144" operator="between">
      <formula>6</formula>
      <formula>9</formula>
    </cfRule>
  </conditionalFormatting>
  <conditionalFormatting sqref="G47">
    <cfRule type="cellIs" dxfId="897" priority="1139" operator="between">
      <formula>1</formula>
      <formula>3</formula>
    </cfRule>
  </conditionalFormatting>
  <conditionalFormatting sqref="G47">
    <cfRule type="cellIs" dxfId="896" priority="1140" operator="between">
      <formula>3</formula>
      <formula>6</formula>
    </cfRule>
  </conditionalFormatting>
  <conditionalFormatting sqref="G47">
    <cfRule type="cellIs" dxfId="895" priority="1141" operator="between">
      <formula>6</formula>
      <formula>9</formula>
    </cfRule>
  </conditionalFormatting>
  <conditionalFormatting sqref="I47">
    <cfRule type="cellIs" dxfId="894" priority="1136" operator="between">
      <formula>1</formula>
      <formula>3</formula>
    </cfRule>
  </conditionalFormatting>
  <conditionalFormatting sqref="I47">
    <cfRule type="cellIs" dxfId="893" priority="1137" operator="between">
      <formula>3</formula>
      <formula>6</formula>
    </cfRule>
  </conditionalFormatting>
  <conditionalFormatting sqref="I47">
    <cfRule type="cellIs" dxfId="892" priority="1138" operator="between">
      <formula>6</formula>
      <formula>9</formula>
    </cfRule>
  </conditionalFormatting>
  <conditionalFormatting sqref="K47">
    <cfRule type="cellIs" dxfId="891" priority="1133" operator="between">
      <formula>1</formula>
      <formula>3</formula>
    </cfRule>
  </conditionalFormatting>
  <conditionalFormatting sqref="K47">
    <cfRule type="cellIs" dxfId="890" priority="1134" operator="between">
      <formula>3</formula>
      <formula>6</formula>
    </cfRule>
  </conditionalFormatting>
  <conditionalFormatting sqref="K47">
    <cfRule type="cellIs" dxfId="889" priority="1135" operator="between">
      <formula>6</formula>
      <formula>9</formula>
    </cfRule>
  </conditionalFormatting>
  <conditionalFormatting sqref="E58:E59 G58">
    <cfRule type="cellIs" dxfId="888" priority="1130" operator="between">
      <formula>1</formula>
      <formula>3</formula>
    </cfRule>
  </conditionalFormatting>
  <conditionalFormatting sqref="E58:E59 G58">
    <cfRule type="cellIs" dxfId="887" priority="1131" operator="between">
      <formula>3</formula>
      <formula>6</formula>
    </cfRule>
  </conditionalFormatting>
  <conditionalFormatting sqref="E58:E59 G58">
    <cfRule type="cellIs" dxfId="886" priority="1132" operator="between">
      <formula>6</formula>
      <formula>9</formula>
    </cfRule>
  </conditionalFormatting>
  <conditionalFormatting sqref="I58">
    <cfRule type="cellIs" dxfId="885" priority="1123" operator="between">
      <formula>1</formula>
      <formula>3</formula>
    </cfRule>
  </conditionalFormatting>
  <conditionalFormatting sqref="I58">
    <cfRule type="cellIs" dxfId="884" priority="1124" operator="between">
      <formula>3</formula>
      <formula>6</formula>
    </cfRule>
  </conditionalFormatting>
  <conditionalFormatting sqref="I58">
    <cfRule type="cellIs" dxfId="883" priority="1125" operator="between">
      <formula>6</formula>
      <formula>9</formula>
    </cfRule>
  </conditionalFormatting>
  <conditionalFormatting sqref="K58">
    <cfRule type="cellIs" dxfId="882" priority="1120" operator="between">
      <formula>1</formula>
      <formula>3</formula>
    </cfRule>
  </conditionalFormatting>
  <conditionalFormatting sqref="K58">
    <cfRule type="cellIs" dxfId="881" priority="1121" operator="between">
      <formula>3</formula>
      <formula>6</formula>
    </cfRule>
  </conditionalFormatting>
  <conditionalFormatting sqref="K58">
    <cfRule type="cellIs" dxfId="880" priority="1122" operator="between">
      <formula>6</formula>
      <formula>9</formula>
    </cfRule>
  </conditionalFormatting>
  <conditionalFormatting sqref="G59">
    <cfRule type="cellIs" dxfId="879" priority="1117" operator="between">
      <formula>1</formula>
      <formula>3</formula>
    </cfRule>
  </conditionalFormatting>
  <conditionalFormatting sqref="G59">
    <cfRule type="cellIs" dxfId="878" priority="1118" operator="between">
      <formula>3</formula>
      <formula>6</formula>
    </cfRule>
  </conditionalFormatting>
  <conditionalFormatting sqref="G59">
    <cfRule type="cellIs" dxfId="877" priority="1119" operator="between">
      <formula>6</formula>
      <formula>9</formula>
    </cfRule>
  </conditionalFormatting>
  <conditionalFormatting sqref="I59">
    <cfRule type="cellIs" dxfId="876" priority="1114" operator="between">
      <formula>1</formula>
      <formula>3</formula>
    </cfRule>
  </conditionalFormatting>
  <conditionalFormatting sqref="I59">
    <cfRule type="cellIs" dxfId="875" priority="1115" operator="between">
      <formula>3</formula>
      <formula>6</formula>
    </cfRule>
  </conditionalFormatting>
  <conditionalFormatting sqref="I59">
    <cfRule type="cellIs" dxfId="874" priority="1116" operator="between">
      <formula>6</formula>
      <formula>9</formula>
    </cfRule>
  </conditionalFormatting>
  <conditionalFormatting sqref="K59">
    <cfRule type="cellIs" dxfId="873" priority="1111" operator="between">
      <formula>1</formula>
      <formula>3</formula>
    </cfRule>
  </conditionalFormatting>
  <conditionalFormatting sqref="K59">
    <cfRule type="cellIs" dxfId="872" priority="1112" operator="between">
      <formula>3</formula>
      <formula>6</formula>
    </cfRule>
  </conditionalFormatting>
  <conditionalFormatting sqref="K59">
    <cfRule type="cellIs" dxfId="871" priority="1113" operator="between">
      <formula>6</formula>
      <formula>9</formula>
    </cfRule>
  </conditionalFormatting>
  <conditionalFormatting sqref="E70:E71 G70">
    <cfRule type="cellIs" dxfId="870" priority="1108" operator="between">
      <formula>1</formula>
      <formula>3</formula>
    </cfRule>
  </conditionalFormatting>
  <conditionalFormatting sqref="E70:E71 G70">
    <cfRule type="cellIs" dxfId="869" priority="1109" operator="between">
      <formula>3</formula>
      <formula>6</formula>
    </cfRule>
  </conditionalFormatting>
  <conditionalFormatting sqref="E70:E71 G70">
    <cfRule type="cellIs" dxfId="868" priority="1110" operator="between">
      <formula>6</formula>
      <formula>9</formula>
    </cfRule>
  </conditionalFormatting>
  <conditionalFormatting sqref="I70">
    <cfRule type="cellIs" dxfId="867" priority="1101" operator="between">
      <formula>1</formula>
      <formula>3</formula>
    </cfRule>
  </conditionalFormatting>
  <conditionalFormatting sqref="I70">
    <cfRule type="cellIs" dxfId="866" priority="1102" operator="between">
      <formula>3</formula>
      <formula>6</formula>
    </cfRule>
  </conditionalFormatting>
  <conditionalFormatting sqref="I70">
    <cfRule type="cellIs" dxfId="865" priority="1103" operator="between">
      <formula>6</formula>
      <formula>9</formula>
    </cfRule>
  </conditionalFormatting>
  <conditionalFormatting sqref="K70">
    <cfRule type="cellIs" dxfId="864" priority="1098" operator="between">
      <formula>1</formula>
      <formula>3</formula>
    </cfRule>
  </conditionalFormatting>
  <conditionalFormatting sqref="K70">
    <cfRule type="cellIs" dxfId="863" priority="1099" operator="between">
      <formula>3</formula>
      <formula>6</formula>
    </cfRule>
  </conditionalFormatting>
  <conditionalFormatting sqref="K70">
    <cfRule type="cellIs" dxfId="862" priority="1100" operator="between">
      <formula>6</formula>
      <formula>9</formula>
    </cfRule>
  </conditionalFormatting>
  <conditionalFormatting sqref="G71">
    <cfRule type="cellIs" dxfId="861" priority="1095" operator="between">
      <formula>1</formula>
      <formula>3</formula>
    </cfRule>
  </conditionalFormatting>
  <conditionalFormatting sqref="G71">
    <cfRule type="cellIs" dxfId="860" priority="1096" operator="between">
      <formula>3</formula>
      <formula>6</formula>
    </cfRule>
  </conditionalFormatting>
  <conditionalFormatting sqref="G71">
    <cfRule type="cellIs" dxfId="859" priority="1097" operator="between">
      <formula>6</formula>
      <formula>9</formula>
    </cfRule>
  </conditionalFormatting>
  <conditionalFormatting sqref="I71">
    <cfRule type="cellIs" dxfId="858" priority="1092" operator="between">
      <formula>1</formula>
      <formula>3</formula>
    </cfRule>
  </conditionalFormatting>
  <conditionalFormatting sqref="I71">
    <cfRule type="cellIs" dxfId="857" priority="1093" operator="between">
      <formula>3</formula>
      <formula>6</formula>
    </cfRule>
  </conditionalFormatting>
  <conditionalFormatting sqref="I71">
    <cfRule type="cellIs" dxfId="856" priority="1094" operator="between">
      <formula>6</formula>
      <formula>9</formula>
    </cfRule>
  </conditionalFormatting>
  <conditionalFormatting sqref="K71">
    <cfRule type="cellIs" dxfId="855" priority="1089" operator="between">
      <formula>1</formula>
      <formula>3</formula>
    </cfRule>
  </conditionalFormatting>
  <conditionalFormatting sqref="K71">
    <cfRule type="cellIs" dxfId="854" priority="1090" operator="between">
      <formula>3</formula>
      <formula>6</formula>
    </cfRule>
  </conditionalFormatting>
  <conditionalFormatting sqref="K71">
    <cfRule type="cellIs" dxfId="853" priority="1091" operator="between">
      <formula>6</formula>
      <formula>9</formula>
    </cfRule>
  </conditionalFormatting>
  <conditionalFormatting sqref="E82:E83 G82">
    <cfRule type="cellIs" dxfId="852" priority="1086" operator="between">
      <formula>1</formula>
      <formula>3</formula>
    </cfRule>
  </conditionalFormatting>
  <conditionalFormatting sqref="E82:E83 G82">
    <cfRule type="cellIs" dxfId="851" priority="1087" operator="between">
      <formula>3</formula>
      <formula>6</formula>
    </cfRule>
  </conditionalFormatting>
  <conditionalFormatting sqref="E82:E83 G82">
    <cfRule type="cellIs" dxfId="850" priority="1088" operator="between">
      <formula>6</formula>
      <formula>9</formula>
    </cfRule>
  </conditionalFormatting>
  <conditionalFormatting sqref="I82">
    <cfRule type="cellIs" dxfId="849" priority="1079" operator="between">
      <formula>1</formula>
      <formula>3</formula>
    </cfRule>
  </conditionalFormatting>
  <conditionalFormatting sqref="I82">
    <cfRule type="cellIs" dxfId="848" priority="1080" operator="between">
      <formula>3</formula>
      <formula>6</formula>
    </cfRule>
  </conditionalFormatting>
  <conditionalFormatting sqref="I82">
    <cfRule type="cellIs" dxfId="847" priority="1081" operator="between">
      <formula>6</formula>
      <formula>9</formula>
    </cfRule>
  </conditionalFormatting>
  <conditionalFormatting sqref="K82">
    <cfRule type="cellIs" dxfId="846" priority="1076" operator="between">
      <formula>1</formula>
      <formula>3</formula>
    </cfRule>
  </conditionalFormatting>
  <conditionalFormatting sqref="K82">
    <cfRule type="cellIs" dxfId="845" priority="1077" operator="between">
      <formula>3</formula>
      <formula>6</formula>
    </cfRule>
  </conditionalFormatting>
  <conditionalFormatting sqref="K82">
    <cfRule type="cellIs" dxfId="844" priority="1078" operator="between">
      <formula>6</formula>
      <formula>9</formula>
    </cfRule>
  </conditionalFormatting>
  <conditionalFormatting sqref="G83">
    <cfRule type="cellIs" dxfId="843" priority="1073" operator="between">
      <formula>1</formula>
      <formula>3</formula>
    </cfRule>
  </conditionalFormatting>
  <conditionalFormatting sqref="G83">
    <cfRule type="cellIs" dxfId="842" priority="1074" operator="between">
      <formula>3</formula>
      <formula>6</formula>
    </cfRule>
  </conditionalFormatting>
  <conditionalFormatting sqref="G83">
    <cfRule type="cellIs" dxfId="841" priority="1075" operator="between">
      <formula>6</formula>
      <formula>9</formula>
    </cfRule>
  </conditionalFormatting>
  <conditionalFormatting sqref="I83">
    <cfRule type="cellIs" dxfId="840" priority="1070" operator="between">
      <formula>1</formula>
      <formula>3</formula>
    </cfRule>
  </conditionalFormatting>
  <conditionalFormatting sqref="I83">
    <cfRule type="cellIs" dxfId="839" priority="1071" operator="between">
      <formula>3</formula>
      <formula>6</formula>
    </cfRule>
  </conditionalFormatting>
  <conditionalFormatting sqref="I83">
    <cfRule type="cellIs" dxfId="838" priority="1072" operator="between">
      <formula>6</formula>
      <formula>9</formula>
    </cfRule>
  </conditionalFormatting>
  <conditionalFormatting sqref="K83">
    <cfRule type="cellIs" dxfId="837" priority="1067" operator="between">
      <formula>1</formula>
      <formula>3</formula>
    </cfRule>
  </conditionalFormatting>
  <conditionalFormatting sqref="K83">
    <cfRule type="cellIs" dxfId="836" priority="1068" operator="between">
      <formula>3</formula>
      <formula>6</formula>
    </cfRule>
  </conditionalFormatting>
  <conditionalFormatting sqref="K83">
    <cfRule type="cellIs" dxfId="835" priority="1069" operator="between">
      <formula>6</formula>
      <formula>9</formula>
    </cfRule>
  </conditionalFormatting>
  <conditionalFormatting sqref="E94:E95 G94">
    <cfRule type="cellIs" dxfId="834" priority="1064" operator="between">
      <formula>1</formula>
      <formula>3</formula>
    </cfRule>
  </conditionalFormatting>
  <conditionalFormatting sqref="E94:E95 G94">
    <cfRule type="cellIs" dxfId="833" priority="1065" operator="between">
      <formula>3</formula>
      <formula>6</formula>
    </cfRule>
  </conditionalFormatting>
  <conditionalFormatting sqref="E94:E95 G94">
    <cfRule type="cellIs" dxfId="832" priority="1066" operator="between">
      <formula>6</formula>
      <formula>9</formula>
    </cfRule>
  </conditionalFormatting>
  <conditionalFormatting sqref="I94">
    <cfRule type="cellIs" dxfId="831" priority="1057" operator="between">
      <formula>1</formula>
      <formula>3</formula>
    </cfRule>
  </conditionalFormatting>
  <conditionalFormatting sqref="I94">
    <cfRule type="cellIs" dxfId="830" priority="1058" operator="between">
      <formula>3</formula>
      <formula>6</formula>
    </cfRule>
  </conditionalFormatting>
  <conditionalFormatting sqref="I94">
    <cfRule type="cellIs" dxfId="829" priority="1059" operator="between">
      <formula>6</formula>
      <formula>9</formula>
    </cfRule>
  </conditionalFormatting>
  <conditionalFormatting sqref="K94">
    <cfRule type="cellIs" dxfId="828" priority="1054" operator="between">
      <formula>1</formula>
      <formula>3</formula>
    </cfRule>
  </conditionalFormatting>
  <conditionalFormatting sqref="K94">
    <cfRule type="cellIs" dxfId="827" priority="1055" operator="between">
      <formula>3</formula>
      <formula>6</formula>
    </cfRule>
  </conditionalFormatting>
  <conditionalFormatting sqref="K94">
    <cfRule type="cellIs" dxfId="826" priority="1056" operator="between">
      <formula>6</formula>
      <formula>9</formula>
    </cfRule>
  </conditionalFormatting>
  <conditionalFormatting sqref="G95">
    <cfRule type="cellIs" dxfId="825" priority="1051" operator="between">
      <formula>1</formula>
      <formula>3</formula>
    </cfRule>
  </conditionalFormatting>
  <conditionalFormatting sqref="G95">
    <cfRule type="cellIs" dxfId="824" priority="1052" operator="between">
      <formula>3</formula>
      <formula>6</formula>
    </cfRule>
  </conditionalFormatting>
  <conditionalFormatting sqref="G95">
    <cfRule type="cellIs" dxfId="823" priority="1053" operator="between">
      <formula>6</formula>
      <formula>9</formula>
    </cfRule>
  </conditionalFormatting>
  <conditionalFormatting sqref="I95">
    <cfRule type="cellIs" dxfId="822" priority="1048" operator="between">
      <formula>1</formula>
      <formula>3</formula>
    </cfRule>
  </conditionalFormatting>
  <conditionalFormatting sqref="I95">
    <cfRule type="cellIs" dxfId="821" priority="1049" operator="between">
      <formula>3</formula>
      <formula>6</formula>
    </cfRule>
  </conditionalFormatting>
  <conditionalFormatting sqref="I95">
    <cfRule type="cellIs" dxfId="820" priority="1050" operator="between">
      <formula>6</formula>
      <formula>9</formula>
    </cfRule>
  </conditionalFormatting>
  <conditionalFormatting sqref="K95">
    <cfRule type="cellIs" dxfId="819" priority="1045" operator="between">
      <formula>1</formula>
      <formula>3</formula>
    </cfRule>
  </conditionalFormatting>
  <conditionalFormatting sqref="K95">
    <cfRule type="cellIs" dxfId="818" priority="1046" operator="between">
      <formula>3</formula>
      <formula>6</formula>
    </cfRule>
  </conditionalFormatting>
  <conditionalFormatting sqref="K95">
    <cfRule type="cellIs" dxfId="817" priority="1047" operator="between">
      <formula>6</formula>
      <formula>9</formula>
    </cfRule>
  </conditionalFormatting>
  <conditionalFormatting sqref="E106:E107 G106">
    <cfRule type="cellIs" dxfId="816" priority="1042" operator="between">
      <formula>1</formula>
      <formula>3</formula>
    </cfRule>
  </conditionalFormatting>
  <conditionalFormatting sqref="E106:E107 G106">
    <cfRule type="cellIs" dxfId="815" priority="1043" operator="between">
      <formula>3</formula>
      <formula>6</formula>
    </cfRule>
  </conditionalFormatting>
  <conditionalFormatting sqref="E106:E107 G106">
    <cfRule type="cellIs" dxfId="814" priority="1044" operator="between">
      <formula>6</formula>
      <formula>9</formula>
    </cfRule>
  </conditionalFormatting>
  <conditionalFormatting sqref="I106">
    <cfRule type="cellIs" dxfId="813" priority="1035" operator="between">
      <formula>1</formula>
      <formula>3</formula>
    </cfRule>
  </conditionalFormatting>
  <conditionalFormatting sqref="I106">
    <cfRule type="cellIs" dxfId="812" priority="1036" operator="between">
      <formula>3</formula>
      <formula>6</formula>
    </cfRule>
  </conditionalFormatting>
  <conditionalFormatting sqref="I106">
    <cfRule type="cellIs" dxfId="811" priority="1037" operator="between">
      <formula>6</formula>
      <formula>9</formula>
    </cfRule>
  </conditionalFormatting>
  <conditionalFormatting sqref="K106">
    <cfRule type="cellIs" dxfId="810" priority="1032" operator="between">
      <formula>1</formula>
      <formula>3</formula>
    </cfRule>
  </conditionalFormatting>
  <conditionalFormatting sqref="K106">
    <cfRule type="cellIs" dxfId="809" priority="1033" operator="between">
      <formula>3</formula>
      <formula>6</formula>
    </cfRule>
  </conditionalFormatting>
  <conditionalFormatting sqref="K106">
    <cfRule type="cellIs" dxfId="808" priority="1034" operator="between">
      <formula>6</formula>
      <formula>9</formula>
    </cfRule>
  </conditionalFormatting>
  <conditionalFormatting sqref="G107">
    <cfRule type="cellIs" dxfId="807" priority="1029" operator="between">
      <formula>1</formula>
      <formula>3</formula>
    </cfRule>
  </conditionalFormatting>
  <conditionalFormatting sqref="G107">
    <cfRule type="cellIs" dxfId="806" priority="1030" operator="between">
      <formula>3</formula>
      <formula>6</formula>
    </cfRule>
  </conditionalFormatting>
  <conditionalFormatting sqref="G107">
    <cfRule type="cellIs" dxfId="805" priority="1031" operator="between">
      <formula>6</formula>
      <formula>9</formula>
    </cfRule>
  </conditionalFormatting>
  <conditionalFormatting sqref="I107">
    <cfRule type="cellIs" dxfId="804" priority="1026" operator="between">
      <formula>1</formula>
      <formula>3</formula>
    </cfRule>
  </conditionalFormatting>
  <conditionalFormatting sqref="I107">
    <cfRule type="cellIs" dxfId="803" priority="1027" operator="between">
      <formula>3</formula>
      <formula>6</formula>
    </cfRule>
  </conditionalFormatting>
  <conditionalFormatting sqref="I107">
    <cfRule type="cellIs" dxfId="802" priority="1028" operator="between">
      <formula>6</formula>
      <formula>9</formula>
    </cfRule>
  </conditionalFormatting>
  <conditionalFormatting sqref="K107">
    <cfRule type="cellIs" dxfId="801" priority="1023" operator="between">
      <formula>1</formula>
      <formula>3</formula>
    </cfRule>
  </conditionalFormatting>
  <conditionalFormatting sqref="K107">
    <cfRule type="cellIs" dxfId="800" priority="1024" operator="between">
      <formula>3</formula>
      <formula>6</formula>
    </cfRule>
  </conditionalFormatting>
  <conditionalFormatting sqref="K107">
    <cfRule type="cellIs" dxfId="799" priority="1025" operator="between">
      <formula>6</formula>
      <formula>9</formula>
    </cfRule>
  </conditionalFormatting>
  <conditionalFormatting sqref="E118:E119 G118">
    <cfRule type="cellIs" dxfId="798" priority="1020" operator="between">
      <formula>1</formula>
      <formula>3</formula>
    </cfRule>
  </conditionalFormatting>
  <conditionalFormatting sqref="E118:E119 G118">
    <cfRule type="cellIs" dxfId="797" priority="1021" operator="between">
      <formula>3</formula>
      <formula>6</formula>
    </cfRule>
  </conditionalFormatting>
  <conditionalFormatting sqref="E118:E119 G118">
    <cfRule type="cellIs" dxfId="796" priority="1022" operator="between">
      <formula>6</formula>
      <formula>9</formula>
    </cfRule>
  </conditionalFormatting>
  <conditionalFormatting sqref="I118">
    <cfRule type="cellIs" dxfId="795" priority="1013" operator="between">
      <formula>1</formula>
      <formula>3</formula>
    </cfRule>
  </conditionalFormatting>
  <conditionalFormatting sqref="I118">
    <cfRule type="cellIs" dxfId="794" priority="1014" operator="between">
      <formula>3</formula>
      <formula>6</formula>
    </cfRule>
  </conditionalFormatting>
  <conditionalFormatting sqref="I118">
    <cfRule type="cellIs" dxfId="793" priority="1015" operator="between">
      <formula>6</formula>
      <formula>9</formula>
    </cfRule>
  </conditionalFormatting>
  <conditionalFormatting sqref="K118">
    <cfRule type="cellIs" dxfId="792" priority="1010" operator="between">
      <formula>1</formula>
      <formula>3</formula>
    </cfRule>
  </conditionalFormatting>
  <conditionalFormatting sqref="K118">
    <cfRule type="cellIs" dxfId="791" priority="1011" operator="between">
      <formula>3</formula>
      <formula>6</formula>
    </cfRule>
  </conditionalFormatting>
  <conditionalFormatting sqref="K118">
    <cfRule type="cellIs" dxfId="790" priority="1012" operator="between">
      <formula>6</formula>
      <formula>9</formula>
    </cfRule>
  </conditionalFormatting>
  <conditionalFormatting sqref="G119">
    <cfRule type="cellIs" dxfId="789" priority="1007" operator="between">
      <formula>1</formula>
      <formula>3</formula>
    </cfRule>
  </conditionalFormatting>
  <conditionalFormatting sqref="G119">
    <cfRule type="cellIs" dxfId="788" priority="1008" operator="between">
      <formula>3</formula>
      <formula>6</formula>
    </cfRule>
  </conditionalFormatting>
  <conditionalFormatting sqref="G119">
    <cfRule type="cellIs" dxfId="787" priority="1009" operator="between">
      <formula>6</formula>
      <formula>9</formula>
    </cfRule>
  </conditionalFormatting>
  <conditionalFormatting sqref="I119">
    <cfRule type="cellIs" dxfId="786" priority="1004" operator="between">
      <formula>1</formula>
      <formula>3</formula>
    </cfRule>
  </conditionalFormatting>
  <conditionalFormatting sqref="I119">
    <cfRule type="cellIs" dxfId="785" priority="1005" operator="between">
      <formula>3</formula>
      <formula>6</formula>
    </cfRule>
  </conditionalFormatting>
  <conditionalFormatting sqref="I119">
    <cfRule type="cellIs" dxfId="784" priority="1006" operator="between">
      <formula>6</formula>
      <formula>9</formula>
    </cfRule>
  </conditionalFormatting>
  <conditionalFormatting sqref="K119">
    <cfRule type="cellIs" dxfId="783" priority="1001" operator="between">
      <formula>1</formula>
      <formula>3</formula>
    </cfRule>
  </conditionalFormatting>
  <conditionalFormatting sqref="K119">
    <cfRule type="cellIs" dxfId="782" priority="1002" operator="between">
      <formula>3</formula>
      <formula>6</formula>
    </cfRule>
  </conditionalFormatting>
  <conditionalFormatting sqref="K119">
    <cfRule type="cellIs" dxfId="781" priority="1003" operator="between">
      <formula>6</formula>
      <formula>9</formula>
    </cfRule>
  </conditionalFormatting>
  <conditionalFormatting sqref="E130:E131 G130">
    <cfRule type="cellIs" dxfId="780" priority="998" operator="between">
      <formula>1</formula>
      <formula>3</formula>
    </cfRule>
  </conditionalFormatting>
  <conditionalFormatting sqref="E130:E131 G130">
    <cfRule type="cellIs" dxfId="779" priority="999" operator="between">
      <formula>3</formula>
      <formula>6</formula>
    </cfRule>
  </conditionalFormatting>
  <conditionalFormatting sqref="E130:E131 G130">
    <cfRule type="cellIs" dxfId="778" priority="1000" operator="between">
      <formula>6</formula>
      <formula>9</formula>
    </cfRule>
  </conditionalFormatting>
  <conditionalFormatting sqref="I130">
    <cfRule type="cellIs" dxfId="777" priority="991" operator="between">
      <formula>1</formula>
      <formula>3</formula>
    </cfRule>
  </conditionalFormatting>
  <conditionalFormatting sqref="I130">
    <cfRule type="cellIs" dxfId="776" priority="992" operator="between">
      <formula>3</formula>
      <formula>6</formula>
    </cfRule>
  </conditionalFormatting>
  <conditionalFormatting sqref="I130">
    <cfRule type="cellIs" dxfId="775" priority="993" operator="between">
      <formula>6</formula>
      <formula>9</formula>
    </cfRule>
  </conditionalFormatting>
  <conditionalFormatting sqref="K130">
    <cfRule type="cellIs" dxfId="774" priority="988" operator="between">
      <formula>1</formula>
      <formula>3</formula>
    </cfRule>
  </conditionalFormatting>
  <conditionalFormatting sqref="K130">
    <cfRule type="cellIs" dxfId="773" priority="989" operator="between">
      <formula>3</formula>
      <formula>6</formula>
    </cfRule>
  </conditionalFormatting>
  <conditionalFormatting sqref="K130">
    <cfRule type="cellIs" dxfId="772" priority="990" operator="between">
      <formula>6</formula>
      <formula>9</formula>
    </cfRule>
  </conditionalFormatting>
  <conditionalFormatting sqref="G131">
    <cfRule type="cellIs" dxfId="771" priority="985" operator="between">
      <formula>1</formula>
      <formula>3</formula>
    </cfRule>
  </conditionalFormatting>
  <conditionalFormatting sqref="G131">
    <cfRule type="cellIs" dxfId="770" priority="986" operator="between">
      <formula>3</formula>
      <formula>6</formula>
    </cfRule>
  </conditionalFormatting>
  <conditionalFormatting sqref="G131">
    <cfRule type="cellIs" dxfId="769" priority="987" operator="between">
      <formula>6</formula>
      <formula>9</formula>
    </cfRule>
  </conditionalFormatting>
  <conditionalFormatting sqref="I131">
    <cfRule type="cellIs" dxfId="768" priority="982" operator="between">
      <formula>1</formula>
      <formula>3</formula>
    </cfRule>
  </conditionalFormatting>
  <conditionalFormatting sqref="I131">
    <cfRule type="cellIs" dxfId="767" priority="983" operator="between">
      <formula>3</formula>
      <formula>6</formula>
    </cfRule>
  </conditionalFormatting>
  <conditionalFormatting sqref="I131">
    <cfRule type="cellIs" dxfId="766" priority="984" operator="between">
      <formula>6</formula>
      <formula>9</formula>
    </cfRule>
  </conditionalFormatting>
  <conditionalFormatting sqref="K131">
    <cfRule type="cellIs" dxfId="765" priority="979" operator="between">
      <formula>1</formula>
      <formula>3</formula>
    </cfRule>
  </conditionalFormatting>
  <conditionalFormatting sqref="K131">
    <cfRule type="cellIs" dxfId="764" priority="980" operator="between">
      <formula>3</formula>
      <formula>6</formula>
    </cfRule>
  </conditionalFormatting>
  <conditionalFormatting sqref="K131">
    <cfRule type="cellIs" dxfId="763" priority="981" operator="between">
      <formula>6</formula>
      <formula>9</formula>
    </cfRule>
  </conditionalFormatting>
  <conditionalFormatting sqref="E142:E143 G142">
    <cfRule type="cellIs" dxfId="762" priority="976" operator="between">
      <formula>1</formula>
      <formula>3</formula>
    </cfRule>
  </conditionalFormatting>
  <conditionalFormatting sqref="E142:E143 G142">
    <cfRule type="cellIs" dxfId="761" priority="977" operator="between">
      <formula>3</formula>
      <formula>6</formula>
    </cfRule>
  </conditionalFormatting>
  <conditionalFormatting sqref="E142:E143 G142">
    <cfRule type="cellIs" dxfId="760" priority="978" operator="between">
      <formula>6</formula>
      <formula>9</formula>
    </cfRule>
  </conditionalFormatting>
  <conditionalFormatting sqref="I142">
    <cfRule type="cellIs" dxfId="759" priority="969" operator="between">
      <formula>1</formula>
      <formula>3</formula>
    </cfRule>
  </conditionalFormatting>
  <conditionalFormatting sqref="I142">
    <cfRule type="cellIs" dxfId="758" priority="970" operator="between">
      <formula>3</formula>
      <formula>6</formula>
    </cfRule>
  </conditionalFormatting>
  <conditionalFormatting sqref="I142">
    <cfRule type="cellIs" dxfId="757" priority="971" operator="between">
      <formula>6</formula>
      <formula>9</formula>
    </cfRule>
  </conditionalFormatting>
  <conditionalFormatting sqref="K142">
    <cfRule type="cellIs" dxfId="756" priority="966" operator="between">
      <formula>1</formula>
      <formula>3</formula>
    </cfRule>
  </conditionalFormatting>
  <conditionalFormatting sqref="K142">
    <cfRule type="cellIs" dxfId="755" priority="967" operator="between">
      <formula>3</formula>
      <formula>6</formula>
    </cfRule>
  </conditionalFormatting>
  <conditionalFormatting sqref="K142">
    <cfRule type="cellIs" dxfId="754" priority="968" operator="between">
      <formula>6</formula>
      <formula>9</formula>
    </cfRule>
  </conditionalFormatting>
  <conditionalFormatting sqref="G143">
    <cfRule type="cellIs" dxfId="753" priority="963" operator="between">
      <formula>1</formula>
      <formula>3</formula>
    </cfRule>
  </conditionalFormatting>
  <conditionalFormatting sqref="G143">
    <cfRule type="cellIs" dxfId="752" priority="964" operator="between">
      <formula>3</formula>
      <formula>6</formula>
    </cfRule>
  </conditionalFormatting>
  <conditionalFormatting sqref="G143">
    <cfRule type="cellIs" dxfId="751" priority="965" operator="between">
      <formula>6</formula>
      <formula>9</formula>
    </cfRule>
  </conditionalFormatting>
  <conditionalFormatting sqref="I143">
    <cfRule type="cellIs" dxfId="750" priority="960" operator="between">
      <formula>1</formula>
      <formula>3</formula>
    </cfRule>
  </conditionalFormatting>
  <conditionalFormatting sqref="I143">
    <cfRule type="cellIs" dxfId="749" priority="961" operator="between">
      <formula>3</formula>
      <formula>6</formula>
    </cfRule>
  </conditionalFormatting>
  <conditionalFormatting sqref="I143">
    <cfRule type="cellIs" dxfId="748" priority="962" operator="between">
      <formula>6</formula>
      <formula>9</formula>
    </cfRule>
  </conditionalFormatting>
  <conditionalFormatting sqref="K143">
    <cfRule type="cellIs" dxfId="747" priority="957" operator="between">
      <formula>1</formula>
      <formula>3</formula>
    </cfRule>
  </conditionalFormatting>
  <conditionalFormatting sqref="K143">
    <cfRule type="cellIs" dxfId="746" priority="958" operator="between">
      <formula>3</formula>
      <formula>6</formula>
    </cfRule>
  </conditionalFormatting>
  <conditionalFormatting sqref="K143">
    <cfRule type="cellIs" dxfId="745" priority="959" operator="between">
      <formula>6</formula>
      <formula>9</formula>
    </cfRule>
  </conditionalFormatting>
  <conditionalFormatting sqref="E154:E155 G154">
    <cfRule type="cellIs" dxfId="744" priority="954" operator="between">
      <formula>1</formula>
      <formula>3</formula>
    </cfRule>
  </conditionalFormatting>
  <conditionalFormatting sqref="E154:E155 G154">
    <cfRule type="cellIs" dxfId="743" priority="955" operator="between">
      <formula>3</formula>
      <formula>6</formula>
    </cfRule>
  </conditionalFormatting>
  <conditionalFormatting sqref="E154:E155 G154">
    <cfRule type="cellIs" dxfId="742" priority="956" operator="between">
      <formula>6</formula>
      <formula>9</formula>
    </cfRule>
  </conditionalFormatting>
  <conditionalFormatting sqref="I154">
    <cfRule type="cellIs" dxfId="741" priority="947" operator="between">
      <formula>1</formula>
      <formula>3</formula>
    </cfRule>
  </conditionalFormatting>
  <conditionalFormatting sqref="I154">
    <cfRule type="cellIs" dxfId="740" priority="948" operator="between">
      <formula>3</formula>
      <formula>6</formula>
    </cfRule>
  </conditionalFormatting>
  <conditionalFormatting sqref="I154">
    <cfRule type="cellIs" dxfId="739" priority="949" operator="between">
      <formula>6</formula>
      <formula>9</formula>
    </cfRule>
  </conditionalFormatting>
  <conditionalFormatting sqref="K154">
    <cfRule type="cellIs" dxfId="738" priority="944" operator="between">
      <formula>1</formula>
      <formula>3</formula>
    </cfRule>
  </conditionalFormatting>
  <conditionalFormatting sqref="K154">
    <cfRule type="cellIs" dxfId="737" priority="945" operator="between">
      <formula>3</formula>
      <formula>6</formula>
    </cfRule>
  </conditionalFormatting>
  <conditionalFormatting sqref="K154">
    <cfRule type="cellIs" dxfId="736" priority="946" operator="between">
      <formula>6</formula>
      <formula>9</formula>
    </cfRule>
  </conditionalFormatting>
  <conditionalFormatting sqref="G155">
    <cfRule type="cellIs" dxfId="735" priority="941" operator="between">
      <formula>1</formula>
      <formula>3</formula>
    </cfRule>
  </conditionalFormatting>
  <conditionalFormatting sqref="G155">
    <cfRule type="cellIs" dxfId="734" priority="942" operator="between">
      <formula>3</formula>
      <formula>6</formula>
    </cfRule>
  </conditionalFormatting>
  <conditionalFormatting sqref="G155">
    <cfRule type="cellIs" dxfId="733" priority="943" operator="between">
      <formula>6</formula>
      <formula>9</formula>
    </cfRule>
  </conditionalFormatting>
  <conditionalFormatting sqref="I155">
    <cfRule type="cellIs" dxfId="732" priority="938" operator="between">
      <formula>1</formula>
      <formula>3</formula>
    </cfRule>
  </conditionalFormatting>
  <conditionalFormatting sqref="I155">
    <cfRule type="cellIs" dxfId="731" priority="939" operator="between">
      <formula>3</formula>
      <formula>6</formula>
    </cfRule>
  </conditionalFormatting>
  <conditionalFormatting sqref="I155">
    <cfRule type="cellIs" dxfId="730" priority="940" operator="between">
      <formula>6</formula>
      <formula>9</formula>
    </cfRule>
  </conditionalFormatting>
  <conditionalFormatting sqref="K155">
    <cfRule type="cellIs" dxfId="729" priority="935" operator="between">
      <formula>1</formula>
      <formula>3</formula>
    </cfRule>
  </conditionalFormatting>
  <conditionalFormatting sqref="K155">
    <cfRule type="cellIs" dxfId="728" priority="936" operator="between">
      <formula>3</formula>
      <formula>6</formula>
    </cfRule>
  </conditionalFormatting>
  <conditionalFormatting sqref="K155">
    <cfRule type="cellIs" dxfId="727" priority="937" operator="between">
      <formula>6</formula>
      <formula>9</formula>
    </cfRule>
  </conditionalFormatting>
  <conditionalFormatting sqref="E166:E167 G166">
    <cfRule type="cellIs" dxfId="726" priority="932" operator="between">
      <formula>1</formula>
      <formula>3</formula>
    </cfRule>
  </conditionalFormatting>
  <conditionalFormatting sqref="E166:E167 G166">
    <cfRule type="cellIs" dxfId="725" priority="933" operator="between">
      <formula>3</formula>
      <formula>6</formula>
    </cfRule>
  </conditionalFormatting>
  <conditionalFormatting sqref="E166:E167 G166">
    <cfRule type="cellIs" dxfId="724" priority="934" operator="between">
      <formula>6</formula>
      <formula>9</formula>
    </cfRule>
  </conditionalFormatting>
  <conditionalFormatting sqref="I166">
    <cfRule type="cellIs" dxfId="723" priority="925" operator="between">
      <formula>1</formula>
      <formula>3</formula>
    </cfRule>
  </conditionalFormatting>
  <conditionalFormatting sqref="I166">
    <cfRule type="cellIs" dxfId="722" priority="926" operator="between">
      <formula>3</formula>
      <formula>6</formula>
    </cfRule>
  </conditionalFormatting>
  <conditionalFormatting sqref="I166">
    <cfRule type="cellIs" dxfId="721" priority="927" operator="between">
      <formula>6</formula>
      <formula>9</formula>
    </cfRule>
  </conditionalFormatting>
  <conditionalFormatting sqref="K166">
    <cfRule type="cellIs" dxfId="720" priority="922" operator="between">
      <formula>1</formula>
      <formula>3</formula>
    </cfRule>
  </conditionalFormatting>
  <conditionalFormatting sqref="K166">
    <cfRule type="cellIs" dxfId="719" priority="923" operator="between">
      <formula>3</formula>
      <formula>6</formula>
    </cfRule>
  </conditionalFormatting>
  <conditionalFormatting sqref="K166">
    <cfRule type="cellIs" dxfId="718" priority="924" operator="between">
      <formula>6</formula>
      <formula>9</formula>
    </cfRule>
  </conditionalFormatting>
  <conditionalFormatting sqref="G167">
    <cfRule type="cellIs" dxfId="717" priority="919" operator="between">
      <formula>1</formula>
      <formula>3</formula>
    </cfRule>
  </conditionalFormatting>
  <conditionalFormatting sqref="G167">
    <cfRule type="cellIs" dxfId="716" priority="920" operator="between">
      <formula>3</formula>
      <formula>6</formula>
    </cfRule>
  </conditionalFormatting>
  <conditionalFormatting sqref="G167">
    <cfRule type="cellIs" dxfId="715" priority="921" operator="between">
      <formula>6</formula>
      <formula>9</formula>
    </cfRule>
  </conditionalFormatting>
  <conditionalFormatting sqref="I167">
    <cfRule type="cellIs" dxfId="714" priority="916" operator="between">
      <formula>1</formula>
      <formula>3</formula>
    </cfRule>
  </conditionalFormatting>
  <conditionalFormatting sqref="I167">
    <cfRule type="cellIs" dxfId="713" priority="917" operator="between">
      <formula>3</formula>
      <formula>6</formula>
    </cfRule>
  </conditionalFormatting>
  <conditionalFormatting sqref="I167">
    <cfRule type="cellIs" dxfId="712" priority="918" operator="between">
      <formula>6</formula>
      <formula>9</formula>
    </cfRule>
  </conditionalFormatting>
  <conditionalFormatting sqref="K167">
    <cfRule type="cellIs" dxfId="711" priority="913" operator="between">
      <formula>1</formula>
      <formula>3</formula>
    </cfRule>
  </conditionalFormatting>
  <conditionalFormatting sqref="K167">
    <cfRule type="cellIs" dxfId="710" priority="914" operator="between">
      <formula>3</formula>
      <formula>6</formula>
    </cfRule>
  </conditionalFormatting>
  <conditionalFormatting sqref="K167">
    <cfRule type="cellIs" dxfId="709" priority="915" operator="between">
      <formula>6</formula>
      <formula>9</formula>
    </cfRule>
  </conditionalFormatting>
  <conditionalFormatting sqref="E178:E179 G178">
    <cfRule type="cellIs" dxfId="708" priority="910" operator="between">
      <formula>1</formula>
      <formula>3</formula>
    </cfRule>
  </conditionalFormatting>
  <conditionalFormatting sqref="E178:E179 G178">
    <cfRule type="cellIs" dxfId="707" priority="911" operator="between">
      <formula>3</formula>
      <formula>6</formula>
    </cfRule>
  </conditionalFormatting>
  <conditionalFormatting sqref="E178:E179 G178">
    <cfRule type="cellIs" dxfId="706" priority="912" operator="between">
      <formula>6</formula>
      <formula>9</formula>
    </cfRule>
  </conditionalFormatting>
  <conditionalFormatting sqref="I178">
    <cfRule type="cellIs" dxfId="705" priority="903" operator="between">
      <formula>1</formula>
      <formula>3</formula>
    </cfRule>
  </conditionalFormatting>
  <conditionalFormatting sqref="I178">
    <cfRule type="cellIs" dxfId="704" priority="904" operator="between">
      <formula>3</formula>
      <formula>6</formula>
    </cfRule>
  </conditionalFormatting>
  <conditionalFormatting sqref="I178">
    <cfRule type="cellIs" dxfId="703" priority="905" operator="between">
      <formula>6</formula>
      <formula>9</formula>
    </cfRule>
  </conditionalFormatting>
  <conditionalFormatting sqref="K178">
    <cfRule type="cellIs" dxfId="702" priority="900" operator="between">
      <formula>1</formula>
      <formula>3</formula>
    </cfRule>
  </conditionalFormatting>
  <conditionalFormatting sqref="K178">
    <cfRule type="cellIs" dxfId="701" priority="901" operator="between">
      <formula>3</formula>
      <formula>6</formula>
    </cfRule>
  </conditionalFormatting>
  <conditionalFormatting sqref="K178">
    <cfRule type="cellIs" dxfId="700" priority="902" operator="between">
      <formula>6</formula>
      <formula>9</formula>
    </cfRule>
  </conditionalFormatting>
  <conditionalFormatting sqref="G179">
    <cfRule type="cellIs" dxfId="699" priority="897" operator="between">
      <formula>1</formula>
      <formula>3</formula>
    </cfRule>
  </conditionalFormatting>
  <conditionalFormatting sqref="G179">
    <cfRule type="cellIs" dxfId="698" priority="898" operator="between">
      <formula>3</formula>
      <formula>6</formula>
    </cfRule>
  </conditionalFormatting>
  <conditionalFormatting sqref="G179">
    <cfRule type="cellIs" dxfId="697" priority="899" operator="between">
      <formula>6</formula>
      <formula>9</formula>
    </cfRule>
  </conditionalFormatting>
  <conditionalFormatting sqref="I179">
    <cfRule type="cellIs" dxfId="696" priority="894" operator="between">
      <formula>1</formula>
      <formula>3</formula>
    </cfRule>
  </conditionalFormatting>
  <conditionalFormatting sqref="I179">
    <cfRule type="cellIs" dxfId="695" priority="895" operator="between">
      <formula>3</formula>
      <formula>6</formula>
    </cfRule>
  </conditionalFormatting>
  <conditionalFormatting sqref="I179">
    <cfRule type="cellIs" dxfId="694" priority="896" operator="between">
      <formula>6</formula>
      <formula>9</formula>
    </cfRule>
  </conditionalFormatting>
  <conditionalFormatting sqref="K179">
    <cfRule type="cellIs" dxfId="693" priority="891" operator="between">
      <formula>1</formula>
      <formula>3</formula>
    </cfRule>
  </conditionalFormatting>
  <conditionalFormatting sqref="K179">
    <cfRule type="cellIs" dxfId="692" priority="892" operator="between">
      <formula>3</formula>
      <formula>6</formula>
    </cfRule>
  </conditionalFormatting>
  <conditionalFormatting sqref="K179">
    <cfRule type="cellIs" dxfId="691" priority="893" operator="between">
      <formula>6</formula>
      <formula>9</formula>
    </cfRule>
  </conditionalFormatting>
  <conditionalFormatting sqref="E190:E191 G190">
    <cfRule type="cellIs" dxfId="690" priority="888" operator="between">
      <formula>1</formula>
      <formula>3</formula>
    </cfRule>
  </conditionalFormatting>
  <conditionalFormatting sqref="E190:E191 G190">
    <cfRule type="cellIs" dxfId="689" priority="889" operator="between">
      <formula>3</formula>
      <formula>6</formula>
    </cfRule>
  </conditionalFormatting>
  <conditionalFormatting sqref="E190:E191 G190">
    <cfRule type="cellIs" dxfId="688" priority="890" operator="between">
      <formula>6</formula>
      <formula>9</formula>
    </cfRule>
  </conditionalFormatting>
  <conditionalFormatting sqref="I190">
    <cfRule type="cellIs" dxfId="687" priority="881" operator="between">
      <formula>1</formula>
      <formula>3</formula>
    </cfRule>
  </conditionalFormatting>
  <conditionalFormatting sqref="I190">
    <cfRule type="cellIs" dxfId="686" priority="882" operator="between">
      <formula>3</formula>
      <formula>6</formula>
    </cfRule>
  </conditionalFormatting>
  <conditionalFormatting sqref="I190">
    <cfRule type="cellIs" dxfId="685" priority="883" operator="between">
      <formula>6</formula>
      <formula>9</formula>
    </cfRule>
  </conditionalFormatting>
  <conditionalFormatting sqref="K190">
    <cfRule type="cellIs" dxfId="684" priority="878" operator="between">
      <formula>1</formula>
      <formula>3</formula>
    </cfRule>
  </conditionalFormatting>
  <conditionalFormatting sqref="K190">
    <cfRule type="cellIs" dxfId="683" priority="879" operator="between">
      <formula>3</formula>
      <formula>6</formula>
    </cfRule>
  </conditionalFormatting>
  <conditionalFormatting sqref="K190">
    <cfRule type="cellIs" dxfId="682" priority="880" operator="between">
      <formula>6</formula>
      <formula>9</formula>
    </cfRule>
  </conditionalFormatting>
  <conditionalFormatting sqref="G191">
    <cfRule type="cellIs" dxfId="681" priority="875" operator="between">
      <formula>1</formula>
      <formula>3</formula>
    </cfRule>
  </conditionalFormatting>
  <conditionalFormatting sqref="G191">
    <cfRule type="cellIs" dxfId="680" priority="876" operator="between">
      <formula>3</formula>
      <formula>6</formula>
    </cfRule>
  </conditionalFormatting>
  <conditionalFormatting sqref="G191">
    <cfRule type="cellIs" dxfId="679" priority="877" operator="between">
      <formula>6</formula>
      <formula>9</formula>
    </cfRule>
  </conditionalFormatting>
  <conditionalFormatting sqref="I191">
    <cfRule type="cellIs" dxfId="678" priority="872" operator="between">
      <formula>1</formula>
      <formula>3</formula>
    </cfRule>
  </conditionalFormatting>
  <conditionalFormatting sqref="I191">
    <cfRule type="cellIs" dxfId="677" priority="873" operator="between">
      <formula>3</formula>
      <formula>6</formula>
    </cfRule>
  </conditionalFormatting>
  <conditionalFormatting sqref="I191">
    <cfRule type="cellIs" dxfId="676" priority="874" operator="between">
      <formula>6</formula>
      <formula>9</formula>
    </cfRule>
  </conditionalFormatting>
  <conditionalFormatting sqref="K191">
    <cfRule type="cellIs" dxfId="675" priority="869" operator="between">
      <formula>1</formula>
      <formula>3</formula>
    </cfRule>
  </conditionalFormatting>
  <conditionalFormatting sqref="K191">
    <cfRule type="cellIs" dxfId="674" priority="870" operator="between">
      <formula>3</formula>
      <formula>6</formula>
    </cfRule>
  </conditionalFormatting>
  <conditionalFormatting sqref="K191">
    <cfRule type="cellIs" dxfId="673" priority="871" operator="between">
      <formula>6</formula>
      <formula>9</formula>
    </cfRule>
  </conditionalFormatting>
  <conditionalFormatting sqref="E202:E203 G202">
    <cfRule type="cellIs" dxfId="672" priority="866" operator="between">
      <formula>1</formula>
      <formula>3</formula>
    </cfRule>
  </conditionalFormatting>
  <conditionalFormatting sqref="E202:E203 G202">
    <cfRule type="cellIs" dxfId="671" priority="867" operator="between">
      <formula>3</formula>
      <formula>6</formula>
    </cfRule>
  </conditionalFormatting>
  <conditionalFormatting sqref="E202:E203 G202">
    <cfRule type="cellIs" dxfId="670" priority="868" operator="between">
      <formula>6</formula>
      <formula>9</formula>
    </cfRule>
  </conditionalFormatting>
  <conditionalFormatting sqref="I202">
    <cfRule type="cellIs" dxfId="669" priority="859" operator="between">
      <formula>1</formula>
      <formula>3</formula>
    </cfRule>
  </conditionalFormatting>
  <conditionalFormatting sqref="I202">
    <cfRule type="cellIs" dxfId="668" priority="860" operator="between">
      <formula>3</formula>
      <formula>6</formula>
    </cfRule>
  </conditionalFormatting>
  <conditionalFormatting sqref="I202">
    <cfRule type="cellIs" dxfId="667" priority="861" operator="between">
      <formula>6</formula>
      <formula>9</formula>
    </cfRule>
  </conditionalFormatting>
  <conditionalFormatting sqref="K202">
    <cfRule type="cellIs" dxfId="666" priority="856" operator="between">
      <formula>1</formula>
      <formula>3</formula>
    </cfRule>
  </conditionalFormatting>
  <conditionalFormatting sqref="K202">
    <cfRule type="cellIs" dxfId="665" priority="857" operator="between">
      <formula>3</formula>
      <formula>6</formula>
    </cfRule>
  </conditionalFormatting>
  <conditionalFormatting sqref="K202">
    <cfRule type="cellIs" dxfId="664" priority="858" operator="between">
      <formula>6</formula>
      <formula>9</formula>
    </cfRule>
  </conditionalFormatting>
  <conditionalFormatting sqref="G203">
    <cfRule type="cellIs" dxfId="663" priority="853" operator="between">
      <formula>1</formula>
      <formula>3</formula>
    </cfRule>
  </conditionalFormatting>
  <conditionalFormatting sqref="G203">
    <cfRule type="cellIs" dxfId="662" priority="854" operator="between">
      <formula>3</formula>
      <formula>6</formula>
    </cfRule>
  </conditionalFormatting>
  <conditionalFormatting sqref="G203">
    <cfRule type="cellIs" dxfId="661" priority="855" operator="between">
      <formula>6</formula>
      <formula>9</formula>
    </cfRule>
  </conditionalFormatting>
  <conditionalFormatting sqref="I203">
    <cfRule type="cellIs" dxfId="660" priority="850" operator="between">
      <formula>1</formula>
      <formula>3</formula>
    </cfRule>
  </conditionalFormatting>
  <conditionalFormatting sqref="I203">
    <cfRule type="cellIs" dxfId="659" priority="851" operator="between">
      <formula>3</formula>
      <formula>6</formula>
    </cfRule>
  </conditionalFormatting>
  <conditionalFormatting sqref="I203">
    <cfRule type="cellIs" dxfId="658" priority="852" operator="between">
      <formula>6</formula>
      <formula>9</formula>
    </cfRule>
  </conditionalFormatting>
  <conditionalFormatting sqref="K203">
    <cfRule type="cellIs" dxfId="657" priority="847" operator="between">
      <formula>1</formula>
      <formula>3</formula>
    </cfRule>
  </conditionalFormatting>
  <conditionalFormatting sqref="K203">
    <cfRule type="cellIs" dxfId="656" priority="848" operator="between">
      <formula>3</formula>
      <formula>6</formula>
    </cfRule>
  </conditionalFormatting>
  <conditionalFormatting sqref="K203">
    <cfRule type="cellIs" dxfId="655" priority="849" operator="between">
      <formula>6</formula>
      <formula>9</formula>
    </cfRule>
  </conditionalFormatting>
  <conditionalFormatting sqref="E214:E215 G214">
    <cfRule type="cellIs" dxfId="654" priority="844" operator="between">
      <formula>1</formula>
      <formula>3</formula>
    </cfRule>
  </conditionalFormatting>
  <conditionalFormatting sqref="E214:E215 G214">
    <cfRule type="cellIs" dxfId="653" priority="845" operator="between">
      <formula>3</formula>
      <formula>6</formula>
    </cfRule>
  </conditionalFormatting>
  <conditionalFormatting sqref="E214:E215 G214">
    <cfRule type="cellIs" dxfId="652" priority="846" operator="between">
      <formula>6</formula>
      <formula>9</formula>
    </cfRule>
  </conditionalFormatting>
  <conditionalFormatting sqref="I214">
    <cfRule type="cellIs" dxfId="651" priority="837" operator="between">
      <formula>1</formula>
      <formula>3</formula>
    </cfRule>
  </conditionalFormatting>
  <conditionalFormatting sqref="I214">
    <cfRule type="cellIs" dxfId="650" priority="838" operator="between">
      <formula>3</formula>
      <formula>6</formula>
    </cfRule>
  </conditionalFormatting>
  <conditionalFormatting sqref="I214">
    <cfRule type="cellIs" dxfId="649" priority="839" operator="between">
      <formula>6</formula>
      <formula>9</formula>
    </cfRule>
  </conditionalFormatting>
  <conditionalFormatting sqref="K214">
    <cfRule type="cellIs" dxfId="648" priority="834" operator="between">
      <formula>1</formula>
      <formula>3</formula>
    </cfRule>
  </conditionalFormatting>
  <conditionalFormatting sqref="K214">
    <cfRule type="cellIs" dxfId="647" priority="835" operator="between">
      <formula>3</formula>
      <formula>6</formula>
    </cfRule>
  </conditionalFormatting>
  <conditionalFormatting sqref="K214">
    <cfRule type="cellIs" dxfId="646" priority="836" operator="between">
      <formula>6</formula>
      <formula>9</formula>
    </cfRule>
  </conditionalFormatting>
  <conditionalFormatting sqref="G215">
    <cfRule type="cellIs" dxfId="645" priority="831" operator="between">
      <formula>1</formula>
      <formula>3</formula>
    </cfRule>
  </conditionalFormatting>
  <conditionalFormatting sqref="G215">
    <cfRule type="cellIs" dxfId="644" priority="832" operator="between">
      <formula>3</formula>
      <formula>6</formula>
    </cfRule>
  </conditionalFormatting>
  <conditionalFormatting sqref="G215">
    <cfRule type="cellIs" dxfId="643" priority="833" operator="between">
      <formula>6</formula>
      <formula>9</formula>
    </cfRule>
  </conditionalFormatting>
  <conditionalFormatting sqref="I215">
    <cfRule type="cellIs" dxfId="642" priority="828" operator="between">
      <formula>1</formula>
      <formula>3</formula>
    </cfRule>
  </conditionalFormatting>
  <conditionalFormatting sqref="I215">
    <cfRule type="cellIs" dxfId="641" priority="829" operator="between">
      <formula>3</formula>
      <formula>6</formula>
    </cfRule>
  </conditionalFormatting>
  <conditionalFormatting sqref="I215">
    <cfRule type="cellIs" dxfId="640" priority="830" operator="between">
      <formula>6</formula>
      <formula>9</formula>
    </cfRule>
  </conditionalFormatting>
  <conditionalFormatting sqref="K215">
    <cfRule type="cellIs" dxfId="639" priority="825" operator="between">
      <formula>1</formula>
      <formula>3</formula>
    </cfRule>
  </conditionalFormatting>
  <conditionalFormatting sqref="K215">
    <cfRule type="cellIs" dxfId="638" priority="826" operator="between">
      <formula>3</formula>
      <formula>6</formula>
    </cfRule>
  </conditionalFormatting>
  <conditionalFormatting sqref="K215">
    <cfRule type="cellIs" dxfId="637" priority="827" operator="between">
      <formula>6</formula>
      <formula>9</formula>
    </cfRule>
  </conditionalFormatting>
  <conditionalFormatting sqref="E226:E227 G226">
    <cfRule type="cellIs" dxfId="636" priority="822" operator="between">
      <formula>1</formula>
      <formula>3</formula>
    </cfRule>
  </conditionalFormatting>
  <conditionalFormatting sqref="E226:E227 G226">
    <cfRule type="cellIs" dxfId="635" priority="823" operator="between">
      <formula>3</formula>
      <formula>6</formula>
    </cfRule>
  </conditionalFormatting>
  <conditionalFormatting sqref="E226:E227 G226">
    <cfRule type="cellIs" dxfId="634" priority="824" operator="between">
      <formula>6</formula>
      <formula>9</formula>
    </cfRule>
  </conditionalFormatting>
  <conditionalFormatting sqref="I226">
    <cfRule type="cellIs" dxfId="633" priority="815" operator="between">
      <formula>1</formula>
      <formula>3</formula>
    </cfRule>
  </conditionalFormatting>
  <conditionalFormatting sqref="I226">
    <cfRule type="cellIs" dxfId="632" priority="816" operator="between">
      <formula>3</formula>
      <formula>6</formula>
    </cfRule>
  </conditionalFormatting>
  <conditionalFormatting sqref="I226">
    <cfRule type="cellIs" dxfId="631" priority="817" operator="between">
      <formula>6</formula>
      <formula>9</formula>
    </cfRule>
  </conditionalFormatting>
  <conditionalFormatting sqref="K226">
    <cfRule type="cellIs" dxfId="630" priority="812" operator="between">
      <formula>1</formula>
      <formula>3</formula>
    </cfRule>
  </conditionalFormatting>
  <conditionalFormatting sqref="K226">
    <cfRule type="cellIs" dxfId="629" priority="813" operator="between">
      <formula>3</formula>
      <formula>6</formula>
    </cfRule>
  </conditionalFormatting>
  <conditionalFormatting sqref="K226">
    <cfRule type="cellIs" dxfId="628" priority="814" operator="between">
      <formula>6</formula>
      <formula>9</formula>
    </cfRule>
  </conditionalFormatting>
  <conditionalFormatting sqref="G227">
    <cfRule type="cellIs" dxfId="627" priority="809" operator="between">
      <formula>1</formula>
      <formula>3</formula>
    </cfRule>
  </conditionalFormatting>
  <conditionalFormatting sqref="G227">
    <cfRule type="cellIs" dxfId="626" priority="810" operator="between">
      <formula>3</formula>
      <formula>6</formula>
    </cfRule>
  </conditionalFormatting>
  <conditionalFormatting sqref="G227">
    <cfRule type="cellIs" dxfId="625" priority="811" operator="between">
      <formula>6</formula>
      <formula>9</formula>
    </cfRule>
  </conditionalFormatting>
  <conditionalFormatting sqref="I227">
    <cfRule type="cellIs" dxfId="624" priority="806" operator="between">
      <formula>1</formula>
      <formula>3</formula>
    </cfRule>
  </conditionalFormatting>
  <conditionalFormatting sqref="I227">
    <cfRule type="cellIs" dxfId="623" priority="807" operator="between">
      <formula>3</formula>
      <formula>6</formula>
    </cfRule>
  </conditionalFormatting>
  <conditionalFormatting sqref="I227">
    <cfRule type="cellIs" dxfId="622" priority="808" operator="between">
      <formula>6</formula>
      <formula>9</formula>
    </cfRule>
  </conditionalFormatting>
  <conditionalFormatting sqref="K227">
    <cfRule type="cellIs" dxfId="621" priority="803" operator="between">
      <formula>1</formula>
      <formula>3</formula>
    </cfRule>
  </conditionalFormatting>
  <conditionalFormatting sqref="K227">
    <cfRule type="cellIs" dxfId="620" priority="804" operator="between">
      <formula>3</formula>
      <formula>6</formula>
    </cfRule>
  </conditionalFormatting>
  <conditionalFormatting sqref="K227">
    <cfRule type="cellIs" dxfId="619" priority="805" operator="between">
      <formula>6</formula>
      <formula>9</formula>
    </cfRule>
  </conditionalFormatting>
  <conditionalFormatting sqref="E239:E240 G239">
    <cfRule type="cellIs" dxfId="618" priority="800" operator="between">
      <formula>1</formula>
      <formula>3</formula>
    </cfRule>
  </conditionalFormatting>
  <conditionalFormatting sqref="E239:E240 G239">
    <cfRule type="cellIs" dxfId="617" priority="801" operator="between">
      <formula>3</formula>
      <formula>6</formula>
    </cfRule>
  </conditionalFormatting>
  <conditionalFormatting sqref="E239:E240 G239">
    <cfRule type="cellIs" dxfId="616" priority="802" operator="between">
      <formula>6</formula>
      <formula>9</formula>
    </cfRule>
  </conditionalFormatting>
  <conditionalFormatting sqref="I239">
    <cfRule type="cellIs" dxfId="615" priority="793" operator="between">
      <formula>1</formula>
      <formula>3</formula>
    </cfRule>
  </conditionalFormatting>
  <conditionalFormatting sqref="I239">
    <cfRule type="cellIs" dxfId="614" priority="794" operator="between">
      <formula>3</formula>
      <formula>6</formula>
    </cfRule>
  </conditionalFormatting>
  <conditionalFormatting sqref="I239">
    <cfRule type="cellIs" dxfId="613" priority="795" operator="between">
      <formula>6</formula>
      <formula>9</formula>
    </cfRule>
  </conditionalFormatting>
  <conditionalFormatting sqref="K239">
    <cfRule type="cellIs" dxfId="612" priority="790" operator="between">
      <formula>1</formula>
      <formula>3</formula>
    </cfRule>
  </conditionalFormatting>
  <conditionalFormatting sqref="K239">
    <cfRule type="cellIs" dxfId="611" priority="791" operator="between">
      <formula>3</formula>
      <formula>6</formula>
    </cfRule>
  </conditionalFormatting>
  <conditionalFormatting sqref="K239">
    <cfRule type="cellIs" dxfId="610" priority="792" operator="between">
      <formula>6</formula>
      <formula>9</formula>
    </cfRule>
  </conditionalFormatting>
  <conditionalFormatting sqref="G240">
    <cfRule type="cellIs" dxfId="609" priority="787" operator="between">
      <formula>1</formula>
      <formula>3</formula>
    </cfRule>
  </conditionalFormatting>
  <conditionalFormatting sqref="G240">
    <cfRule type="cellIs" dxfId="608" priority="788" operator="between">
      <formula>3</formula>
      <formula>6</formula>
    </cfRule>
  </conditionalFormatting>
  <conditionalFormatting sqref="G240">
    <cfRule type="cellIs" dxfId="607" priority="789" operator="between">
      <formula>6</formula>
      <formula>9</formula>
    </cfRule>
  </conditionalFormatting>
  <conditionalFormatting sqref="I240">
    <cfRule type="cellIs" dxfId="606" priority="784" operator="between">
      <formula>1</formula>
      <formula>3</formula>
    </cfRule>
  </conditionalFormatting>
  <conditionalFormatting sqref="I240">
    <cfRule type="cellIs" dxfId="605" priority="785" operator="between">
      <formula>3</formula>
      <formula>6</formula>
    </cfRule>
  </conditionalFormatting>
  <conditionalFormatting sqref="I240">
    <cfRule type="cellIs" dxfId="604" priority="786" operator="between">
      <formula>6</formula>
      <formula>9</formula>
    </cfRule>
  </conditionalFormatting>
  <conditionalFormatting sqref="K240">
    <cfRule type="cellIs" dxfId="603" priority="781" operator="between">
      <formula>1</formula>
      <formula>3</formula>
    </cfRule>
  </conditionalFormatting>
  <conditionalFormatting sqref="K240">
    <cfRule type="cellIs" dxfId="602" priority="782" operator="between">
      <formula>3</formula>
      <formula>6</formula>
    </cfRule>
  </conditionalFormatting>
  <conditionalFormatting sqref="K240">
    <cfRule type="cellIs" dxfId="601" priority="783" operator="between">
      <formula>6</formula>
      <formula>9</formula>
    </cfRule>
  </conditionalFormatting>
  <conditionalFormatting sqref="E251:E252 G251">
    <cfRule type="cellIs" dxfId="600" priority="778" operator="between">
      <formula>1</formula>
      <formula>3</formula>
    </cfRule>
  </conditionalFormatting>
  <conditionalFormatting sqref="E251:E252 G251">
    <cfRule type="cellIs" dxfId="599" priority="779" operator="between">
      <formula>3</formula>
      <formula>6</formula>
    </cfRule>
  </conditionalFormatting>
  <conditionalFormatting sqref="E251:E252 G251">
    <cfRule type="cellIs" dxfId="598" priority="780" operator="between">
      <formula>6</formula>
      <formula>9</formula>
    </cfRule>
  </conditionalFormatting>
  <conditionalFormatting sqref="I251">
    <cfRule type="cellIs" dxfId="597" priority="771" operator="between">
      <formula>1</formula>
      <formula>3</formula>
    </cfRule>
  </conditionalFormatting>
  <conditionalFormatting sqref="I251">
    <cfRule type="cellIs" dxfId="596" priority="772" operator="between">
      <formula>3</formula>
      <formula>6</formula>
    </cfRule>
  </conditionalFormatting>
  <conditionalFormatting sqref="I251">
    <cfRule type="cellIs" dxfId="595" priority="773" operator="between">
      <formula>6</formula>
      <formula>9</formula>
    </cfRule>
  </conditionalFormatting>
  <conditionalFormatting sqref="K251">
    <cfRule type="cellIs" dxfId="594" priority="768" operator="between">
      <formula>1</formula>
      <formula>3</formula>
    </cfRule>
  </conditionalFormatting>
  <conditionalFormatting sqref="K251">
    <cfRule type="cellIs" dxfId="593" priority="769" operator="between">
      <formula>3</formula>
      <formula>6</formula>
    </cfRule>
  </conditionalFormatting>
  <conditionalFormatting sqref="K251">
    <cfRule type="cellIs" dxfId="592" priority="770" operator="between">
      <formula>6</formula>
      <formula>9</formula>
    </cfRule>
  </conditionalFormatting>
  <conditionalFormatting sqref="G252">
    <cfRule type="cellIs" dxfId="591" priority="765" operator="between">
      <formula>1</formula>
      <formula>3</formula>
    </cfRule>
  </conditionalFormatting>
  <conditionalFormatting sqref="G252">
    <cfRule type="cellIs" dxfId="590" priority="766" operator="between">
      <formula>3</formula>
      <formula>6</formula>
    </cfRule>
  </conditionalFormatting>
  <conditionalFormatting sqref="G252">
    <cfRule type="cellIs" dxfId="589" priority="767" operator="between">
      <formula>6</formula>
      <formula>9</formula>
    </cfRule>
  </conditionalFormatting>
  <conditionalFormatting sqref="I252">
    <cfRule type="cellIs" dxfId="588" priority="762" operator="between">
      <formula>1</formula>
      <formula>3</formula>
    </cfRule>
  </conditionalFormatting>
  <conditionalFormatting sqref="I252">
    <cfRule type="cellIs" dxfId="587" priority="763" operator="between">
      <formula>3</formula>
      <formula>6</formula>
    </cfRule>
  </conditionalFormatting>
  <conditionalFormatting sqref="I252">
    <cfRule type="cellIs" dxfId="586" priority="764" operator="between">
      <formula>6</formula>
      <formula>9</formula>
    </cfRule>
  </conditionalFormatting>
  <conditionalFormatting sqref="K252">
    <cfRule type="cellIs" dxfId="585" priority="759" operator="between">
      <formula>1</formula>
      <formula>3</formula>
    </cfRule>
  </conditionalFormatting>
  <conditionalFormatting sqref="K252">
    <cfRule type="cellIs" dxfId="584" priority="760" operator="between">
      <formula>3</formula>
      <formula>6</formula>
    </cfRule>
  </conditionalFormatting>
  <conditionalFormatting sqref="K252">
    <cfRule type="cellIs" dxfId="583" priority="761" operator="between">
      <formula>6</formula>
      <formula>9</formula>
    </cfRule>
  </conditionalFormatting>
  <conditionalFormatting sqref="E263:E264 G263">
    <cfRule type="cellIs" dxfId="582" priority="756" operator="between">
      <formula>1</formula>
      <formula>3</formula>
    </cfRule>
  </conditionalFormatting>
  <conditionalFormatting sqref="E263:E264 G263">
    <cfRule type="cellIs" dxfId="581" priority="757" operator="between">
      <formula>3</formula>
      <formula>6</formula>
    </cfRule>
  </conditionalFormatting>
  <conditionalFormatting sqref="E263:E264 G263">
    <cfRule type="cellIs" dxfId="580" priority="758" operator="between">
      <formula>6</formula>
      <formula>9</formula>
    </cfRule>
  </conditionalFormatting>
  <conditionalFormatting sqref="I263">
    <cfRule type="cellIs" dxfId="579" priority="749" operator="between">
      <formula>1</formula>
      <formula>3</formula>
    </cfRule>
  </conditionalFormatting>
  <conditionalFormatting sqref="I263">
    <cfRule type="cellIs" dxfId="578" priority="750" operator="between">
      <formula>3</formula>
      <formula>6</formula>
    </cfRule>
  </conditionalFormatting>
  <conditionalFormatting sqref="I263">
    <cfRule type="cellIs" dxfId="577" priority="751" operator="between">
      <formula>6</formula>
      <formula>9</formula>
    </cfRule>
  </conditionalFormatting>
  <conditionalFormatting sqref="K263">
    <cfRule type="cellIs" dxfId="576" priority="746" operator="between">
      <formula>1</formula>
      <formula>3</formula>
    </cfRule>
  </conditionalFormatting>
  <conditionalFormatting sqref="K263">
    <cfRule type="cellIs" dxfId="575" priority="747" operator="between">
      <formula>3</formula>
      <formula>6</formula>
    </cfRule>
  </conditionalFormatting>
  <conditionalFormatting sqref="K263">
    <cfRule type="cellIs" dxfId="574" priority="748" operator="between">
      <formula>6</formula>
      <formula>9</formula>
    </cfRule>
  </conditionalFormatting>
  <conditionalFormatting sqref="G264">
    <cfRule type="cellIs" dxfId="573" priority="743" operator="between">
      <formula>1</formula>
      <formula>3</formula>
    </cfRule>
  </conditionalFormatting>
  <conditionalFormatting sqref="G264">
    <cfRule type="cellIs" dxfId="572" priority="744" operator="between">
      <formula>3</formula>
      <formula>6</formula>
    </cfRule>
  </conditionalFormatting>
  <conditionalFormatting sqref="G264">
    <cfRule type="cellIs" dxfId="571" priority="745" operator="between">
      <formula>6</formula>
      <formula>9</formula>
    </cfRule>
  </conditionalFormatting>
  <conditionalFormatting sqref="I264">
    <cfRule type="cellIs" dxfId="570" priority="740" operator="between">
      <formula>1</formula>
      <formula>3</formula>
    </cfRule>
  </conditionalFormatting>
  <conditionalFormatting sqref="I264">
    <cfRule type="cellIs" dxfId="569" priority="741" operator="between">
      <formula>3</formula>
      <formula>6</formula>
    </cfRule>
  </conditionalFormatting>
  <conditionalFormatting sqref="I264">
    <cfRule type="cellIs" dxfId="568" priority="742" operator="between">
      <formula>6</formula>
      <formula>9</formula>
    </cfRule>
  </conditionalFormatting>
  <conditionalFormatting sqref="K264">
    <cfRule type="cellIs" dxfId="567" priority="737" operator="between">
      <formula>1</formula>
      <formula>3</formula>
    </cfRule>
  </conditionalFormatting>
  <conditionalFormatting sqref="K264">
    <cfRule type="cellIs" dxfId="566" priority="738" operator="between">
      <formula>3</formula>
      <formula>6</formula>
    </cfRule>
  </conditionalFormatting>
  <conditionalFormatting sqref="K264">
    <cfRule type="cellIs" dxfId="565" priority="739" operator="between">
      <formula>6</formula>
      <formula>9</formula>
    </cfRule>
  </conditionalFormatting>
  <conditionalFormatting sqref="E275:E276 G275">
    <cfRule type="cellIs" dxfId="564" priority="734" operator="between">
      <formula>1</formula>
      <formula>3</formula>
    </cfRule>
  </conditionalFormatting>
  <conditionalFormatting sqref="E275:E276 G275">
    <cfRule type="cellIs" dxfId="563" priority="735" operator="between">
      <formula>3</formula>
      <formula>6</formula>
    </cfRule>
  </conditionalFormatting>
  <conditionalFormatting sqref="E275:E276 G275">
    <cfRule type="cellIs" dxfId="562" priority="736" operator="between">
      <formula>6</formula>
      <formula>9</formula>
    </cfRule>
  </conditionalFormatting>
  <conditionalFormatting sqref="I275">
    <cfRule type="cellIs" dxfId="561" priority="727" operator="between">
      <formula>1</formula>
      <formula>3</formula>
    </cfRule>
  </conditionalFormatting>
  <conditionalFormatting sqref="I275">
    <cfRule type="cellIs" dxfId="560" priority="728" operator="between">
      <formula>3</formula>
      <formula>6</formula>
    </cfRule>
  </conditionalFormatting>
  <conditionalFormatting sqref="I275">
    <cfRule type="cellIs" dxfId="559" priority="729" operator="between">
      <formula>6</formula>
      <formula>9</formula>
    </cfRule>
  </conditionalFormatting>
  <conditionalFormatting sqref="K275">
    <cfRule type="cellIs" dxfId="558" priority="724" operator="between">
      <formula>1</formula>
      <formula>3</formula>
    </cfRule>
  </conditionalFormatting>
  <conditionalFormatting sqref="K275">
    <cfRule type="cellIs" dxfId="557" priority="725" operator="between">
      <formula>3</formula>
      <formula>6</formula>
    </cfRule>
  </conditionalFormatting>
  <conditionalFormatting sqref="K275">
    <cfRule type="cellIs" dxfId="556" priority="726" operator="between">
      <formula>6</formula>
      <formula>9</formula>
    </cfRule>
  </conditionalFormatting>
  <conditionalFormatting sqref="G276">
    <cfRule type="cellIs" dxfId="555" priority="721" operator="between">
      <formula>1</formula>
      <formula>3</formula>
    </cfRule>
  </conditionalFormatting>
  <conditionalFormatting sqref="G276">
    <cfRule type="cellIs" dxfId="554" priority="722" operator="between">
      <formula>3</formula>
      <formula>6</formula>
    </cfRule>
  </conditionalFormatting>
  <conditionalFormatting sqref="G276">
    <cfRule type="cellIs" dxfId="553" priority="723" operator="between">
      <formula>6</formula>
      <formula>9</formula>
    </cfRule>
  </conditionalFormatting>
  <conditionalFormatting sqref="I276">
    <cfRule type="cellIs" dxfId="552" priority="718" operator="between">
      <formula>1</formula>
      <formula>3</formula>
    </cfRule>
  </conditionalFormatting>
  <conditionalFormatting sqref="I276">
    <cfRule type="cellIs" dxfId="551" priority="719" operator="between">
      <formula>3</formula>
      <formula>6</formula>
    </cfRule>
  </conditionalFormatting>
  <conditionalFormatting sqref="I276">
    <cfRule type="cellIs" dxfId="550" priority="720" operator="between">
      <formula>6</formula>
      <formula>9</formula>
    </cfRule>
  </conditionalFormatting>
  <conditionalFormatting sqref="K276">
    <cfRule type="cellIs" dxfId="549" priority="715" operator="between">
      <formula>1</formula>
      <formula>3</formula>
    </cfRule>
  </conditionalFormatting>
  <conditionalFormatting sqref="K276">
    <cfRule type="cellIs" dxfId="548" priority="716" operator="between">
      <formula>3</formula>
      <formula>6</formula>
    </cfRule>
  </conditionalFormatting>
  <conditionalFormatting sqref="K276">
    <cfRule type="cellIs" dxfId="547" priority="717" operator="between">
      <formula>6</formula>
      <formula>9</formula>
    </cfRule>
  </conditionalFormatting>
  <conditionalFormatting sqref="E287:E288 G287">
    <cfRule type="cellIs" dxfId="546" priority="712" operator="between">
      <formula>1</formula>
      <formula>3</formula>
    </cfRule>
  </conditionalFormatting>
  <conditionalFormatting sqref="E287:E288 G287">
    <cfRule type="cellIs" dxfId="545" priority="713" operator="between">
      <formula>3</formula>
      <formula>6</formula>
    </cfRule>
  </conditionalFormatting>
  <conditionalFormatting sqref="E287:E288 G287">
    <cfRule type="cellIs" dxfId="544" priority="714" operator="between">
      <formula>6</formula>
      <formula>9</formula>
    </cfRule>
  </conditionalFormatting>
  <conditionalFormatting sqref="I287">
    <cfRule type="cellIs" dxfId="543" priority="705" operator="between">
      <formula>1</formula>
      <formula>3</formula>
    </cfRule>
  </conditionalFormatting>
  <conditionalFormatting sqref="I287">
    <cfRule type="cellIs" dxfId="542" priority="706" operator="between">
      <formula>3</formula>
      <formula>6</formula>
    </cfRule>
  </conditionalFormatting>
  <conditionalFormatting sqref="I287">
    <cfRule type="cellIs" dxfId="541" priority="707" operator="between">
      <formula>6</formula>
      <formula>9</formula>
    </cfRule>
  </conditionalFormatting>
  <conditionalFormatting sqref="K287">
    <cfRule type="cellIs" dxfId="540" priority="702" operator="between">
      <formula>1</formula>
      <formula>3</formula>
    </cfRule>
  </conditionalFormatting>
  <conditionalFormatting sqref="K287">
    <cfRule type="cellIs" dxfId="539" priority="703" operator="between">
      <formula>3</formula>
      <formula>6</formula>
    </cfRule>
  </conditionalFormatting>
  <conditionalFormatting sqref="K287">
    <cfRule type="cellIs" dxfId="538" priority="704" operator="between">
      <formula>6</formula>
      <formula>9</formula>
    </cfRule>
  </conditionalFormatting>
  <conditionalFormatting sqref="G288">
    <cfRule type="cellIs" dxfId="537" priority="699" operator="between">
      <formula>1</formula>
      <formula>3</formula>
    </cfRule>
  </conditionalFormatting>
  <conditionalFormatting sqref="G288">
    <cfRule type="cellIs" dxfId="536" priority="700" operator="between">
      <formula>3</formula>
      <formula>6</formula>
    </cfRule>
  </conditionalFormatting>
  <conditionalFormatting sqref="G288">
    <cfRule type="cellIs" dxfId="535" priority="701" operator="between">
      <formula>6</formula>
      <formula>9</formula>
    </cfRule>
  </conditionalFormatting>
  <conditionalFormatting sqref="I288">
    <cfRule type="cellIs" dxfId="534" priority="696" operator="between">
      <formula>1</formula>
      <formula>3</formula>
    </cfRule>
  </conditionalFormatting>
  <conditionalFormatting sqref="I288">
    <cfRule type="cellIs" dxfId="533" priority="697" operator="between">
      <formula>3</formula>
      <formula>6</formula>
    </cfRule>
  </conditionalFormatting>
  <conditionalFormatting sqref="I288">
    <cfRule type="cellIs" dxfId="532" priority="698" operator="between">
      <formula>6</formula>
      <formula>9</formula>
    </cfRule>
  </conditionalFormatting>
  <conditionalFormatting sqref="K288">
    <cfRule type="cellIs" dxfId="531" priority="693" operator="between">
      <formula>1</formula>
      <formula>3</formula>
    </cfRule>
  </conditionalFormatting>
  <conditionalFormatting sqref="K288">
    <cfRule type="cellIs" dxfId="530" priority="694" operator="between">
      <formula>3</formula>
      <formula>6</formula>
    </cfRule>
  </conditionalFormatting>
  <conditionalFormatting sqref="K288">
    <cfRule type="cellIs" dxfId="529" priority="695" operator="between">
      <formula>6</formula>
      <formula>9</formula>
    </cfRule>
  </conditionalFormatting>
  <conditionalFormatting sqref="E299:E300 G299">
    <cfRule type="cellIs" dxfId="528" priority="690" operator="between">
      <formula>1</formula>
      <formula>3</formula>
    </cfRule>
  </conditionalFormatting>
  <conditionalFormatting sqref="E299:E300 G299">
    <cfRule type="cellIs" dxfId="527" priority="691" operator="between">
      <formula>3</formula>
      <formula>6</formula>
    </cfRule>
  </conditionalFormatting>
  <conditionalFormatting sqref="E299:E300 G299">
    <cfRule type="cellIs" dxfId="526" priority="692" operator="between">
      <formula>6</formula>
      <formula>9</formula>
    </cfRule>
  </conditionalFormatting>
  <conditionalFormatting sqref="I299">
    <cfRule type="cellIs" dxfId="525" priority="683" operator="between">
      <formula>1</formula>
      <formula>3</formula>
    </cfRule>
  </conditionalFormatting>
  <conditionalFormatting sqref="I299">
    <cfRule type="cellIs" dxfId="524" priority="684" operator="between">
      <formula>3</formula>
      <formula>6</formula>
    </cfRule>
  </conditionalFormatting>
  <conditionalFormatting sqref="I299">
    <cfRule type="cellIs" dxfId="523" priority="685" operator="between">
      <formula>6</formula>
      <formula>9</formula>
    </cfRule>
  </conditionalFormatting>
  <conditionalFormatting sqref="K299">
    <cfRule type="cellIs" dxfId="522" priority="680" operator="between">
      <formula>1</formula>
      <formula>3</formula>
    </cfRule>
  </conditionalFormatting>
  <conditionalFormatting sqref="K299">
    <cfRule type="cellIs" dxfId="521" priority="681" operator="between">
      <formula>3</formula>
      <formula>6</formula>
    </cfRule>
  </conditionalFormatting>
  <conditionalFormatting sqref="K299">
    <cfRule type="cellIs" dxfId="520" priority="682" operator="between">
      <formula>6</formula>
      <formula>9</formula>
    </cfRule>
  </conditionalFormatting>
  <conditionalFormatting sqref="G300">
    <cfRule type="cellIs" dxfId="519" priority="677" operator="between">
      <formula>1</formula>
      <formula>3</formula>
    </cfRule>
  </conditionalFormatting>
  <conditionalFormatting sqref="G300">
    <cfRule type="cellIs" dxfId="518" priority="678" operator="between">
      <formula>3</formula>
      <formula>6</formula>
    </cfRule>
  </conditionalFormatting>
  <conditionalFormatting sqref="G300">
    <cfRule type="cellIs" dxfId="517" priority="679" operator="between">
      <formula>6</formula>
      <formula>9</formula>
    </cfRule>
  </conditionalFormatting>
  <conditionalFormatting sqref="I300">
    <cfRule type="cellIs" dxfId="516" priority="674" operator="between">
      <formula>1</formula>
      <formula>3</formula>
    </cfRule>
  </conditionalFormatting>
  <conditionalFormatting sqref="I300">
    <cfRule type="cellIs" dxfId="515" priority="675" operator="between">
      <formula>3</formula>
      <formula>6</formula>
    </cfRule>
  </conditionalFormatting>
  <conditionalFormatting sqref="I300">
    <cfRule type="cellIs" dxfId="514" priority="676" operator="between">
      <formula>6</formula>
      <formula>9</formula>
    </cfRule>
  </conditionalFormatting>
  <conditionalFormatting sqref="K300">
    <cfRule type="cellIs" dxfId="513" priority="671" operator="between">
      <formula>1</formula>
      <formula>3</formula>
    </cfRule>
  </conditionalFormatting>
  <conditionalFormatting sqref="K300">
    <cfRule type="cellIs" dxfId="512" priority="672" operator="between">
      <formula>3</formula>
      <formula>6</formula>
    </cfRule>
  </conditionalFormatting>
  <conditionalFormatting sqref="K300">
    <cfRule type="cellIs" dxfId="511" priority="673" operator="between">
      <formula>6</formula>
      <formula>9</formula>
    </cfRule>
  </conditionalFormatting>
  <conditionalFormatting sqref="E311:E312 G311">
    <cfRule type="cellIs" dxfId="510" priority="668" operator="between">
      <formula>1</formula>
      <formula>3</formula>
    </cfRule>
  </conditionalFormatting>
  <conditionalFormatting sqref="E311:E312 G311">
    <cfRule type="cellIs" dxfId="509" priority="669" operator="between">
      <formula>3</formula>
      <formula>6</formula>
    </cfRule>
  </conditionalFormatting>
  <conditionalFormatting sqref="E311:E312 G311">
    <cfRule type="cellIs" dxfId="508" priority="670" operator="between">
      <formula>6</formula>
      <formula>9</formula>
    </cfRule>
  </conditionalFormatting>
  <conditionalFormatting sqref="I311">
    <cfRule type="cellIs" dxfId="507" priority="661" operator="between">
      <formula>1</formula>
      <formula>3</formula>
    </cfRule>
  </conditionalFormatting>
  <conditionalFormatting sqref="I311">
    <cfRule type="cellIs" dxfId="506" priority="662" operator="between">
      <formula>3</formula>
      <formula>6</formula>
    </cfRule>
  </conditionalFormatting>
  <conditionalFormatting sqref="I311">
    <cfRule type="cellIs" dxfId="505" priority="663" operator="between">
      <formula>6</formula>
      <formula>9</formula>
    </cfRule>
  </conditionalFormatting>
  <conditionalFormatting sqref="K311">
    <cfRule type="cellIs" dxfId="504" priority="658" operator="between">
      <formula>1</formula>
      <formula>3</formula>
    </cfRule>
  </conditionalFormatting>
  <conditionalFormatting sqref="K311">
    <cfRule type="cellIs" dxfId="503" priority="659" operator="between">
      <formula>3</formula>
      <formula>6</formula>
    </cfRule>
  </conditionalFormatting>
  <conditionalFormatting sqref="K311">
    <cfRule type="cellIs" dxfId="502" priority="660" operator="between">
      <formula>6</formula>
      <formula>9</formula>
    </cfRule>
  </conditionalFormatting>
  <conditionalFormatting sqref="G312">
    <cfRule type="cellIs" dxfId="501" priority="655" operator="between">
      <formula>1</formula>
      <formula>3</formula>
    </cfRule>
  </conditionalFormatting>
  <conditionalFormatting sqref="G312">
    <cfRule type="cellIs" dxfId="500" priority="656" operator="between">
      <formula>3</formula>
      <formula>6</formula>
    </cfRule>
  </conditionalFormatting>
  <conditionalFormatting sqref="G312">
    <cfRule type="cellIs" dxfId="499" priority="657" operator="between">
      <formula>6</formula>
      <formula>9</formula>
    </cfRule>
  </conditionalFormatting>
  <conditionalFormatting sqref="I312">
    <cfRule type="cellIs" dxfId="498" priority="652" operator="between">
      <formula>1</formula>
      <formula>3</formula>
    </cfRule>
  </conditionalFormatting>
  <conditionalFormatting sqref="I312">
    <cfRule type="cellIs" dxfId="497" priority="653" operator="between">
      <formula>3</formula>
      <formula>6</formula>
    </cfRule>
  </conditionalFormatting>
  <conditionalFormatting sqref="I312">
    <cfRule type="cellIs" dxfId="496" priority="654" operator="between">
      <formula>6</formula>
      <formula>9</formula>
    </cfRule>
  </conditionalFormatting>
  <conditionalFormatting sqref="K312">
    <cfRule type="cellIs" dxfId="495" priority="649" operator="between">
      <formula>1</formula>
      <formula>3</formula>
    </cfRule>
  </conditionalFormatting>
  <conditionalFormatting sqref="K312">
    <cfRule type="cellIs" dxfId="494" priority="650" operator="between">
      <formula>3</formula>
      <formula>6</formula>
    </cfRule>
  </conditionalFormatting>
  <conditionalFormatting sqref="K312">
    <cfRule type="cellIs" dxfId="493" priority="651" operator="between">
      <formula>6</formula>
      <formula>9</formula>
    </cfRule>
  </conditionalFormatting>
  <conditionalFormatting sqref="E323:E324 G323">
    <cfRule type="cellIs" dxfId="492" priority="646" operator="between">
      <formula>1</formula>
      <formula>3</formula>
    </cfRule>
  </conditionalFormatting>
  <conditionalFormatting sqref="E323:E324 G323">
    <cfRule type="cellIs" dxfId="491" priority="647" operator="between">
      <formula>3</formula>
      <formula>6</formula>
    </cfRule>
  </conditionalFormatting>
  <conditionalFormatting sqref="E323:E324 G323">
    <cfRule type="cellIs" dxfId="490" priority="648" operator="between">
      <formula>6</formula>
      <formula>9</formula>
    </cfRule>
  </conditionalFormatting>
  <conditionalFormatting sqref="I323">
    <cfRule type="cellIs" dxfId="489" priority="639" operator="between">
      <formula>1</formula>
      <formula>3</formula>
    </cfRule>
  </conditionalFormatting>
  <conditionalFormatting sqref="I323">
    <cfRule type="cellIs" dxfId="488" priority="640" operator="between">
      <formula>3</formula>
      <formula>6</formula>
    </cfRule>
  </conditionalFormatting>
  <conditionalFormatting sqref="I323">
    <cfRule type="cellIs" dxfId="487" priority="641" operator="between">
      <formula>6</formula>
      <formula>9</formula>
    </cfRule>
  </conditionalFormatting>
  <conditionalFormatting sqref="K323">
    <cfRule type="cellIs" dxfId="486" priority="636" operator="between">
      <formula>1</formula>
      <formula>3</formula>
    </cfRule>
  </conditionalFormatting>
  <conditionalFormatting sqref="K323">
    <cfRule type="cellIs" dxfId="485" priority="637" operator="between">
      <formula>3</formula>
      <formula>6</formula>
    </cfRule>
  </conditionalFormatting>
  <conditionalFormatting sqref="K323">
    <cfRule type="cellIs" dxfId="484" priority="638" operator="between">
      <formula>6</formula>
      <formula>9</formula>
    </cfRule>
  </conditionalFormatting>
  <conditionalFormatting sqref="G324">
    <cfRule type="cellIs" dxfId="483" priority="633" operator="between">
      <formula>1</formula>
      <formula>3</formula>
    </cfRule>
  </conditionalFormatting>
  <conditionalFormatting sqref="G324">
    <cfRule type="cellIs" dxfId="482" priority="634" operator="between">
      <formula>3</formula>
      <formula>6</formula>
    </cfRule>
  </conditionalFormatting>
  <conditionalFormatting sqref="G324">
    <cfRule type="cellIs" dxfId="481" priority="635" operator="between">
      <formula>6</formula>
      <formula>9</formula>
    </cfRule>
  </conditionalFormatting>
  <conditionalFormatting sqref="I324">
    <cfRule type="cellIs" dxfId="480" priority="630" operator="between">
      <formula>1</formula>
      <formula>3</formula>
    </cfRule>
  </conditionalFormatting>
  <conditionalFormatting sqref="I324">
    <cfRule type="cellIs" dxfId="479" priority="631" operator="between">
      <formula>3</formula>
      <formula>6</formula>
    </cfRule>
  </conditionalFormatting>
  <conditionalFormatting sqref="I324">
    <cfRule type="cellIs" dxfId="478" priority="632" operator="between">
      <formula>6</formula>
      <formula>9</formula>
    </cfRule>
  </conditionalFormatting>
  <conditionalFormatting sqref="K324">
    <cfRule type="cellIs" dxfId="477" priority="627" operator="between">
      <formula>1</formula>
      <formula>3</formula>
    </cfRule>
  </conditionalFormatting>
  <conditionalFormatting sqref="K324">
    <cfRule type="cellIs" dxfId="476" priority="628" operator="between">
      <formula>3</formula>
      <formula>6</formula>
    </cfRule>
  </conditionalFormatting>
  <conditionalFormatting sqref="K324">
    <cfRule type="cellIs" dxfId="475" priority="629" operator="between">
      <formula>6</formula>
      <formula>9</formula>
    </cfRule>
  </conditionalFormatting>
  <conditionalFormatting sqref="E335:E336 G335">
    <cfRule type="cellIs" dxfId="474" priority="624" operator="between">
      <formula>1</formula>
      <formula>3</formula>
    </cfRule>
  </conditionalFormatting>
  <conditionalFormatting sqref="E335:E336 G335">
    <cfRule type="cellIs" dxfId="473" priority="625" operator="between">
      <formula>3</formula>
      <formula>6</formula>
    </cfRule>
  </conditionalFormatting>
  <conditionalFormatting sqref="E335:E336 G335">
    <cfRule type="cellIs" dxfId="472" priority="626" operator="between">
      <formula>6</formula>
      <formula>9</formula>
    </cfRule>
  </conditionalFormatting>
  <conditionalFormatting sqref="I335">
    <cfRule type="cellIs" dxfId="471" priority="617" operator="between">
      <formula>1</formula>
      <formula>3</formula>
    </cfRule>
  </conditionalFormatting>
  <conditionalFormatting sqref="I335">
    <cfRule type="cellIs" dxfId="470" priority="618" operator="between">
      <formula>3</formula>
      <formula>6</formula>
    </cfRule>
  </conditionalFormatting>
  <conditionalFormatting sqref="I335">
    <cfRule type="cellIs" dxfId="469" priority="619" operator="between">
      <formula>6</formula>
      <formula>9</formula>
    </cfRule>
  </conditionalFormatting>
  <conditionalFormatting sqref="K335">
    <cfRule type="cellIs" dxfId="468" priority="614" operator="between">
      <formula>1</formula>
      <formula>3</formula>
    </cfRule>
  </conditionalFormatting>
  <conditionalFormatting sqref="K335">
    <cfRule type="cellIs" dxfId="467" priority="615" operator="between">
      <formula>3</formula>
      <formula>6</formula>
    </cfRule>
  </conditionalFormatting>
  <conditionalFormatting sqref="K335">
    <cfRule type="cellIs" dxfId="466" priority="616" operator="between">
      <formula>6</formula>
      <formula>9</formula>
    </cfRule>
  </conditionalFormatting>
  <conditionalFormatting sqref="G336">
    <cfRule type="cellIs" dxfId="465" priority="611" operator="between">
      <formula>1</formula>
      <formula>3</formula>
    </cfRule>
  </conditionalFormatting>
  <conditionalFormatting sqref="G336">
    <cfRule type="cellIs" dxfId="464" priority="612" operator="between">
      <formula>3</formula>
      <formula>6</formula>
    </cfRule>
  </conditionalFormatting>
  <conditionalFormatting sqref="G336">
    <cfRule type="cellIs" dxfId="463" priority="613" operator="between">
      <formula>6</formula>
      <formula>9</formula>
    </cfRule>
  </conditionalFormatting>
  <conditionalFormatting sqref="I336">
    <cfRule type="cellIs" dxfId="462" priority="608" operator="between">
      <formula>1</formula>
      <formula>3</formula>
    </cfRule>
  </conditionalFormatting>
  <conditionalFormatting sqref="I336">
    <cfRule type="cellIs" dxfId="461" priority="609" operator="between">
      <formula>3</formula>
      <formula>6</formula>
    </cfRule>
  </conditionalFormatting>
  <conditionalFormatting sqref="I336">
    <cfRule type="cellIs" dxfId="460" priority="610" operator="between">
      <formula>6</formula>
      <formula>9</formula>
    </cfRule>
  </conditionalFormatting>
  <conditionalFormatting sqref="K336">
    <cfRule type="cellIs" dxfId="459" priority="605" operator="between">
      <formula>1</formula>
      <formula>3</formula>
    </cfRule>
  </conditionalFormatting>
  <conditionalFormatting sqref="K336">
    <cfRule type="cellIs" dxfId="458" priority="606" operator="between">
      <formula>3</formula>
      <formula>6</formula>
    </cfRule>
  </conditionalFormatting>
  <conditionalFormatting sqref="K336">
    <cfRule type="cellIs" dxfId="457" priority="607" operator="between">
      <formula>6</formula>
      <formula>9</formula>
    </cfRule>
  </conditionalFormatting>
  <conditionalFormatting sqref="E347:E348 G347">
    <cfRule type="cellIs" dxfId="456" priority="602" operator="between">
      <formula>1</formula>
      <formula>3</formula>
    </cfRule>
  </conditionalFormatting>
  <conditionalFormatting sqref="E347:E348 G347">
    <cfRule type="cellIs" dxfId="455" priority="603" operator="between">
      <formula>3</formula>
      <formula>6</formula>
    </cfRule>
  </conditionalFormatting>
  <conditionalFormatting sqref="E347:E348 G347">
    <cfRule type="cellIs" dxfId="454" priority="604" operator="between">
      <formula>6</formula>
      <formula>9</formula>
    </cfRule>
  </conditionalFormatting>
  <conditionalFormatting sqref="I347">
    <cfRule type="cellIs" dxfId="453" priority="595" operator="between">
      <formula>1</formula>
      <formula>3</formula>
    </cfRule>
  </conditionalFormatting>
  <conditionalFormatting sqref="I347">
    <cfRule type="cellIs" dxfId="452" priority="596" operator="between">
      <formula>3</formula>
      <formula>6</formula>
    </cfRule>
  </conditionalFormatting>
  <conditionalFormatting sqref="I347">
    <cfRule type="cellIs" dxfId="451" priority="597" operator="between">
      <formula>6</formula>
      <formula>9</formula>
    </cfRule>
  </conditionalFormatting>
  <conditionalFormatting sqref="K347">
    <cfRule type="cellIs" dxfId="450" priority="592" operator="between">
      <formula>1</formula>
      <formula>3</formula>
    </cfRule>
  </conditionalFormatting>
  <conditionalFormatting sqref="K347">
    <cfRule type="cellIs" dxfId="449" priority="593" operator="between">
      <formula>3</formula>
      <formula>6</formula>
    </cfRule>
  </conditionalFormatting>
  <conditionalFormatting sqref="K347">
    <cfRule type="cellIs" dxfId="448" priority="594" operator="between">
      <formula>6</formula>
      <formula>9</formula>
    </cfRule>
  </conditionalFormatting>
  <conditionalFormatting sqref="G348">
    <cfRule type="cellIs" dxfId="447" priority="589" operator="between">
      <formula>1</formula>
      <formula>3</formula>
    </cfRule>
  </conditionalFormatting>
  <conditionalFormatting sqref="G348">
    <cfRule type="cellIs" dxfId="446" priority="590" operator="between">
      <formula>3</formula>
      <formula>6</formula>
    </cfRule>
  </conditionalFormatting>
  <conditionalFormatting sqref="G348">
    <cfRule type="cellIs" dxfId="445" priority="591" operator="between">
      <formula>6</formula>
      <formula>9</formula>
    </cfRule>
  </conditionalFormatting>
  <conditionalFormatting sqref="I348">
    <cfRule type="cellIs" dxfId="444" priority="586" operator="between">
      <formula>1</formula>
      <formula>3</formula>
    </cfRule>
  </conditionalFormatting>
  <conditionalFormatting sqref="I348">
    <cfRule type="cellIs" dxfId="443" priority="587" operator="between">
      <formula>3</formula>
      <formula>6</formula>
    </cfRule>
  </conditionalFormatting>
  <conditionalFormatting sqref="I348">
    <cfRule type="cellIs" dxfId="442" priority="588" operator="between">
      <formula>6</formula>
      <formula>9</formula>
    </cfRule>
  </conditionalFormatting>
  <conditionalFormatting sqref="K348">
    <cfRule type="cellIs" dxfId="441" priority="583" operator="between">
      <formula>1</formula>
      <formula>3</formula>
    </cfRule>
  </conditionalFormatting>
  <conditionalFormatting sqref="K348">
    <cfRule type="cellIs" dxfId="440" priority="584" operator="between">
      <formula>3</formula>
      <formula>6</formula>
    </cfRule>
  </conditionalFormatting>
  <conditionalFormatting sqref="K348">
    <cfRule type="cellIs" dxfId="439" priority="585" operator="between">
      <formula>6</formula>
      <formula>9</formula>
    </cfRule>
  </conditionalFormatting>
  <conditionalFormatting sqref="E359:E360 G359">
    <cfRule type="cellIs" dxfId="438" priority="580" operator="between">
      <formula>1</formula>
      <formula>3</formula>
    </cfRule>
  </conditionalFormatting>
  <conditionalFormatting sqref="E359:E360 G359">
    <cfRule type="cellIs" dxfId="437" priority="581" operator="between">
      <formula>3</formula>
      <formula>6</formula>
    </cfRule>
  </conditionalFormatting>
  <conditionalFormatting sqref="E359:E360 G359">
    <cfRule type="cellIs" dxfId="436" priority="582" operator="between">
      <formula>6</formula>
      <formula>9</formula>
    </cfRule>
  </conditionalFormatting>
  <conditionalFormatting sqref="I359">
    <cfRule type="cellIs" dxfId="435" priority="573" operator="between">
      <formula>1</formula>
      <formula>3</formula>
    </cfRule>
  </conditionalFormatting>
  <conditionalFormatting sqref="I359">
    <cfRule type="cellIs" dxfId="434" priority="574" operator="between">
      <formula>3</formula>
      <formula>6</formula>
    </cfRule>
  </conditionalFormatting>
  <conditionalFormatting sqref="I359">
    <cfRule type="cellIs" dxfId="433" priority="575" operator="between">
      <formula>6</formula>
      <formula>9</formula>
    </cfRule>
  </conditionalFormatting>
  <conditionalFormatting sqref="K359">
    <cfRule type="cellIs" dxfId="432" priority="570" operator="between">
      <formula>1</formula>
      <formula>3</formula>
    </cfRule>
  </conditionalFormatting>
  <conditionalFormatting sqref="K359">
    <cfRule type="cellIs" dxfId="431" priority="571" operator="between">
      <formula>3</formula>
      <formula>6</formula>
    </cfRule>
  </conditionalFormatting>
  <conditionalFormatting sqref="K359">
    <cfRule type="cellIs" dxfId="430" priority="572" operator="between">
      <formula>6</formula>
      <formula>9</formula>
    </cfRule>
  </conditionalFormatting>
  <conditionalFormatting sqref="G360">
    <cfRule type="cellIs" dxfId="429" priority="567" operator="between">
      <formula>1</formula>
      <formula>3</formula>
    </cfRule>
  </conditionalFormatting>
  <conditionalFormatting sqref="G360">
    <cfRule type="cellIs" dxfId="428" priority="568" operator="between">
      <formula>3</formula>
      <formula>6</formula>
    </cfRule>
  </conditionalFormatting>
  <conditionalFormatting sqref="G360">
    <cfRule type="cellIs" dxfId="427" priority="569" operator="between">
      <formula>6</formula>
      <formula>9</formula>
    </cfRule>
  </conditionalFormatting>
  <conditionalFormatting sqref="I360">
    <cfRule type="cellIs" dxfId="426" priority="564" operator="between">
      <formula>1</formula>
      <formula>3</formula>
    </cfRule>
  </conditionalFormatting>
  <conditionalFormatting sqref="I360">
    <cfRule type="cellIs" dxfId="425" priority="565" operator="between">
      <formula>3</formula>
      <formula>6</formula>
    </cfRule>
  </conditionalFormatting>
  <conditionalFormatting sqref="I360">
    <cfRule type="cellIs" dxfId="424" priority="566" operator="between">
      <formula>6</formula>
      <formula>9</formula>
    </cfRule>
  </conditionalFormatting>
  <conditionalFormatting sqref="K360">
    <cfRule type="cellIs" dxfId="423" priority="561" operator="between">
      <formula>1</formula>
      <formula>3</formula>
    </cfRule>
  </conditionalFormatting>
  <conditionalFormatting sqref="K360">
    <cfRule type="cellIs" dxfId="422" priority="562" operator="between">
      <formula>3</formula>
      <formula>6</formula>
    </cfRule>
  </conditionalFormatting>
  <conditionalFormatting sqref="K360">
    <cfRule type="cellIs" dxfId="421" priority="563" operator="between">
      <formula>6</formula>
      <formula>9</formula>
    </cfRule>
  </conditionalFormatting>
  <conditionalFormatting sqref="E371:E372 G371">
    <cfRule type="cellIs" dxfId="420" priority="558" operator="between">
      <formula>1</formula>
      <formula>3</formula>
    </cfRule>
  </conditionalFormatting>
  <conditionalFormatting sqref="E371:E372 G371">
    <cfRule type="cellIs" dxfId="419" priority="559" operator="between">
      <formula>3</formula>
      <formula>6</formula>
    </cfRule>
  </conditionalFormatting>
  <conditionalFormatting sqref="E371:E372 G371">
    <cfRule type="cellIs" dxfId="418" priority="560" operator="between">
      <formula>6</formula>
      <formula>9</formula>
    </cfRule>
  </conditionalFormatting>
  <conditionalFormatting sqref="I371">
    <cfRule type="cellIs" dxfId="417" priority="551" operator="between">
      <formula>1</formula>
      <formula>3</formula>
    </cfRule>
  </conditionalFormatting>
  <conditionalFormatting sqref="I371">
    <cfRule type="cellIs" dxfId="416" priority="552" operator="between">
      <formula>3</formula>
      <formula>6</formula>
    </cfRule>
  </conditionalFormatting>
  <conditionalFormatting sqref="I371">
    <cfRule type="cellIs" dxfId="415" priority="553" operator="between">
      <formula>6</formula>
      <formula>9</formula>
    </cfRule>
  </conditionalFormatting>
  <conditionalFormatting sqref="K371">
    <cfRule type="cellIs" dxfId="414" priority="548" operator="between">
      <formula>1</formula>
      <formula>3</formula>
    </cfRule>
  </conditionalFormatting>
  <conditionalFormatting sqref="K371">
    <cfRule type="cellIs" dxfId="413" priority="549" operator="between">
      <formula>3</formula>
      <formula>6</formula>
    </cfRule>
  </conditionalFormatting>
  <conditionalFormatting sqref="K371">
    <cfRule type="cellIs" dxfId="412" priority="550" operator="between">
      <formula>6</formula>
      <formula>9</formula>
    </cfRule>
  </conditionalFormatting>
  <conditionalFormatting sqref="G372">
    <cfRule type="cellIs" dxfId="411" priority="545" operator="between">
      <formula>1</formula>
      <formula>3</formula>
    </cfRule>
  </conditionalFormatting>
  <conditionalFormatting sqref="G372">
    <cfRule type="cellIs" dxfId="410" priority="546" operator="between">
      <formula>3</formula>
      <formula>6</formula>
    </cfRule>
  </conditionalFormatting>
  <conditionalFormatting sqref="G372">
    <cfRule type="cellIs" dxfId="409" priority="547" operator="between">
      <formula>6</formula>
      <formula>9</formula>
    </cfRule>
  </conditionalFormatting>
  <conditionalFormatting sqref="I372">
    <cfRule type="cellIs" dxfId="408" priority="542" operator="between">
      <formula>1</formula>
      <formula>3</formula>
    </cfRule>
  </conditionalFormatting>
  <conditionalFormatting sqref="I372">
    <cfRule type="cellIs" dxfId="407" priority="543" operator="between">
      <formula>3</formula>
      <formula>6</formula>
    </cfRule>
  </conditionalFormatting>
  <conditionalFormatting sqref="I372">
    <cfRule type="cellIs" dxfId="406" priority="544" operator="between">
      <formula>6</formula>
      <formula>9</formula>
    </cfRule>
  </conditionalFormatting>
  <conditionalFormatting sqref="K372">
    <cfRule type="cellIs" dxfId="405" priority="539" operator="between">
      <formula>1</formula>
      <formula>3</formula>
    </cfRule>
  </conditionalFormatting>
  <conditionalFormatting sqref="K372">
    <cfRule type="cellIs" dxfId="404" priority="540" operator="between">
      <formula>3</formula>
      <formula>6</formula>
    </cfRule>
  </conditionalFormatting>
  <conditionalFormatting sqref="K372">
    <cfRule type="cellIs" dxfId="403" priority="541" operator="between">
      <formula>6</formula>
      <formula>9</formula>
    </cfRule>
  </conditionalFormatting>
  <conditionalFormatting sqref="E383:E384 G383">
    <cfRule type="cellIs" dxfId="402" priority="536" operator="between">
      <formula>1</formula>
      <formula>3</formula>
    </cfRule>
  </conditionalFormatting>
  <conditionalFormatting sqref="E383:E384 G383">
    <cfRule type="cellIs" dxfId="401" priority="537" operator="between">
      <formula>3</formula>
      <formula>6</formula>
    </cfRule>
  </conditionalFormatting>
  <conditionalFormatting sqref="E383:E384 G383">
    <cfRule type="cellIs" dxfId="400" priority="538" operator="between">
      <formula>6</formula>
      <formula>9</formula>
    </cfRule>
  </conditionalFormatting>
  <conditionalFormatting sqref="I383">
    <cfRule type="cellIs" dxfId="399" priority="529" operator="between">
      <formula>1</formula>
      <formula>3</formula>
    </cfRule>
  </conditionalFormatting>
  <conditionalFormatting sqref="I383">
    <cfRule type="cellIs" dxfId="398" priority="530" operator="between">
      <formula>3</formula>
      <formula>6</formula>
    </cfRule>
  </conditionalFormatting>
  <conditionalFormatting sqref="I383">
    <cfRule type="cellIs" dxfId="397" priority="531" operator="between">
      <formula>6</formula>
      <formula>9</formula>
    </cfRule>
  </conditionalFormatting>
  <conditionalFormatting sqref="K383">
    <cfRule type="cellIs" dxfId="396" priority="526" operator="between">
      <formula>1</formula>
      <formula>3</formula>
    </cfRule>
  </conditionalFormatting>
  <conditionalFormatting sqref="K383">
    <cfRule type="cellIs" dxfId="395" priority="527" operator="between">
      <formula>3</formula>
      <formula>6</formula>
    </cfRule>
  </conditionalFormatting>
  <conditionalFormatting sqref="K383">
    <cfRule type="cellIs" dxfId="394" priority="528" operator="between">
      <formula>6</formula>
      <formula>9</formula>
    </cfRule>
  </conditionalFormatting>
  <conditionalFormatting sqref="G384">
    <cfRule type="cellIs" dxfId="393" priority="523" operator="between">
      <formula>1</formula>
      <formula>3</formula>
    </cfRule>
  </conditionalFormatting>
  <conditionalFormatting sqref="G384">
    <cfRule type="cellIs" dxfId="392" priority="524" operator="between">
      <formula>3</formula>
      <formula>6</formula>
    </cfRule>
  </conditionalFormatting>
  <conditionalFormatting sqref="G384">
    <cfRule type="cellIs" dxfId="391" priority="525" operator="between">
      <formula>6</formula>
      <formula>9</formula>
    </cfRule>
  </conditionalFormatting>
  <conditionalFormatting sqref="I384">
    <cfRule type="cellIs" dxfId="390" priority="520" operator="between">
      <formula>1</formula>
      <formula>3</formula>
    </cfRule>
  </conditionalFormatting>
  <conditionalFormatting sqref="I384">
    <cfRule type="cellIs" dxfId="389" priority="521" operator="between">
      <formula>3</formula>
      <formula>6</formula>
    </cfRule>
  </conditionalFormatting>
  <conditionalFormatting sqref="I384">
    <cfRule type="cellIs" dxfId="388" priority="522" operator="between">
      <formula>6</formula>
      <formula>9</formula>
    </cfRule>
  </conditionalFormatting>
  <conditionalFormatting sqref="K384">
    <cfRule type="cellIs" dxfId="387" priority="517" operator="between">
      <formula>1</formula>
      <formula>3</formula>
    </cfRule>
  </conditionalFormatting>
  <conditionalFormatting sqref="K384">
    <cfRule type="cellIs" dxfId="386" priority="518" operator="between">
      <formula>3</formula>
      <formula>6</formula>
    </cfRule>
  </conditionalFormatting>
  <conditionalFormatting sqref="K384">
    <cfRule type="cellIs" dxfId="385" priority="519" operator="between">
      <formula>6</formula>
      <formula>9</formula>
    </cfRule>
  </conditionalFormatting>
  <conditionalFormatting sqref="E395:E396 G395">
    <cfRule type="cellIs" dxfId="384" priority="514" operator="between">
      <formula>1</formula>
      <formula>3</formula>
    </cfRule>
  </conditionalFormatting>
  <conditionalFormatting sqref="E395:E396 G395">
    <cfRule type="cellIs" dxfId="383" priority="515" operator="between">
      <formula>3</formula>
      <formula>6</formula>
    </cfRule>
  </conditionalFormatting>
  <conditionalFormatting sqref="E395:E396 G395">
    <cfRule type="cellIs" dxfId="382" priority="516" operator="between">
      <formula>6</formula>
      <formula>9</formula>
    </cfRule>
  </conditionalFormatting>
  <conditionalFormatting sqref="I395">
    <cfRule type="cellIs" dxfId="381" priority="507" operator="between">
      <formula>1</formula>
      <formula>3</formula>
    </cfRule>
  </conditionalFormatting>
  <conditionalFormatting sqref="I395">
    <cfRule type="cellIs" dxfId="380" priority="508" operator="between">
      <formula>3</formula>
      <formula>6</formula>
    </cfRule>
  </conditionalFormatting>
  <conditionalFormatting sqref="I395">
    <cfRule type="cellIs" dxfId="379" priority="509" operator="between">
      <formula>6</formula>
      <formula>9</formula>
    </cfRule>
  </conditionalFormatting>
  <conditionalFormatting sqref="K395">
    <cfRule type="cellIs" dxfId="378" priority="504" operator="between">
      <formula>1</formula>
      <formula>3</formula>
    </cfRule>
  </conditionalFormatting>
  <conditionalFormatting sqref="K395">
    <cfRule type="cellIs" dxfId="377" priority="505" operator="between">
      <formula>3</formula>
      <formula>6</formula>
    </cfRule>
  </conditionalFormatting>
  <conditionalFormatting sqref="K395">
    <cfRule type="cellIs" dxfId="376" priority="506" operator="between">
      <formula>6</formula>
      <formula>9</formula>
    </cfRule>
  </conditionalFormatting>
  <conditionalFormatting sqref="G396">
    <cfRule type="cellIs" dxfId="375" priority="501" operator="between">
      <formula>1</formula>
      <formula>3</formula>
    </cfRule>
  </conditionalFormatting>
  <conditionalFormatting sqref="G396">
    <cfRule type="cellIs" dxfId="374" priority="502" operator="between">
      <formula>3</formula>
      <formula>6</formula>
    </cfRule>
  </conditionalFormatting>
  <conditionalFormatting sqref="G396">
    <cfRule type="cellIs" dxfId="373" priority="503" operator="between">
      <formula>6</formula>
      <formula>9</formula>
    </cfRule>
  </conditionalFormatting>
  <conditionalFormatting sqref="I396">
    <cfRule type="cellIs" dxfId="372" priority="498" operator="between">
      <formula>1</formula>
      <formula>3</formula>
    </cfRule>
  </conditionalFormatting>
  <conditionalFormatting sqref="I396">
    <cfRule type="cellIs" dxfId="371" priority="499" operator="between">
      <formula>3</formula>
      <formula>6</formula>
    </cfRule>
  </conditionalFormatting>
  <conditionalFormatting sqref="I396">
    <cfRule type="cellIs" dxfId="370" priority="500" operator="between">
      <formula>6</formula>
      <formula>9</formula>
    </cfRule>
  </conditionalFormatting>
  <conditionalFormatting sqref="K396">
    <cfRule type="cellIs" dxfId="369" priority="495" operator="between">
      <formula>1</formula>
      <formula>3</formula>
    </cfRule>
  </conditionalFormatting>
  <conditionalFormatting sqref="K396">
    <cfRule type="cellIs" dxfId="368" priority="496" operator="between">
      <formula>3</formula>
      <formula>6</formula>
    </cfRule>
  </conditionalFormatting>
  <conditionalFormatting sqref="K396">
    <cfRule type="cellIs" dxfId="367" priority="497" operator="between">
      <formula>6</formula>
      <formula>9</formula>
    </cfRule>
  </conditionalFormatting>
  <conditionalFormatting sqref="E407:E408 G407">
    <cfRule type="cellIs" dxfId="366" priority="492" operator="between">
      <formula>1</formula>
      <formula>3</formula>
    </cfRule>
  </conditionalFormatting>
  <conditionalFormatting sqref="E407:E408 G407">
    <cfRule type="cellIs" dxfId="365" priority="493" operator="between">
      <formula>3</formula>
      <formula>6</formula>
    </cfRule>
  </conditionalFormatting>
  <conditionalFormatting sqref="E407:E408 G407">
    <cfRule type="cellIs" dxfId="364" priority="494" operator="between">
      <formula>6</formula>
      <formula>9</formula>
    </cfRule>
  </conditionalFormatting>
  <conditionalFormatting sqref="I407">
    <cfRule type="cellIs" dxfId="363" priority="485" operator="between">
      <formula>1</formula>
      <formula>3</formula>
    </cfRule>
  </conditionalFormatting>
  <conditionalFormatting sqref="I407">
    <cfRule type="cellIs" dxfId="362" priority="486" operator="between">
      <formula>3</formula>
      <formula>6</formula>
    </cfRule>
  </conditionalFormatting>
  <conditionalFormatting sqref="I407">
    <cfRule type="cellIs" dxfId="361" priority="487" operator="between">
      <formula>6</formula>
      <formula>9</formula>
    </cfRule>
  </conditionalFormatting>
  <conditionalFormatting sqref="K407">
    <cfRule type="cellIs" dxfId="360" priority="482" operator="between">
      <formula>1</formula>
      <formula>3</formula>
    </cfRule>
  </conditionalFormatting>
  <conditionalFormatting sqref="K407">
    <cfRule type="cellIs" dxfId="359" priority="483" operator="between">
      <formula>3</formula>
      <formula>6</formula>
    </cfRule>
  </conditionalFormatting>
  <conditionalFormatting sqref="K407">
    <cfRule type="cellIs" dxfId="358" priority="484" operator="between">
      <formula>6</formula>
      <formula>9</formula>
    </cfRule>
  </conditionalFormatting>
  <conditionalFormatting sqref="G408">
    <cfRule type="cellIs" dxfId="357" priority="479" operator="between">
      <formula>1</formula>
      <formula>3</formula>
    </cfRule>
  </conditionalFormatting>
  <conditionalFormatting sqref="G408">
    <cfRule type="cellIs" dxfId="356" priority="480" operator="between">
      <formula>3</formula>
      <formula>6</formula>
    </cfRule>
  </conditionalFormatting>
  <conditionalFormatting sqref="G408">
    <cfRule type="cellIs" dxfId="355" priority="481" operator="between">
      <formula>6</formula>
      <formula>9</formula>
    </cfRule>
  </conditionalFormatting>
  <conditionalFormatting sqref="I408">
    <cfRule type="cellIs" dxfId="354" priority="476" operator="between">
      <formula>1</formula>
      <formula>3</formula>
    </cfRule>
  </conditionalFormatting>
  <conditionalFormatting sqref="I408">
    <cfRule type="cellIs" dxfId="353" priority="477" operator="between">
      <formula>3</formula>
      <formula>6</formula>
    </cfRule>
  </conditionalFormatting>
  <conditionalFormatting sqref="I408">
    <cfRule type="cellIs" dxfId="352" priority="478" operator="between">
      <formula>6</formula>
      <formula>9</formula>
    </cfRule>
  </conditionalFormatting>
  <conditionalFormatting sqref="K408">
    <cfRule type="cellIs" dxfId="351" priority="473" operator="between">
      <formula>1</formula>
      <formula>3</formula>
    </cfRule>
  </conditionalFormatting>
  <conditionalFormatting sqref="K408">
    <cfRule type="cellIs" dxfId="350" priority="474" operator="between">
      <formula>3</formula>
      <formula>6</formula>
    </cfRule>
  </conditionalFormatting>
  <conditionalFormatting sqref="K408">
    <cfRule type="cellIs" dxfId="349" priority="475" operator="between">
      <formula>6</formula>
      <formula>9</formula>
    </cfRule>
  </conditionalFormatting>
  <conditionalFormatting sqref="E419:E420 G419">
    <cfRule type="cellIs" dxfId="348" priority="470" operator="between">
      <formula>1</formula>
      <formula>3</formula>
    </cfRule>
  </conditionalFormatting>
  <conditionalFormatting sqref="E419:E420 G419">
    <cfRule type="cellIs" dxfId="347" priority="471" operator="between">
      <formula>3</formula>
      <formula>6</formula>
    </cfRule>
  </conditionalFormatting>
  <conditionalFormatting sqref="E419:E420 G419">
    <cfRule type="cellIs" dxfId="346" priority="472" operator="between">
      <formula>6</formula>
      <formula>9</formula>
    </cfRule>
  </conditionalFormatting>
  <conditionalFormatting sqref="I419">
    <cfRule type="cellIs" dxfId="345" priority="463" operator="between">
      <formula>1</formula>
      <formula>3</formula>
    </cfRule>
  </conditionalFormatting>
  <conditionalFormatting sqref="I419">
    <cfRule type="cellIs" dxfId="344" priority="464" operator="between">
      <formula>3</formula>
      <formula>6</formula>
    </cfRule>
  </conditionalFormatting>
  <conditionalFormatting sqref="I419">
    <cfRule type="cellIs" dxfId="343" priority="465" operator="between">
      <formula>6</formula>
      <formula>9</formula>
    </cfRule>
  </conditionalFormatting>
  <conditionalFormatting sqref="K419">
    <cfRule type="cellIs" dxfId="342" priority="460" operator="between">
      <formula>1</formula>
      <formula>3</formula>
    </cfRule>
  </conditionalFormatting>
  <conditionalFormatting sqref="K419">
    <cfRule type="cellIs" dxfId="341" priority="461" operator="between">
      <formula>3</formula>
      <formula>6</formula>
    </cfRule>
  </conditionalFormatting>
  <conditionalFormatting sqref="K419">
    <cfRule type="cellIs" dxfId="340" priority="462" operator="between">
      <formula>6</formula>
      <formula>9</formula>
    </cfRule>
  </conditionalFormatting>
  <conditionalFormatting sqref="G420">
    <cfRule type="cellIs" dxfId="339" priority="457" operator="between">
      <formula>1</formula>
      <formula>3</formula>
    </cfRule>
  </conditionalFormatting>
  <conditionalFormatting sqref="G420">
    <cfRule type="cellIs" dxfId="338" priority="458" operator="between">
      <formula>3</formula>
      <formula>6</formula>
    </cfRule>
  </conditionalFormatting>
  <conditionalFormatting sqref="G420">
    <cfRule type="cellIs" dxfId="337" priority="459" operator="between">
      <formula>6</formula>
      <formula>9</formula>
    </cfRule>
  </conditionalFormatting>
  <conditionalFormatting sqref="I420">
    <cfRule type="cellIs" dxfId="336" priority="454" operator="between">
      <formula>1</formula>
      <formula>3</formula>
    </cfRule>
  </conditionalFormatting>
  <conditionalFormatting sqref="I420">
    <cfRule type="cellIs" dxfId="335" priority="455" operator="between">
      <formula>3</formula>
      <formula>6</formula>
    </cfRule>
  </conditionalFormatting>
  <conditionalFormatting sqref="I420">
    <cfRule type="cellIs" dxfId="334" priority="456" operator="between">
      <formula>6</formula>
      <formula>9</formula>
    </cfRule>
  </conditionalFormatting>
  <conditionalFormatting sqref="K420">
    <cfRule type="cellIs" dxfId="333" priority="451" operator="between">
      <formula>1</formula>
      <formula>3</formula>
    </cfRule>
  </conditionalFormatting>
  <conditionalFormatting sqref="K420">
    <cfRule type="cellIs" dxfId="332" priority="452" operator="between">
      <formula>3</formula>
      <formula>6</formula>
    </cfRule>
  </conditionalFormatting>
  <conditionalFormatting sqref="K420">
    <cfRule type="cellIs" dxfId="331" priority="453" operator="between">
      <formula>6</formula>
      <formula>9</formula>
    </cfRule>
  </conditionalFormatting>
  <conditionalFormatting sqref="E431:E432 G431">
    <cfRule type="cellIs" dxfId="330" priority="448" operator="between">
      <formula>1</formula>
      <formula>3</formula>
    </cfRule>
  </conditionalFormatting>
  <conditionalFormatting sqref="E431:E432 G431">
    <cfRule type="cellIs" dxfId="329" priority="449" operator="between">
      <formula>3</formula>
      <formula>6</formula>
    </cfRule>
  </conditionalFormatting>
  <conditionalFormatting sqref="E431:E432 G431">
    <cfRule type="cellIs" dxfId="328" priority="450" operator="between">
      <formula>6</formula>
      <formula>9</formula>
    </cfRule>
  </conditionalFormatting>
  <conditionalFormatting sqref="I431">
    <cfRule type="cellIs" dxfId="327" priority="441" operator="between">
      <formula>1</formula>
      <formula>3</formula>
    </cfRule>
  </conditionalFormatting>
  <conditionalFormatting sqref="I431">
    <cfRule type="cellIs" dxfId="326" priority="442" operator="between">
      <formula>3</formula>
      <formula>6</formula>
    </cfRule>
  </conditionalFormatting>
  <conditionalFormatting sqref="I431">
    <cfRule type="cellIs" dxfId="325" priority="443" operator="between">
      <formula>6</formula>
      <formula>9</formula>
    </cfRule>
  </conditionalFormatting>
  <conditionalFormatting sqref="K431">
    <cfRule type="cellIs" dxfId="324" priority="438" operator="between">
      <formula>1</formula>
      <formula>3</formula>
    </cfRule>
  </conditionalFormatting>
  <conditionalFormatting sqref="K431">
    <cfRule type="cellIs" dxfId="323" priority="439" operator="between">
      <formula>3</formula>
      <formula>6</formula>
    </cfRule>
  </conditionalFormatting>
  <conditionalFormatting sqref="K431">
    <cfRule type="cellIs" dxfId="322" priority="440" operator="between">
      <formula>6</formula>
      <formula>9</formula>
    </cfRule>
  </conditionalFormatting>
  <conditionalFormatting sqref="G432">
    <cfRule type="cellIs" dxfId="321" priority="435" operator="between">
      <formula>1</formula>
      <formula>3</formula>
    </cfRule>
  </conditionalFormatting>
  <conditionalFormatting sqref="G432">
    <cfRule type="cellIs" dxfId="320" priority="436" operator="between">
      <formula>3</formula>
      <formula>6</formula>
    </cfRule>
  </conditionalFormatting>
  <conditionalFormatting sqref="G432">
    <cfRule type="cellIs" dxfId="319" priority="437" operator="between">
      <formula>6</formula>
      <formula>9</formula>
    </cfRule>
  </conditionalFormatting>
  <conditionalFormatting sqref="I432">
    <cfRule type="cellIs" dxfId="318" priority="432" operator="between">
      <formula>1</formula>
      <formula>3</formula>
    </cfRule>
  </conditionalFormatting>
  <conditionalFormatting sqref="I432">
    <cfRule type="cellIs" dxfId="317" priority="433" operator="between">
      <formula>3</formula>
      <formula>6</formula>
    </cfRule>
  </conditionalFormatting>
  <conditionalFormatting sqref="I432">
    <cfRule type="cellIs" dxfId="316" priority="434" operator="between">
      <formula>6</formula>
      <formula>9</formula>
    </cfRule>
  </conditionalFormatting>
  <conditionalFormatting sqref="K432">
    <cfRule type="cellIs" dxfId="315" priority="429" operator="between">
      <formula>1</formula>
      <formula>3</formula>
    </cfRule>
  </conditionalFormatting>
  <conditionalFormatting sqref="K432">
    <cfRule type="cellIs" dxfId="314" priority="430" operator="between">
      <formula>3</formula>
      <formula>6</formula>
    </cfRule>
  </conditionalFormatting>
  <conditionalFormatting sqref="K432">
    <cfRule type="cellIs" dxfId="313" priority="431" operator="between">
      <formula>6</formula>
      <formula>9</formula>
    </cfRule>
  </conditionalFormatting>
  <conditionalFormatting sqref="E443:E444 G443">
    <cfRule type="cellIs" dxfId="312" priority="426" operator="between">
      <formula>1</formula>
      <formula>3</formula>
    </cfRule>
  </conditionalFormatting>
  <conditionalFormatting sqref="E443:E444 G443">
    <cfRule type="cellIs" dxfId="311" priority="427" operator="between">
      <formula>3</formula>
      <formula>6</formula>
    </cfRule>
  </conditionalFormatting>
  <conditionalFormatting sqref="E443:E444 G443">
    <cfRule type="cellIs" dxfId="310" priority="428" operator="between">
      <formula>6</formula>
      <formula>9</formula>
    </cfRule>
  </conditionalFormatting>
  <conditionalFormatting sqref="I443">
    <cfRule type="cellIs" dxfId="309" priority="419" operator="between">
      <formula>1</formula>
      <formula>3</formula>
    </cfRule>
  </conditionalFormatting>
  <conditionalFormatting sqref="I443">
    <cfRule type="cellIs" dxfId="308" priority="420" operator="between">
      <formula>3</formula>
      <formula>6</formula>
    </cfRule>
  </conditionalFormatting>
  <conditionalFormatting sqref="I443">
    <cfRule type="cellIs" dxfId="307" priority="421" operator="between">
      <formula>6</formula>
      <formula>9</formula>
    </cfRule>
  </conditionalFormatting>
  <conditionalFormatting sqref="K443">
    <cfRule type="cellIs" dxfId="306" priority="416" operator="between">
      <formula>1</formula>
      <formula>3</formula>
    </cfRule>
  </conditionalFormatting>
  <conditionalFormatting sqref="K443">
    <cfRule type="cellIs" dxfId="305" priority="417" operator="between">
      <formula>3</formula>
      <formula>6</formula>
    </cfRule>
  </conditionalFormatting>
  <conditionalFormatting sqref="K443">
    <cfRule type="cellIs" dxfId="304" priority="418" operator="between">
      <formula>6</formula>
      <formula>9</formula>
    </cfRule>
  </conditionalFormatting>
  <conditionalFormatting sqref="G444">
    <cfRule type="cellIs" dxfId="303" priority="413" operator="between">
      <formula>1</formula>
      <formula>3</formula>
    </cfRule>
  </conditionalFormatting>
  <conditionalFormatting sqref="G444">
    <cfRule type="cellIs" dxfId="302" priority="414" operator="between">
      <formula>3</formula>
      <formula>6</formula>
    </cfRule>
  </conditionalFormatting>
  <conditionalFormatting sqref="G444">
    <cfRule type="cellIs" dxfId="301" priority="415" operator="between">
      <formula>6</formula>
      <formula>9</formula>
    </cfRule>
  </conditionalFormatting>
  <conditionalFormatting sqref="I444">
    <cfRule type="cellIs" dxfId="300" priority="410" operator="between">
      <formula>1</formula>
      <formula>3</formula>
    </cfRule>
  </conditionalFormatting>
  <conditionalFormatting sqref="I444">
    <cfRule type="cellIs" dxfId="299" priority="411" operator="between">
      <formula>3</formula>
      <formula>6</formula>
    </cfRule>
  </conditionalFormatting>
  <conditionalFormatting sqref="I444">
    <cfRule type="cellIs" dxfId="298" priority="412" operator="between">
      <formula>6</formula>
      <formula>9</formula>
    </cfRule>
  </conditionalFormatting>
  <conditionalFormatting sqref="K444">
    <cfRule type="cellIs" dxfId="297" priority="407" operator="between">
      <formula>1</formula>
      <formula>3</formula>
    </cfRule>
  </conditionalFormatting>
  <conditionalFormatting sqref="K444">
    <cfRule type="cellIs" dxfId="296" priority="408" operator="between">
      <formula>3</formula>
      <formula>6</formula>
    </cfRule>
  </conditionalFormatting>
  <conditionalFormatting sqref="K444">
    <cfRule type="cellIs" dxfId="295" priority="409" operator="between">
      <formula>6</formula>
      <formula>9</formula>
    </cfRule>
  </conditionalFormatting>
  <conditionalFormatting sqref="N1:P48 N50:P156 N303:P325 N327:P397 N399:P421 N423:P1048576 N158:P301">
    <cfRule type="cellIs" dxfId="294" priority="289" operator="between">
      <formula>9</formula>
      <formula>10</formula>
    </cfRule>
    <cfRule type="cellIs" dxfId="293" priority="290" operator="between">
      <formula>7</formula>
      <formula>8.9</formula>
    </cfRule>
    <cfRule type="cellIs" dxfId="292" priority="291" operator="between">
      <formula>4</formula>
      <formula>6.9</formula>
    </cfRule>
    <cfRule type="cellIs" dxfId="291" priority="292" operator="between">
      <formula>0.1</formula>
      <formula>3.9</formula>
    </cfRule>
  </conditionalFormatting>
  <conditionalFormatting sqref="N49:P49">
    <cfRule type="cellIs" dxfId="290" priority="281" operator="between">
      <formula>9</formula>
      <formula>10</formula>
    </cfRule>
    <cfRule type="cellIs" dxfId="289" priority="282" operator="between">
      <formula>7</formula>
      <formula>8.9</formula>
    </cfRule>
    <cfRule type="cellIs" dxfId="288" priority="283" operator="between">
      <formula>4</formula>
      <formula>6.9</formula>
    </cfRule>
    <cfRule type="cellIs" dxfId="287" priority="284" operator="between">
      <formula>0.1</formula>
      <formula>3.9</formula>
    </cfRule>
  </conditionalFormatting>
  <conditionalFormatting sqref="N157:P157">
    <cfRule type="cellIs" dxfId="286" priority="245" operator="between">
      <formula>9</formula>
      <formula>10</formula>
    </cfRule>
    <cfRule type="cellIs" dxfId="285" priority="246" operator="between">
      <formula>7</formula>
      <formula>8.9</formula>
    </cfRule>
    <cfRule type="cellIs" dxfId="284" priority="247" operator="between">
      <formula>4</formula>
      <formula>6.9</formula>
    </cfRule>
    <cfRule type="cellIs" dxfId="283" priority="248" operator="between">
      <formula>0.1</formula>
      <formula>3.9</formula>
    </cfRule>
  </conditionalFormatting>
  <conditionalFormatting sqref="N302:P302">
    <cfRule type="cellIs" dxfId="282" priority="197" operator="between">
      <formula>9</formula>
      <formula>10</formula>
    </cfRule>
    <cfRule type="cellIs" dxfId="281" priority="198" operator="between">
      <formula>7</formula>
      <formula>8.9</formula>
    </cfRule>
    <cfRule type="cellIs" dxfId="280" priority="199" operator="between">
      <formula>4</formula>
      <formula>6.9</formula>
    </cfRule>
    <cfRule type="cellIs" dxfId="279" priority="200" operator="between">
      <formula>0.1</formula>
      <formula>3.9</formula>
    </cfRule>
  </conditionalFormatting>
  <conditionalFormatting sqref="N326:P326">
    <cfRule type="cellIs" dxfId="278" priority="189" operator="between">
      <formula>9</formula>
      <formula>10</formula>
    </cfRule>
    <cfRule type="cellIs" dxfId="277" priority="190" operator="between">
      <formula>7</formula>
      <formula>8.9</formula>
    </cfRule>
    <cfRule type="cellIs" dxfId="276" priority="191" operator="between">
      <formula>4</formula>
      <formula>6.9</formula>
    </cfRule>
    <cfRule type="cellIs" dxfId="275" priority="192" operator="between">
      <formula>0.1</formula>
      <formula>3.9</formula>
    </cfRule>
  </conditionalFormatting>
  <conditionalFormatting sqref="N398:P398">
    <cfRule type="cellIs" dxfId="274" priority="165" operator="between">
      <formula>9</formula>
      <formula>10</formula>
    </cfRule>
    <cfRule type="cellIs" dxfId="273" priority="166" operator="between">
      <formula>7</formula>
      <formula>8.9</formula>
    </cfRule>
    <cfRule type="cellIs" dxfId="272" priority="167" operator="between">
      <formula>4</formula>
      <formula>6.9</formula>
    </cfRule>
    <cfRule type="cellIs" dxfId="271" priority="168" operator="between">
      <formula>0.1</formula>
      <formula>3.9</formula>
    </cfRule>
  </conditionalFormatting>
  <conditionalFormatting sqref="N422:P422">
    <cfRule type="cellIs" dxfId="270" priority="157" operator="between">
      <formula>9</formula>
      <formula>10</formula>
    </cfRule>
    <cfRule type="cellIs" dxfId="269" priority="158" operator="between">
      <formula>7</formula>
      <formula>8.9</formula>
    </cfRule>
    <cfRule type="cellIs" dxfId="268" priority="159" operator="between">
      <formula>4</formula>
      <formula>6.9</formula>
    </cfRule>
    <cfRule type="cellIs" dxfId="267" priority="160" operator="between">
      <formula>0.1</formula>
      <formula>3.9</formula>
    </cfRule>
  </conditionalFormatting>
  <conditionalFormatting sqref="M7">
    <cfRule type="cellIs" dxfId="266" priority="149" operator="between">
      <formula>9</formula>
      <formula>10</formula>
    </cfRule>
    <cfRule type="cellIs" dxfId="265" priority="150" operator="between">
      <formula>7</formula>
      <formula>8.9</formula>
    </cfRule>
    <cfRule type="cellIs" dxfId="264" priority="151" operator="between">
      <formula>4</formula>
      <formula>6.9</formula>
    </cfRule>
    <cfRule type="cellIs" dxfId="263" priority="152" operator="between">
      <formula>0.1</formula>
      <formula>3.9</formula>
    </cfRule>
  </conditionalFormatting>
  <conditionalFormatting sqref="M19">
    <cfRule type="cellIs" dxfId="262" priority="145" operator="between">
      <formula>9</formula>
      <formula>10</formula>
    </cfRule>
    <cfRule type="cellIs" dxfId="261" priority="146" operator="between">
      <formula>7</formula>
      <formula>8.9</formula>
    </cfRule>
    <cfRule type="cellIs" dxfId="260" priority="147" operator="between">
      <formula>4</formula>
      <formula>6.9</formula>
    </cfRule>
    <cfRule type="cellIs" dxfId="259" priority="148" operator="between">
      <formula>0.1</formula>
      <formula>3.9</formula>
    </cfRule>
  </conditionalFormatting>
  <conditionalFormatting sqref="M31">
    <cfRule type="cellIs" dxfId="258" priority="141" operator="between">
      <formula>9</formula>
      <formula>10</formula>
    </cfRule>
    <cfRule type="cellIs" dxfId="257" priority="142" operator="between">
      <formula>7</formula>
      <formula>8.9</formula>
    </cfRule>
    <cfRule type="cellIs" dxfId="256" priority="143" operator="between">
      <formula>4</formula>
      <formula>6.9</formula>
    </cfRule>
    <cfRule type="cellIs" dxfId="255" priority="144" operator="between">
      <formula>0.1</formula>
      <formula>3.9</formula>
    </cfRule>
  </conditionalFormatting>
  <conditionalFormatting sqref="M43">
    <cfRule type="cellIs" dxfId="254" priority="137" operator="between">
      <formula>9</formula>
      <formula>10</formula>
    </cfRule>
    <cfRule type="cellIs" dxfId="253" priority="138" operator="between">
      <formula>7</formula>
      <formula>8.9</formula>
    </cfRule>
    <cfRule type="cellIs" dxfId="252" priority="139" operator="between">
      <formula>4</formula>
      <formula>6.9</formula>
    </cfRule>
    <cfRule type="cellIs" dxfId="251" priority="140" operator="between">
      <formula>0.1</formula>
      <formula>3.9</formula>
    </cfRule>
  </conditionalFormatting>
  <conditionalFormatting sqref="M55">
    <cfRule type="cellIs" dxfId="250" priority="133" operator="between">
      <formula>9</formula>
      <formula>10</formula>
    </cfRule>
    <cfRule type="cellIs" dxfId="249" priority="134" operator="between">
      <formula>7</formula>
      <formula>8.9</formula>
    </cfRule>
    <cfRule type="cellIs" dxfId="248" priority="135" operator="between">
      <formula>4</formula>
      <formula>6.9</formula>
    </cfRule>
    <cfRule type="cellIs" dxfId="247" priority="136" operator="between">
      <formula>0.1</formula>
      <formula>3.9</formula>
    </cfRule>
  </conditionalFormatting>
  <conditionalFormatting sqref="M67">
    <cfRule type="cellIs" dxfId="246" priority="129" operator="between">
      <formula>9</formula>
      <formula>10</formula>
    </cfRule>
    <cfRule type="cellIs" dxfId="245" priority="130" operator="between">
      <formula>7</formula>
      <formula>8.9</formula>
    </cfRule>
    <cfRule type="cellIs" dxfId="244" priority="131" operator="between">
      <formula>4</formula>
      <formula>6.9</formula>
    </cfRule>
    <cfRule type="cellIs" dxfId="243" priority="132" operator="between">
      <formula>0.1</formula>
      <formula>3.9</formula>
    </cfRule>
  </conditionalFormatting>
  <conditionalFormatting sqref="M79">
    <cfRule type="cellIs" dxfId="242" priority="125" operator="between">
      <formula>9</formula>
      <formula>10</formula>
    </cfRule>
    <cfRule type="cellIs" dxfId="241" priority="126" operator="between">
      <formula>7</formula>
      <formula>8.9</formula>
    </cfRule>
    <cfRule type="cellIs" dxfId="240" priority="127" operator="between">
      <formula>4</formula>
      <formula>6.9</formula>
    </cfRule>
    <cfRule type="cellIs" dxfId="239" priority="128" operator="between">
      <formula>0.1</formula>
      <formula>3.9</formula>
    </cfRule>
  </conditionalFormatting>
  <conditionalFormatting sqref="M91">
    <cfRule type="cellIs" dxfId="238" priority="121" operator="between">
      <formula>9</formula>
      <formula>10</formula>
    </cfRule>
    <cfRule type="cellIs" dxfId="237" priority="122" operator="between">
      <formula>7</formula>
      <formula>8.9</formula>
    </cfRule>
    <cfRule type="cellIs" dxfId="236" priority="123" operator="between">
      <formula>4</formula>
      <formula>6.9</formula>
    </cfRule>
    <cfRule type="cellIs" dxfId="235" priority="124" operator="between">
      <formula>0.1</formula>
      <formula>3.9</formula>
    </cfRule>
  </conditionalFormatting>
  <conditionalFormatting sqref="M103">
    <cfRule type="cellIs" dxfId="234" priority="117" operator="between">
      <formula>9</formula>
      <formula>10</formula>
    </cfRule>
    <cfRule type="cellIs" dxfId="233" priority="118" operator="between">
      <formula>7</formula>
      <formula>8.9</formula>
    </cfRule>
    <cfRule type="cellIs" dxfId="232" priority="119" operator="between">
      <formula>4</formula>
      <formula>6.9</formula>
    </cfRule>
    <cfRule type="cellIs" dxfId="231" priority="120" operator="between">
      <formula>0.1</formula>
      <formula>3.9</formula>
    </cfRule>
  </conditionalFormatting>
  <conditionalFormatting sqref="M115">
    <cfRule type="cellIs" dxfId="230" priority="113" operator="between">
      <formula>9</formula>
      <formula>10</formula>
    </cfRule>
    <cfRule type="cellIs" dxfId="229" priority="114" operator="between">
      <formula>7</formula>
      <formula>8.9</formula>
    </cfRule>
    <cfRule type="cellIs" dxfId="228" priority="115" operator="between">
      <formula>4</formula>
      <formula>6.9</formula>
    </cfRule>
    <cfRule type="cellIs" dxfId="227" priority="116" operator="between">
      <formula>0.1</formula>
      <formula>3.9</formula>
    </cfRule>
  </conditionalFormatting>
  <conditionalFormatting sqref="M127">
    <cfRule type="cellIs" dxfId="226" priority="109" operator="between">
      <formula>9</formula>
      <formula>10</formula>
    </cfRule>
    <cfRule type="cellIs" dxfId="225" priority="110" operator="between">
      <formula>7</formula>
      <formula>8.9</formula>
    </cfRule>
    <cfRule type="cellIs" dxfId="224" priority="111" operator="between">
      <formula>4</formula>
      <formula>6.9</formula>
    </cfRule>
    <cfRule type="cellIs" dxfId="223" priority="112" operator="between">
      <formula>0.1</formula>
      <formula>3.9</formula>
    </cfRule>
  </conditionalFormatting>
  <conditionalFormatting sqref="M139">
    <cfRule type="cellIs" dxfId="222" priority="105" operator="between">
      <formula>9</formula>
      <formula>10</formula>
    </cfRule>
    <cfRule type="cellIs" dxfId="221" priority="106" operator="between">
      <formula>7</formula>
      <formula>8.9</formula>
    </cfRule>
    <cfRule type="cellIs" dxfId="220" priority="107" operator="between">
      <formula>4</formula>
      <formula>6.9</formula>
    </cfRule>
    <cfRule type="cellIs" dxfId="219" priority="108" operator="between">
      <formula>0.1</formula>
      <formula>3.9</formula>
    </cfRule>
  </conditionalFormatting>
  <conditionalFormatting sqref="M151">
    <cfRule type="cellIs" dxfId="218" priority="101" operator="between">
      <formula>9</formula>
      <formula>10</formula>
    </cfRule>
    <cfRule type="cellIs" dxfId="217" priority="102" operator="between">
      <formula>7</formula>
      <formula>8.9</formula>
    </cfRule>
    <cfRule type="cellIs" dxfId="216" priority="103" operator="between">
      <formula>4</formula>
      <formula>6.9</formula>
    </cfRule>
    <cfRule type="cellIs" dxfId="215" priority="104" operator="between">
      <formula>0.1</formula>
      <formula>3.9</formula>
    </cfRule>
  </conditionalFormatting>
  <conditionalFormatting sqref="M163">
    <cfRule type="cellIs" dxfId="214" priority="97" operator="between">
      <formula>9</formula>
      <formula>10</formula>
    </cfRule>
    <cfRule type="cellIs" dxfId="213" priority="98" operator="between">
      <formula>7</formula>
      <formula>8.9</formula>
    </cfRule>
    <cfRule type="cellIs" dxfId="212" priority="99" operator="between">
      <formula>4</formula>
      <formula>6.9</formula>
    </cfRule>
    <cfRule type="cellIs" dxfId="211" priority="100" operator="between">
      <formula>0.1</formula>
      <formula>3.9</formula>
    </cfRule>
  </conditionalFormatting>
  <conditionalFormatting sqref="M175">
    <cfRule type="cellIs" dxfId="210" priority="93" operator="between">
      <formula>9</formula>
      <formula>10</formula>
    </cfRule>
    <cfRule type="cellIs" dxfId="209" priority="94" operator="between">
      <formula>7</formula>
      <formula>8.9</formula>
    </cfRule>
    <cfRule type="cellIs" dxfId="208" priority="95" operator="between">
      <formula>4</formula>
      <formula>6.9</formula>
    </cfRule>
    <cfRule type="cellIs" dxfId="207" priority="96" operator="between">
      <formula>0.1</formula>
      <formula>3.9</formula>
    </cfRule>
  </conditionalFormatting>
  <conditionalFormatting sqref="M187">
    <cfRule type="cellIs" dxfId="206" priority="89" operator="between">
      <formula>9</formula>
      <formula>10</formula>
    </cfRule>
    <cfRule type="cellIs" dxfId="205" priority="90" operator="between">
      <formula>7</formula>
      <formula>8.9</formula>
    </cfRule>
    <cfRule type="cellIs" dxfId="204" priority="91" operator="between">
      <formula>4</formula>
      <formula>6.9</formula>
    </cfRule>
    <cfRule type="cellIs" dxfId="203" priority="92" operator="between">
      <formula>0.1</formula>
      <formula>3.9</formula>
    </cfRule>
  </conditionalFormatting>
  <conditionalFormatting sqref="M199">
    <cfRule type="cellIs" dxfId="202" priority="85" operator="between">
      <formula>9</formula>
      <formula>10</formula>
    </cfRule>
    <cfRule type="cellIs" dxfId="201" priority="86" operator="between">
      <formula>7</formula>
      <formula>8.9</formula>
    </cfRule>
    <cfRule type="cellIs" dxfId="200" priority="87" operator="between">
      <formula>4</formula>
      <formula>6.9</formula>
    </cfRule>
    <cfRule type="cellIs" dxfId="199" priority="88" operator="between">
      <formula>0.1</formula>
      <formula>3.9</formula>
    </cfRule>
  </conditionalFormatting>
  <conditionalFormatting sqref="M211">
    <cfRule type="cellIs" dxfId="198" priority="81" operator="between">
      <formula>9</formula>
      <formula>10</formula>
    </cfRule>
    <cfRule type="cellIs" dxfId="197" priority="82" operator="between">
      <formula>7</formula>
      <formula>8.9</formula>
    </cfRule>
    <cfRule type="cellIs" dxfId="196" priority="83" operator="between">
      <formula>4</formula>
      <formula>6.9</formula>
    </cfRule>
    <cfRule type="cellIs" dxfId="195" priority="84" operator="between">
      <formula>0.1</formula>
      <formula>3.9</formula>
    </cfRule>
  </conditionalFormatting>
  <conditionalFormatting sqref="M223">
    <cfRule type="cellIs" dxfId="194" priority="77" operator="between">
      <formula>9</formula>
      <formula>10</formula>
    </cfRule>
    <cfRule type="cellIs" dxfId="193" priority="78" operator="between">
      <formula>7</formula>
      <formula>8.9</formula>
    </cfRule>
    <cfRule type="cellIs" dxfId="192" priority="79" operator="between">
      <formula>4</formula>
      <formula>6.9</formula>
    </cfRule>
    <cfRule type="cellIs" dxfId="191" priority="80" operator="between">
      <formula>0.1</formula>
      <formula>3.9</formula>
    </cfRule>
  </conditionalFormatting>
  <conditionalFormatting sqref="M236">
    <cfRule type="cellIs" dxfId="190" priority="73" operator="between">
      <formula>9</formula>
      <formula>10</formula>
    </cfRule>
    <cfRule type="cellIs" dxfId="189" priority="74" operator="between">
      <formula>7</formula>
      <formula>8.9</formula>
    </cfRule>
    <cfRule type="cellIs" dxfId="188" priority="75" operator="between">
      <formula>4</formula>
      <formula>6.9</formula>
    </cfRule>
    <cfRule type="cellIs" dxfId="187" priority="76" operator="between">
      <formula>0.1</formula>
      <formula>3.9</formula>
    </cfRule>
  </conditionalFormatting>
  <conditionalFormatting sqref="M248">
    <cfRule type="cellIs" dxfId="186" priority="69" operator="between">
      <formula>9</formula>
      <formula>10</formula>
    </cfRule>
    <cfRule type="cellIs" dxfId="185" priority="70" operator="between">
      <formula>7</formula>
      <formula>8.9</formula>
    </cfRule>
    <cfRule type="cellIs" dxfId="184" priority="71" operator="between">
      <formula>4</formula>
      <formula>6.9</formula>
    </cfRule>
    <cfRule type="cellIs" dxfId="183" priority="72" operator="between">
      <formula>0.1</formula>
      <formula>3.9</formula>
    </cfRule>
  </conditionalFormatting>
  <conditionalFormatting sqref="M260">
    <cfRule type="cellIs" dxfId="182" priority="65" operator="between">
      <formula>9</formula>
      <formula>10</formula>
    </cfRule>
    <cfRule type="cellIs" dxfId="181" priority="66" operator="between">
      <formula>7</formula>
      <formula>8.9</formula>
    </cfRule>
    <cfRule type="cellIs" dxfId="180" priority="67" operator="between">
      <formula>4</formula>
      <formula>6.9</formula>
    </cfRule>
    <cfRule type="cellIs" dxfId="179" priority="68" operator="between">
      <formula>0.1</formula>
      <formula>3.9</formula>
    </cfRule>
  </conditionalFormatting>
  <conditionalFormatting sqref="M440">
    <cfRule type="cellIs" dxfId="178" priority="5" operator="between">
      <formula>9</formula>
      <formula>10</formula>
    </cfRule>
    <cfRule type="cellIs" dxfId="177" priority="6" operator="between">
      <formula>7</formula>
      <formula>8.9</formula>
    </cfRule>
    <cfRule type="cellIs" dxfId="176" priority="7" operator="between">
      <formula>4</formula>
      <formula>6.9</formula>
    </cfRule>
    <cfRule type="cellIs" dxfId="175" priority="8" operator="between">
      <formula>0.1</formula>
      <formula>3.9</formula>
    </cfRule>
  </conditionalFormatting>
  <conditionalFormatting sqref="M272">
    <cfRule type="cellIs" dxfId="174" priority="61" operator="between">
      <formula>9</formula>
      <formula>10</formula>
    </cfRule>
    <cfRule type="cellIs" dxfId="173" priority="62" operator="between">
      <formula>7</formula>
      <formula>8.9</formula>
    </cfRule>
    <cfRule type="cellIs" dxfId="172" priority="63" operator="between">
      <formula>4</formula>
      <formula>6.9</formula>
    </cfRule>
    <cfRule type="cellIs" dxfId="171" priority="64" operator="between">
      <formula>0.1</formula>
      <formula>3.9</formula>
    </cfRule>
  </conditionalFormatting>
  <conditionalFormatting sqref="M284">
    <cfRule type="cellIs" dxfId="170" priority="57" operator="between">
      <formula>9</formula>
      <formula>10</formula>
    </cfRule>
    <cfRule type="cellIs" dxfId="169" priority="58" operator="between">
      <formula>7</formula>
      <formula>8.9</formula>
    </cfRule>
    <cfRule type="cellIs" dxfId="168" priority="59" operator="between">
      <formula>4</formula>
      <formula>6.9</formula>
    </cfRule>
    <cfRule type="cellIs" dxfId="167" priority="60" operator="between">
      <formula>0.1</formula>
      <formula>3.9</formula>
    </cfRule>
  </conditionalFormatting>
  <conditionalFormatting sqref="M296">
    <cfRule type="cellIs" dxfId="166" priority="53" operator="between">
      <formula>9</formula>
      <formula>10</formula>
    </cfRule>
    <cfRule type="cellIs" dxfId="165" priority="54" operator="between">
      <formula>7</formula>
      <formula>8.9</formula>
    </cfRule>
    <cfRule type="cellIs" dxfId="164" priority="55" operator="between">
      <formula>4</formula>
      <formula>6.9</formula>
    </cfRule>
    <cfRule type="cellIs" dxfId="163" priority="56" operator="between">
      <formula>0.1</formula>
      <formula>3.9</formula>
    </cfRule>
  </conditionalFormatting>
  <conditionalFormatting sqref="M308">
    <cfRule type="cellIs" dxfId="162" priority="49" operator="between">
      <formula>9</formula>
      <formula>10</formula>
    </cfRule>
    <cfRule type="cellIs" dxfId="161" priority="50" operator="between">
      <formula>7</formula>
      <formula>8.9</formula>
    </cfRule>
    <cfRule type="cellIs" dxfId="160" priority="51" operator="between">
      <formula>4</formula>
      <formula>6.9</formula>
    </cfRule>
    <cfRule type="cellIs" dxfId="159" priority="52" operator="between">
      <formula>0.1</formula>
      <formula>3.9</formula>
    </cfRule>
  </conditionalFormatting>
  <conditionalFormatting sqref="M320">
    <cfRule type="cellIs" dxfId="158" priority="45" operator="between">
      <formula>9</formula>
      <formula>10</formula>
    </cfRule>
    <cfRule type="cellIs" dxfId="157" priority="46" operator="between">
      <formula>7</formula>
      <formula>8.9</formula>
    </cfRule>
    <cfRule type="cellIs" dxfId="156" priority="47" operator="between">
      <formula>4</formula>
      <formula>6.9</formula>
    </cfRule>
    <cfRule type="cellIs" dxfId="155" priority="48" operator="between">
      <formula>0.1</formula>
      <formula>3.9</formula>
    </cfRule>
  </conditionalFormatting>
  <conditionalFormatting sqref="M332">
    <cfRule type="cellIs" dxfId="154" priority="41" operator="between">
      <formula>9</formula>
      <formula>10</formula>
    </cfRule>
    <cfRule type="cellIs" dxfId="153" priority="42" operator="between">
      <formula>7</formula>
      <formula>8.9</formula>
    </cfRule>
    <cfRule type="cellIs" dxfId="152" priority="43" operator="between">
      <formula>4</formula>
      <formula>6.9</formula>
    </cfRule>
    <cfRule type="cellIs" dxfId="151" priority="44" operator="between">
      <formula>0.1</formula>
      <formula>3.9</formula>
    </cfRule>
  </conditionalFormatting>
  <conditionalFormatting sqref="M344">
    <cfRule type="cellIs" dxfId="150" priority="37" operator="between">
      <formula>9</formula>
      <formula>10</formula>
    </cfRule>
    <cfRule type="cellIs" dxfId="149" priority="38" operator="between">
      <formula>7</formula>
      <formula>8.9</formula>
    </cfRule>
    <cfRule type="cellIs" dxfId="148" priority="39" operator="between">
      <formula>4</formula>
      <formula>6.9</formula>
    </cfRule>
    <cfRule type="cellIs" dxfId="147" priority="40" operator="between">
      <formula>0.1</formula>
      <formula>3.9</formula>
    </cfRule>
  </conditionalFormatting>
  <conditionalFormatting sqref="M356">
    <cfRule type="cellIs" dxfId="146" priority="33" operator="between">
      <formula>9</formula>
      <formula>10</formula>
    </cfRule>
    <cfRule type="cellIs" dxfId="145" priority="34" operator="between">
      <formula>7</formula>
      <formula>8.9</formula>
    </cfRule>
    <cfRule type="cellIs" dxfId="144" priority="35" operator="between">
      <formula>4</formula>
      <formula>6.9</formula>
    </cfRule>
    <cfRule type="cellIs" dxfId="143" priority="36" operator="between">
      <formula>0.1</formula>
      <formula>3.9</formula>
    </cfRule>
  </conditionalFormatting>
  <conditionalFormatting sqref="M368">
    <cfRule type="cellIs" dxfId="142" priority="29" operator="between">
      <formula>9</formula>
      <formula>10</formula>
    </cfRule>
    <cfRule type="cellIs" dxfId="141" priority="30" operator="between">
      <formula>7</formula>
      <formula>8.9</formula>
    </cfRule>
    <cfRule type="cellIs" dxfId="140" priority="31" operator="between">
      <formula>4</formula>
      <formula>6.9</formula>
    </cfRule>
    <cfRule type="cellIs" dxfId="139" priority="32" operator="between">
      <formula>0.1</formula>
      <formula>3.9</formula>
    </cfRule>
  </conditionalFormatting>
  <conditionalFormatting sqref="M380">
    <cfRule type="cellIs" dxfId="138" priority="25" operator="between">
      <formula>9</formula>
      <formula>10</formula>
    </cfRule>
    <cfRule type="cellIs" dxfId="137" priority="26" operator="between">
      <formula>7</formula>
      <formula>8.9</formula>
    </cfRule>
    <cfRule type="cellIs" dxfId="136" priority="27" operator="between">
      <formula>4</formula>
      <formula>6.9</formula>
    </cfRule>
    <cfRule type="cellIs" dxfId="135" priority="28" operator="between">
      <formula>0.1</formula>
      <formula>3.9</formula>
    </cfRule>
  </conditionalFormatting>
  <conditionalFormatting sqref="M392">
    <cfRule type="cellIs" dxfId="134" priority="21" operator="between">
      <formula>9</formula>
      <formula>10</formula>
    </cfRule>
    <cfRule type="cellIs" dxfId="133" priority="22" operator="between">
      <formula>7</formula>
      <formula>8.9</formula>
    </cfRule>
    <cfRule type="cellIs" dxfId="132" priority="23" operator="between">
      <formula>4</formula>
      <formula>6.9</formula>
    </cfRule>
    <cfRule type="cellIs" dxfId="131" priority="24" operator="between">
      <formula>0.1</formula>
      <formula>3.9</formula>
    </cfRule>
  </conditionalFormatting>
  <conditionalFormatting sqref="M404">
    <cfRule type="cellIs" dxfId="130" priority="17" operator="between">
      <formula>9</formula>
      <formula>10</formula>
    </cfRule>
    <cfRule type="cellIs" dxfId="129" priority="18" operator="between">
      <formula>7</formula>
      <formula>8.9</formula>
    </cfRule>
    <cfRule type="cellIs" dxfId="128" priority="19" operator="between">
      <formula>4</formula>
      <formula>6.9</formula>
    </cfRule>
    <cfRule type="cellIs" dxfId="127" priority="20" operator="between">
      <formula>0.1</formula>
      <formula>3.9</formula>
    </cfRule>
  </conditionalFormatting>
  <conditionalFormatting sqref="M416">
    <cfRule type="cellIs" dxfId="126" priority="13" operator="between">
      <formula>9</formula>
      <formula>10</formula>
    </cfRule>
    <cfRule type="cellIs" dxfId="125" priority="14" operator="between">
      <formula>7</formula>
      <formula>8.9</formula>
    </cfRule>
    <cfRule type="cellIs" dxfId="124" priority="15" operator="between">
      <formula>4</formula>
      <formula>6.9</formula>
    </cfRule>
    <cfRule type="cellIs" dxfId="123" priority="16" operator="between">
      <formula>0.1</formula>
      <formula>3.9</formula>
    </cfRule>
  </conditionalFormatting>
  <conditionalFormatting sqref="M428">
    <cfRule type="cellIs" dxfId="122" priority="9" operator="between">
      <formula>9</formula>
      <formula>10</formula>
    </cfRule>
    <cfRule type="cellIs" dxfId="121" priority="10" operator="between">
      <formula>7</formula>
      <formula>8.9</formula>
    </cfRule>
    <cfRule type="cellIs" dxfId="120" priority="11" operator="between">
      <formula>4</formula>
      <formula>6.9</formula>
    </cfRule>
    <cfRule type="cellIs" dxfId="119" priority="12" operator="between">
      <formula>0.1</formula>
      <formula>3.9</formula>
    </cfRule>
  </conditionalFormatting>
  <dataValidations count="3">
    <dataValidation type="list" allowBlank="1" showInputMessage="1" showErrorMessage="1" sqref="G11:H11 G35:H35 G23:H23 G47:H47 G59:H59 G71:H71 G83:H83 G95:H95 G107:H107 G119:H119 G131:H131 G143:H143 G155:H155 G167:H167 G179:H179 G191:H191 G203:H203 G215:H215 G227:H227 G240:H240 G252:H252 G264:H264 G276:H276 G288:H288 G300:H300 G312:H312 G324:H324 G336:H336 G348:H348 G360:H360 G372:H372 G384:H384 G396:H396 G408:H408 G420:H420 G432:H432 G444:H444" xr:uid="{AB54870C-065C-4BF5-89E5-CBDD47D61BCD}">
      <formula1>PolicyViolation</formula1>
    </dataValidation>
    <dataValidation type="list" allowBlank="1" showInputMessage="1" showErrorMessage="1" sqref="I11:J11 I35:J35 I23:J23 I47:J47 I59:J59 I71:J71 I83:J83 I95:J95 I107:J107 I119:J119 I131:J131 I143:J143 I155:J155 I167:J167 I179:J179 I191:J191 I203:J203 I215:J215 I227:J227 I240:J240 I252:J252 I264:J264 I276:J276 I288:J288 I300:J300 I312:J312 I324:J324 I336:J336 I348:J348 I360:J360 I372:J372 I384:J384 I396:J396 I408:J408 I420:J420 I432:J432 I444:J444" xr:uid="{EFE2A25D-024A-4DBC-B4EB-7F59B1121E4B}">
      <formula1>FinancialDamage</formula1>
    </dataValidation>
    <dataValidation type="list" allowBlank="1" showInputMessage="1" showErrorMessage="1" sqref="K35:L35 K23:L23 K47:L47 K59:L59 K71:L71 K83:L83 K95:L95 K107:L107 K119:L119 K131:L131 K143:L143 K155:L155 K167:L167 K179:L179 K191:L191 K203:L203 K215:L215 K227:L227 K240:L240 K252:L252 K264:L264 K276:L276 K288:L288 K300:L300 K312:L312 K324:L324 K336:L336 K348:L348 K360:L360 K372:L372 K384:L384 K396:L396 K408:L408 K420:L420 K432:L432 K444:L444 K11:L11" xr:uid="{B2D13987-3C7F-400B-A81E-110AE54CD066}">
      <formula1>ReputationDamage</formula1>
    </dataValidation>
  </dataValidations>
  <pageMargins left="1" right="1" top="1" bottom="1" header="0" footer="0"/>
  <pageSetup paperSize="9" fitToHeight="0" orientation="landscape" r:id="rId1"/>
  <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id="{DEEA9B25-E526-40DF-A29A-F7C8425071FF}">
            <xm:f>NOT(ISERROR(SEARCH(10,M1)))</xm:f>
            <xm:f>10</xm:f>
            <x14:dxf>
              <font>
                <b/>
                <i val="0"/>
                <color theme="0"/>
              </font>
              <fill>
                <patternFill>
                  <bgColor theme="1"/>
                </patternFill>
              </fill>
            </x14:dxf>
          </x14:cfRule>
          <x14:cfRule type="containsText" priority="2" operator="containsText" id="{3F211605-FDCA-4054-89A5-BD663569D6AD}">
            <xm:f>NOT(ISERROR(SEARCH(7.5,M1)))</xm:f>
            <xm:f>7.5</xm:f>
            <x14:dxf>
              <font>
                <b/>
                <i/>
                <color rgb="FF9C0006"/>
              </font>
              <fill>
                <patternFill>
                  <bgColor rgb="FFFFC7CE"/>
                </patternFill>
              </fill>
            </x14:dxf>
          </x14:cfRule>
          <x14:cfRule type="containsText" priority="3" operator="containsText" id="{09B82DEF-42A9-4AF6-944A-C7FA76D8DF81}">
            <xm:f>NOT(ISERROR(SEARCH(5,M1)))</xm:f>
            <xm:f>5</xm:f>
            <x14:dxf>
              <font>
                <b/>
                <i/>
                <color rgb="FF9C5700"/>
              </font>
              <fill>
                <patternFill>
                  <bgColor rgb="FFFFEB9C"/>
                </patternFill>
              </fill>
            </x14:dxf>
          </x14:cfRule>
          <x14:cfRule type="containsText" priority="4" operator="containsText" id="{A5BCE740-CAEB-4FE8-96CE-9F846A7F4ADB}">
            <xm:f>NOT(ISERROR(SEARCH(2.5,M1)))</xm:f>
            <xm:f>2.5</xm:f>
            <x14:dxf>
              <font>
                <b/>
                <i/>
                <color rgb="FF006100"/>
              </font>
              <fill>
                <patternFill>
                  <bgColor rgb="FFC6EFCE"/>
                </patternFill>
              </fill>
            </x14:dxf>
          </x14:cfRule>
          <xm:sqref>M1:M1048576</xm:sqref>
        </x14:conditionalFormatting>
      </x14:conditionalFormattings>
    </ext>
    <ext xmlns:x14="http://schemas.microsoft.com/office/spreadsheetml/2009/9/main" uri="{CCE6A557-97BC-4b89-ADB6-D9C93CAAB3DF}">
      <x14:dataValidations xmlns:xm="http://schemas.microsoft.com/office/excel/2006/main" count="9">
        <x14:dataValidation type="list" allowBlank="1" showInputMessage="1" showErrorMessage="1" xr:uid="{D8E37087-3B1E-48DF-9615-3A1D4778CA09}">
          <x14:formula1>
            <xm:f>References!$B$63:$B$65</xm:f>
          </x14:formula1>
          <xm:sqref>J8:L8 J417:L417 J405:L405 J393:L393 J381:L381 J369:L369 J357:L357 J345:L345 J333:L333 J321:L321 J309:L309 J297:L297 J285:L285 J273:L273 J261:L261 J249:L249 J237:L237 J224:L224 J212:L212 J200:L200 J188:L188 J176:L176 J164:L164 J152:L152 J140:L140 J128:L128 J116:L116 J104:L104 J92:L92 J80:L80 J68:L68 J44:L44 J32:L32 J20:L20 J56:L56 J441:L441 J429:L429</xm:sqref>
        </x14:dataValidation>
        <x14:dataValidation type="list" allowBlank="1" showInputMessage="1" showErrorMessage="1" xr:uid="{F107FDFD-52E5-498F-85E2-8A42CE625EF2}">
          <x14:formula1>
            <xm:f>References!$B$59:$B$60</xm:f>
          </x14:formula1>
          <xm:sqref>I429 I441 I56 I20 I32 I44 I68 I80 I92 I104 I116 I128 I140 I152 I164 I176 I188 I200 I212 I224 I237 I249 I261 I273 I285 I297 I309 I321 I333 I345 I357 I369 I381 I393 I405 I417 I8</xm:sqref>
        </x14:dataValidation>
        <x14:dataValidation type="list" allowBlank="1" showInputMessage="1" showErrorMessage="1" xr:uid="{EB5A2914-7076-4760-8294-E644BF32F258}">
          <x14:formula1>
            <xm:f>References!$B$55:$B$56</xm:f>
          </x14:formula1>
          <xm:sqref>H429 H441 H56 H20 H32 H44 H68 H80 H92 H104 H116 H128 H140 H152 H164 H176 H188 H200 H212 H224 H237 H249 H261 H273 H285 H297 H309 H321 H333 H345 H357 H369 H381 H393 H405 H417 H8</xm:sqref>
        </x14:dataValidation>
        <x14:dataValidation type="list" allowBlank="1" showInputMessage="1" showErrorMessage="1" xr:uid="{E82499B2-3B95-4BA0-8979-7DC5AF45C16F}">
          <x14:formula1>
            <xm:f>References!$B$50:$B$52</xm:f>
          </x14:formula1>
          <xm:sqref>G429 G441 G56 G20 G32 G44 G68 G80 G92 G104 G116 G128 G140 G152 G164 G176 G188 G200 G212 G224 G237 G249 G261 G273 G285 G297 G309 G321 G333 G345 G357 G369 G381 G393 G405 G417 G8</xm:sqref>
        </x14:dataValidation>
        <x14:dataValidation type="list" allowBlank="1" showInputMessage="1" showErrorMessage="1" xr:uid="{6A3A1152-F39D-430A-BCAE-5F0162BE6EBC}">
          <x14:formula1>
            <xm:f>References!$B$46:$B$47</xm:f>
          </x14:formula1>
          <xm:sqref>F429 F441 F56 F20 F32 F44 F68 F80 F92 F104 F116 F128 F140 F152 F164 F176 F188 F200 F212 F224 F237 F249 F261 F273 F285 F297 F309 F321 F333 F345 F357 F369 F381 F393 F405 F417 F8</xm:sqref>
        </x14:dataValidation>
        <x14:dataValidation type="list" allowBlank="1" showInputMessage="1" showErrorMessage="1" xr:uid="{B728AAFF-B81E-49DD-9E17-8FC529E2A2E1}">
          <x14:formula1>
            <xm:f>References!$B$40:$B$43</xm:f>
          </x14:formula1>
          <xm:sqref>E429 E441 E56 E20 E32 E44 E68 E80 E92 E104 E116 E128 E140 E152 E164 E176 E188 E200 E212 E224 E237 E249 E261 E273 E285 E297 E309 E321 E333 E345 E357 E369 E381 E393 E405 E417 E8</xm:sqref>
        </x14:dataValidation>
        <x14:dataValidation type="list" allowBlank="1" showInputMessage="1" showErrorMessage="1" xr:uid="{3E6BCA92-819F-460E-A8B7-D3010EE6EFE8}">
          <x14:formula1>
            <xm:f>References!$B$111:$B$115</xm:f>
          </x14:formula1>
          <xm:sqref>C20 C417 C441 C429 C32 C44 C56 C68 C80 C92 C104 C116 C128 C140 C152 C164 C176 C188 C200 C212 C224 C237 C249 C261 C273 C285 C297 C309 C321 C333 C345 C357 C369 C381 C393 C405 C8</xm:sqref>
        </x14:dataValidation>
        <x14:dataValidation type="list" allowBlank="1" showInputMessage="1" showErrorMessage="1" xr:uid="{BD5DADA9-31EA-45D7-8E54-15857F2E098D}">
          <x14:formula1>
            <xm:f>References!$B$22:$B$26</xm:f>
          </x14:formula1>
          <xm:sqref>E11:F11 E35:F35 E23:F23 E47:F47 E59:F59 E71:F71 E83:F83 E95:F95 E107:F107 E119:F119 E131:F131 E143:F143 E155:F155 E167:F167 E179:F179 E191:F191 E203:F203 E215:F215 E227:F227 E240:F240 E252:F252 E264:F264 E276:F276 E288:F288 E300:F300 E312:F312 E324:F324 E336:F336 E348:F348 E360:F360 E372:F372 E384:F384 E396:F396 E408:F408 E420:F420 E432:F432 E444:F444</xm:sqref>
        </x14:dataValidation>
        <x14:dataValidation type="list" allowBlank="1" showInputMessage="1" showErrorMessage="1" xr:uid="{37494361-458C-4641-9D40-B59594B733B8}">
          <x14:formula1>
            <xm:f>References!$D$149:$D$152</xm:f>
          </x14:formula1>
          <xm:sqref>M8 M20 M32 M44 M56 M68 M80 M92 M104 M116 M128 M140 M152 M164 M176 M188 M200 M212 M224 M237 M249 M261 M273 M285 M297 M309 M321 M333 M345 M357 M369 M381 M393 M405 M417 M429 M441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E5D48-F288-4BF8-81F6-F858215FDCE3}">
  <sheetPr codeName="Feuil4">
    <pageSetUpPr fitToPage="1"/>
  </sheetPr>
  <dimension ref="A1:O63"/>
  <sheetViews>
    <sheetView topLeftCell="A10" zoomScale="70" zoomScaleNormal="70" workbookViewId="0">
      <selection activeCell="J27" sqref="J27"/>
    </sheetView>
  </sheetViews>
  <sheetFormatPr baseColWidth="10" defaultColWidth="14.44140625" defaultRowHeight="15" customHeight="1" x14ac:dyDescent="0.25"/>
  <cols>
    <col min="1" max="1" width="16.44140625" style="15" customWidth="1"/>
    <col min="2" max="2" width="32.33203125" style="15" customWidth="1"/>
    <col min="3" max="3" width="19.88671875" style="60" customWidth="1"/>
    <col min="4" max="4" width="14.33203125" style="15" customWidth="1"/>
    <col min="5" max="5" width="15.5546875" style="15" customWidth="1"/>
    <col min="6" max="6" width="17.109375" style="15" customWidth="1"/>
    <col min="7" max="7" width="29.33203125" style="15" customWidth="1"/>
    <col min="8" max="8" width="10.6640625" style="15" customWidth="1"/>
    <col min="9" max="10" width="11.6640625" style="15" bestFit="1" customWidth="1"/>
    <col min="11" max="11" width="12.33203125" style="15" customWidth="1"/>
    <col min="12" max="12" width="10.44140625" style="15" customWidth="1"/>
    <col min="13" max="13" width="11.44140625" style="15" bestFit="1" customWidth="1"/>
    <col min="14" max="14" width="8.6640625" style="15" customWidth="1"/>
    <col min="15" max="15" width="10" style="15" customWidth="1"/>
    <col min="16" max="17" width="5.33203125" style="15" bestFit="1" customWidth="1"/>
    <col min="18" max="18" width="11.33203125" style="15" customWidth="1"/>
    <col min="19" max="19" width="8.109375" style="15" customWidth="1"/>
    <col min="20" max="20" width="16.88671875" style="15" customWidth="1"/>
    <col min="21" max="21" width="11.88671875" style="15" customWidth="1"/>
    <col min="22" max="22" width="9" style="15" customWidth="1"/>
    <col min="23" max="23" width="11.44140625" style="15" bestFit="1" customWidth="1"/>
    <col min="24" max="24" width="8.44140625" style="15" bestFit="1" customWidth="1"/>
    <col min="25" max="25" width="8.88671875" style="15" customWidth="1"/>
    <col min="26" max="26" width="11.44140625" style="15" bestFit="1" customWidth="1"/>
    <col min="27" max="27" width="6.88671875" style="15" customWidth="1"/>
    <col min="28" max="16384" width="14.44140625" style="15"/>
  </cols>
  <sheetData>
    <row r="1" spans="1:15" ht="81" customHeight="1" x14ac:dyDescent="0.25">
      <c r="A1" s="19"/>
      <c r="B1" s="17"/>
      <c r="C1" s="58"/>
      <c r="D1" s="17"/>
      <c r="E1" s="17"/>
      <c r="F1" s="17"/>
      <c r="G1" s="14"/>
      <c r="H1" s="14"/>
      <c r="I1" s="14"/>
      <c r="J1" s="14"/>
      <c r="K1" s="14"/>
      <c r="L1" s="14"/>
      <c r="M1" s="14"/>
      <c r="N1" s="14"/>
      <c r="O1" s="14"/>
    </row>
    <row r="2" spans="1:15" ht="21.75" customHeight="1" x14ac:dyDescent="0.25">
      <c r="A2" s="239" t="s">
        <v>60</v>
      </c>
      <c r="B2" s="239"/>
      <c r="C2" s="239"/>
      <c r="D2" s="239"/>
      <c r="E2" s="239"/>
      <c r="F2" s="239"/>
      <c r="G2" s="239"/>
      <c r="H2" s="239"/>
      <c r="I2" s="14"/>
      <c r="J2" s="14"/>
      <c r="K2" s="14"/>
      <c r="L2" s="14"/>
      <c r="M2" s="14"/>
      <c r="N2" s="14"/>
      <c r="O2" s="14"/>
    </row>
    <row r="3" spans="1:15" ht="13.8" x14ac:dyDescent="0.25">
      <c r="A3" s="14"/>
      <c r="B3" s="14"/>
      <c r="C3" s="59"/>
      <c r="D3" s="14"/>
      <c r="E3" s="16"/>
      <c r="F3" s="14"/>
      <c r="G3" s="14"/>
      <c r="H3" s="14"/>
      <c r="I3" s="14"/>
      <c r="J3" s="14"/>
      <c r="K3" s="14"/>
      <c r="L3" s="14"/>
      <c r="M3" s="14"/>
      <c r="N3" s="14"/>
      <c r="O3" s="14"/>
    </row>
    <row r="4" spans="1:15" ht="27" customHeight="1" x14ac:dyDescent="0.25">
      <c r="A4" s="240" t="s">
        <v>184</v>
      </c>
      <c r="B4" s="240"/>
      <c r="C4" s="240"/>
      <c r="D4" s="48" t="e">
        <f>ROUND(AVERAGE(D8*D10) /10, 1)</f>
        <v>#DIV/0!</v>
      </c>
      <c r="E4" s="241" t="s">
        <v>110</v>
      </c>
      <c r="F4" s="242"/>
      <c r="G4" s="243"/>
      <c r="H4" s="48" t="e">
        <f>ROUND(AVERAGEIF(Vulnérabilités!AJ:AJ, "&gt;0,1"), 1) * 2.5</f>
        <v>#DIV/0!</v>
      </c>
      <c r="I4" s="14"/>
      <c r="J4" s="14"/>
      <c r="K4" s="14"/>
      <c r="L4" s="14"/>
      <c r="M4" s="14"/>
      <c r="N4" s="14"/>
      <c r="O4" s="14"/>
    </row>
    <row r="5" spans="1:15" ht="13.8" x14ac:dyDescent="0.25">
      <c r="A5" s="14"/>
      <c r="B5" s="14"/>
      <c r="C5" s="59"/>
      <c r="D5" s="14"/>
      <c r="E5" s="134"/>
      <c r="F5" s="134"/>
      <c r="G5" s="134"/>
      <c r="I5" s="14"/>
      <c r="J5" s="14"/>
      <c r="K5" s="14"/>
      <c r="L5" s="14"/>
      <c r="M5" s="14"/>
      <c r="N5" s="14"/>
      <c r="O5" s="14"/>
    </row>
    <row r="6" spans="1:15" ht="25.5" customHeight="1" x14ac:dyDescent="0.25">
      <c r="A6" s="240" t="s">
        <v>206</v>
      </c>
      <c r="B6" s="240"/>
      <c r="C6" s="240"/>
      <c r="D6" s="48" t="e">
        <f>ROUND(AVERAGEIF(Vulnérabilités!O:O, "&gt;0,1"),1)</f>
        <v>#DIV/0!</v>
      </c>
      <c r="E6" s="241" t="s">
        <v>104</v>
      </c>
      <c r="F6" s="242"/>
      <c r="G6" s="243"/>
      <c r="H6" s="48" t="e">
        <f>ROUND(AVERAGEIF(Vulnérabilités!AI:AI, "&gt;0,1"), 1) * 2.5</f>
        <v>#DIV/0!</v>
      </c>
      <c r="I6" s="14"/>
      <c r="J6" s="14"/>
      <c r="K6" s="14"/>
      <c r="L6" s="14"/>
      <c r="M6" s="14"/>
      <c r="N6" s="14"/>
      <c r="O6" s="14"/>
    </row>
    <row r="7" spans="1:15" ht="13.8" x14ac:dyDescent="0.25">
      <c r="A7" s="14"/>
      <c r="B7" s="14"/>
      <c r="C7" s="59"/>
      <c r="D7" s="14"/>
      <c r="E7" s="134"/>
      <c r="F7" s="134"/>
      <c r="G7" s="134"/>
      <c r="I7" s="14"/>
      <c r="J7" s="14"/>
      <c r="K7" s="14"/>
      <c r="L7" s="14"/>
      <c r="M7" s="14"/>
      <c r="N7" s="14"/>
      <c r="O7" s="14"/>
    </row>
    <row r="8" spans="1:15" ht="26.25" customHeight="1" x14ac:dyDescent="0.25">
      <c r="A8" s="240" t="s">
        <v>204</v>
      </c>
      <c r="B8" s="240"/>
      <c r="C8" s="240"/>
      <c r="D8" s="48" t="e">
        <f>ROUND(AVERAGEIF(Vulnérabilités!N:N, "&gt; 0,2"),1)</f>
        <v>#DIV/0!</v>
      </c>
      <c r="E8" s="241" t="s">
        <v>105</v>
      </c>
      <c r="F8" s="242"/>
      <c r="G8" s="243"/>
      <c r="H8" s="48" t="e">
        <f>ROUND(AVERAGEIF(Vulnérabilités!AK:AK, "&gt;0,1"), 1) * 2.5</f>
        <v>#DIV/0!</v>
      </c>
      <c r="I8" s="14"/>
      <c r="J8" s="14"/>
      <c r="K8" s="14"/>
      <c r="L8" s="14"/>
      <c r="M8" s="14"/>
      <c r="N8" s="14"/>
      <c r="O8" s="14"/>
    </row>
    <row r="9" spans="1:15" ht="13.2" x14ac:dyDescent="0.25">
      <c r="C9" s="15"/>
      <c r="E9" s="62"/>
      <c r="F9" s="62"/>
      <c r="G9" s="62"/>
    </row>
    <row r="10" spans="1:15" ht="22.5" customHeight="1" x14ac:dyDescent="0.25">
      <c r="A10" s="240" t="s">
        <v>205</v>
      </c>
      <c r="B10" s="240"/>
      <c r="C10" s="240"/>
      <c r="D10" s="126" t="e">
        <f>ROUND(AVERAGEIF(Vulnérabilités!M:M, "&gt; 0,2"),1)</f>
        <v>#DIV/0!</v>
      </c>
      <c r="E10" s="241" t="s">
        <v>106</v>
      </c>
      <c r="F10" s="242"/>
      <c r="G10" s="243"/>
      <c r="H10" s="48" t="e">
        <f>ROUND(AVERAGEIF(Vulnérabilités!AH:AH, "&gt;0,1"), 1) * 2.5</f>
        <v>#DIV/0!</v>
      </c>
    </row>
    <row r="11" spans="1:15" ht="13.2" x14ac:dyDescent="0.25">
      <c r="C11" s="15"/>
    </row>
    <row r="12" spans="1:15" ht="15.75" customHeight="1" x14ac:dyDescent="0.25">
      <c r="C12" s="15"/>
    </row>
    <row r="13" spans="1:15" ht="15.75" customHeight="1" x14ac:dyDescent="0.25">
      <c r="C13" s="15"/>
    </row>
    <row r="14" spans="1:15" ht="13.8" x14ac:dyDescent="0.25">
      <c r="A14" s="238"/>
      <c r="B14" s="238"/>
      <c r="C14" s="15"/>
    </row>
    <row r="15" spans="1:15" ht="15.75" customHeight="1" x14ac:dyDescent="0.25">
      <c r="A15" s="238"/>
      <c r="B15" s="238"/>
      <c r="C15" s="15"/>
    </row>
    <row r="16" spans="1:15" ht="15.75" customHeight="1" x14ac:dyDescent="0.25">
      <c r="A16" s="238"/>
      <c r="B16" s="238"/>
      <c r="C16" s="15"/>
    </row>
    <row r="17" spans="1:3" ht="15.75" customHeight="1" x14ac:dyDescent="0.25">
      <c r="A17" s="238"/>
      <c r="B17" s="238"/>
      <c r="C17" s="15"/>
    </row>
    <row r="18" spans="1:3" ht="15.75" customHeight="1" x14ac:dyDescent="0.25">
      <c r="A18" s="238"/>
      <c r="B18" s="238"/>
      <c r="C18" s="15"/>
    </row>
    <row r="19" spans="1:3" ht="15.75" customHeight="1" x14ac:dyDescent="0.25">
      <c r="A19" s="238"/>
      <c r="B19" s="238"/>
      <c r="C19" s="15"/>
    </row>
    <row r="20" spans="1:3" ht="15.75" customHeight="1" x14ac:dyDescent="0.25">
      <c r="A20" s="61"/>
      <c r="C20" s="15"/>
    </row>
    <row r="21" spans="1:3" ht="15.75" customHeight="1" x14ac:dyDescent="0.25">
      <c r="C21" s="15"/>
    </row>
    <row r="22" spans="1:3" ht="15.75" customHeight="1" x14ac:dyDescent="0.25">
      <c r="A22" s="238"/>
      <c r="B22" s="238"/>
      <c r="C22" s="15"/>
    </row>
    <row r="23" spans="1:3" ht="15.75" customHeight="1" x14ac:dyDescent="0.25">
      <c r="A23" s="64"/>
      <c r="C23" s="15"/>
    </row>
    <row r="24" spans="1:3" ht="15.75" customHeight="1" x14ac:dyDescent="0.25">
      <c r="A24" s="64"/>
      <c r="C24" s="15"/>
    </row>
    <row r="25" spans="1:3" ht="15.75" customHeight="1" x14ac:dyDescent="0.25">
      <c r="A25" s="64"/>
      <c r="C25" s="15"/>
    </row>
    <row r="26" spans="1:3" ht="15.75" customHeight="1" x14ac:dyDescent="0.25"/>
    <row r="27" spans="1:3" ht="15.75" customHeight="1" x14ac:dyDescent="0.25"/>
    <row r="28" spans="1:3" ht="15.75" customHeight="1" x14ac:dyDescent="0.25"/>
    <row r="29" spans="1:3" ht="15.75" customHeight="1" x14ac:dyDescent="0.25"/>
    <row r="30" spans="1:3" ht="15.75" customHeight="1" x14ac:dyDescent="0.25"/>
    <row r="31" spans="1:3" ht="15.75" customHeight="1" x14ac:dyDescent="0.25"/>
    <row r="32" spans="1:3" ht="15.75" customHeight="1" x14ac:dyDescent="0.25"/>
    <row r="33" spans="2:6" ht="15.75" customHeight="1" x14ac:dyDescent="0.25"/>
    <row r="34" spans="2:6" ht="15.75" customHeight="1" x14ac:dyDescent="0.25"/>
    <row r="35" spans="2:6" ht="15.75" customHeight="1" x14ac:dyDescent="0.25"/>
    <row r="36" spans="2:6" ht="21" customHeight="1" x14ac:dyDescent="0.25">
      <c r="C36" s="237" t="s">
        <v>2</v>
      </c>
      <c r="D36" s="237"/>
      <c r="E36" s="237"/>
      <c r="F36" s="237"/>
    </row>
    <row r="37" spans="2:6" ht="27.75" customHeight="1" x14ac:dyDescent="0.25">
      <c r="B37" s="108" t="s">
        <v>198</v>
      </c>
      <c r="C37" s="109" t="s">
        <v>5</v>
      </c>
      <c r="D37" s="109" t="s">
        <v>4</v>
      </c>
      <c r="E37" s="109" t="s">
        <v>169</v>
      </c>
      <c r="F37" s="109" t="s">
        <v>3</v>
      </c>
    </row>
    <row r="38" spans="2:6" ht="24.9" customHeight="1" x14ac:dyDescent="0.25">
      <c r="B38" s="109" t="s">
        <v>178</v>
      </c>
      <c r="C38" s="110" t="s">
        <v>191</v>
      </c>
      <c r="D38" s="110" t="s">
        <v>191</v>
      </c>
      <c r="E38" s="111" t="s">
        <v>192</v>
      </c>
      <c r="F38" s="112" t="s">
        <v>193</v>
      </c>
    </row>
    <row r="39" spans="2:6" ht="24.9" customHeight="1" x14ac:dyDescent="0.25">
      <c r="B39" s="109" t="s">
        <v>194</v>
      </c>
      <c r="C39" s="110" t="s">
        <v>191</v>
      </c>
      <c r="D39" s="111" t="s">
        <v>192</v>
      </c>
      <c r="E39" s="111" t="s">
        <v>192</v>
      </c>
      <c r="F39" s="112" t="s">
        <v>193</v>
      </c>
    </row>
    <row r="40" spans="2:6" ht="24.9" customHeight="1" x14ac:dyDescent="0.25">
      <c r="B40" s="109" t="s">
        <v>195</v>
      </c>
      <c r="C40" s="111" t="s">
        <v>192</v>
      </c>
      <c r="D40" s="112" t="s">
        <v>193</v>
      </c>
      <c r="E40" s="112" t="s">
        <v>193</v>
      </c>
      <c r="F40" s="113" t="s">
        <v>3</v>
      </c>
    </row>
    <row r="41" spans="2:6" ht="24.9" customHeight="1" x14ac:dyDescent="0.25">
      <c r="B41" s="109" t="s">
        <v>196</v>
      </c>
      <c r="C41" s="111" t="s">
        <v>192</v>
      </c>
      <c r="D41" s="112" t="s">
        <v>193</v>
      </c>
      <c r="E41" s="113" t="s">
        <v>3</v>
      </c>
      <c r="F41" s="113" t="s">
        <v>3</v>
      </c>
    </row>
    <row r="42" spans="2:6" ht="15.75" customHeight="1" x14ac:dyDescent="0.25"/>
    <row r="43" spans="2:6" ht="15.75" customHeight="1" x14ac:dyDescent="0.25"/>
    <row r="44" spans="2:6" ht="15.75" customHeight="1" x14ac:dyDescent="0.25"/>
    <row r="45" spans="2:6" ht="15.75" customHeight="1" x14ac:dyDescent="0.25"/>
    <row r="46" spans="2:6" ht="15.75" customHeight="1" x14ac:dyDescent="0.25"/>
    <row r="47" spans="2:6" ht="15.75" customHeight="1" x14ac:dyDescent="0.25"/>
    <row r="48" spans="2:6"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sheetData>
  <mergeCells count="17">
    <mergeCell ref="A2:H2"/>
    <mergeCell ref="A14:B14"/>
    <mergeCell ref="A19:B19"/>
    <mergeCell ref="A4:C4"/>
    <mergeCell ref="A6:C6"/>
    <mergeCell ref="A8:C8"/>
    <mergeCell ref="E4:G4"/>
    <mergeCell ref="E6:G6"/>
    <mergeCell ref="E8:G8"/>
    <mergeCell ref="E10:G10"/>
    <mergeCell ref="A10:C10"/>
    <mergeCell ref="C36:F36"/>
    <mergeCell ref="A22:B22"/>
    <mergeCell ref="A15:B15"/>
    <mergeCell ref="A16:B16"/>
    <mergeCell ref="A17:B17"/>
    <mergeCell ref="A18:B18"/>
  </mergeCells>
  <conditionalFormatting sqref="H1 H28:H1048576 G9 H11:H17 H3">
    <cfRule type="cellIs" dxfId="114" priority="791" operator="between">
      <formula>7.1</formula>
      <formula>10</formula>
    </cfRule>
    <cfRule type="cellIs" dxfId="113" priority="792" operator="between">
      <formula>3.1</formula>
      <formula>7</formula>
    </cfRule>
    <cfRule type="cellIs" dxfId="112" priority="793" operator="between">
      <formula>0.0001</formula>
      <formula>3</formula>
    </cfRule>
  </conditionalFormatting>
  <conditionalFormatting sqref="D4 D6 D8 D10 H10 H8 H6 H4">
    <cfRule type="cellIs" dxfId="111" priority="28" operator="between">
      <formula>0.1</formula>
      <formula>3</formula>
    </cfRule>
  </conditionalFormatting>
  <conditionalFormatting sqref="H4">
    <cfRule type="cellIs" dxfId="110" priority="23" operator="between">
      <formula>6.6</formula>
      <formula>10</formula>
    </cfRule>
    <cfRule type="cellIs" dxfId="109" priority="24" operator="between">
      <formula>3.1</formula>
      <formula>6.5</formula>
    </cfRule>
    <cfRule type="cellIs" dxfId="108" priority="25" operator="between">
      <formula>0.1</formula>
      <formula>3</formula>
    </cfRule>
  </conditionalFormatting>
  <conditionalFormatting sqref="H6">
    <cfRule type="cellIs" dxfId="107" priority="11" operator="between">
      <formula>6.6</formula>
      <formula>10</formula>
    </cfRule>
    <cfRule type="cellIs" dxfId="106" priority="12" operator="between">
      <formula>3.1</formula>
      <formula>6.5</formula>
    </cfRule>
    <cfRule type="cellIs" dxfId="105" priority="13" operator="between">
      <formula>0.1</formula>
      <formula>3</formula>
    </cfRule>
  </conditionalFormatting>
  <conditionalFormatting sqref="H8">
    <cfRule type="cellIs" dxfId="104" priority="8" operator="between">
      <formula>6.6</formula>
      <formula>10</formula>
    </cfRule>
    <cfRule type="cellIs" dxfId="103" priority="9" operator="between">
      <formula>3.1</formula>
      <formula>6.5</formula>
    </cfRule>
    <cfRule type="cellIs" dxfId="102" priority="10" operator="between">
      <formula>0.1</formula>
      <formula>3</formula>
    </cfRule>
  </conditionalFormatting>
  <conditionalFormatting sqref="H10">
    <cfRule type="cellIs" dxfId="101" priority="5" operator="between">
      <formula>6.6</formula>
      <formula>10</formula>
    </cfRule>
    <cfRule type="cellIs" dxfId="100" priority="6" operator="between">
      <formula>3.1</formula>
      <formula>6.5</formula>
    </cfRule>
    <cfRule type="cellIs" dxfId="99" priority="7" operator="between">
      <formula>0.1</formula>
      <formula>3</formula>
    </cfRule>
  </conditionalFormatting>
  <conditionalFormatting sqref="D10">
    <cfRule type="cellIs" dxfId="98" priority="2" operator="between">
      <formula>6.6</formula>
      <formula>10</formula>
    </cfRule>
    <cfRule type="cellIs" dxfId="97" priority="3" operator="between">
      <formula>3.1</formula>
      <formula>6.5</formula>
    </cfRule>
    <cfRule type="cellIs" dxfId="96" priority="4" operator="between">
      <formula>0.1</formula>
      <formula>3</formula>
    </cfRule>
  </conditionalFormatting>
  <conditionalFormatting sqref="D4 D6 D8 D10 H4 H6 H8 H10">
    <cfRule type="cellIs" dxfId="95" priority="1" operator="between">
      <formula>9</formula>
      <formula>10</formula>
    </cfRule>
    <cfRule type="cellIs" dxfId="94" priority="26" operator="between">
      <formula>6.6</formula>
      <formula>10</formula>
    </cfRule>
    <cfRule type="cellIs" dxfId="93" priority="27" operator="between">
      <formula>3.1</formula>
      <formula>6.5</formula>
    </cfRule>
  </conditionalFormatting>
  <dataValidations disablePrompts="1" count="3">
    <dataValidation type="list" allowBlank="1" showInputMessage="1" showErrorMessage="1" sqref="C23" xr:uid="{0F7F8E05-39B8-448A-87D0-5E9C4ABEFE72}">
      <formula1>SkillRequired</formula1>
    </dataValidation>
    <dataValidation type="list" allowBlank="1" showInputMessage="1" showErrorMessage="1" sqref="C24" xr:uid="{67DDE341-2204-45E9-99DB-B94D4A0E0E74}">
      <formula1>Opportunity</formula1>
    </dataValidation>
    <dataValidation type="list" allowBlank="1" showInputMessage="1" showErrorMessage="1" sqref="C25" xr:uid="{4F7BC10D-D75B-4DA0-B57D-73B65D12FAE5}">
      <formula1>PopulationSize</formula1>
    </dataValidation>
  </dataValidations>
  <pageMargins left="1" right="1" top="1" bottom="1" header="0" footer="0"/>
  <pageSetup paperSize="9" fitToHeight="0"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81B0F-9B33-42B1-8687-F0540E9520C9}">
  <sheetPr codeName="Feuil5"/>
  <dimension ref="A1:O42"/>
  <sheetViews>
    <sheetView zoomScaleNormal="100" workbookViewId="0">
      <selection activeCell="R21" sqref="R21"/>
    </sheetView>
  </sheetViews>
  <sheetFormatPr baseColWidth="10" defaultColWidth="11.44140625" defaultRowHeight="14.4" x14ac:dyDescent="0.3"/>
  <cols>
    <col min="1" max="1" width="4" style="1" customWidth="1"/>
    <col min="2" max="2" width="16.44140625" style="1" customWidth="1"/>
    <col min="3" max="3" width="44.5546875" style="7" customWidth="1"/>
    <col min="4" max="4" width="29.109375" style="7" customWidth="1"/>
    <col min="5" max="5" width="11.44140625" style="7"/>
    <col min="6" max="6" width="15.109375" style="7" customWidth="1"/>
    <col min="7" max="7" width="11.44140625" style="1"/>
    <col min="8" max="8" width="18.33203125" style="1" customWidth="1"/>
    <col min="9" max="9" width="12.5546875" style="1" customWidth="1"/>
    <col min="10" max="16384" width="11.44140625" style="1"/>
  </cols>
  <sheetData>
    <row r="1" spans="1:15" s="15" customFormat="1" ht="81" customHeight="1" x14ac:dyDescent="0.25">
      <c r="A1" s="19"/>
      <c r="B1" s="17"/>
      <c r="C1" s="17"/>
      <c r="D1" s="17"/>
      <c r="E1" s="17"/>
      <c r="F1" s="89"/>
      <c r="G1" s="14"/>
      <c r="H1" s="14"/>
      <c r="I1" s="14"/>
      <c r="J1" s="14"/>
      <c r="K1" s="14"/>
      <c r="L1" s="14"/>
      <c r="M1" s="14"/>
      <c r="N1" s="14"/>
      <c r="O1" s="14"/>
    </row>
    <row r="2" spans="1:15" s="15" customFormat="1" ht="13.8" x14ac:dyDescent="0.25">
      <c r="A2" s="28" t="s">
        <v>80</v>
      </c>
      <c r="B2" s="29"/>
      <c r="C2" s="20"/>
      <c r="D2" s="20"/>
      <c r="E2" s="20"/>
      <c r="F2" s="127"/>
      <c r="G2" s="14"/>
      <c r="H2" s="14"/>
      <c r="I2" s="14"/>
      <c r="J2" s="14"/>
      <c r="K2" s="14"/>
      <c r="L2" s="14"/>
      <c r="M2" s="14"/>
      <c r="N2" s="14"/>
      <c r="O2" s="14"/>
    </row>
    <row r="5" spans="1:15" x14ac:dyDescent="0.3">
      <c r="B5" s="3" t="s">
        <v>0</v>
      </c>
      <c r="C5" s="3" t="s">
        <v>1</v>
      </c>
      <c r="D5" s="4" t="s">
        <v>295</v>
      </c>
      <c r="E5" s="3" t="s">
        <v>2</v>
      </c>
      <c r="F5" s="3" t="s">
        <v>207</v>
      </c>
      <c r="H5" s="3" t="s">
        <v>6</v>
      </c>
      <c r="I5" s="3" t="s">
        <v>9</v>
      </c>
    </row>
    <row r="6" spans="1:15" x14ac:dyDescent="0.3">
      <c r="B6" s="140">
        <f>Vulnérabilités!A8</f>
        <v>0</v>
      </c>
      <c r="C6" s="141">
        <f>Vulnérabilités!A5</f>
        <v>1</v>
      </c>
      <c r="D6" s="141">
        <f>Vulnérabilités!D8</f>
        <v>0</v>
      </c>
      <c r="E6" s="141" t="str">
        <f>_xlfn.IFS(Vulnérabilités!N8=0.1,"N/A",Vulnérabilités!N8&lt;References!D82,References!B82,Vulnérabilités!N8&lt;References!D83,References!B83,Vulnérabilités!N8&lt;=References!D84,References!B84,Vulnérabilités!N8&lt;=References!D85,References!B85)</f>
        <v>N/A</v>
      </c>
      <c r="F6" s="138" t="str">
        <f>_xlfn.IFS(Vulnérabilités!M8="","N/A",Vulnérabilités!M8=References!D149,References!B149,Vulnérabilités!M8=References!D150,References!B150,Vulnérabilités!M8=References!D151,References!B151,Vulnérabilités!M8=References!D152,References!B152)</f>
        <v>N/A</v>
      </c>
      <c r="H6" s="6" t="s">
        <v>5</v>
      </c>
      <c r="I6" s="10">
        <f>COUNTIF(E:E,"Faible")</f>
        <v>0</v>
      </c>
    </row>
    <row r="7" spans="1:15" x14ac:dyDescent="0.3">
      <c r="B7" s="142">
        <f>Vulnérabilités!A20</f>
        <v>0</v>
      </c>
      <c r="C7" s="141">
        <f>Vulnérabilités!A17</f>
        <v>2</v>
      </c>
      <c r="D7" s="141">
        <f>Vulnérabilités!D20</f>
        <v>0</v>
      </c>
      <c r="E7" s="141" t="str">
        <f>_xlfn.IFS(Vulnérabilités!N20=0.1,"N/A",Vulnérabilités!N20&lt;References!D82,References!B82,Vulnérabilités!N20&lt;=References!D83,References!B83,Vulnérabilités!N20&lt;=References!D84,References!B84,Vulnérabilités!N20&lt;=References!D85,References!B85)</f>
        <v>N/A</v>
      </c>
      <c r="F7" s="138" t="str">
        <f>_xlfn.IFS(Vulnérabilités!M20="","N/A",Vulnérabilités!M20=References!D149,References!B149,Vulnérabilités!M20=References!D150,References!B150,Vulnérabilités!M20=References!D151,References!B151,Vulnérabilités!M20=References!D152,References!B152)</f>
        <v>N/A</v>
      </c>
      <c r="H7" s="6" t="s">
        <v>4</v>
      </c>
      <c r="I7" s="10">
        <f>COUNTIF(E:E,"Moyenne")</f>
        <v>0</v>
      </c>
    </row>
    <row r="8" spans="1:15" x14ac:dyDescent="0.3">
      <c r="B8" s="142">
        <f>Vulnérabilités!A32</f>
        <v>0</v>
      </c>
      <c r="C8" s="143">
        <f>Vulnérabilités!A29</f>
        <v>3</v>
      </c>
      <c r="D8" s="143">
        <f>Vulnérabilités!D32</f>
        <v>0</v>
      </c>
      <c r="E8" s="141" t="str">
        <f>_xlfn.IFS(Vulnérabilités!N32=0.1,"N/A",Vulnérabilités!N32&lt;References!D82,References!B82,Vulnérabilités!N32&lt;=References!D83,References!B83,Vulnérabilités!N32&lt;=References!D84,References!B84,Vulnérabilités!N32&lt;=References!D85,References!B85)</f>
        <v>N/A</v>
      </c>
      <c r="F8" s="138" t="str">
        <f>_xlfn.IFS(Vulnérabilités!M32="","N/A",Vulnérabilités!M32=References!D149,References!B149,Vulnérabilités!M32=References!D150,References!B150,Vulnérabilités!M32=References!D151,References!B151,Vulnérabilités!M32=References!D152,References!B152)</f>
        <v>N/A</v>
      </c>
      <c r="H8" s="5" t="s">
        <v>7</v>
      </c>
      <c r="I8" s="10">
        <f>COUNTIF(E:E,"Forte")</f>
        <v>0</v>
      </c>
    </row>
    <row r="9" spans="1:15" x14ac:dyDescent="0.3">
      <c r="B9" s="142">
        <f>Vulnérabilités!A44</f>
        <v>0</v>
      </c>
      <c r="C9" s="141">
        <f>Vulnérabilités!A41</f>
        <v>4</v>
      </c>
      <c r="D9" s="141">
        <f>Vulnérabilités!D44</f>
        <v>0</v>
      </c>
      <c r="E9" s="141" t="str">
        <f>_xlfn.IFS(Vulnérabilités!N44=0.1,"N/A",Vulnérabilités!N44&lt;References!D82,References!B82,Vulnérabilités!N44&lt;=References!D83,References!B83,Vulnérabilités!N44&lt;=References!D84,References!B84,Vulnérabilités!N44&lt;=References!D85,References!B85)</f>
        <v>N/A</v>
      </c>
      <c r="F9" s="138" t="str">
        <f>_xlfn.IFS(Vulnérabilités!M44="","N/A",Vulnérabilités!M44=References!D149,References!B149,Vulnérabilités!M44=References!D150,References!B150,Vulnérabilités!M44=References!D151,References!B151,Vulnérabilités!M44=References!D152,References!B152)</f>
        <v>N/A</v>
      </c>
      <c r="H9" s="73" t="s">
        <v>3</v>
      </c>
      <c r="I9" s="82">
        <f>COUNTIF(E:E,"Critique")</f>
        <v>0</v>
      </c>
    </row>
    <row r="10" spans="1:15" x14ac:dyDescent="0.3">
      <c r="B10" s="140">
        <f>Vulnérabilités!A56</f>
        <v>0</v>
      </c>
      <c r="C10" s="141">
        <f>Vulnérabilités!A53</f>
        <v>5</v>
      </c>
      <c r="D10" s="141">
        <f>Vulnérabilités!D56</f>
        <v>0</v>
      </c>
      <c r="E10" s="141" t="str">
        <f>_xlfn.IFS(Vulnérabilités!N56=0.1,"N/A",Vulnérabilités!N56&lt;References!D82,References!B82,Vulnérabilités!N56&lt;=References!D83,References!B83,Vulnérabilités!N56&lt;=References!D84,References!B84,Vulnérabilités!N56&lt;=References!D85,References!B85)</f>
        <v>N/A</v>
      </c>
      <c r="F10" s="138" t="str">
        <f>_xlfn.IFS(Vulnérabilités!M56="","N/A",Vulnérabilités!M56=References!D149,References!B149,Vulnérabilités!M56=References!D150,References!B150,Vulnérabilités!M56=References!D151,References!B151,Vulnérabilités!M56=References!D152,References!B152)</f>
        <v>N/A</v>
      </c>
      <c r="H10" s="74" t="s">
        <v>38</v>
      </c>
      <c r="I10" s="75">
        <f>COUNTA(B6:B42)-COUNTIF(B6:B42,0)</f>
        <v>0</v>
      </c>
    </row>
    <row r="11" spans="1:15" x14ac:dyDescent="0.3">
      <c r="B11" s="142">
        <f>Vulnérabilités!A68</f>
        <v>0</v>
      </c>
      <c r="C11" s="143">
        <f>Vulnérabilités!A65</f>
        <v>6</v>
      </c>
      <c r="D11" s="141">
        <f>Vulnérabilités!D68</f>
        <v>0</v>
      </c>
      <c r="E11" s="141" t="str">
        <f>_xlfn.IFS(Vulnérabilités!N68=0.1,"N/A",Vulnérabilités!N68&lt;References!D82,References!B82,Vulnérabilités!N68&lt;=References!D83,References!B83,Vulnérabilités!N68&lt;=References!D84,References!B84,Vulnérabilités!N68&lt;=References!D85,References!B85)</f>
        <v>N/A</v>
      </c>
      <c r="F11" s="138" t="str">
        <f>_xlfn.IFS(Vulnérabilités!M68="","N/A",Vulnérabilités!M68=References!D149,References!B149,Vulnérabilités!M68=References!D150,References!B150,Vulnérabilités!M68=References!D151,References!B151,Vulnérabilités!M68=References!D152,References!B152)</f>
        <v>N/A</v>
      </c>
    </row>
    <row r="12" spans="1:15" x14ac:dyDescent="0.3">
      <c r="B12" s="142">
        <f>Vulnérabilités!A80</f>
        <v>0</v>
      </c>
      <c r="C12" s="143">
        <f>Vulnérabilités!A77</f>
        <v>7</v>
      </c>
      <c r="D12" s="143">
        <f>Vulnérabilités!D80</f>
        <v>0</v>
      </c>
      <c r="E12" s="141" t="str">
        <f>_xlfn.IFS(Vulnérabilités!N80=0.1,"N/A",Vulnérabilités!N80&lt;References!D82,References!B82,Vulnérabilités!N80&lt;=References!D83,References!B83,Vulnérabilités!N80&lt;=References!D84,References!B84,Vulnérabilités!N80&lt;=References!D85,References!B85)</f>
        <v>N/A</v>
      </c>
      <c r="F12" s="138" t="str">
        <f>_xlfn.IFS(Vulnérabilités!M80="","N/A",Vulnérabilités!M80=References!D149,References!B149,Vulnérabilités!M80=References!D150,References!B150,Vulnérabilités!M80=References!D151,References!B151,Vulnérabilités!M80=References!D152,References!B152)</f>
        <v>N/A</v>
      </c>
    </row>
    <row r="13" spans="1:15" x14ac:dyDescent="0.3">
      <c r="B13" s="142">
        <f>Vulnérabilités!A92</f>
        <v>0</v>
      </c>
      <c r="C13" s="143">
        <f>Vulnérabilités!A89</f>
        <v>8</v>
      </c>
      <c r="D13" s="143">
        <f>Vulnérabilités!D92</f>
        <v>0</v>
      </c>
      <c r="E13" s="141" t="str">
        <f>_xlfn.IFS(Vulnérabilités!N92=0.1,"N/A",Vulnérabilités!N92&lt;References!D82,References!B82,Vulnérabilités!N92&lt;=References!D83,References!B83,Vulnérabilités!N92&lt;=References!D84,References!B84,Vulnérabilités!N92&lt;=References!D85,References!B85)</f>
        <v>N/A</v>
      </c>
      <c r="F13" s="138" t="str">
        <f>_xlfn.IFS(Vulnérabilités!M92="","N/A",Vulnérabilités!M92=References!D149,References!B149,Vulnérabilités!M92=References!D150,References!B150,Vulnérabilités!M92=References!D151,References!B151,Vulnérabilités!M92=References!D152,References!B152)</f>
        <v>N/A</v>
      </c>
    </row>
    <row r="14" spans="1:15" x14ac:dyDescent="0.3">
      <c r="B14" s="142">
        <f>Vulnérabilités!A104</f>
        <v>0</v>
      </c>
      <c r="C14" s="143">
        <f>Vulnérabilités!A101</f>
        <v>9</v>
      </c>
      <c r="D14" s="141">
        <f>Vulnérabilités!D104</f>
        <v>0</v>
      </c>
      <c r="E14" s="141" t="str">
        <f>_xlfn.IFS(Vulnérabilités!N104=0.1,"N/A",Vulnérabilités!N104&lt;References!D82,References!B82,Vulnérabilités!N104&lt;=References!D83,References!B83,Vulnérabilités!N104&lt;=References!D84,References!B84,Vulnérabilités!N104&lt;=References!D85,References!B85)</f>
        <v>N/A</v>
      </c>
      <c r="F14" s="138" t="str">
        <f>_xlfn.IFS(Vulnérabilités!M104="","N/A",Vulnérabilités!M104=References!D149,References!B149,Vulnérabilités!M104=References!D150,References!B150,Vulnérabilités!M104=References!D151,References!B151,Vulnérabilités!M104=References!D152,References!B152)</f>
        <v>N/A</v>
      </c>
    </row>
    <row r="15" spans="1:15" x14ac:dyDescent="0.3">
      <c r="B15" s="142">
        <f>Vulnérabilités!A116</f>
        <v>0</v>
      </c>
      <c r="C15" s="143">
        <f>Vulnérabilités!A113</f>
        <v>10</v>
      </c>
      <c r="D15" s="143">
        <f>Vulnérabilités!D116</f>
        <v>0</v>
      </c>
      <c r="E15" s="141" t="str">
        <f>_xlfn.IFS(Vulnérabilités!N116=0.1,"N/A",Vulnérabilités!N116&lt;References!D82,References!B82,Vulnérabilités!N116&lt;=References!D83,References!B83,Vulnérabilités!N116&lt;=References!D84,References!B84,Vulnérabilités!N116&lt;=References!D85,References!B85)</f>
        <v>N/A</v>
      </c>
      <c r="F15" s="138" t="str">
        <f>_xlfn.IFS(Vulnérabilités!M116="","N/A",Vulnérabilités!M116=References!D149,References!B149,Vulnérabilités!M116=References!D150,References!B150,Vulnérabilités!M116=References!D151,References!B151,Vulnérabilités!M116=References!D152,References!B152)</f>
        <v>N/A</v>
      </c>
    </row>
    <row r="16" spans="1:15" x14ac:dyDescent="0.3">
      <c r="B16" s="142">
        <f>Vulnérabilités!A128</f>
        <v>0</v>
      </c>
      <c r="C16" s="143">
        <f>Vulnérabilités!A125</f>
        <v>11</v>
      </c>
      <c r="D16" s="143">
        <f>Vulnérabilités!D128</f>
        <v>0</v>
      </c>
      <c r="E16" s="141" t="str">
        <f>_xlfn.IFS(Vulnérabilités!N128=0.1,"N/A",Vulnérabilités!N128&lt;References!D82,References!B82,Vulnérabilités!N128&lt;=References!D83,References!B83,Vulnérabilités!N128&lt;=References!D84,References!B84,Vulnérabilités!N128&lt;=References!D85,References!B85)</f>
        <v>N/A</v>
      </c>
      <c r="F16" s="138" t="str">
        <f>_xlfn.IFS(Vulnérabilités!M128="","N/A",Vulnérabilités!M128=References!D149,References!B149,Vulnérabilités!M128=References!D150,References!B150,Vulnérabilités!M128=References!D151,References!B151,Vulnérabilités!M128=References!D152,References!B152)</f>
        <v>N/A</v>
      </c>
    </row>
    <row r="17" spans="2:6" x14ac:dyDescent="0.3">
      <c r="B17" s="142">
        <f>Vulnérabilités!A140</f>
        <v>0</v>
      </c>
      <c r="C17" s="143">
        <f>Vulnérabilités!A137</f>
        <v>12</v>
      </c>
      <c r="D17" s="143">
        <f>Vulnérabilités!D140</f>
        <v>0</v>
      </c>
      <c r="E17" s="141" t="str">
        <f>_xlfn.IFS(Vulnérabilités!N140=0.1,"N/A",Vulnérabilités!N140&lt;References!D82,References!B82,Vulnérabilités!N140&lt;=References!D83,References!B83,Vulnérabilités!N140&lt;=References!D84,References!B84,Vulnérabilités!N140&lt;=References!D85,References!B85)</f>
        <v>N/A</v>
      </c>
      <c r="F17" s="138" t="str">
        <f>_xlfn.IFS(Vulnérabilités!M140="","N/A",Vulnérabilités!M140=References!D149,References!B149,Vulnérabilités!M140=References!D150,References!B150,Vulnérabilités!M140=References!D151,References!B151,Vulnérabilités!M140=References!D152,References!B152)</f>
        <v>N/A</v>
      </c>
    </row>
    <row r="18" spans="2:6" x14ac:dyDescent="0.3">
      <c r="B18" s="142">
        <f>Vulnérabilités!A152</f>
        <v>0</v>
      </c>
      <c r="C18" s="143">
        <f>Vulnérabilités!A149</f>
        <v>13</v>
      </c>
      <c r="D18" s="143">
        <f>Vulnérabilités!D152</f>
        <v>0</v>
      </c>
      <c r="E18" s="141" t="str">
        <f>_xlfn.IFS(Vulnérabilités!N152=0.1,"N/A",Vulnérabilités!N152&lt;References!D82,References!B82,Vulnérabilités!N152&lt;=References!D83,References!B83,Vulnérabilités!N152&lt;=References!D84,References!B84,Vulnérabilités!N152&lt;=References!D85,References!B85)</f>
        <v>N/A</v>
      </c>
      <c r="F18" s="138" t="str">
        <f>_xlfn.IFS(Vulnérabilités!M152="","N/A",Vulnérabilités!M152=References!D149,References!B149,Vulnérabilités!M152=References!D150,References!B150,Vulnérabilités!M152=References!D151,References!B151,Vulnérabilités!M152=References!D152,References!B152)</f>
        <v>N/A</v>
      </c>
    </row>
    <row r="19" spans="2:6" x14ac:dyDescent="0.3">
      <c r="B19" s="142">
        <f>Vulnérabilités!A164</f>
        <v>0</v>
      </c>
      <c r="C19" s="143">
        <f>Vulnérabilités!A161</f>
        <v>14</v>
      </c>
      <c r="D19" s="143">
        <f>Vulnérabilités!D164</f>
        <v>0</v>
      </c>
      <c r="E19" s="141" t="str">
        <f>_xlfn.IFS(Vulnérabilités!N164=0.1,"N/A",Vulnérabilités!N164&lt;References!D82,References!B82,Vulnérabilités!N164&lt;=References!D83,References!B83,Vulnérabilités!N164&lt;=References!D84,References!B84,Vulnérabilités!N164&lt;=References!D85,References!B85)</f>
        <v>N/A</v>
      </c>
      <c r="F19" s="138" t="str">
        <f>_xlfn.IFS(Vulnérabilités!M164="","N/A",Vulnérabilités!M164=References!D149,References!B149,Vulnérabilités!M164=References!D150,References!B150,Vulnérabilités!M164=References!D151,References!B151,Vulnérabilités!M164=References!D152,References!B152)</f>
        <v>N/A</v>
      </c>
    </row>
    <row r="20" spans="2:6" x14ac:dyDescent="0.3">
      <c r="B20" s="142">
        <f>Vulnérabilités!A176</f>
        <v>0</v>
      </c>
      <c r="C20" s="143">
        <f>Vulnérabilités!A173</f>
        <v>15</v>
      </c>
      <c r="D20" s="143">
        <f>Vulnérabilités!D176</f>
        <v>0</v>
      </c>
      <c r="E20" s="141" t="str">
        <f>_xlfn.IFS(Vulnérabilités!N176=0.1,"N/A",Vulnérabilités!N176&lt;References!D82,References!B82,Vulnérabilités!N176&lt;=References!D83,References!B83,Vulnérabilités!N176&lt;=References!D84,References!B84,Vulnérabilités!N176&lt;=References!D85,References!B85)</f>
        <v>N/A</v>
      </c>
      <c r="F20" s="138" t="str">
        <f>_xlfn.IFS(Vulnérabilités!M176="","N/A",Vulnérabilités!M176=References!D149,References!B149,Vulnérabilités!M176=References!D150,References!B150,Vulnérabilités!M176=References!D151,References!B151,Vulnérabilités!M176=References!D152,References!B152)</f>
        <v>N/A</v>
      </c>
    </row>
    <row r="21" spans="2:6" x14ac:dyDescent="0.3">
      <c r="B21" s="142">
        <f>Vulnérabilités!A188</f>
        <v>0</v>
      </c>
      <c r="C21" s="143">
        <f>Vulnérabilités!A185</f>
        <v>16</v>
      </c>
      <c r="D21" s="143">
        <f>Vulnérabilités!D188</f>
        <v>0</v>
      </c>
      <c r="E21" s="141" t="str">
        <f>_xlfn.IFS(Vulnérabilités!N188=0.1,"N/A",Vulnérabilités!N188&lt;References!D82,References!B82,Vulnérabilités!N188&lt;=References!D83,References!B83,Vulnérabilités!N188&lt;=References!D84,References!B84,Vulnérabilités!N188&lt;=References!D85,References!B85)</f>
        <v>N/A</v>
      </c>
      <c r="F21" s="138" t="str">
        <f>_xlfn.IFS(Vulnérabilités!M188="","N/A",Vulnérabilités!M188=References!D149,References!B149,Vulnérabilités!M188=References!D150,References!B150,Vulnérabilités!M188=References!D151,References!B151,Vulnérabilités!M188=References!D152,References!B152)</f>
        <v>N/A</v>
      </c>
    </row>
    <row r="22" spans="2:6" x14ac:dyDescent="0.3">
      <c r="B22" s="142">
        <f>Vulnérabilités!A200</f>
        <v>0</v>
      </c>
      <c r="C22" s="143">
        <f>Vulnérabilités!A197</f>
        <v>17</v>
      </c>
      <c r="D22" s="143">
        <f>Vulnérabilités!D200</f>
        <v>0</v>
      </c>
      <c r="E22" s="141" t="str">
        <f>_xlfn.IFS(Vulnérabilités!N200=0.1,"N/A",Vulnérabilités!N200&lt;References!D82,References!B82,Vulnérabilités!N200&lt;=References!D83,References!B83,Vulnérabilités!N200&lt;=References!D84,References!B84,Vulnérabilités!N200&lt;=References!D85,References!B85)</f>
        <v>N/A</v>
      </c>
      <c r="F22" s="138" t="str">
        <f>_xlfn.IFS(Vulnérabilités!M200="","N/A",Vulnérabilités!M200=References!D149,References!B149,Vulnérabilités!M200=References!D150,References!B150,Vulnérabilités!M200=References!D151,References!B151,Vulnérabilités!M200=References!D152,References!B152)</f>
        <v>N/A</v>
      </c>
    </row>
    <row r="23" spans="2:6" x14ac:dyDescent="0.3">
      <c r="B23" s="142">
        <f>Vulnérabilités!A212</f>
        <v>0</v>
      </c>
      <c r="C23" s="143">
        <f>Vulnérabilités!A209</f>
        <v>18</v>
      </c>
      <c r="D23" s="143">
        <f>Vulnérabilités!D212</f>
        <v>0</v>
      </c>
      <c r="E23" s="141" t="str">
        <f>_xlfn.IFS(Vulnérabilités!N212=0.1,"N/A",Vulnérabilités!N212&lt;References!D82,References!B82,Vulnérabilités!N212&lt;=References!D83,References!B83,Vulnérabilités!N212&lt;=References!D84,References!B84,Vulnérabilités!N212&lt;=References!D85,References!B85)</f>
        <v>N/A</v>
      </c>
      <c r="F23" s="138" t="str">
        <f>_xlfn.IFS(Vulnérabilités!M212="","N/A",Vulnérabilités!M212=References!D149,References!B149,Vulnérabilités!M212=References!D150,References!B150,Vulnérabilités!M212=References!D151,References!B151,Vulnérabilités!M212=References!D152,References!B152)</f>
        <v>N/A</v>
      </c>
    </row>
    <row r="24" spans="2:6" x14ac:dyDescent="0.3">
      <c r="B24" s="142">
        <f>Vulnérabilités!A224</f>
        <v>0</v>
      </c>
      <c r="C24" s="143">
        <f>Vulnérabilités!A221</f>
        <v>19</v>
      </c>
      <c r="D24" s="143">
        <f>Vulnérabilités!D224</f>
        <v>0</v>
      </c>
      <c r="E24" s="141" t="str">
        <f>_xlfn.IFS(Vulnérabilités!N224=0.1,"N/A",Vulnérabilités!N224&lt;References!D82,References!B82,Vulnérabilités!N224&lt;=References!D83,References!B83,Vulnérabilités!N224&lt;=References!D84,References!B84,Vulnérabilités!N224&lt;=References!D85,References!B85)</f>
        <v>N/A</v>
      </c>
      <c r="F24" s="138" t="str">
        <f>_xlfn.IFS(Vulnérabilités!M224="","N/A",Vulnérabilités!M224=References!D149,References!B149,Vulnérabilités!M224=References!D150,References!B150,Vulnérabilités!M224=References!D151,References!B151,Vulnérabilités!M224=References!D152,References!B152)</f>
        <v>N/A</v>
      </c>
    </row>
    <row r="25" spans="2:6" x14ac:dyDescent="0.3">
      <c r="B25" s="142">
        <f>Vulnérabilités!A237</f>
        <v>0</v>
      </c>
      <c r="C25" s="143">
        <f>Vulnérabilités!A234</f>
        <v>20</v>
      </c>
      <c r="D25" s="143">
        <f>Vulnérabilités!D237</f>
        <v>0</v>
      </c>
      <c r="E25" s="141" t="str">
        <f>_xlfn.IFS(Vulnérabilités!N237=0.1,"N/A",Vulnérabilités!N237&lt;References!D82,References!B82,Vulnérabilités!N237&lt;=References!D83,References!B83,Vulnérabilités!N237&lt;=References!D84,References!B84,Vulnérabilités!N237&lt;=References!D85,References!B85)</f>
        <v>N/A</v>
      </c>
      <c r="F25" s="138" t="str">
        <f>_xlfn.IFS(Vulnérabilités!M237="","N/A",Vulnérabilités!M237=References!D149,References!B149,Vulnérabilités!M237=References!D150,References!B150,Vulnérabilités!M237=References!D151,References!B151,Vulnérabilités!M237=References!D152,References!B152)</f>
        <v>N/A</v>
      </c>
    </row>
    <row r="26" spans="2:6" x14ac:dyDescent="0.3">
      <c r="B26" s="142">
        <f>Vulnérabilités!A249</f>
        <v>0</v>
      </c>
      <c r="C26" s="143">
        <f>Vulnérabilités!A246</f>
        <v>21</v>
      </c>
      <c r="D26" s="143">
        <f>Vulnérabilités!D249</f>
        <v>0</v>
      </c>
      <c r="E26" s="141" t="str">
        <f>_xlfn.IFS(Vulnérabilités!N249=0.1,"N/A",Vulnérabilités!N249&lt;References!D82,References!B82,Vulnérabilités!N249&lt;=References!D83,References!B83,Vulnérabilités!N249&lt;=References!D84,References!B84,Vulnérabilités!N249&lt;=References!D85,References!B85)</f>
        <v>N/A</v>
      </c>
      <c r="F26" s="138" t="str">
        <f>_xlfn.IFS(Vulnérabilités!M249="","N/A",Vulnérabilités!M249=References!D149,References!B149,Vulnérabilités!M249=References!D150,References!B150,Vulnérabilités!M249=References!D151,References!B151,Vulnérabilités!M249=References!D152,References!B152)</f>
        <v>N/A</v>
      </c>
    </row>
    <row r="27" spans="2:6" x14ac:dyDescent="0.3">
      <c r="B27" s="142">
        <f>Vulnérabilités!A261</f>
        <v>0</v>
      </c>
      <c r="C27" s="143">
        <f>Vulnérabilités!A258</f>
        <v>22</v>
      </c>
      <c r="D27" s="143">
        <f>Vulnérabilités!D261</f>
        <v>0</v>
      </c>
      <c r="E27" s="141" t="str">
        <f>_xlfn.IFS(Vulnérabilités!N261=0.1,"N/A",Vulnérabilités!N261&lt;References!D82,References!B82,Vulnérabilités!N261&lt;=References!D83,References!B83,Vulnérabilités!N261&lt;=References!D84,References!B84,Vulnérabilités!N261&lt;=References!D85,References!B85)</f>
        <v>N/A</v>
      </c>
      <c r="F27" s="138" t="str">
        <f>_xlfn.IFS(Vulnérabilités!M261="","N/A",Vulnérabilités!M261=References!D149,References!B149,Vulnérabilités!M261=References!D150,References!B150,Vulnérabilités!M261=References!D151,References!B151,Vulnérabilités!M261=References!D152,References!B152)</f>
        <v>N/A</v>
      </c>
    </row>
    <row r="28" spans="2:6" x14ac:dyDescent="0.3">
      <c r="B28" s="142">
        <f>Vulnérabilités!A273</f>
        <v>0</v>
      </c>
      <c r="C28" s="143">
        <f>Vulnérabilités!A270</f>
        <v>23</v>
      </c>
      <c r="D28" s="143">
        <f>Vulnérabilités!D273</f>
        <v>0</v>
      </c>
      <c r="E28" s="141" t="str">
        <f>_xlfn.IFS(Vulnérabilités!N273=0.1,"N/A",Vulnérabilités!N273&lt;References!D82,References!B82,Vulnérabilités!N273&lt;=References!D83,References!B83,Vulnérabilités!N273&lt;=References!D84,References!B84,Vulnérabilités!N273&lt;=References!D85,References!B85)</f>
        <v>N/A</v>
      </c>
      <c r="F28" s="138" t="str">
        <f>_xlfn.IFS(Vulnérabilités!M273="","N/A",Vulnérabilités!M273=References!D149,References!B149,Vulnérabilités!M273=References!D150,References!B150,Vulnérabilités!M273=References!D151,References!B151,Vulnérabilités!M273=References!D152,References!B152)</f>
        <v>N/A</v>
      </c>
    </row>
    <row r="29" spans="2:6" x14ac:dyDescent="0.3">
      <c r="B29" s="142">
        <f>Vulnérabilités!A285</f>
        <v>0</v>
      </c>
      <c r="C29" s="143">
        <f>Vulnérabilités!A282</f>
        <v>24</v>
      </c>
      <c r="D29" s="143">
        <f>Vulnérabilités!D285</f>
        <v>0</v>
      </c>
      <c r="E29" s="141" t="str">
        <f>_xlfn.IFS(Vulnérabilités!N285=0.1,"N/A",Vulnérabilités!N285&lt;References!D82,References!B82,Vulnérabilités!N285&lt;=References!D83,References!B83,Vulnérabilités!N285&lt;=References!D84,References!B84,Vulnérabilités!N285&lt;=References!D85,References!B85)</f>
        <v>N/A</v>
      </c>
      <c r="F29" s="138" t="str">
        <f>_xlfn.IFS(Vulnérabilités!M285="","N/A",Vulnérabilités!M285=References!D149,References!B149,Vulnérabilités!M285=References!D150,References!B150,Vulnérabilités!M285=References!D151,References!B151,Vulnérabilités!M285=References!D152,References!B152)</f>
        <v>N/A</v>
      </c>
    </row>
    <row r="30" spans="2:6" x14ac:dyDescent="0.3">
      <c r="B30" s="142">
        <f>Vulnérabilités!A297</f>
        <v>0</v>
      </c>
      <c r="C30" s="143">
        <f>Vulnérabilités!A294</f>
        <v>25</v>
      </c>
      <c r="D30" s="143">
        <f>Vulnérabilités!D297</f>
        <v>0</v>
      </c>
      <c r="E30" s="143" t="str">
        <f>_xlfn.IFS(Vulnérabilités!N297=0.1,"N/A",Vulnérabilités!N297&lt;References!D82,References!B82,Vulnérabilités!N297&lt;=References!D83,References!B83,Vulnérabilités!N297&lt;=References!D84,References!B84,Vulnérabilités!N297&lt;=References!D85,References!B85)</f>
        <v>N/A</v>
      </c>
      <c r="F30" s="138" t="str">
        <f>_xlfn.IFS(Vulnérabilités!M297="","N/A",Vulnérabilités!M297=References!D149,References!B149,Vulnérabilités!M297=References!D150,References!B150,Vulnérabilités!M297=References!D151,References!B151,Vulnérabilités!M297=References!D152,References!B152)</f>
        <v>N/A</v>
      </c>
    </row>
    <row r="31" spans="2:6" x14ac:dyDescent="0.3">
      <c r="B31" s="142">
        <f>Vulnérabilités!A309</f>
        <v>0</v>
      </c>
      <c r="C31" s="143">
        <f>Vulnérabilités!A306</f>
        <v>26</v>
      </c>
      <c r="D31" s="143">
        <f>Vulnérabilités!D309</f>
        <v>0</v>
      </c>
      <c r="E31" s="143" t="str">
        <f>_xlfn.IFS(Vulnérabilités!N309=0.1,"N/A",Vulnérabilités!N309&lt;References!D82,References!B82,Vulnérabilités!N309&lt;=References!D83,References!B83,Vulnérabilités!N309&lt;=References!D84,References!B84,Vulnérabilités!N309&lt;=References!D85,References!B85)</f>
        <v>N/A</v>
      </c>
      <c r="F31" s="138" t="str">
        <f>_xlfn.IFS(Vulnérabilités!M309="","N/A",Vulnérabilités!M309=References!D149,References!B149,Vulnérabilités!M309=References!D150,References!B150,Vulnérabilités!M309=References!D151,References!B151,Vulnérabilités!M309=References!D152,References!B152)</f>
        <v>N/A</v>
      </c>
    </row>
    <row r="32" spans="2:6" x14ac:dyDescent="0.3">
      <c r="B32" s="142">
        <f>Vulnérabilités!A321</f>
        <v>0</v>
      </c>
      <c r="C32" s="143">
        <f>Vulnérabilités!A318</f>
        <v>27</v>
      </c>
      <c r="D32" s="143">
        <f>Vulnérabilités!D321</f>
        <v>0</v>
      </c>
      <c r="E32" s="143" t="str">
        <f>_xlfn.IFS(Vulnérabilités!N321=0.1,"N/A",Vulnérabilités!N321&lt;References!D82,References!B82,Vulnérabilités!N321&lt;=References!D83,References!B83,Vulnérabilités!N321&lt;=References!D84,References!B84,Vulnérabilités!N321&lt;=References!D85,References!B85)</f>
        <v>N/A</v>
      </c>
      <c r="F32" s="138" t="str">
        <f>_xlfn.IFS(Vulnérabilités!M321="","N/A",Vulnérabilités!M321=References!D149,References!B149,Vulnérabilités!M321=References!D150,References!B150,Vulnérabilités!M321=References!D151,References!B151,Vulnérabilités!M321=References!D152,References!B152)</f>
        <v>N/A</v>
      </c>
    </row>
    <row r="33" spans="2:6" x14ac:dyDescent="0.3">
      <c r="B33" s="142">
        <f>Vulnérabilités!A333</f>
        <v>0</v>
      </c>
      <c r="C33" s="143">
        <f>Vulnérabilités!A330</f>
        <v>28</v>
      </c>
      <c r="D33" s="143">
        <f>Vulnérabilités!D333</f>
        <v>0</v>
      </c>
      <c r="E33" s="143" t="str">
        <f>_xlfn.IFS(Vulnérabilités!N333=0.1,"N/A",Vulnérabilités!N333&lt;References!D82,References!B82,Vulnérabilités!N333&lt;=References!D83,References!B83,Vulnérabilités!N333&lt;=References!D84,References!B84,Vulnérabilités!N333&lt;=References!D85,References!B85)</f>
        <v>N/A</v>
      </c>
      <c r="F33" s="138" t="str">
        <f>_xlfn.IFS(Vulnérabilités!M333="","N/A",Vulnérabilités!M333=References!D149,References!B149,Vulnérabilités!M333=References!D150,References!B150,Vulnérabilités!M333=References!D151,References!B151,Vulnérabilités!M333=References!D152,References!B152)</f>
        <v>N/A</v>
      </c>
    </row>
    <row r="34" spans="2:6" x14ac:dyDescent="0.3">
      <c r="B34" s="142">
        <f>Vulnérabilités!A345</f>
        <v>0</v>
      </c>
      <c r="C34" s="143">
        <f>Vulnérabilités!A342</f>
        <v>29</v>
      </c>
      <c r="D34" s="143">
        <f>Vulnérabilités!D345</f>
        <v>0</v>
      </c>
      <c r="E34" s="143" t="str">
        <f>_xlfn.IFS(Vulnérabilités!N345=0.1,"N/A",Vulnérabilités!N345&lt;References!D82,References!B82,Vulnérabilités!N345&lt;=References!D83,References!B83,Vulnérabilités!N345&lt;=References!D84,References!B84,Vulnérabilités!N345&lt;=References!D85,References!B85)</f>
        <v>N/A</v>
      </c>
      <c r="F34" s="138" t="str">
        <f>_xlfn.IFS(Vulnérabilités!M345="","N/A",Vulnérabilités!M345=References!D149,References!B149,Vulnérabilités!M345=References!D150,References!B150,Vulnérabilités!M345=References!D151,References!B151,Vulnérabilités!M345=References!D152,References!B152)</f>
        <v>N/A</v>
      </c>
    </row>
    <row r="35" spans="2:6" x14ac:dyDescent="0.3">
      <c r="B35" s="142">
        <f>Vulnérabilités!A357</f>
        <v>0</v>
      </c>
      <c r="C35" s="143">
        <f>Vulnérabilités!A354</f>
        <v>30</v>
      </c>
      <c r="D35" s="143">
        <f>Vulnérabilités!D357</f>
        <v>0</v>
      </c>
      <c r="E35" s="143" t="str">
        <f>_xlfn.IFS(Vulnérabilités!N357=0.1,"N/A",Vulnérabilités!N357&lt;References!D82,References!B82,Vulnérabilités!N357&lt;=References!D83,References!B83,Vulnérabilités!N357&lt;=References!D84,References!B84,Vulnérabilités!N357&lt;=References!D85,References!B85)</f>
        <v>N/A</v>
      </c>
      <c r="F35" s="138" t="str">
        <f>_xlfn.IFS(Vulnérabilités!M357="","N/A",Vulnérabilités!M357=References!D149,References!B149,Vulnérabilités!M357=References!D150,References!B150,Vulnérabilités!M357=References!D151,References!B151,Vulnérabilités!M357=References!D152,References!B152)</f>
        <v>N/A</v>
      </c>
    </row>
    <row r="36" spans="2:6" x14ac:dyDescent="0.3">
      <c r="B36" s="142">
        <f>Vulnérabilités!A369</f>
        <v>0</v>
      </c>
      <c r="C36" s="143">
        <f>Vulnérabilités!A366</f>
        <v>31</v>
      </c>
      <c r="D36" s="143">
        <f>Vulnérabilités!D369</f>
        <v>0</v>
      </c>
      <c r="E36" s="138" t="str">
        <f>_xlfn.IFS(Vulnérabilités!N369=0.1,"N/A",Vulnérabilités!N369&lt;References!D82,References!B82,Vulnérabilités!N369&lt;=References!D83,References!B83,Vulnérabilités!N369&lt;=References!D84,References!B84,Vulnérabilités!N369&lt;=References!D85,References!B85)</f>
        <v>N/A</v>
      </c>
      <c r="F36" s="138" t="str">
        <f>_xlfn.IFS(Vulnérabilités!M369="","N/A",Vulnérabilités!M369=References!D149,References!B149,Vulnérabilités!M369=References!D150,References!B150,Vulnérabilités!M369=References!D151,References!B151,Vulnérabilités!M369=References!D152,References!B152)</f>
        <v>N/A</v>
      </c>
    </row>
    <row r="37" spans="2:6" x14ac:dyDescent="0.3">
      <c r="B37" s="142">
        <f>Vulnérabilités!A381</f>
        <v>0</v>
      </c>
      <c r="C37" s="143">
        <f>Vulnérabilités!A378</f>
        <v>32</v>
      </c>
      <c r="D37" s="143">
        <f>Vulnérabilités!D381</f>
        <v>0</v>
      </c>
      <c r="E37" s="138" t="str">
        <f>_xlfn.IFS(Vulnérabilités!N381=0.1,"N/A",Vulnérabilités!N381&lt;References!D82,References!B82,Vulnérabilités!N381&lt;=References!D83,References!B83,Vulnérabilités!N381&lt;=References!D84,References!B84,Vulnérabilités!N381&lt;=References!D85,References!B85)</f>
        <v>N/A</v>
      </c>
      <c r="F37" s="138" t="str">
        <f>_xlfn.IFS(Vulnérabilités!M381="","N/A",Vulnérabilités!M381=References!D149,References!B149,Vulnérabilités!M381=References!D150,References!B150,Vulnérabilités!M381=References!D151,References!B151,Vulnérabilités!M381=References!D152,References!B152)</f>
        <v>N/A</v>
      </c>
    </row>
    <row r="38" spans="2:6" x14ac:dyDescent="0.3">
      <c r="B38" s="142">
        <f>Vulnérabilités!A393</f>
        <v>0</v>
      </c>
      <c r="C38" s="143">
        <f>Vulnérabilités!A390</f>
        <v>33</v>
      </c>
      <c r="D38" s="143">
        <f>Vulnérabilités!D393</f>
        <v>0</v>
      </c>
      <c r="E38" s="138" t="str">
        <f>_xlfn.IFS(Vulnérabilités!N393=0.1,"N/A",Vulnérabilités!N393&lt;References!D82,References!B82,Vulnérabilités!N393&lt;=References!D83,References!B83,Vulnérabilités!N393&lt;=References!D84,References!B84,Vulnérabilités!N393&lt;=References!D85,References!B85)</f>
        <v>N/A</v>
      </c>
      <c r="F38" s="138" t="str">
        <f>_xlfn.IFS(Vulnérabilités!M393="","N/A",Vulnérabilités!M393=References!D149,References!B149,Vulnérabilités!M393=References!D150,References!B150,Vulnérabilités!M393=References!D151,References!B151,Vulnérabilités!M393=References!D152,References!B152)</f>
        <v>N/A</v>
      </c>
    </row>
    <row r="39" spans="2:6" x14ac:dyDescent="0.3">
      <c r="B39" s="142">
        <f>Vulnérabilités!A405</f>
        <v>0</v>
      </c>
      <c r="C39" s="143">
        <f>Vulnérabilités!A402</f>
        <v>34</v>
      </c>
      <c r="D39" s="143">
        <f>Vulnérabilités!D405</f>
        <v>0</v>
      </c>
      <c r="E39" s="138" t="str">
        <f>_xlfn.IFS(Vulnérabilités!N405=0.1,"N/A",Vulnérabilités!N405&lt;References!D82,References!B82,Vulnérabilités!N405&lt;=References!D83,References!B83,Vulnérabilités!N405&lt;=References!D84,References!B84,Vulnérabilités!N405&lt;=References!D85,References!B85)</f>
        <v>N/A</v>
      </c>
      <c r="F39" s="138" t="str">
        <f>_xlfn.IFS(Vulnérabilités!M405="","N/A",Vulnérabilités!M405=References!D149,References!B149,Vulnérabilités!M405=References!D150,References!B150,Vulnérabilités!M405=References!D151,References!B151,Vulnérabilités!M405=References!D152,References!B152)</f>
        <v>N/A</v>
      </c>
    </row>
    <row r="40" spans="2:6" x14ac:dyDescent="0.3">
      <c r="B40" s="142">
        <f>Vulnérabilités!A417</f>
        <v>0</v>
      </c>
      <c r="C40" s="143">
        <f>Vulnérabilités!A414</f>
        <v>35</v>
      </c>
      <c r="D40" s="143">
        <f>Vulnérabilités!D417</f>
        <v>0</v>
      </c>
      <c r="E40" s="138" t="str">
        <f>_xlfn.IFS(Vulnérabilités!N417=0.1,"N/A",Vulnérabilités!N417&lt;References!D82,References!B82,Vulnérabilités!N417&lt;=References!D83,References!B83,Vulnérabilités!N417&lt;=References!D84,References!B84,Vulnérabilités!N417&lt;=References!D85,References!B85)</f>
        <v>N/A</v>
      </c>
      <c r="F40" s="138" t="str">
        <f>_xlfn.IFS(Vulnérabilités!M417="","N/A",Vulnérabilités!M417=References!D149,References!B149,Vulnérabilités!M417=References!D150,References!B150,Vulnérabilités!M417=References!D151,References!B151,Vulnérabilités!M417=References!D152,References!B152)</f>
        <v>N/A</v>
      </c>
    </row>
    <row r="41" spans="2:6" x14ac:dyDescent="0.3">
      <c r="B41" s="142">
        <f>Vulnérabilités!A429</f>
        <v>0</v>
      </c>
      <c r="C41" s="143">
        <f>Vulnérabilités!A426</f>
        <v>36</v>
      </c>
      <c r="D41" s="143">
        <f>Vulnérabilités!D429</f>
        <v>0</v>
      </c>
      <c r="E41" s="138" t="str">
        <f>_xlfn.IFS(Vulnérabilités!N429=0.1,"N/A",Vulnérabilités!N429&lt;References!D82,References!B82,Vulnérabilités!N429&lt;=References!D83,References!B83,Vulnérabilités!N429&lt;=References!D84,References!B84,Vulnérabilités!N429&lt;=References!D85,References!B85)</f>
        <v>N/A</v>
      </c>
      <c r="F41" s="138" t="str">
        <f>_xlfn.IFS(Vulnérabilités!M429="","N/A",Vulnérabilités!M429=References!D149,References!B149,Vulnérabilités!M429=References!D150,References!B150,Vulnérabilités!M429=References!D151,References!B151,Vulnérabilités!M429=References!D152,References!B152)</f>
        <v>N/A</v>
      </c>
    </row>
    <row r="42" spans="2:6" x14ac:dyDescent="0.3">
      <c r="B42" s="142">
        <f>Vulnérabilités!A441</f>
        <v>0</v>
      </c>
      <c r="C42" s="143">
        <f>Vulnérabilités!A438</f>
        <v>37</v>
      </c>
      <c r="D42" s="143">
        <f>Vulnérabilités!D441</f>
        <v>0</v>
      </c>
      <c r="E42" s="138" t="str">
        <f>_xlfn.IFS(Vulnérabilités!N441=0.1,"N/A",Vulnérabilités!N441&lt;References!D82,References!B82,Vulnérabilités!N441&lt;=References!D83,References!B83,Vulnérabilités!N441&lt;=References!D84,References!B84,Vulnérabilités!N441&lt;=References!D85,References!B85)</f>
        <v>N/A</v>
      </c>
      <c r="F42" s="138" t="str">
        <f>_xlfn.IFS(Vulnérabilités!M441="","N/A",Vulnérabilités!M441=References!D149,References!B149,Vulnérabilités!M441=References!D150,References!B150,Vulnérabilités!M441=References!D151,References!B151,Vulnérabilités!M441=References!D152,References!B152)</f>
        <v>N/A</v>
      </c>
    </row>
  </sheetData>
  <conditionalFormatting sqref="E43:E1048576">
    <cfRule type="containsText" dxfId="92" priority="113" operator="containsText" text="Faible">
      <formula>NOT(ISERROR(SEARCH("Faible",E43)))</formula>
    </cfRule>
    <cfRule type="containsText" dxfId="91" priority="114" operator="containsText" text="Moyenne">
      <formula>NOT(ISERROR(SEARCH("Moyenne",E43)))</formula>
    </cfRule>
    <cfRule type="containsText" dxfId="90" priority="115" operator="containsText" text="Critique">
      <formula>NOT(ISERROR(SEARCH("Critique",E43)))</formula>
    </cfRule>
    <cfRule type="containsText" dxfId="89" priority="116" operator="containsText" text="Forte">
      <formula>NOT(ISERROR(SEARCH("Forte",E43)))</formula>
    </cfRule>
  </conditionalFormatting>
  <conditionalFormatting sqref="H6:H8">
    <cfRule type="containsText" dxfId="88" priority="109" operator="containsText" text="Critique">
      <formula>NOT(ISERROR(SEARCH("Critique",H6)))</formula>
    </cfRule>
    <cfRule type="containsText" dxfId="87" priority="110" operator="containsText" text="Forte">
      <formula>NOT(ISERROR(SEARCH("Forte",H6)))</formula>
    </cfRule>
    <cfRule type="containsText" dxfId="86" priority="111" operator="containsText" text="Moyenne">
      <formula>NOT(ISERROR(SEARCH("Moyenne",H6)))</formula>
    </cfRule>
    <cfRule type="containsText" dxfId="85" priority="112" operator="containsText" text="Faible">
      <formula>NOT(ISERROR(SEARCH("Faible",H6)))</formula>
    </cfRule>
  </conditionalFormatting>
  <conditionalFormatting sqref="H8">
    <cfRule type="containsText" dxfId="84" priority="108" operator="containsText" text="Forte">
      <formula>NOT(ISERROR(SEARCH("Forte",H8)))</formula>
    </cfRule>
  </conditionalFormatting>
  <conditionalFormatting sqref="H1:H2">
    <cfRule type="cellIs" dxfId="83" priority="101" operator="between">
      <formula>7.1</formula>
      <formula>10</formula>
    </cfRule>
    <cfRule type="cellIs" dxfId="82" priority="102" operator="between">
      <formula>3.1</formula>
      <formula>7</formula>
    </cfRule>
    <cfRule type="cellIs" dxfId="81" priority="103" operator="between">
      <formula>0.0001</formula>
      <formula>3</formula>
    </cfRule>
  </conditionalFormatting>
  <conditionalFormatting sqref="E6:E7 E9:E42">
    <cfRule type="containsText" dxfId="80" priority="49" operator="containsText" text="Faible">
      <formula>NOT(ISERROR(SEARCH("Faible",E6)))</formula>
    </cfRule>
    <cfRule type="containsText" dxfId="79" priority="50" operator="containsText" text="Moyenne">
      <formula>NOT(ISERROR(SEARCH("Moyenne",E6)))</formula>
    </cfRule>
    <cfRule type="containsText" dxfId="78" priority="51" operator="containsText" text="Critique">
      <formula>NOT(ISERROR(SEARCH("Critique",E6)))</formula>
    </cfRule>
    <cfRule type="containsText" dxfId="77" priority="52" operator="containsText" text="Forte">
      <formula>NOT(ISERROR(SEARCH("Forte",E6)))</formula>
    </cfRule>
  </conditionalFormatting>
  <conditionalFormatting sqref="E6 E10 E12:E13">
    <cfRule type="cellIs" dxfId="76" priority="45" operator="equal">
      <formula>2</formula>
    </cfRule>
    <cfRule type="cellIs" dxfId="75" priority="46" operator="equal">
      <formula>4</formula>
    </cfRule>
    <cfRule type="cellIs" dxfId="74" priority="47" operator="equal">
      <formula>1</formula>
    </cfRule>
    <cfRule type="cellIs" dxfId="73" priority="48" operator="equal">
      <formula>3</formula>
    </cfRule>
  </conditionalFormatting>
  <conditionalFormatting sqref="E11">
    <cfRule type="cellIs" dxfId="72" priority="41" operator="equal">
      <formula>2</formula>
    </cfRule>
    <cfRule type="cellIs" dxfId="71" priority="42" operator="equal">
      <formula>4</formula>
    </cfRule>
    <cfRule type="cellIs" dxfId="70" priority="43" operator="equal">
      <formula>1</formula>
    </cfRule>
    <cfRule type="cellIs" dxfId="69" priority="44" operator="equal">
      <formula>3</formula>
    </cfRule>
  </conditionalFormatting>
  <conditionalFormatting sqref="E12:E13">
    <cfRule type="cellIs" dxfId="68" priority="37" operator="equal">
      <formula>2</formula>
    </cfRule>
    <cfRule type="cellIs" dxfId="67" priority="38" operator="equal">
      <formula>4</formula>
    </cfRule>
    <cfRule type="cellIs" dxfId="66" priority="39" operator="equal">
      <formula>1</formula>
    </cfRule>
    <cfRule type="cellIs" dxfId="65" priority="40" operator="equal">
      <formula>3</formula>
    </cfRule>
  </conditionalFormatting>
  <conditionalFormatting sqref="E8">
    <cfRule type="containsText" dxfId="64" priority="33" operator="containsText" text="Faible">
      <formula>NOT(ISERROR(SEARCH("Faible",E8)))</formula>
    </cfRule>
    <cfRule type="containsText" dxfId="63" priority="34" operator="containsText" text="Moyenne">
      <formula>NOT(ISERROR(SEARCH("Moyenne",E8)))</formula>
    </cfRule>
    <cfRule type="containsText" dxfId="62" priority="35" operator="containsText" text="Critique">
      <formula>NOT(ISERROR(SEARCH("Critique",E8)))</formula>
    </cfRule>
    <cfRule type="containsText" dxfId="61" priority="36" operator="containsText" text="Forte">
      <formula>NOT(ISERROR(SEARCH("Forte",E8)))</formula>
    </cfRule>
  </conditionalFormatting>
  <conditionalFormatting sqref="E9">
    <cfRule type="cellIs" dxfId="60" priority="29" operator="equal">
      <formula>2</formula>
    </cfRule>
    <cfRule type="cellIs" dxfId="59" priority="30" operator="equal">
      <formula>4</formula>
    </cfRule>
    <cfRule type="cellIs" dxfId="58" priority="31" operator="equal">
      <formula>1</formula>
    </cfRule>
    <cfRule type="cellIs" dxfId="57" priority="32" operator="equal">
      <formula>3</formula>
    </cfRule>
  </conditionalFormatting>
  <conditionalFormatting sqref="E15">
    <cfRule type="cellIs" dxfId="56" priority="13" operator="equal">
      <formula>2</formula>
    </cfRule>
    <cfRule type="cellIs" dxfId="55" priority="14" operator="equal">
      <formula>4</formula>
    </cfRule>
    <cfRule type="cellIs" dxfId="54" priority="15" operator="equal">
      <formula>1</formula>
    </cfRule>
    <cfRule type="cellIs" dxfId="53" priority="16" operator="equal">
      <formula>3</formula>
    </cfRule>
  </conditionalFormatting>
  <conditionalFormatting sqref="E14">
    <cfRule type="cellIs" dxfId="52" priority="25" operator="equal">
      <formula>2</formula>
    </cfRule>
    <cfRule type="cellIs" dxfId="51" priority="26" operator="equal">
      <formula>4</formula>
    </cfRule>
    <cfRule type="cellIs" dxfId="50" priority="27" operator="equal">
      <formula>1</formula>
    </cfRule>
    <cfRule type="cellIs" dxfId="49" priority="28" operator="equal">
      <formula>3</formula>
    </cfRule>
  </conditionalFormatting>
  <conditionalFormatting sqref="E14">
    <cfRule type="cellIs" dxfId="48" priority="21" operator="equal">
      <formula>2</formula>
    </cfRule>
    <cfRule type="cellIs" dxfId="47" priority="22" operator="equal">
      <formula>4</formula>
    </cfRule>
    <cfRule type="cellIs" dxfId="46" priority="23" operator="equal">
      <formula>1</formula>
    </cfRule>
    <cfRule type="cellIs" dxfId="45" priority="24" operator="equal">
      <formula>3</formula>
    </cfRule>
  </conditionalFormatting>
  <conditionalFormatting sqref="E15">
    <cfRule type="cellIs" dxfId="44" priority="17" operator="equal">
      <formula>2</formula>
    </cfRule>
    <cfRule type="cellIs" dxfId="43" priority="18" operator="equal">
      <formula>4</formula>
    </cfRule>
    <cfRule type="cellIs" dxfId="42" priority="19" operator="equal">
      <formula>1</formula>
    </cfRule>
    <cfRule type="cellIs" dxfId="41" priority="20" operator="equal">
      <formula>3</formula>
    </cfRule>
  </conditionalFormatting>
  <conditionalFormatting sqref="E16">
    <cfRule type="cellIs" dxfId="40" priority="5" operator="equal">
      <formula>2</formula>
    </cfRule>
    <cfRule type="cellIs" dxfId="39" priority="6" operator="equal">
      <formula>4</formula>
    </cfRule>
    <cfRule type="cellIs" dxfId="38" priority="7" operator="equal">
      <formula>1</formula>
    </cfRule>
    <cfRule type="cellIs" dxfId="37" priority="8" operator="equal">
      <formula>3</formula>
    </cfRule>
  </conditionalFormatting>
  <conditionalFormatting sqref="E16">
    <cfRule type="cellIs" dxfId="36" priority="9" operator="equal">
      <formula>2</formula>
    </cfRule>
    <cfRule type="cellIs" dxfId="35" priority="10" operator="equal">
      <formula>4</formula>
    </cfRule>
    <cfRule type="cellIs" dxfId="34" priority="11" operator="equal">
      <formula>1</formula>
    </cfRule>
    <cfRule type="cellIs" dxfId="33" priority="12" operator="equal">
      <formula>3</formula>
    </cfRule>
  </conditionalFormatting>
  <conditionalFormatting sqref="F1:F1048576">
    <cfRule type="containsText" dxfId="32" priority="1" operator="containsText" text="Facile">
      <formula>NOT(ISERROR(SEARCH("Facile",F1)))</formula>
    </cfRule>
    <cfRule type="containsText" dxfId="31" priority="2" operator="containsText" text="Modérée">
      <formula>NOT(ISERROR(SEARCH("Modérée",F1)))</formula>
    </cfRule>
    <cfRule type="containsText" dxfId="30" priority="3" operator="containsText" text="Elevée">
      <formula>NOT(ISERROR(SEARCH("Elevée",F1)))</formula>
    </cfRule>
    <cfRule type="containsText" dxfId="29" priority="4" operator="containsText" text="Difficile">
      <formula>NOT(ISERROR(SEARCH("Difficile",F1)))</formula>
    </cfRule>
  </conditionalFormatting>
  <pageMargins left="0.7" right="0.7" top="0.75" bottom="0.75" header="0.3" footer="0.3"/>
  <pageSetup paperSize="163"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29A92-A91F-4110-A9C0-22D8C2766E00}">
  <sheetPr>
    <tabColor rgb="FF0070C0"/>
  </sheetPr>
  <dimension ref="B1:N370"/>
  <sheetViews>
    <sheetView topLeftCell="A360" zoomScale="70" zoomScaleNormal="70" workbookViewId="0">
      <selection activeCell="C359" sqref="C359:E359"/>
    </sheetView>
  </sheetViews>
  <sheetFormatPr baseColWidth="10" defaultColWidth="11.44140625" defaultRowHeight="13.8" x14ac:dyDescent="0.3"/>
  <cols>
    <col min="1" max="1" width="2.44140625" style="129" customWidth="1"/>
    <col min="2" max="2" width="26.5546875" style="129" customWidth="1"/>
    <col min="3" max="3" width="45.5546875" style="129" customWidth="1"/>
    <col min="4" max="4" width="29.5546875" style="129" customWidth="1"/>
    <col min="5" max="5" width="40.44140625" style="129" customWidth="1"/>
    <col min="6" max="6" width="11.44140625" style="129"/>
    <col min="7" max="7" width="14.5546875" style="129" customWidth="1"/>
    <col min="8" max="8" width="12.5546875" style="129" customWidth="1"/>
    <col min="9" max="16384" width="11.44140625" style="129"/>
  </cols>
  <sheetData>
    <row r="1" spans="2:14" s="128" customFormat="1" x14ac:dyDescent="0.3">
      <c r="B1" s="88"/>
      <c r="F1" s="14"/>
      <c r="G1" s="14"/>
      <c r="H1" s="14"/>
      <c r="I1" s="14"/>
      <c r="J1" s="14"/>
      <c r="K1" s="14"/>
      <c r="L1" s="14"/>
      <c r="M1" s="14"/>
      <c r="N1" s="14"/>
    </row>
    <row r="2" spans="2:14" s="128" customFormat="1" ht="15" customHeight="1" x14ac:dyDescent="0.3">
      <c r="B2" s="289"/>
      <c r="C2" s="289"/>
      <c r="D2" s="289"/>
      <c r="E2" s="289"/>
      <c r="F2" s="14"/>
      <c r="G2" s="14"/>
      <c r="H2" s="14"/>
      <c r="I2" s="14"/>
      <c r="J2" s="14"/>
      <c r="K2" s="14"/>
      <c r="L2" s="14"/>
      <c r="M2" s="14"/>
      <c r="N2" s="14"/>
    </row>
    <row r="4" spans="2:14" ht="14.4" thickBot="1" x14ac:dyDescent="0.35"/>
    <row r="5" spans="2:14" ht="18.600000000000001" x14ac:dyDescent="0.3">
      <c r="B5" s="286">
        <f>Vulnérabilités!A8</f>
        <v>0</v>
      </c>
      <c r="C5" s="287"/>
      <c r="D5" s="287"/>
      <c r="E5" s="288"/>
    </row>
    <row r="6" spans="2:14" ht="15" customHeight="1" x14ac:dyDescent="0.3">
      <c r="B6" s="131" t="s">
        <v>1</v>
      </c>
      <c r="C6" s="266">
        <f>Vulnérabilités!A5</f>
        <v>1</v>
      </c>
      <c r="D6" s="267"/>
      <c r="E6" s="268"/>
    </row>
    <row r="7" spans="2:14" x14ac:dyDescent="0.3">
      <c r="B7" s="131" t="s">
        <v>137</v>
      </c>
      <c r="C7" s="258">
        <f>Vulnérabilités!D8</f>
        <v>0</v>
      </c>
      <c r="D7" s="258"/>
      <c r="E7" s="259"/>
    </row>
    <row r="8" spans="2:14" x14ac:dyDescent="0.3">
      <c r="B8" s="131" t="s">
        <v>207</v>
      </c>
      <c r="C8" s="250" t="e">
        <f>_xlfn.IFS(Vulnérabilités!M8=References!D149,References!B149,Vulnérabilités!M8=References!D150,References!B150,Vulnérabilités!M8=References!D151,References!B151,Vulnérabilités!M8=References!D152,References!B152)</f>
        <v>#N/A</v>
      </c>
      <c r="D8" s="250"/>
      <c r="E8" s="251"/>
    </row>
    <row r="9" spans="2:14" x14ac:dyDescent="0.3">
      <c r="B9" s="131" t="s">
        <v>2</v>
      </c>
      <c r="C9" s="250" t="str">
        <f>_xlfn.IFS(Vulnérabilités!N8&lt;References!D82,References!B82,Vulnérabilités!N8&lt;References!D83,References!B83,Vulnérabilités!N8&lt;References!D84,References!B84,Vulnérabilités!N8&lt;=References!D85,References!B85)</f>
        <v>Faible</v>
      </c>
      <c r="D9" s="250"/>
      <c r="E9" s="251"/>
    </row>
    <row r="10" spans="2:14" ht="115.5" customHeight="1" thickBot="1" x14ac:dyDescent="0.35">
      <c r="B10" s="277"/>
      <c r="C10" s="278"/>
      <c r="D10" s="278"/>
      <c r="E10" s="279"/>
      <c r="G10" s="130"/>
    </row>
    <row r="14" spans="2:14" ht="14.4" thickBot="1" x14ac:dyDescent="0.35"/>
    <row r="15" spans="2:14" ht="18.600000000000001" x14ac:dyDescent="0.3">
      <c r="B15" s="286">
        <f>Vulnérabilités!A20</f>
        <v>0</v>
      </c>
      <c r="C15" s="287"/>
      <c r="D15" s="287"/>
      <c r="E15" s="288"/>
    </row>
    <row r="16" spans="2:14" ht="15" customHeight="1" x14ac:dyDescent="0.3">
      <c r="B16" s="131" t="s">
        <v>1</v>
      </c>
      <c r="C16" s="269">
        <f>Vulnérabilités!A17</f>
        <v>2</v>
      </c>
      <c r="D16" s="269"/>
      <c r="E16" s="270"/>
    </row>
    <row r="17" spans="2:5" x14ac:dyDescent="0.3">
      <c r="B17" s="131" t="s">
        <v>137</v>
      </c>
      <c r="C17" s="258">
        <f>Vulnérabilités!D20</f>
        <v>0</v>
      </c>
      <c r="D17" s="258"/>
      <c r="E17" s="259"/>
    </row>
    <row r="18" spans="2:5" x14ac:dyDescent="0.3">
      <c r="B18" s="131" t="s">
        <v>207</v>
      </c>
      <c r="C18" s="250" t="e">
        <f>_xlfn.IFS(Vulnérabilités!M20=References!D149,References!B149,Vulnérabilités!M20=References!D150,References!B150,Vulnérabilités!M20=References!D151,References!B151,Vulnérabilités!M20=References!D152,References!B152)</f>
        <v>#N/A</v>
      </c>
      <c r="D18" s="250"/>
      <c r="E18" s="251"/>
    </row>
    <row r="19" spans="2:5" ht="15" customHeight="1" x14ac:dyDescent="0.3">
      <c r="B19" s="131" t="s">
        <v>2</v>
      </c>
      <c r="C19" s="250" t="str">
        <f>_xlfn.IFS(Vulnérabilités!N20&lt;References!D82,References!B82,Vulnérabilités!N20&lt;References!D83,References!B83,Vulnérabilités!N20&lt;References!D84,References!B84,Vulnérabilités!N20&lt;=References!D85,References!B85)</f>
        <v>Faible</v>
      </c>
      <c r="D19" s="250"/>
      <c r="E19" s="251"/>
    </row>
    <row r="20" spans="2:5" ht="144.75" customHeight="1" thickBot="1" x14ac:dyDescent="0.35">
      <c r="B20" s="277"/>
      <c r="C20" s="278"/>
      <c r="D20" s="278"/>
      <c r="E20" s="279"/>
    </row>
    <row r="24" spans="2:5" ht="14.4" thickBot="1" x14ac:dyDescent="0.35"/>
    <row r="25" spans="2:5" ht="19.2" thickBot="1" x14ac:dyDescent="0.35">
      <c r="B25" s="263">
        <f>Vulnérabilités!A32</f>
        <v>0</v>
      </c>
      <c r="C25" s="264"/>
      <c r="D25" s="264"/>
      <c r="E25" s="265"/>
    </row>
    <row r="26" spans="2:5" ht="15" customHeight="1" x14ac:dyDescent="0.3">
      <c r="B26" s="131" t="s">
        <v>1</v>
      </c>
      <c r="C26" s="247">
        <f>Vulnérabilités!A29</f>
        <v>3</v>
      </c>
      <c r="D26" s="248"/>
      <c r="E26" s="249"/>
    </row>
    <row r="27" spans="2:5" ht="15" customHeight="1" x14ac:dyDescent="0.3">
      <c r="B27" s="133" t="s">
        <v>137</v>
      </c>
      <c r="C27" s="274">
        <f>Vulnérabilités!D32</f>
        <v>0</v>
      </c>
      <c r="D27" s="275"/>
      <c r="E27" s="276"/>
    </row>
    <row r="28" spans="2:5" ht="15" customHeight="1" x14ac:dyDescent="0.3">
      <c r="B28" s="131" t="s">
        <v>207</v>
      </c>
      <c r="C28" s="260" t="e">
        <f>_xlfn.IFS(Vulnérabilités!M32=References!D149,References!B149,Vulnérabilités!M32=References!D150,References!B150,Vulnérabilités!M32=References!D151,References!B151,Vulnérabilités!M32=References!D152,References!B152)</f>
        <v>#N/A</v>
      </c>
      <c r="D28" s="261"/>
      <c r="E28" s="262"/>
    </row>
    <row r="29" spans="2:5" ht="15" customHeight="1" x14ac:dyDescent="0.3">
      <c r="B29" s="131" t="s">
        <v>2</v>
      </c>
      <c r="C29" s="244" t="str">
        <f>_xlfn.IFS(Vulnérabilités!N32&lt;References!D82,References!B82,Vulnérabilités!N32&lt;References!D83,References!B83,Vulnérabilités!N32&lt;References!D84,References!B84,Vulnérabilités!N32&lt;=References!D85,References!B85)</f>
        <v>Faible</v>
      </c>
      <c r="D29" s="245"/>
      <c r="E29" s="246"/>
    </row>
    <row r="30" spans="2:5" ht="112.5" customHeight="1" thickBot="1" x14ac:dyDescent="0.35">
      <c r="B30" s="277"/>
      <c r="C30" s="278"/>
      <c r="D30" s="278"/>
      <c r="E30" s="279"/>
    </row>
    <row r="34" spans="2:5" ht="14.4" thickBot="1" x14ac:dyDescent="0.35"/>
    <row r="35" spans="2:5" ht="19.2" thickBot="1" x14ac:dyDescent="0.35">
      <c r="B35" s="263">
        <f>Vulnérabilités!A44</f>
        <v>0</v>
      </c>
      <c r="C35" s="264"/>
      <c r="D35" s="264"/>
      <c r="E35" s="265"/>
    </row>
    <row r="36" spans="2:5" ht="15" customHeight="1" x14ac:dyDescent="0.3">
      <c r="B36" s="132" t="s">
        <v>1</v>
      </c>
      <c r="C36" s="280">
        <f>Vulnérabilités!A41</f>
        <v>4</v>
      </c>
      <c r="D36" s="281"/>
      <c r="E36" s="282"/>
    </row>
    <row r="37" spans="2:5" ht="15" customHeight="1" x14ac:dyDescent="0.3">
      <c r="B37" s="131" t="s">
        <v>137</v>
      </c>
      <c r="C37" s="283">
        <f>Vulnérabilités!D44</f>
        <v>0</v>
      </c>
      <c r="D37" s="284"/>
      <c r="E37" s="285"/>
    </row>
    <row r="38" spans="2:5" ht="15" customHeight="1" x14ac:dyDescent="0.3">
      <c r="B38" s="131" t="s">
        <v>207</v>
      </c>
      <c r="C38" s="260" t="e">
        <f>_xlfn.IFS(Vulnérabilités!M44=References!D149,References!B149,Vulnérabilités!M44=References!D150,References!B150,Vulnérabilités!M44=References!D151,References!B151,Vulnérabilités!M44=References!D152,References!B152)</f>
        <v>#N/A</v>
      </c>
      <c r="D38" s="261"/>
      <c r="E38" s="262"/>
    </row>
    <row r="39" spans="2:5" ht="15" customHeight="1" thickBot="1" x14ac:dyDescent="0.35">
      <c r="B39" s="133" t="s">
        <v>2</v>
      </c>
      <c r="C39" s="260" t="str">
        <f>_xlfn.IFS(Vulnérabilités!N44&lt;References!D82,References!B82,Vulnérabilités!N44&lt;References!D83,References!B83,Vulnérabilités!N44&lt;References!D84,References!B84,Vulnérabilités!N44&lt;=References!D85,References!B85)</f>
        <v>Faible</v>
      </c>
      <c r="D39" s="261"/>
      <c r="E39" s="262"/>
    </row>
    <row r="40" spans="2:5" ht="152.25" customHeight="1" thickBot="1" x14ac:dyDescent="0.35">
      <c r="B40" s="271"/>
      <c r="C40" s="272"/>
      <c r="D40" s="272"/>
      <c r="E40" s="273"/>
    </row>
    <row r="44" spans="2:5" ht="14.4" thickBot="1" x14ac:dyDescent="0.35"/>
    <row r="45" spans="2:5" ht="19.2" thickBot="1" x14ac:dyDescent="0.35">
      <c r="B45" s="263">
        <f>Vulnérabilités!A56</f>
        <v>0</v>
      </c>
      <c r="C45" s="264"/>
      <c r="D45" s="264"/>
      <c r="E45" s="265"/>
    </row>
    <row r="46" spans="2:5" ht="15" customHeight="1" x14ac:dyDescent="0.3">
      <c r="B46" s="132" t="s">
        <v>1</v>
      </c>
      <c r="C46" s="280">
        <f>Vulnérabilités!A53</f>
        <v>5</v>
      </c>
      <c r="D46" s="281"/>
      <c r="E46" s="282"/>
    </row>
    <row r="47" spans="2:5" ht="15" customHeight="1" x14ac:dyDescent="0.3">
      <c r="B47" s="131" t="s">
        <v>137</v>
      </c>
      <c r="C47" s="283">
        <f>Vulnérabilités!D56</f>
        <v>0</v>
      </c>
      <c r="D47" s="284"/>
      <c r="E47" s="285"/>
    </row>
    <row r="48" spans="2:5" ht="15" customHeight="1" x14ac:dyDescent="0.3">
      <c r="B48" s="131" t="s">
        <v>207</v>
      </c>
      <c r="C48" s="260" t="e">
        <f>_xlfn.IFS(Vulnérabilités!M56=References!D149,References!B149,Vulnérabilités!M56=References!D150,References!B150,Vulnérabilités!M56=References!D151,References!B151,Vulnérabilités!M56=References!D152,References!B152)</f>
        <v>#N/A</v>
      </c>
      <c r="D48" s="261"/>
      <c r="E48" s="262"/>
    </row>
    <row r="49" spans="2:5" ht="15" customHeight="1" x14ac:dyDescent="0.3">
      <c r="B49" s="131" t="s">
        <v>2</v>
      </c>
      <c r="C49" s="250" t="str">
        <f>_xlfn.IFS(Vulnérabilités!N56&lt;References!D82,References!B82,Vulnérabilités!N56&lt;References!D83,References!B83,Vulnérabilités!N56&lt;References!D84,References!B84,Vulnérabilités!N56&lt;=References!D85,References!B85)</f>
        <v>Faible</v>
      </c>
      <c r="D49" s="250"/>
      <c r="E49" s="251"/>
    </row>
    <row r="50" spans="2:5" ht="129" customHeight="1" thickBot="1" x14ac:dyDescent="0.35">
      <c r="B50" s="277"/>
      <c r="C50" s="278"/>
      <c r="D50" s="278"/>
      <c r="E50" s="279"/>
    </row>
    <row r="54" spans="2:5" ht="14.4" thickBot="1" x14ac:dyDescent="0.35"/>
    <row r="55" spans="2:5" ht="19.2" thickBot="1" x14ac:dyDescent="0.35">
      <c r="B55" s="263">
        <f>Vulnérabilités!A68</f>
        <v>0</v>
      </c>
      <c r="C55" s="264"/>
      <c r="D55" s="264"/>
      <c r="E55" s="265"/>
    </row>
    <row r="56" spans="2:5" ht="15" customHeight="1" x14ac:dyDescent="0.3">
      <c r="B56" s="173" t="s">
        <v>1</v>
      </c>
      <c r="C56" s="247">
        <f>Vulnérabilités!A65</f>
        <v>6</v>
      </c>
      <c r="D56" s="248"/>
      <c r="E56" s="249"/>
    </row>
    <row r="57" spans="2:5" ht="15" customHeight="1" x14ac:dyDescent="0.3">
      <c r="B57" s="131" t="s">
        <v>137</v>
      </c>
      <c r="C57" s="258">
        <f>Vulnérabilités!D68</f>
        <v>0</v>
      </c>
      <c r="D57" s="258"/>
      <c r="E57" s="259"/>
    </row>
    <row r="58" spans="2:5" ht="15" customHeight="1" x14ac:dyDescent="0.3">
      <c r="B58" s="131" t="s">
        <v>207</v>
      </c>
      <c r="C58" s="250" t="e">
        <f>_xlfn.IFS(Vulnérabilités!M68=References!D149,References!B149,Vulnérabilités!M68=References!D150,References!B150,Vulnérabilités!M68=References!D151,References!B151,Vulnérabilités!M68=References!D152,References!B152)</f>
        <v>#N/A</v>
      </c>
      <c r="D58" s="250"/>
      <c r="E58" s="251"/>
    </row>
    <row r="59" spans="2:5" ht="15" customHeight="1" x14ac:dyDescent="0.3">
      <c r="B59" s="131" t="s">
        <v>2</v>
      </c>
      <c r="C59" s="250" t="str">
        <f>_xlfn.IFS(Vulnérabilités!N68&lt;References!D82,References!B82,Vulnérabilités!N68&lt;References!D83,References!B83,Vulnérabilités!N68&lt;References!D84,References!B84,Vulnérabilités!N68&lt;=References!D85,References!B85)</f>
        <v>Faible</v>
      </c>
      <c r="D59" s="250"/>
      <c r="E59" s="251"/>
    </row>
    <row r="60" spans="2:5" ht="141" customHeight="1" thickBot="1" x14ac:dyDescent="0.35">
      <c r="B60" s="277"/>
      <c r="C60" s="278"/>
      <c r="D60" s="278"/>
      <c r="E60" s="279"/>
    </row>
    <row r="64" spans="2:5" ht="14.4" thickBot="1" x14ac:dyDescent="0.35"/>
    <row r="65" spans="2:5" ht="18.600000000000001" x14ac:dyDescent="0.3">
      <c r="B65" s="252">
        <f>Vulnérabilités!A80</f>
        <v>0</v>
      </c>
      <c r="C65" s="253"/>
      <c r="D65" s="253"/>
      <c r="E65" s="254"/>
    </row>
    <row r="66" spans="2:5" ht="15" customHeight="1" x14ac:dyDescent="0.3">
      <c r="B66" s="131" t="s">
        <v>1</v>
      </c>
      <c r="C66" s="250">
        <f>Vulnérabilités!A77</f>
        <v>7</v>
      </c>
      <c r="D66" s="250"/>
      <c r="E66" s="251"/>
    </row>
    <row r="67" spans="2:5" ht="15" customHeight="1" x14ac:dyDescent="0.3">
      <c r="B67" s="131" t="s">
        <v>137</v>
      </c>
      <c r="C67" s="258">
        <f>Vulnérabilités!D80</f>
        <v>0</v>
      </c>
      <c r="D67" s="258"/>
      <c r="E67" s="259"/>
    </row>
    <row r="68" spans="2:5" ht="15" customHeight="1" x14ac:dyDescent="0.3">
      <c r="B68" s="131" t="s">
        <v>207</v>
      </c>
      <c r="C68" s="250" t="e">
        <f>_xlfn.IFS(Vulnérabilités!M80=References!D149,References!B149,Vulnérabilités!M80=References!D150,References!B150,Vulnérabilités!M80=References!D151,References!B151,Vulnérabilités!M80=References!D152,References!B152)</f>
        <v>#N/A</v>
      </c>
      <c r="D68" s="250"/>
      <c r="E68" s="251"/>
    </row>
    <row r="69" spans="2:5" ht="15" customHeight="1" x14ac:dyDescent="0.3">
      <c r="B69" s="131" t="s">
        <v>2</v>
      </c>
      <c r="C69" s="250" t="str">
        <f>_xlfn.IFS(Vulnérabilités!N80&lt;References!D82,References!B82,Vulnérabilités!N80&lt;References!D83,References!B83,Vulnérabilités!N80&lt;References!D84,References!B84,Vulnérabilités!N80&lt;=References!D85,References!B85)</f>
        <v>Faible</v>
      </c>
      <c r="D69" s="250"/>
      <c r="E69" s="251"/>
    </row>
    <row r="70" spans="2:5" ht="102.75" customHeight="1" thickBot="1" x14ac:dyDescent="0.35">
      <c r="B70" s="255"/>
      <c r="C70" s="256"/>
      <c r="D70" s="256"/>
      <c r="E70" s="257"/>
    </row>
    <row r="74" spans="2:5" ht="14.4" thickBot="1" x14ac:dyDescent="0.35"/>
    <row r="75" spans="2:5" ht="18.600000000000001" x14ac:dyDescent="0.3">
      <c r="B75" s="252">
        <f>Vulnérabilités!A92</f>
        <v>0</v>
      </c>
      <c r="C75" s="253"/>
      <c r="D75" s="253"/>
      <c r="E75" s="254"/>
    </row>
    <row r="76" spans="2:5" ht="15" customHeight="1" x14ac:dyDescent="0.3">
      <c r="B76" s="131" t="s">
        <v>1</v>
      </c>
      <c r="C76" s="250">
        <f>Vulnérabilités!A89</f>
        <v>8</v>
      </c>
      <c r="D76" s="250"/>
      <c r="E76" s="251"/>
    </row>
    <row r="77" spans="2:5" ht="15" customHeight="1" x14ac:dyDescent="0.3">
      <c r="B77" s="131" t="s">
        <v>137</v>
      </c>
      <c r="C77" s="258">
        <f>Vulnérabilités!D92</f>
        <v>0</v>
      </c>
      <c r="D77" s="258"/>
      <c r="E77" s="259"/>
    </row>
    <row r="78" spans="2:5" ht="15" customHeight="1" x14ac:dyDescent="0.3">
      <c r="B78" s="131" t="s">
        <v>207</v>
      </c>
      <c r="C78" s="250" t="e">
        <f>_xlfn.IFS(Vulnérabilités!M92=References!D149,References!B149,Vulnérabilités!M92=References!D150,References!B150,Vulnérabilités!M92=References!D151,References!B151,Vulnérabilités!M92=References!D152,References!B152)</f>
        <v>#N/A</v>
      </c>
      <c r="D78" s="250"/>
      <c r="E78" s="251"/>
    </row>
    <row r="79" spans="2:5" ht="15" customHeight="1" x14ac:dyDescent="0.3">
      <c r="B79" s="131" t="s">
        <v>2</v>
      </c>
      <c r="C79" s="250" t="str">
        <f>_xlfn.IFS(Vulnérabilités!N92&lt;References!D82,References!B82,Vulnérabilités!N92&lt;References!D83,References!B83,Vulnérabilités!N92&lt;References!D84,References!B84,Vulnérabilités!N92&lt;=References!D85,References!B85)</f>
        <v>Faible</v>
      </c>
      <c r="D79" s="250"/>
      <c r="E79" s="251"/>
    </row>
    <row r="80" spans="2:5" ht="122.25" customHeight="1" thickBot="1" x14ac:dyDescent="0.35">
      <c r="B80" s="255"/>
      <c r="C80" s="256"/>
      <c r="D80" s="256"/>
      <c r="E80" s="257"/>
    </row>
    <row r="84" spans="2:5" ht="14.4" thickBot="1" x14ac:dyDescent="0.35"/>
    <row r="85" spans="2:5" ht="18.600000000000001" x14ac:dyDescent="0.3">
      <c r="B85" s="286">
        <f>Vulnérabilités!A104</f>
        <v>0</v>
      </c>
      <c r="C85" s="287"/>
      <c r="D85" s="287"/>
      <c r="E85" s="288"/>
    </row>
    <row r="86" spans="2:5" ht="15" customHeight="1" x14ac:dyDescent="0.3">
      <c r="B86" s="131" t="s">
        <v>1</v>
      </c>
      <c r="C86" s="250">
        <f>Vulnérabilités!A101</f>
        <v>9</v>
      </c>
      <c r="D86" s="250"/>
      <c r="E86" s="251"/>
    </row>
    <row r="87" spans="2:5" ht="15" customHeight="1" x14ac:dyDescent="0.3">
      <c r="B87" s="131" t="s">
        <v>137</v>
      </c>
      <c r="C87" s="258">
        <f>Vulnérabilités!D104</f>
        <v>0</v>
      </c>
      <c r="D87" s="258"/>
      <c r="E87" s="259"/>
    </row>
    <row r="88" spans="2:5" ht="15" customHeight="1" x14ac:dyDescent="0.3">
      <c r="B88" s="131" t="s">
        <v>207</v>
      </c>
      <c r="C88" s="250" t="e">
        <f>_xlfn.IFS(Vulnérabilités!M104=References!D149,References!B149,Vulnérabilités!M104=References!D150,References!B150,Vulnérabilités!M104=References!D151,References!B151,Vulnérabilités!M104=References!D152,References!B152)</f>
        <v>#N/A</v>
      </c>
      <c r="D88" s="250"/>
      <c r="E88" s="251"/>
    </row>
    <row r="89" spans="2:5" ht="15" customHeight="1" x14ac:dyDescent="0.3">
      <c r="B89" s="131" t="s">
        <v>2</v>
      </c>
      <c r="C89" s="250" t="str">
        <f>_xlfn.IFS(Vulnérabilités!N104&lt;References!D82,References!B82,Vulnérabilités!N104&lt;References!D83,References!B83,Vulnérabilités!N104&lt;References!D84,References!B84,Vulnérabilités!N104&lt;=References!D85,References!B85)</f>
        <v>Faible</v>
      </c>
      <c r="D89" s="250"/>
      <c r="E89" s="251"/>
    </row>
    <row r="90" spans="2:5" ht="119.25" customHeight="1" thickBot="1" x14ac:dyDescent="0.35">
      <c r="B90" s="277"/>
      <c r="C90" s="278"/>
      <c r="D90" s="278"/>
      <c r="E90" s="279"/>
    </row>
    <row r="94" spans="2:5" ht="14.4" thickBot="1" x14ac:dyDescent="0.35"/>
    <row r="95" spans="2:5" ht="18.600000000000001" x14ac:dyDescent="0.3">
      <c r="B95" s="252">
        <f>Vulnérabilités!A116</f>
        <v>0</v>
      </c>
      <c r="C95" s="253"/>
      <c r="D95" s="253"/>
      <c r="E95" s="254"/>
    </row>
    <row r="96" spans="2:5" ht="15" customHeight="1" x14ac:dyDescent="0.3">
      <c r="B96" s="131" t="s">
        <v>1</v>
      </c>
      <c r="C96" s="250">
        <f>Vulnérabilités!A113</f>
        <v>10</v>
      </c>
      <c r="D96" s="250"/>
      <c r="E96" s="251"/>
    </row>
    <row r="97" spans="2:5" ht="15" customHeight="1" x14ac:dyDescent="0.3">
      <c r="B97" s="131" t="s">
        <v>137</v>
      </c>
      <c r="C97" s="258">
        <f>Vulnérabilités!D116</f>
        <v>0</v>
      </c>
      <c r="D97" s="258"/>
      <c r="E97" s="259"/>
    </row>
    <row r="98" spans="2:5" ht="15" customHeight="1" x14ac:dyDescent="0.3">
      <c r="B98" s="131" t="s">
        <v>207</v>
      </c>
      <c r="C98" s="250" t="e">
        <f>_xlfn.IFS(Vulnérabilités!M116=References!D149,References!B149,Vulnérabilités!M116=References!D150,References!B150,Vulnérabilités!M116=References!D151,References!B151,Vulnérabilités!M116=References!D152,References!B152)</f>
        <v>#N/A</v>
      </c>
      <c r="D98" s="250"/>
      <c r="E98" s="251"/>
    </row>
    <row r="99" spans="2:5" ht="15" customHeight="1" x14ac:dyDescent="0.3">
      <c r="B99" s="131" t="s">
        <v>2</v>
      </c>
      <c r="C99" s="250" t="str">
        <f>_xlfn.IFS(Vulnérabilités!N116&lt;References!D82,References!B82,Vulnérabilités!N116&lt;References!D83,References!B83,Vulnérabilités!N116&lt;References!D84,References!B84,Vulnérabilités!N116&lt;=References!D85,References!B85)</f>
        <v>Faible</v>
      </c>
      <c r="D99" s="250"/>
      <c r="E99" s="251"/>
    </row>
    <row r="100" spans="2:5" ht="92.25" customHeight="1" thickBot="1" x14ac:dyDescent="0.35">
      <c r="B100" s="255"/>
      <c r="C100" s="256"/>
      <c r="D100" s="256"/>
      <c r="E100" s="257"/>
    </row>
    <row r="104" spans="2:5" ht="14.4" thickBot="1" x14ac:dyDescent="0.35"/>
    <row r="105" spans="2:5" ht="18.600000000000001" x14ac:dyDescent="0.3">
      <c r="B105" s="252">
        <f>Vulnérabilités!A128</f>
        <v>0</v>
      </c>
      <c r="C105" s="253"/>
      <c r="D105" s="253"/>
      <c r="E105" s="254"/>
    </row>
    <row r="106" spans="2:5" ht="15" customHeight="1" x14ac:dyDescent="0.3">
      <c r="B106" s="131" t="s">
        <v>1</v>
      </c>
      <c r="C106" s="250">
        <f>Vulnérabilités!A125</f>
        <v>11</v>
      </c>
      <c r="D106" s="250"/>
      <c r="E106" s="251"/>
    </row>
    <row r="107" spans="2:5" ht="15" customHeight="1" x14ac:dyDescent="0.3">
      <c r="B107" s="131" t="s">
        <v>137</v>
      </c>
      <c r="C107" s="258">
        <f>Vulnérabilités!D128</f>
        <v>0</v>
      </c>
      <c r="D107" s="258"/>
      <c r="E107" s="259"/>
    </row>
    <row r="108" spans="2:5" ht="15" customHeight="1" x14ac:dyDescent="0.3">
      <c r="B108" s="131" t="s">
        <v>207</v>
      </c>
      <c r="C108" s="250" t="e">
        <f>_xlfn.IFS(Vulnérabilités!M128=References!D149,References!B149,Vulnérabilités!M128=References!D150,References!B150,Vulnérabilités!M128=References!D151,References!B151,Vulnérabilités!M128=References!D152,References!B152)</f>
        <v>#N/A</v>
      </c>
      <c r="D108" s="250"/>
      <c r="E108" s="251"/>
    </row>
    <row r="109" spans="2:5" ht="15" customHeight="1" x14ac:dyDescent="0.3">
      <c r="B109" s="131" t="s">
        <v>2</v>
      </c>
      <c r="C109" s="250" t="str">
        <f>_xlfn.IFS(Vulnérabilités!N128&lt;References!D82,References!B82,Vulnérabilités!N128&lt;References!D83,References!B83,Vulnérabilités!N128&lt;References!D84,References!B84,Vulnérabilités!N128&lt;=References!D85,References!B85)</f>
        <v>Faible</v>
      </c>
      <c r="D109" s="250"/>
      <c r="E109" s="251"/>
    </row>
    <row r="110" spans="2:5" ht="96" customHeight="1" thickBot="1" x14ac:dyDescent="0.35">
      <c r="B110" s="255"/>
      <c r="C110" s="256"/>
      <c r="D110" s="256"/>
      <c r="E110" s="257"/>
    </row>
    <row r="114" spans="2:5" ht="14.4" thickBot="1" x14ac:dyDescent="0.35"/>
    <row r="115" spans="2:5" ht="18.600000000000001" x14ac:dyDescent="0.3">
      <c r="B115" s="252">
        <f>Vulnérabilités!A140</f>
        <v>0</v>
      </c>
      <c r="C115" s="253"/>
      <c r="D115" s="253"/>
      <c r="E115" s="254"/>
    </row>
    <row r="116" spans="2:5" ht="15" customHeight="1" x14ac:dyDescent="0.3">
      <c r="B116" s="131" t="s">
        <v>1</v>
      </c>
      <c r="C116" s="250">
        <f>Vulnérabilités!A137</f>
        <v>12</v>
      </c>
      <c r="D116" s="250"/>
      <c r="E116" s="251"/>
    </row>
    <row r="117" spans="2:5" ht="15" customHeight="1" x14ac:dyDescent="0.3">
      <c r="B117" s="131" t="s">
        <v>137</v>
      </c>
      <c r="C117" s="258">
        <f>Vulnérabilités!D140</f>
        <v>0</v>
      </c>
      <c r="D117" s="258"/>
      <c r="E117" s="259"/>
    </row>
    <row r="118" spans="2:5" ht="15" customHeight="1" x14ac:dyDescent="0.3">
      <c r="B118" s="131" t="s">
        <v>207</v>
      </c>
      <c r="C118" s="250" t="e">
        <f>_xlfn.IFS(Vulnérabilités!M140=References!D149,References!B149,Vulnérabilités!M140=References!D150,References!B150,Vulnérabilités!M140=References!D151,References!B151,Vulnérabilités!M140=References!D152,References!B152)</f>
        <v>#N/A</v>
      </c>
      <c r="D118" s="250"/>
      <c r="E118" s="251"/>
    </row>
    <row r="119" spans="2:5" ht="15" customHeight="1" x14ac:dyDescent="0.3">
      <c r="B119" s="131" t="s">
        <v>2</v>
      </c>
      <c r="C119" s="250" t="str">
        <f>_xlfn.IFS(Vulnérabilités!N140&lt;References!D82,References!B82,Vulnérabilités!N140&lt;References!D83,References!B83,Vulnérabilités!N140&lt;References!D84,References!B84,Vulnérabilités!N140&lt;=References!D85,References!B85)</f>
        <v>Faible</v>
      </c>
      <c r="D119" s="250"/>
      <c r="E119" s="251"/>
    </row>
    <row r="120" spans="2:5" ht="98.25" customHeight="1" thickBot="1" x14ac:dyDescent="0.35">
      <c r="B120" s="255"/>
      <c r="C120" s="256"/>
      <c r="D120" s="256"/>
      <c r="E120" s="257"/>
    </row>
    <row r="124" spans="2:5" ht="14.4" thickBot="1" x14ac:dyDescent="0.35"/>
    <row r="125" spans="2:5" ht="18.600000000000001" x14ac:dyDescent="0.3">
      <c r="B125" s="252">
        <f>Vulnérabilités!A152</f>
        <v>0</v>
      </c>
      <c r="C125" s="253"/>
      <c r="D125" s="253"/>
      <c r="E125" s="254"/>
    </row>
    <row r="126" spans="2:5" ht="15" customHeight="1" x14ac:dyDescent="0.3">
      <c r="B126" s="131" t="s">
        <v>1</v>
      </c>
      <c r="C126" s="250">
        <f>Vulnérabilités!A149</f>
        <v>13</v>
      </c>
      <c r="D126" s="250"/>
      <c r="E126" s="251"/>
    </row>
    <row r="127" spans="2:5" ht="15" customHeight="1" x14ac:dyDescent="0.3">
      <c r="B127" s="131" t="s">
        <v>137</v>
      </c>
      <c r="C127" s="258">
        <f>Vulnérabilités!D152</f>
        <v>0</v>
      </c>
      <c r="D127" s="258"/>
      <c r="E127" s="259"/>
    </row>
    <row r="128" spans="2:5" ht="15" customHeight="1" x14ac:dyDescent="0.3">
      <c r="B128" s="131" t="s">
        <v>207</v>
      </c>
      <c r="C128" s="250" t="e">
        <f>_xlfn.IFS(Vulnérabilités!M152=References!D149,References!B149,Vulnérabilités!M152=References!D150,References!B150,Vulnérabilités!M152=References!D151,References!B151,Vulnérabilités!M152=References!D152,References!B152)</f>
        <v>#N/A</v>
      </c>
      <c r="D128" s="250"/>
      <c r="E128" s="251"/>
    </row>
    <row r="129" spans="2:5" ht="15" customHeight="1" x14ac:dyDescent="0.3">
      <c r="B129" s="131" t="s">
        <v>2</v>
      </c>
      <c r="C129" s="250" t="str">
        <f>_xlfn.IFS(Vulnérabilités!N152&lt;References!D82,References!B82,Vulnérabilités!N152&lt;References!D83,References!B83,Vulnérabilités!N152&lt;References!D84,References!B84,Vulnérabilités!N152&lt;=References!D85,References!B85)</f>
        <v>Faible</v>
      </c>
      <c r="D129" s="250"/>
      <c r="E129" s="251"/>
    </row>
    <row r="130" spans="2:5" ht="14.4" thickBot="1" x14ac:dyDescent="0.35">
      <c r="B130" s="255"/>
      <c r="C130" s="256"/>
      <c r="D130" s="256"/>
      <c r="E130" s="257"/>
    </row>
    <row r="134" spans="2:5" ht="14.4" thickBot="1" x14ac:dyDescent="0.35"/>
    <row r="135" spans="2:5" ht="18.600000000000001" x14ac:dyDescent="0.3">
      <c r="B135" s="252">
        <f>Vulnérabilités!A164</f>
        <v>0</v>
      </c>
      <c r="C135" s="253"/>
      <c r="D135" s="253"/>
      <c r="E135" s="254"/>
    </row>
    <row r="136" spans="2:5" ht="15" customHeight="1" x14ac:dyDescent="0.3">
      <c r="B136" s="131" t="s">
        <v>1</v>
      </c>
      <c r="C136" s="250">
        <f>Vulnérabilités!A161</f>
        <v>14</v>
      </c>
      <c r="D136" s="250"/>
      <c r="E136" s="251"/>
    </row>
    <row r="137" spans="2:5" ht="15" customHeight="1" x14ac:dyDescent="0.3">
      <c r="B137" s="131" t="s">
        <v>137</v>
      </c>
      <c r="C137" s="258">
        <f>Vulnérabilités!D164</f>
        <v>0</v>
      </c>
      <c r="D137" s="258"/>
      <c r="E137" s="259"/>
    </row>
    <row r="138" spans="2:5" ht="15" customHeight="1" x14ac:dyDescent="0.3">
      <c r="B138" s="131" t="s">
        <v>207</v>
      </c>
      <c r="C138" s="250" t="e">
        <f>_xlfn.IFS(Vulnérabilités!M164=References!D149,References!B149,Vulnérabilités!M164=References!D150,References!B150,Vulnérabilités!M164=References!D151,References!B151,Vulnérabilités!M164=References!D152,References!B152)</f>
        <v>#N/A</v>
      </c>
      <c r="D138" s="250"/>
      <c r="E138" s="251"/>
    </row>
    <row r="139" spans="2:5" ht="15" customHeight="1" x14ac:dyDescent="0.3">
      <c r="B139" s="131" t="s">
        <v>2</v>
      </c>
      <c r="C139" s="250" t="str">
        <f>_xlfn.IFS(Vulnérabilités!N164&lt;References!D82,References!B82,Vulnérabilités!N164&lt;References!D83,References!B83,Vulnérabilités!N164&lt;References!D84,References!B84,Vulnérabilités!N164&lt;=References!D85,References!B85)</f>
        <v>Faible</v>
      </c>
      <c r="D139" s="250"/>
      <c r="E139" s="251"/>
    </row>
    <row r="140" spans="2:5" ht="90" customHeight="1" thickBot="1" x14ac:dyDescent="0.35">
      <c r="B140" s="255"/>
      <c r="C140" s="256"/>
      <c r="D140" s="256"/>
      <c r="E140" s="257"/>
    </row>
    <row r="144" spans="2:5" ht="14.4" thickBot="1" x14ac:dyDescent="0.35"/>
    <row r="145" spans="2:5" ht="18.600000000000001" x14ac:dyDescent="0.3">
      <c r="B145" s="252">
        <f>Vulnérabilités!A176</f>
        <v>0</v>
      </c>
      <c r="C145" s="253"/>
      <c r="D145" s="253"/>
      <c r="E145" s="254"/>
    </row>
    <row r="146" spans="2:5" ht="15" customHeight="1" x14ac:dyDescent="0.3">
      <c r="B146" s="131" t="s">
        <v>1</v>
      </c>
      <c r="C146" s="250">
        <f>Vulnérabilités!A173</f>
        <v>15</v>
      </c>
      <c r="D146" s="250"/>
      <c r="E146" s="251"/>
    </row>
    <row r="147" spans="2:5" ht="15" customHeight="1" x14ac:dyDescent="0.3">
      <c r="B147" s="131" t="s">
        <v>137</v>
      </c>
      <c r="C147" s="258">
        <f>Vulnérabilités!D176</f>
        <v>0</v>
      </c>
      <c r="D147" s="258"/>
      <c r="E147" s="259"/>
    </row>
    <row r="148" spans="2:5" ht="15" customHeight="1" x14ac:dyDescent="0.3">
      <c r="B148" s="131" t="s">
        <v>207</v>
      </c>
      <c r="C148" s="250" t="e">
        <f>_xlfn.IFS(Vulnérabilités!M176=References!D149,References!B149,Vulnérabilités!M176=References!D150,References!B150,Vulnérabilités!M176=References!D151,References!B151,Vulnérabilités!M176=References!D152,References!B152)</f>
        <v>#N/A</v>
      </c>
      <c r="D148" s="250"/>
      <c r="E148" s="251"/>
    </row>
    <row r="149" spans="2:5" ht="15" customHeight="1" x14ac:dyDescent="0.3">
      <c r="B149" s="131" t="s">
        <v>2</v>
      </c>
      <c r="C149" s="260" t="str">
        <f>_xlfn.IFS(Vulnérabilités!N176&lt;References!D82,References!B82,Vulnérabilités!N176&lt;References!D83,References!B83,Vulnérabilités!N176&lt;References!D84,References!B84,Vulnérabilités!N176&lt;=References!D85,References!B85)</f>
        <v>Faible</v>
      </c>
      <c r="D149" s="261"/>
      <c r="E149" s="262"/>
    </row>
    <row r="150" spans="2:5" ht="98.25" customHeight="1" thickBot="1" x14ac:dyDescent="0.35">
      <c r="B150" s="255"/>
      <c r="C150" s="256"/>
      <c r="D150" s="256"/>
      <c r="E150" s="257"/>
    </row>
    <row r="154" spans="2:5" ht="14.4" thickBot="1" x14ac:dyDescent="0.35"/>
    <row r="155" spans="2:5" ht="18.600000000000001" x14ac:dyDescent="0.3">
      <c r="B155" s="252">
        <f>Vulnérabilités!A188</f>
        <v>0</v>
      </c>
      <c r="C155" s="253"/>
      <c r="D155" s="253"/>
      <c r="E155" s="254"/>
    </row>
    <row r="156" spans="2:5" ht="15" customHeight="1" x14ac:dyDescent="0.3">
      <c r="B156" s="131" t="s">
        <v>1</v>
      </c>
      <c r="C156" s="250">
        <f>Vulnérabilités!A185</f>
        <v>16</v>
      </c>
      <c r="D156" s="250"/>
      <c r="E156" s="251"/>
    </row>
    <row r="157" spans="2:5" ht="15" customHeight="1" x14ac:dyDescent="0.3">
      <c r="B157" s="131" t="s">
        <v>137</v>
      </c>
      <c r="C157" s="258">
        <f>Vulnérabilités!D188</f>
        <v>0</v>
      </c>
      <c r="D157" s="258"/>
      <c r="E157" s="259"/>
    </row>
    <row r="158" spans="2:5" ht="15" customHeight="1" x14ac:dyDescent="0.3">
      <c r="B158" s="131" t="s">
        <v>207</v>
      </c>
      <c r="C158" s="250" t="e">
        <f>_xlfn.IFS(Vulnérabilités!M188=References!D149,References!B149,Vulnérabilités!M188=References!D150,References!B150,Vulnérabilités!M188=References!D151,References!B151,Vulnérabilités!M188=References!D152,References!B152)</f>
        <v>#N/A</v>
      </c>
      <c r="D158" s="250"/>
      <c r="E158" s="251"/>
    </row>
    <row r="159" spans="2:5" ht="15" customHeight="1" x14ac:dyDescent="0.3">
      <c r="B159" s="131" t="s">
        <v>2</v>
      </c>
      <c r="C159" s="260" t="str">
        <f>_xlfn.IFS(Vulnérabilités!N188&lt;References!D82,References!B82,Vulnérabilités!N188&lt;References!D83,References!B83,Vulnérabilités!N188&lt;References!D84,References!B84,Vulnérabilités!N188&lt;=References!D85,References!B85)</f>
        <v>Faible</v>
      </c>
      <c r="D159" s="261"/>
      <c r="E159" s="262"/>
    </row>
    <row r="160" spans="2:5" ht="64.5" customHeight="1" thickBot="1" x14ac:dyDescent="0.35">
      <c r="B160" s="255"/>
      <c r="C160" s="256"/>
      <c r="D160" s="256"/>
      <c r="E160" s="257"/>
    </row>
    <row r="164" spans="2:5" ht="14.4" thickBot="1" x14ac:dyDescent="0.35"/>
    <row r="165" spans="2:5" ht="18.600000000000001" x14ac:dyDescent="0.3">
      <c r="B165" s="252">
        <f>Vulnérabilités!A200</f>
        <v>0</v>
      </c>
      <c r="C165" s="253"/>
      <c r="D165" s="253"/>
      <c r="E165" s="254"/>
    </row>
    <row r="166" spans="2:5" ht="15" customHeight="1" x14ac:dyDescent="0.3">
      <c r="B166" s="131" t="s">
        <v>1</v>
      </c>
      <c r="C166" s="250">
        <f>Vulnérabilités!A197</f>
        <v>17</v>
      </c>
      <c r="D166" s="250"/>
      <c r="E166" s="251"/>
    </row>
    <row r="167" spans="2:5" ht="15" customHeight="1" x14ac:dyDescent="0.3">
      <c r="B167" s="131" t="s">
        <v>137</v>
      </c>
      <c r="C167" s="258">
        <f>Vulnérabilités!D200</f>
        <v>0</v>
      </c>
      <c r="D167" s="258"/>
      <c r="E167" s="259"/>
    </row>
    <row r="168" spans="2:5" ht="15" customHeight="1" x14ac:dyDescent="0.3">
      <c r="B168" s="131" t="s">
        <v>207</v>
      </c>
      <c r="C168" s="250" t="e">
        <f>_xlfn.IFS(Vulnérabilités!M200=References!D149,References!B149,Vulnérabilités!M200=References!D150,References!B150,Vulnérabilités!M200=References!D151,References!B151,Vulnérabilités!M200=References!D152,References!B152)</f>
        <v>#N/A</v>
      </c>
      <c r="D168" s="250"/>
      <c r="E168" s="251"/>
    </row>
    <row r="169" spans="2:5" ht="15" customHeight="1" x14ac:dyDescent="0.3">
      <c r="B169" s="131" t="s">
        <v>2</v>
      </c>
      <c r="C169" s="260" t="str">
        <f>_xlfn.IFS(Vulnérabilités!N200&lt;References!D82,References!B82,Vulnérabilités!N200&lt;References!D83,References!B83,Vulnérabilités!N200&lt;References!D84,References!B84,Vulnérabilités!N200&lt;=References!D85,References!B85)</f>
        <v>Faible</v>
      </c>
      <c r="D169" s="261"/>
      <c r="E169" s="262"/>
    </row>
    <row r="170" spans="2:5" ht="163.5" customHeight="1" thickBot="1" x14ac:dyDescent="0.35">
      <c r="B170" s="255"/>
      <c r="C170" s="256"/>
      <c r="D170" s="256"/>
      <c r="E170" s="257"/>
    </row>
    <row r="174" spans="2:5" ht="14.4" thickBot="1" x14ac:dyDescent="0.35"/>
    <row r="175" spans="2:5" ht="18.600000000000001" x14ac:dyDescent="0.3">
      <c r="B175" s="252">
        <f>Vulnérabilités!A212</f>
        <v>0</v>
      </c>
      <c r="C175" s="253"/>
      <c r="D175" s="253"/>
      <c r="E175" s="254"/>
    </row>
    <row r="176" spans="2:5" ht="15" customHeight="1" x14ac:dyDescent="0.3">
      <c r="B176" s="131" t="s">
        <v>1</v>
      </c>
      <c r="C176" s="250">
        <f>Vulnérabilités!A209</f>
        <v>18</v>
      </c>
      <c r="D176" s="250"/>
      <c r="E176" s="251"/>
    </row>
    <row r="177" spans="2:5" ht="15" customHeight="1" x14ac:dyDescent="0.3">
      <c r="B177" s="131" t="s">
        <v>137</v>
      </c>
      <c r="C177" s="258">
        <f>Vulnérabilités!D212</f>
        <v>0</v>
      </c>
      <c r="D177" s="258"/>
      <c r="E177" s="259"/>
    </row>
    <row r="178" spans="2:5" ht="15" customHeight="1" x14ac:dyDescent="0.3">
      <c r="B178" s="131" t="s">
        <v>207</v>
      </c>
      <c r="C178" s="250" t="e">
        <f>_xlfn.IFS(Vulnérabilités!M212=References!D149,References!B149,Vulnérabilités!M212=References!D150,References!B150,Vulnérabilités!M212=References!D151,References!B151,Vulnérabilités!M212=References!D152,References!B152)</f>
        <v>#N/A</v>
      </c>
      <c r="D178" s="250"/>
      <c r="E178" s="251"/>
    </row>
    <row r="179" spans="2:5" ht="15" customHeight="1" x14ac:dyDescent="0.3">
      <c r="B179" s="131" t="s">
        <v>2</v>
      </c>
      <c r="C179" s="260" t="str">
        <f>_xlfn.IFS(Vulnérabilités!N212&lt;References!D82,References!B82,Vulnérabilités!N212&lt;References!D83,References!B83,Vulnérabilités!N212&lt;References!D84,References!B84,Vulnérabilités!N212&lt;=References!D85,References!B85)</f>
        <v>Faible</v>
      </c>
      <c r="D179" s="261"/>
      <c r="E179" s="262"/>
    </row>
    <row r="180" spans="2:5" ht="140.25" customHeight="1" thickBot="1" x14ac:dyDescent="0.35">
      <c r="B180" s="255"/>
      <c r="C180" s="256"/>
      <c r="D180" s="256"/>
      <c r="E180" s="257"/>
    </row>
    <row r="184" spans="2:5" ht="14.4" thickBot="1" x14ac:dyDescent="0.35"/>
    <row r="185" spans="2:5" ht="18.600000000000001" x14ac:dyDescent="0.3">
      <c r="B185" s="252">
        <f>Vulnérabilités!A224</f>
        <v>0</v>
      </c>
      <c r="C185" s="253"/>
      <c r="D185" s="253"/>
      <c r="E185" s="254"/>
    </row>
    <row r="186" spans="2:5" ht="15" customHeight="1" x14ac:dyDescent="0.3">
      <c r="B186" s="131" t="s">
        <v>1</v>
      </c>
      <c r="C186" s="250">
        <f>Vulnérabilités!A221</f>
        <v>19</v>
      </c>
      <c r="D186" s="250"/>
      <c r="E186" s="251"/>
    </row>
    <row r="187" spans="2:5" ht="15" customHeight="1" x14ac:dyDescent="0.3">
      <c r="B187" s="131" t="s">
        <v>137</v>
      </c>
      <c r="C187" s="258">
        <f>Vulnérabilités!D224</f>
        <v>0</v>
      </c>
      <c r="D187" s="258"/>
      <c r="E187" s="259"/>
    </row>
    <row r="188" spans="2:5" ht="15" customHeight="1" x14ac:dyDescent="0.3">
      <c r="B188" s="131" t="s">
        <v>207</v>
      </c>
      <c r="C188" s="250" t="e">
        <f>_xlfn.IFS(Vulnérabilités!M224=References!D149,References!B149,Vulnérabilités!M224=References!D150,References!B150,Vulnérabilités!M224=References!D151,References!B151,Vulnérabilités!M224=References!D152,References!B152)</f>
        <v>#N/A</v>
      </c>
      <c r="D188" s="250"/>
      <c r="E188" s="251"/>
    </row>
    <row r="189" spans="2:5" ht="15" customHeight="1" x14ac:dyDescent="0.3">
      <c r="B189" s="131" t="s">
        <v>2</v>
      </c>
      <c r="C189" s="260" t="str">
        <f>_xlfn.IFS(Vulnérabilités!N224&lt;References!D82,References!B82,Vulnérabilités!N224&lt;References!D83,References!B83,Vulnérabilités!N224&lt;References!D84,References!B84,Vulnérabilités!N224&lt;=References!D85,References!B85)</f>
        <v>Faible</v>
      </c>
      <c r="D189" s="261"/>
      <c r="E189" s="262"/>
    </row>
    <row r="190" spans="2:5" ht="110.25" customHeight="1" thickBot="1" x14ac:dyDescent="0.35">
      <c r="B190" s="255"/>
      <c r="C190" s="256"/>
      <c r="D190" s="256"/>
      <c r="E190" s="257"/>
    </row>
    <row r="194" spans="2:5" ht="14.4" thickBot="1" x14ac:dyDescent="0.35"/>
    <row r="195" spans="2:5" ht="18.600000000000001" x14ac:dyDescent="0.3">
      <c r="B195" s="252">
        <f>Vulnérabilités!A237</f>
        <v>0</v>
      </c>
      <c r="C195" s="253"/>
      <c r="D195" s="253"/>
      <c r="E195" s="254"/>
    </row>
    <row r="196" spans="2:5" ht="15" customHeight="1" x14ac:dyDescent="0.3">
      <c r="B196" s="131" t="s">
        <v>1</v>
      </c>
      <c r="C196" s="250">
        <f>Vulnérabilités!A234</f>
        <v>20</v>
      </c>
      <c r="D196" s="250"/>
      <c r="E196" s="251"/>
    </row>
    <row r="197" spans="2:5" ht="15" customHeight="1" x14ac:dyDescent="0.3">
      <c r="B197" s="131" t="s">
        <v>137</v>
      </c>
      <c r="C197" s="258">
        <f>Vulnérabilités!D237</f>
        <v>0</v>
      </c>
      <c r="D197" s="258"/>
      <c r="E197" s="259"/>
    </row>
    <row r="198" spans="2:5" ht="15" customHeight="1" x14ac:dyDescent="0.3">
      <c r="B198" s="131" t="s">
        <v>207</v>
      </c>
      <c r="C198" s="250" t="e">
        <f>_xlfn.IFS(Vulnérabilités!M237=References!D149,References!B149,Vulnérabilités!M237=References!D150,References!B150,Vulnérabilités!M237=References!D151,References!B151,Vulnérabilités!M237=References!D152,References!B152)</f>
        <v>#N/A</v>
      </c>
      <c r="D198" s="250"/>
      <c r="E198" s="251"/>
    </row>
    <row r="199" spans="2:5" ht="15" customHeight="1" x14ac:dyDescent="0.3">
      <c r="B199" s="131" t="s">
        <v>2</v>
      </c>
      <c r="C199" s="260" t="str">
        <f>_xlfn.IFS(Vulnérabilités!N237&lt;References!D82,References!B82,Vulnérabilités!N237&lt;References!D83,References!B83,Vulnérabilités!N237&lt;References!D84,References!B84,Vulnérabilités!N237&lt;=References!D85,References!B85)</f>
        <v>Faible</v>
      </c>
      <c r="D199" s="261"/>
      <c r="E199" s="262"/>
    </row>
    <row r="200" spans="2:5" ht="99" customHeight="1" thickBot="1" x14ac:dyDescent="0.35">
      <c r="B200" s="255"/>
      <c r="C200" s="256"/>
      <c r="D200" s="256"/>
      <c r="E200" s="257"/>
    </row>
    <row r="204" spans="2:5" ht="14.4" thickBot="1" x14ac:dyDescent="0.35"/>
    <row r="205" spans="2:5" ht="18.600000000000001" x14ac:dyDescent="0.3">
      <c r="B205" s="252">
        <f>Vulnérabilités!A249</f>
        <v>0</v>
      </c>
      <c r="C205" s="253"/>
      <c r="D205" s="253"/>
      <c r="E205" s="254"/>
    </row>
    <row r="206" spans="2:5" ht="15" customHeight="1" x14ac:dyDescent="0.3">
      <c r="B206" s="131" t="s">
        <v>1</v>
      </c>
      <c r="C206" s="250">
        <f>Vulnérabilités!A246</f>
        <v>21</v>
      </c>
      <c r="D206" s="250"/>
      <c r="E206" s="251"/>
    </row>
    <row r="207" spans="2:5" ht="15" customHeight="1" x14ac:dyDescent="0.3">
      <c r="B207" s="131" t="s">
        <v>137</v>
      </c>
      <c r="C207" s="258">
        <f>Vulnérabilités!D249</f>
        <v>0</v>
      </c>
      <c r="D207" s="258"/>
      <c r="E207" s="259"/>
    </row>
    <row r="208" spans="2:5" ht="15" customHeight="1" x14ac:dyDescent="0.3">
      <c r="B208" s="131" t="s">
        <v>207</v>
      </c>
      <c r="C208" s="250" t="e">
        <f>_xlfn.IFS(Vulnérabilités!M249=References!D149,References!B149,Vulnérabilités!M249=References!D150,References!B150,Vulnérabilités!M249=References!D151,References!B151,Vulnérabilités!M249=References!D152,References!B152)</f>
        <v>#N/A</v>
      </c>
      <c r="D208" s="250"/>
      <c r="E208" s="251"/>
    </row>
    <row r="209" spans="2:5" ht="15" customHeight="1" x14ac:dyDescent="0.3">
      <c r="B209" s="131" t="s">
        <v>2</v>
      </c>
      <c r="C209" s="260" t="str">
        <f>_xlfn.IFS(Vulnérabilités!N249&lt;References!D82,References!B82,Vulnérabilités!N249&lt;References!D83,References!B83,Vulnérabilités!N249&lt;References!D84,References!B84,Vulnérabilités!N249&lt;=References!D85,References!B85)</f>
        <v>Faible</v>
      </c>
      <c r="D209" s="261"/>
      <c r="E209" s="262"/>
    </row>
    <row r="210" spans="2:5" ht="207.75" customHeight="1" thickBot="1" x14ac:dyDescent="0.35">
      <c r="B210" s="255"/>
      <c r="C210" s="256"/>
      <c r="D210" s="256"/>
      <c r="E210" s="257"/>
    </row>
    <row r="214" spans="2:5" ht="14.4" thickBot="1" x14ac:dyDescent="0.35"/>
    <row r="215" spans="2:5" ht="18.600000000000001" x14ac:dyDescent="0.3">
      <c r="B215" s="252">
        <f>Vulnérabilités!A261</f>
        <v>0</v>
      </c>
      <c r="C215" s="253"/>
      <c r="D215" s="253"/>
      <c r="E215" s="254"/>
    </row>
    <row r="216" spans="2:5" ht="15" customHeight="1" x14ac:dyDescent="0.3">
      <c r="B216" s="131" t="s">
        <v>1</v>
      </c>
      <c r="C216" s="250">
        <f>Vulnérabilités!A258</f>
        <v>22</v>
      </c>
      <c r="D216" s="250"/>
      <c r="E216" s="251"/>
    </row>
    <row r="217" spans="2:5" ht="15" customHeight="1" x14ac:dyDescent="0.3">
      <c r="B217" s="131" t="s">
        <v>137</v>
      </c>
      <c r="C217" s="258">
        <f>Vulnérabilités!D261</f>
        <v>0</v>
      </c>
      <c r="D217" s="258"/>
      <c r="E217" s="259"/>
    </row>
    <row r="218" spans="2:5" ht="15" customHeight="1" x14ac:dyDescent="0.3">
      <c r="B218" s="131" t="s">
        <v>207</v>
      </c>
      <c r="C218" s="250" t="e">
        <f>_xlfn.IFS(Vulnérabilités!M261=References!D149,References!B149,Vulnérabilités!M261=References!D150,References!B150,Vulnérabilités!M261=References!D151,References!B151,Vulnérabilités!M261=References!D152,References!B152)</f>
        <v>#N/A</v>
      </c>
      <c r="D218" s="250"/>
      <c r="E218" s="251"/>
    </row>
    <row r="219" spans="2:5" ht="15" customHeight="1" x14ac:dyDescent="0.3">
      <c r="B219" s="131" t="s">
        <v>2</v>
      </c>
      <c r="C219" s="260" t="str">
        <f>_xlfn.IFS(Vulnérabilités!N261&lt;References!D82,References!B82,Vulnérabilités!N261&lt;References!D83,References!B83,Vulnérabilités!N261&lt;References!D84,References!B84,Vulnérabilités!N261&lt;=References!D85,References!B85)</f>
        <v>Faible</v>
      </c>
      <c r="D219" s="261"/>
      <c r="E219" s="262"/>
    </row>
    <row r="220" spans="2:5" ht="283.5" customHeight="1" thickBot="1" x14ac:dyDescent="0.35">
      <c r="B220" s="255"/>
      <c r="C220" s="256"/>
      <c r="D220" s="256"/>
      <c r="E220" s="257"/>
    </row>
    <row r="224" spans="2:5" ht="14.4" thickBot="1" x14ac:dyDescent="0.35"/>
    <row r="225" spans="2:5" ht="18.600000000000001" x14ac:dyDescent="0.3">
      <c r="B225" s="252">
        <f>Vulnérabilités!A273</f>
        <v>0</v>
      </c>
      <c r="C225" s="253"/>
      <c r="D225" s="253"/>
      <c r="E225" s="254"/>
    </row>
    <row r="226" spans="2:5" ht="15" customHeight="1" x14ac:dyDescent="0.3">
      <c r="B226" s="131" t="s">
        <v>1</v>
      </c>
      <c r="C226" s="250">
        <f>Vulnérabilités!A270</f>
        <v>23</v>
      </c>
      <c r="D226" s="250"/>
      <c r="E226" s="251"/>
    </row>
    <row r="227" spans="2:5" ht="15" customHeight="1" x14ac:dyDescent="0.3">
      <c r="B227" s="131" t="s">
        <v>137</v>
      </c>
      <c r="C227" s="258">
        <f>Vulnérabilités!D273</f>
        <v>0</v>
      </c>
      <c r="D227" s="258"/>
      <c r="E227" s="259"/>
    </row>
    <row r="228" spans="2:5" ht="15" customHeight="1" x14ac:dyDescent="0.3">
      <c r="B228" s="131" t="s">
        <v>207</v>
      </c>
      <c r="C228" s="250" t="e">
        <f>_xlfn.IFS(Vulnérabilités!M273=References!D149,References!B149,Vulnérabilités!M273=References!D150,References!B150,Vulnérabilités!M273=References!D151,References!B151,Vulnérabilités!M273=References!D152,References!B152)</f>
        <v>#N/A</v>
      </c>
      <c r="D228" s="250"/>
      <c r="E228" s="251"/>
    </row>
    <row r="229" spans="2:5" ht="15" customHeight="1" x14ac:dyDescent="0.3">
      <c r="B229" s="131" t="s">
        <v>2</v>
      </c>
      <c r="C229" s="260" t="str">
        <f>_xlfn.IFS(Vulnérabilités!N273&lt;References!D82,References!B82,Vulnérabilités!N273&lt;References!D83,References!B83,Vulnérabilités!N273&lt;References!D84,References!B84,Vulnérabilités!N273&lt;=References!D85,References!B85)</f>
        <v>Faible</v>
      </c>
      <c r="D229" s="261"/>
      <c r="E229" s="262"/>
    </row>
    <row r="230" spans="2:5" ht="235.5" customHeight="1" thickBot="1" x14ac:dyDescent="0.35">
      <c r="B230" s="255"/>
      <c r="C230" s="256"/>
      <c r="D230" s="256"/>
      <c r="E230" s="257"/>
    </row>
    <row r="234" spans="2:5" ht="14.4" thickBot="1" x14ac:dyDescent="0.35"/>
    <row r="235" spans="2:5" ht="18.600000000000001" x14ac:dyDescent="0.3">
      <c r="B235" s="252">
        <f>Vulnérabilités!A285</f>
        <v>0</v>
      </c>
      <c r="C235" s="253"/>
      <c r="D235" s="253"/>
      <c r="E235" s="254"/>
    </row>
    <row r="236" spans="2:5" ht="15" customHeight="1" x14ac:dyDescent="0.3">
      <c r="B236" s="131" t="s">
        <v>1</v>
      </c>
      <c r="C236" s="250">
        <f>Vulnérabilités!A282</f>
        <v>24</v>
      </c>
      <c r="D236" s="250"/>
      <c r="E236" s="251"/>
    </row>
    <row r="237" spans="2:5" ht="15" customHeight="1" x14ac:dyDescent="0.3">
      <c r="B237" s="131" t="s">
        <v>137</v>
      </c>
      <c r="C237" s="258">
        <f>Vulnérabilités!D285</f>
        <v>0</v>
      </c>
      <c r="D237" s="258"/>
      <c r="E237" s="259"/>
    </row>
    <row r="238" spans="2:5" ht="15" customHeight="1" x14ac:dyDescent="0.3">
      <c r="B238" s="131" t="s">
        <v>207</v>
      </c>
      <c r="C238" s="250" t="e">
        <f>_xlfn.IFS(Vulnérabilités!M285=References!D149,References!B149,Vulnérabilités!M285=References!D150,References!B150,Vulnérabilités!M285=References!D151,References!B151,Vulnérabilités!M285=References!D152,References!B152)</f>
        <v>#N/A</v>
      </c>
      <c r="D238" s="250"/>
      <c r="E238" s="251"/>
    </row>
    <row r="239" spans="2:5" ht="15" customHeight="1" x14ac:dyDescent="0.3">
      <c r="B239" s="131" t="s">
        <v>2</v>
      </c>
      <c r="C239" s="260" t="str">
        <f>_xlfn.IFS(Vulnérabilités!N285&lt;References!D82,References!B82,Vulnérabilités!N285&lt;References!D83,References!B83,Vulnérabilités!N285&lt;References!D84,References!B84,Vulnérabilités!N285&lt;=References!D85,References!B85)</f>
        <v>Faible</v>
      </c>
      <c r="D239" s="261"/>
      <c r="E239" s="262"/>
    </row>
    <row r="240" spans="2:5" ht="208.5" customHeight="1" thickBot="1" x14ac:dyDescent="0.35">
      <c r="B240" s="255"/>
      <c r="C240" s="256"/>
      <c r="D240" s="256"/>
      <c r="E240" s="257"/>
    </row>
    <row r="244" spans="2:5" ht="14.4" thickBot="1" x14ac:dyDescent="0.35"/>
    <row r="245" spans="2:5" ht="18.600000000000001" x14ac:dyDescent="0.3">
      <c r="B245" s="252">
        <f>Vulnérabilités!A297</f>
        <v>0</v>
      </c>
      <c r="C245" s="253"/>
      <c r="D245" s="253"/>
      <c r="E245" s="254"/>
    </row>
    <row r="246" spans="2:5" ht="15" customHeight="1" x14ac:dyDescent="0.3">
      <c r="B246" s="131" t="s">
        <v>1</v>
      </c>
      <c r="C246" s="250">
        <f>Vulnérabilités!A294</f>
        <v>25</v>
      </c>
      <c r="D246" s="250"/>
      <c r="E246" s="251"/>
    </row>
    <row r="247" spans="2:5" ht="15" customHeight="1" x14ac:dyDescent="0.3">
      <c r="B247" s="131" t="s">
        <v>137</v>
      </c>
      <c r="C247" s="258">
        <f>Vulnérabilités!D297</f>
        <v>0</v>
      </c>
      <c r="D247" s="258"/>
      <c r="E247" s="259"/>
    </row>
    <row r="248" spans="2:5" ht="15" customHeight="1" x14ac:dyDescent="0.3">
      <c r="B248" s="131" t="s">
        <v>207</v>
      </c>
      <c r="C248" s="250" t="e">
        <f>_xlfn.IFS(Vulnérabilités!M297=References!D149,References!B149,Vulnérabilités!M297=References!D150,References!B150,Vulnérabilités!M297=References!D151,References!B151,Vulnérabilités!M297=References!D152,References!B152)</f>
        <v>#N/A</v>
      </c>
      <c r="D248" s="250"/>
      <c r="E248" s="251"/>
    </row>
    <row r="249" spans="2:5" ht="15" customHeight="1" x14ac:dyDescent="0.3">
      <c r="B249" s="131" t="s">
        <v>2</v>
      </c>
      <c r="C249" s="260" t="str">
        <f>_xlfn.IFS(Vulnérabilités!N297&lt;References!D82,References!B82,Vulnérabilités!N297&lt;References!D83,References!B83,Vulnérabilités!N297&lt;References!D84,References!B84,Vulnérabilités!N297&lt;=References!D85,References!B85)</f>
        <v>Faible</v>
      </c>
      <c r="D249" s="261"/>
      <c r="E249" s="262"/>
    </row>
    <row r="250" spans="2:5" ht="215.25" customHeight="1" thickBot="1" x14ac:dyDescent="0.35">
      <c r="B250" s="255"/>
      <c r="C250" s="256"/>
      <c r="D250" s="256"/>
      <c r="E250" s="257"/>
    </row>
    <row r="254" spans="2:5" ht="14.4" thickBot="1" x14ac:dyDescent="0.35"/>
    <row r="255" spans="2:5" ht="18.600000000000001" x14ac:dyDescent="0.3">
      <c r="B255" s="252">
        <f>Vulnérabilités!A309</f>
        <v>0</v>
      </c>
      <c r="C255" s="253"/>
      <c r="D255" s="253"/>
      <c r="E255" s="254"/>
    </row>
    <row r="256" spans="2:5" ht="15" customHeight="1" x14ac:dyDescent="0.3">
      <c r="B256" s="131" t="s">
        <v>1</v>
      </c>
      <c r="C256" s="250">
        <f>Vulnérabilités!A306</f>
        <v>26</v>
      </c>
      <c r="D256" s="250"/>
      <c r="E256" s="251"/>
    </row>
    <row r="257" spans="2:5" ht="15" customHeight="1" x14ac:dyDescent="0.3">
      <c r="B257" s="131" t="s">
        <v>137</v>
      </c>
      <c r="C257" s="258">
        <f>Vulnérabilités!D309</f>
        <v>0</v>
      </c>
      <c r="D257" s="258"/>
      <c r="E257" s="259"/>
    </row>
    <row r="258" spans="2:5" ht="15" customHeight="1" x14ac:dyDescent="0.3">
      <c r="B258" s="131" t="s">
        <v>207</v>
      </c>
      <c r="C258" s="250" t="e">
        <f>_xlfn.IFS(Vulnérabilités!M309=References!D149,References!B149,Vulnérabilités!M309=References!D150,References!B150,Vulnérabilités!M309=References!D151,References!B151,Vulnérabilités!M309=References!D152,References!B152)</f>
        <v>#N/A</v>
      </c>
      <c r="D258" s="250"/>
      <c r="E258" s="251"/>
    </row>
    <row r="259" spans="2:5" ht="15" customHeight="1" x14ac:dyDescent="0.3">
      <c r="B259" s="131" t="s">
        <v>2</v>
      </c>
      <c r="C259" s="250" t="str">
        <f>_xlfn.IFS(Vulnérabilités!N309&lt;References!D82,References!B82,Vulnérabilités!N309&lt;References!D83,References!B83,Vulnérabilités!N309&lt;References!D84,References!B84,Vulnérabilités!N309&lt;=References!D85,References!B85)</f>
        <v>Faible</v>
      </c>
      <c r="D259" s="250"/>
      <c r="E259" s="251"/>
    </row>
    <row r="260" spans="2:5" ht="221.25" customHeight="1" thickBot="1" x14ac:dyDescent="0.35">
      <c r="B260" s="255"/>
      <c r="C260" s="256"/>
      <c r="D260" s="256"/>
      <c r="E260" s="257"/>
    </row>
    <row r="264" spans="2:5" ht="14.4" thickBot="1" x14ac:dyDescent="0.35"/>
    <row r="265" spans="2:5" ht="18.600000000000001" x14ac:dyDescent="0.3">
      <c r="B265" s="252">
        <f>Vulnérabilités!A321</f>
        <v>0</v>
      </c>
      <c r="C265" s="253"/>
      <c r="D265" s="253"/>
      <c r="E265" s="254"/>
    </row>
    <row r="266" spans="2:5" ht="15" customHeight="1" x14ac:dyDescent="0.3">
      <c r="B266" s="131" t="s">
        <v>1</v>
      </c>
      <c r="C266" s="250">
        <f>Vulnérabilités!A318</f>
        <v>27</v>
      </c>
      <c r="D266" s="250"/>
      <c r="E266" s="251"/>
    </row>
    <row r="267" spans="2:5" ht="15" customHeight="1" x14ac:dyDescent="0.3">
      <c r="B267" s="131" t="s">
        <v>137</v>
      </c>
      <c r="C267" s="258">
        <f>Vulnérabilités!D321</f>
        <v>0</v>
      </c>
      <c r="D267" s="258"/>
      <c r="E267" s="259"/>
    </row>
    <row r="268" spans="2:5" ht="15" customHeight="1" x14ac:dyDescent="0.3">
      <c r="B268" s="131" t="s">
        <v>207</v>
      </c>
      <c r="C268" s="250" t="e">
        <f>_xlfn.IFS(Vulnérabilités!M321=References!D149,References!B149,Vulnérabilités!M321=References!D150,References!B150,Vulnérabilités!M321=References!D151,References!B151,Vulnérabilités!M321=References!D152,References!B152)</f>
        <v>#N/A</v>
      </c>
      <c r="D268" s="250"/>
      <c r="E268" s="251"/>
    </row>
    <row r="269" spans="2:5" ht="15" customHeight="1" x14ac:dyDescent="0.3">
      <c r="B269" s="131" t="s">
        <v>2</v>
      </c>
      <c r="C269" s="260" t="str">
        <f>_xlfn.IFS(Vulnérabilités!N321&lt;References!D82,References!B82,Vulnérabilités!N321&lt;References!D83,References!B83,Vulnérabilités!N321&lt;References!D84,References!B84,Vulnérabilités!N321&lt;=References!D85,References!B85)</f>
        <v>Faible</v>
      </c>
      <c r="D269" s="261"/>
      <c r="E269" s="262"/>
    </row>
    <row r="270" spans="2:5" ht="143.25" customHeight="1" thickBot="1" x14ac:dyDescent="0.35">
      <c r="B270" s="255"/>
      <c r="C270" s="256"/>
      <c r="D270" s="256"/>
      <c r="E270" s="257"/>
    </row>
    <row r="274" spans="2:5" ht="14.4" thickBot="1" x14ac:dyDescent="0.35"/>
    <row r="275" spans="2:5" ht="18.600000000000001" x14ac:dyDescent="0.3">
      <c r="B275" s="252">
        <f>Vulnérabilités!A333</f>
        <v>0</v>
      </c>
      <c r="C275" s="253"/>
      <c r="D275" s="253"/>
      <c r="E275" s="254"/>
    </row>
    <row r="276" spans="2:5" ht="15" customHeight="1" x14ac:dyDescent="0.3">
      <c r="B276" s="131" t="s">
        <v>1</v>
      </c>
      <c r="C276" s="250">
        <f>Vulnérabilités!A330</f>
        <v>28</v>
      </c>
      <c r="D276" s="250"/>
      <c r="E276" s="251"/>
    </row>
    <row r="277" spans="2:5" ht="15" customHeight="1" x14ac:dyDescent="0.3">
      <c r="B277" s="131" t="s">
        <v>137</v>
      </c>
      <c r="C277" s="258">
        <f>Vulnérabilités!D333</f>
        <v>0</v>
      </c>
      <c r="D277" s="258"/>
      <c r="E277" s="259"/>
    </row>
    <row r="278" spans="2:5" ht="15" customHeight="1" x14ac:dyDescent="0.3">
      <c r="B278" s="131" t="s">
        <v>207</v>
      </c>
      <c r="C278" s="250" t="e">
        <f>_xlfn.IFS(Vulnérabilités!M333=References!D149,References!B149,Vulnérabilités!M333=References!D150,References!B150,Vulnérabilités!M333=References!D151,References!B151,Vulnérabilités!M333=References!D152,References!B152)</f>
        <v>#N/A</v>
      </c>
      <c r="D278" s="250"/>
      <c r="E278" s="251"/>
    </row>
    <row r="279" spans="2:5" ht="15" customHeight="1" x14ac:dyDescent="0.3">
      <c r="B279" s="131" t="s">
        <v>2</v>
      </c>
      <c r="C279" s="260" t="str">
        <f>_xlfn.IFS(Vulnérabilités!N333&lt;References!D82,References!B82,Vulnérabilités!N333&lt;References!D83,References!B83,Vulnérabilités!N333&lt;References!D84,References!B84,Vulnérabilités!N333&lt;=References!D85,References!B85)</f>
        <v>Faible</v>
      </c>
      <c r="D279" s="261"/>
      <c r="E279" s="262"/>
    </row>
    <row r="280" spans="2:5" ht="175.5" customHeight="1" thickBot="1" x14ac:dyDescent="0.35">
      <c r="B280" s="255"/>
      <c r="C280" s="256"/>
      <c r="D280" s="256"/>
      <c r="E280" s="257"/>
    </row>
    <row r="284" spans="2:5" ht="14.4" thickBot="1" x14ac:dyDescent="0.35"/>
    <row r="285" spans="2:5" ht="18.600000000000001" x14ac:dyDescent="0.3">
      <c r="B285" s="252">
        <f>Vulnérabilités!A345</f>
        <v>0</v>
      </c>
      <c r="C285" s="253"/>
      <c r="D285" s="253"/>
      <c r="E285" s="254"/>
    </row>
    <row r="286" spans="2:5" ht="15" customHeight="1" x14ac:dyDescent="0.3">
      <c r="B286" s="131" t="s">
        <v>1</v>
      </c>
      <c r="C286" s="250">
        <f>Vulnérabilités!A342</f>
        <v>29</v>
      </c>
      <c r="D286" s="250"/>
      <c r="E286" s="251"/>
    </row>
    <row r="287" spans="2:5" ht="15" customHeight="1" x14ac:dyDescent="0.3">
      <c r="B287" s="131" t="s">
        <v>137</v>
      </c>
      <c r="C287" s="258">
        <f>Vulnérabilités!D345</f>
        <v>0</v>
      </c>
      <c r="D287" s="258"/>
      <c r="E287" s="259"/>
    </row>
    <row r="288" spans="2:5" ht="15" customHeight="1" x14ac:dyDescent="0.3">
      <c r="B288" s="131" t="s">
        <v>207</v>
      </c>
      <c r="C288" s="250" t="e">
        <f>_xlfn.IFS(Vulnérabilités!M345=References!D149,References!B149,Vulnérabilités!M345=References!D150,References!B150,Vulnérabilités!M345=References!D151,References!B151,Vulnérabilités!M345=References!D152,References!B152)</f>
        <v>#N/A</v>
      </c>
      <c r="D288" s="250"/>
      <c r="E288" s="251"/>
    </row>
    <row r="289" spans="2:5" ht="15" customHeight="1" x14ac:dyDescent="0.3">
      <c r="B289" s="131" t="s">
        <v>2</v>
      </c>
      <c r="C289" s="260" t="str">
        <f>_xlfn.IFS(Vulnérabilités!N345&lt;References!D82,References!B82,Vulnérabilités!N345&lt;References!D83,References!B83,Vulnérabilités!N345&lt;References!D84,References!B84,Vulnérabilités!N345&lt;=References!D85,References!B85)</f>
        <v>Faible</v>
      </c>
      <c r="D289" s="261"/>
      <c r="E289" s="262"/>
    </row>
    <row r="290" spans="2:5" ht="171.75" customHeight="1" thickBot="1" x14ac:dyDescent="0.35">
      <c r="B290" s="255"/>
      <c r="C290" s="256"/>
      <c r="D290" s="256"/>
      <c r="E290" s="257"/>
    </row>
    <row r="294" spans="2:5" ht="14.4" thickBot="1" x14ac:dyDescent="0.35"/>
    <row r="295" spans="2:5" ht="18.600000000000001" x14ac:dyDescent="0.3">
      <c r="B295" s="252">
        <f>Vulnérabilités!A357</f>
        <v>0</v>
      </c>
      <c r="C295" s="253"/>
      <c r="D295" s="253"/>
      <c r="E295" s="254"/>
    </row>
    <row r="296" spans="2:5" ht="15" customHeight="1" x14ac:dyDescent="0.3">
      <c r="B296" s="131" t="s">
        <v>1</v>
      </c>
      <c r="C296" s="250">
        <f>Vulnérabilités!A354</f>
        <v>30</v>
      </c>
      <c r="D296" s="250"/>
      <c r="E296" s="251"/>
    </row>
    <row r="297" spans="2:5" ht="15" customHeight="1" x14ac:dyDescent="0.3">
      <c r="B297" s="131" t="s">
        <v>137</v>
      </c>
      <c r="C297" s="258">
        <f>Vulnérabilités!D357</f>
        <v>0</v>
      </c>
      <c r="D297" s="258"/>
      <c r="E297" s="259"/>
    </row>
    <row r="298" spans="2:5" ht="15" customHeight="1" x14ac:dyDescent="0.3">
      <c r="B298" s="131" t="s">
        <v>207</v>
      </c>
      <c r="C298" s="250" t="e">
        <f>_xlfn.IFS(Vulnérabilités!M357=References!D149,References!B149,Vulnérabilités!M357=References!D150,References!B150,Vulnérabilités!M357=References!D151,References!B151,Vulnérabilités!M357=References!D152,References!B152)</f>
        <v>#N/A</v>
      </c>
      <c r="D298" s="250"/>
      <c r="E298" s="251"/>
    </row>
    <row r="299" spans="2:5" ht="15" customHeight="1" x14ac:dyDescent="0.3">
      <c r="B299" s="131" t="s">
        <v>2</v>
      </c>
      <c r="C299" s="260" t="str">
        <f>_xlfn.IFS(Vulnérabilités!N357&lt;References!D82,References!B82,Vulnérabilités!N357&lt;References!D83,References!B83,Vulnérabilités!N357&lt;References!D84,References!B84,Vulnérabilités!N357&lt;=References!D85,References!B85)</f>
        <v>Faible</v>
      </c>
      <c r="D299" s="261"/>
      <c r="E299" s="262"/>
    </row>
    <row r="300" spans="2:5" ht="208.5" customHeight="1" thickBot="1" x14ac:dyDescent="0.35">
      <c r="B300" s="255"/>
      <c r="C300" s="256"/>
      <c r="D300" s="256"/>
      <c r="E300" s="257"/>
    </row>
    <row r="304" spans="2:5" ht="14.4" thickBot="1" x14ac:dyDescent="0.35"/>
    <row r="305" spans="2:5" ht="18.600000000000001" x14ac:dyDescent="0.3">
      <c r="B305" s="252">
        <f>Vulnérabilités!A369</f>
        <v>0</v>
      </c>
      <c r="C305" s="253"/>
      <c r="D305" s="253"/>
      <c r="E305" s="254"/>
    </row>
    <row r="306" spans="2:5" ht="15" customHeight="1" x14ac:dyDescent="0.3">
      <c r="B306" s="131" t="s">
        <v>1</v>
      </c>
      <c r="C306" s="250">
        <f>Vulnérabilités!A366</f>
        <v>31</v>
      </c>
      <c r="D306" s="250"/>
      <c r="E306" s="251"/>
    </row>
    <row r="307" spans="2:5" ht="15" customHeight="1" x14ac:dyDescent="0.3">
      <c r="B307" s="131" t="s">
        <v>137</v>
      </c>
      <c r="C307" s="258">
        <f>Vulnérabilités!D369</f>
        <v>0</v>
      </c>
      <c r="D307" s="258"/>
      <c r="E307" s="259"/>
    </row>
    <row r="308" spans="2:5" ht="15" customHeight="1" x14ac:dyDescent="0.3">
      <c r="B308" s="131" t="s">
        <v>207</v>
      </c>
      <c r="C308" s="250" t="e">
        <f>_xlfn.IFS(Vulnérabilités!M369=References!D149,References!B149,Vulnérabilités!M369=References!D150,References!B150,Vulnérabilités!M369=References!D151,References!B151,Vulnérabilités!M369=References!D152,References!B152)</f>
        <v>#N/A</v>
      </c>
      <c r="D308" s="250"/>
      <c r="E308" s="251"/>
    </row>
    <row r="309" spans="2:5" ht="15" customHeight="1" x14ac:dyDescent="0.3">
      <c r="B309" s="131" t="s">
        <v>2</v>
      </c>
      <c r="C309" s="260" t="str">
        <f>_xlfn.IFS(Vulnérabilités!N369&lt;References!D82,References!B82,Vulnérabilités!N369&lt;References!D83,References!B83,Vulnérabilités!N369&lt;References!D84,References!B84,Vulnérabilités!N369&lt;=References!D85,References!B85)</f>
        <v>Faible</v>
      </c>
      <c r="D309" s="261"/>
      <c r="E309" s="262"/>
    </row>
    <row r="310" spans="2:5" ht="123" customHeight="1" thickBot="1" x14ac:dyDescent="0.35">
      <c r="B310" s="255"/>
      <c r="C310" s="256"/>
      <c r="D310" s="256"/>
      <c r="E310" s="257"/>
    </row>
    <row r="314" spans="2:5" ht="14.4" thickBot="1" x14ac:dyDescent="0.35"/>
    <row r="315" spans="2:5" ht="18.600000000000001" x14ac:dyDescent="0.3">
      <c r="B315" s="252">
        <f>Vulnérabilités!A381</f>
        <v>0</v>
      </c>
      <c r="C315" s="253"/>
      <c r="D315" s="253"/>
      <c r="E315" s="254"/>
    </row>
    <row r="316" spans="2:5" ht="15" customHeight="1" x14ac:dyDescent="0.3">
      <c r="B316" s="131" t="s">
        <v>1</v>
      </c>
      <c r="C316" s="250">
        <f>Vulnérabilités!A378</f>
        <v>32</v>
      </c>
      <c r="D316" s="250"/>
      <c r="E316" s="251"/>
    </row>
    <row r="317" spans="2:5" ht="15" customHeight="1" x14ac:dyDescent="0.3">
      <c r="B317" s="131" t="s">
        <v>137</v>
      </c>
      <c r="C317" s="258">
        <f>Vulnérabilités!D381</f>
        <v>0</v>
      </c>
      <c r="D317" s="258"/>
      <c r="E317" s="259"/>
    </row>
    <row r="318" spans="2:5" ht="15" customHeight="1" x14ac:dyDescent="0.3">
      <c r="B318" s="131" t="s">
        <v>207</v>
      </c>
      <c r="C318" s="250" t="e">
        <f>_xlfn.IFS(Vulnérabilités!M381=References!D149,References!B149,Vulnérabilités!M381=References!D150,References!B150,Vulnérabilités!M381=References!D151,References!B151,Vulnérabilités!M381=References!D152,References!B152)</f>
        <v>#N/A</v>
      </c>
      <c r="D318" s="250"/>
      <c r="E318" s="251"/>
    </row>
    <row r="319" spans="2:5" ht="15" customHeight="1" x14ac:dyDescent="0.3">
      <c r="B319" s="131" t="s">
        <v>2</v>
      </c>
      <c r="C319" s="260" t="str">
        <f>_xlfn.IFS(Vulnérabilités!N381&lt;References!D82,References!B82,Vulnérabilités!N381&lt;References!D83,References!B83,Vulnérabilités!N381&lt;References!D84,References!B84,Vulnérabilités!N381&lt;=References!D85,References!B85)</f>
        <v>Faible</v>
      </c>
      <c r="D319" s="261"/>
      <c r="E319" s="262"/>
    </row>
    <row r="320" spans="2:5" ht="136.5" customHeight="1" thickBot="1" x14ac:dyDescent="0.35">
      <c r="B320" s="255"/>
      <c r="C320" s="256"/>
      <c r="D320" s="256"/>
      <c r="E320" s="257"/>
    </row>
    <row r="324" spans="2:5" ht="14.4" thickBot="1" x14ac:dyDescent="0.35"/>
    <row r="325" spans="2:5" ht="18.600000000000001" x14ac:dyDescent="0.3">
      <c r="B325" s="252">
        <f>Vulnérabilités!A393</f>
        <v>0</v>
      </c>
      <c r="C325" s="253"/>
      <c r="D325" s="253"/>
      <c r="E325" s="254"/>
    </row>
    <row r="326" spans="2:5" ht="15" customHeight="1" x14ac:dyDescent="0.3">
      <c r="B326" s="131" t="s">
        <v>1</v>
      </c>
      <c r="C326" s="250">
        <f>Vulnérabilités!A390</f>
        <v>33</v>
      </c>
      <c r="D326" s="250"/>
      <c r="E326" s="251"/>
    </row>
    <row r="327" spans="2:5" ht="15" customHeight="1" x14ac:dyDescent="0.3">
      <c r="B327" s="131" t="s">
        <v>137</v>
      </c>
      <c r="C327" s="258">
        <f>Vulnérabilités!D393</f>
        <v>0</v>
      </c>
      <c r="D327" s="258"/>
      <c r="E327" s="259"/>
    </row>
    <row r="328" spans="2:5" ht="15" customHeight="1" x14ac:dyDescent="0.3">
      <c r="B328" s="131" t="s">
        <v>207</v>
      </c>
      <c r="C328" s="250" t="e">
        <f>_xlfn.IFS(Vulnérabilités!M393=References!D149,References!B149,Vulnérabilités!M393=References!D150,References!B150,Vulnérabilités!M393=References!D151,References!B151,Vulnérabilités!M393=References!D152,References!B152)</f>
        <v>#N/A</v>
      </c>
      <c r="D328" s="250"/>
      <c r="E328" s="251"/>
    </row>
    <row r="329" spans="2:5" ht="15" customHeight="1" x14ac:dyDescent="0.3">
      <c r="B329" s="131" t="s">
        <v>2</v>
      </c>
      <c r="C329" s="260" t="str">
        <f>_xlfn.IFS(Vulnérabilités!N393&lt;References!D82,References!B82,Vulnérabilités!N393&lt;References!D83,References!B83,Vulnérabilités!N393&lt;References!D84,References!B84,Vulnérabilités!N393&lt;=References!D85,References!B85)</f>
        <v>Faible</v>
      </c>
      <c r="D329" s="261"/>
      <c r="E329" s="262"/>
    </row>
    <row r="330" spans="2:5" ht="100.5" customHeight="1" thickBot="1" x14ac:dyDescent="0.35">
      <c r="B330" s="255"/>
      <c r="C330" s="256"/>
      <c r="D330" s="256"/>
      <c r="E330" s="257"/>
    </row>
    <row r="334" spans="2:5" ht="14.4" thickBot="1" x14ac:dyDescent="0.35"/>
    <row r="335" spans="2:5" ht="18.600000000000001" x14ac:dyDescent="0.3">
      <c r="B335" s="252">
        <f>Vulnérabilités!A405</f>
        <v>0</v>
      </c>
      <c r="C335" s="253"/>
      <c r="D335" s="253"/>
      <c r="E335" s="254"/>
    </row>
    <row r="336" spans="2:5" ht="15" customHeight="1" x14ac:dyDescent="0.3">
      <c r="B336" s="131" t="s">
        <v>1</v>
      </c>
      <c r="C336" s="250">
        <f>Vulnérabilités!A402</f>
        <v>34</v>
      </c>
      <c r="D336" s="250"/>
      <c r="E336" s="251"/>
    </row>
    <row r="337" spans="2:5" ht="15" customHeight="1" x14ac:dyDescent="0.3">
      <c r="B337" s="131" t="s">
        <v>137</v>
      </c>
      <c r="C337" s="258">
        <f>Vulnérabilités!D405</f>
        <v>0</v>
      </c>
      <c r="D337" s="258"/>
      <c r="E337" s="259"/>
    </row>
    <row r="338" spans="2:5" ht="15" customHeight="1" x14ac:dyDescent="0.3">
      <c r="B338" s="131" t="s">
        <v>207</v>
      </c>
      <c r="C338" s="250" t="e">
        <f>_xlfn.IFS(Vulnérabilités!M405=References!D149,References!B149,Vulnérabilités!M405=References!D150,References!B150,Vulnérabilités!M405=References!D151,References!B151,Vulnérabilités!M405=References!D152,References!B152)</f>
        <v>#N/A</v>
      </c>
      <c r="D338" s="250"/>
      <c r="E338" s="251"/>
    </row>
    <row r="339" spans="2:5" ht="15" customHeight="1" x14ac:dyDescent="0.3">
      <c r="B339" s="131" t="s">
        <v>2</v>
      </c>
      <c r="C339" s="260" t="str">
        <f>_xlfn.IFS(Vulnérabilités!N405&lt;References!D82,References!B82,Vulnérabilités!N405&lt;References!D83,References!B83,Vulnérabilités!N405&lt;References!D84,References!B84,Vulnérabilités!N405&lt;=References!D85,References!B85)</f>
        <v>Faible</v>
      </c>
      <c r="D339" s="261"/>
      <c r="E339" s="262"/>
    </row>
    <row r="340" spans="2:5" ht="142.5" customHeight="1" thickBot="1" x14ac:dyDescent="0.35">
      <c r="B340" s="255"/>
      <c r="C340" s="256"/>
      <c r="D340" s="256"/>
      <c r="E340" s="257"/>
    </row>
    <row r="344" spans="2:5" ht="14.4" thickBot="1" x14ac:dyDescent="0.35"/>
    <row r="345" spans="2:5" ht="18.600000000000001" x14ac:dyDescent="0.3">
      <c r="B345" s="252">
        <f>Vulnérabilités!A417</f>
        <v>0</v>
      </c>
      <c r="C345" s="253"/>
      <c r="D345" s="253"/>
      <c r="E345" s="254"/>
    </row>
    <row r="346" spans="2:5" ht="15" customHeight="1" x14ac:dyDescent="0.3">
      <c r="B346" s="131" t="s">
        <v>1</v>
      </c>
      <c r="C346" s="250">
        <f>Vulnérabilités!A414</f>
        <v>35</v>
      </c>
      <c r="D346" s="250"/>
      <c r="E346" s="251"/>
    </row>
    <row r="347" spans="2:5" ht="15" customHeight="1" x14ac:dyDescent="0.3">
      <c r="B347" s="131" t="s">
        <v>137</v>
      </c>
      <c r="C347" s="258">
        <f>Vulnérabilités!D417</f>
        <v>0</v>
      </c>
      <c r="D347" s="258"/>
      <c r="E347" s="259"/>
    </row>
    <row r="348" spans="2:5" ht="15" customHeight="1" x14ac:dyDescent="0.3">
      <c r="B348" s="131" t="s">
        <v>207</v>
      </c>
      <c r="C348" s="250" t="e">
        <f>_xlfn.IFS(Vulnérabilités!M417=References!D149,References!B149,Vulnérabilités!M417=References!D150,References!B150,Vulnérabilités!M417=References!D151,References!B151,Vulnérabilités!M417=References!D152,References!B152)</f>
        <v>#N/A</v>
      </c>
      <c r="D348" s="250"/>
      <c r="E348" s="251"/>
    </row>
    <row r="349" spans="2:5" ht="15" customHeight="1" x14ac:dyDescent="0.3">
      <c r="B349" s="131" t="s">
        <v>2</v>
      </c>
      <c r="C349" s="260" t="str">
        <f>_xlfn.IFS(Vulnérabilités!N417&lt;References!D82,References!B82,Vulnérabilités!N417&lt;References!D83,References!B83,Vulnérabilités!N417&lt;References!D84,References!B84,Vulnérabilités!N417&lt;=References!D85,References!B85)</f>
        <v>Faible</v>
      </c>
      <c r="D349" s="261"/>
      <c r="E349" s="262"/>
    </row>
    <row r="350" spans="2:5" ht="118.5" customHeight="1" thickBot="1" x14ac:dyDescent="0.35">
      <c r="B350" s="255"/>
      <c r="C350" s="256"/>
      <c r="D350" s="256"/>
      <c r="E350" s="257"/>
    </row>
    <row r="354" spans="2:5" ht="14.4" thickBot="1" x14ac:dyDescent="0.35"/>
    <row r="355" spans="2:5" ht="18.600000000000001" x14ac:dyDescent="0.3">
      <c r="B355" s="252">
        <f>Vulnérabilités!A429</f>
        <v>0</v>
      </c>
      <c r="C355" s="253"/>
      <c r="D355" s="253"/>
      <c r="E355" s="254"/>
    </row>
    <row r="356" spans="2:5" ht="15" customHeight="1" x14ac:dyDescent="0.3">
      <c r="B356" s="131" t="s">
        <v>1</v>
      </c>
      <c r="C356" s="250">
        <f>Vulnérabilités!A426</f>
        <v>36</v>
      </c>
      <c r="D356" s="250"/>
      <c r="E356" s="251"/>
    </row>
    <row r="357" spans="2:5" ht="15" customHeight="1" x14ac:dyDescent="0.3">
      <c r="B357" s="131" t="s">
        <v>137</v>
      </c>
      <c r="C357" s="258">
        <f>Vulnérabilités!D429</f>
        <v>0</v>
      </c>
      <c r="D357" s="258"/>
      <c r="E357" s="259"/>
    </row>
    <row r="358" spans="2:5" ht="15" customHeight="1" x14ac:dyDescent="0.3">
      <c r="B358" s="131" t="s">
        <v>207</v>
      </c>
      <c r="C358" s="250" t="e">
        <f>_xlfn.IFS(Vulnérabilités!M429=References!D149,References!B149,Vulnérabilités!M429=References!D150,References!B150,Vulnérabilités!M429=References!D151,References!B151,Vulnérabilités!M429=References!D152,References!B152)</f>
        <v>#N/A</v>
      </c>
      <c r="D358" s="250"/>
      <c r="E358" s="251"/>
    </row>
    <row r="359" spans="2:5" ht="15" customHeight="1" x14ac:dyDescent="0.3">
      <c r="B359" s="131" t="s">
        <v>2</v>
      </c>
      <c r="C359" s="260" t="str">
        <f>_xlfn.IFS(Vulnérabilités!N429&lt;References!D82,References!B82,Vulnérabilités!N429&lt;References!D83,References!B83,Vulnérabilités!N429&lt;References!D84,References!B84,Vulnérabilités!N429&lt;=References!D85,References!B85)</f>
        <v>Faible</v>
      </c>
      <c r="D359" s="261"/>
      <c r="E359" s="262"/>
    </row>
    <row r="360" spans="2:5" ht="178.5" customHeight="1" thickBot="1" x14ac:dyDescent="0.35">
      <c r="B360" s="255"/>
      <c r="C360" s="256"/>
      <c r="D360" s="256"/>
      <c r="E360" s="257"/>
    </row>
    <row r="364" spans="2:5" ht="14.4" thickBot="1" x14ac:dyDescent="0.35"/>
    <row r="365" spans="2:5" ht="18.600000000000001" x14ac:dyDescent="0.3">
      <c r="B365" s="252">
        <f>Vulnérabilités!A441</f>
        <v>0</v>
      </c>
      <c r="C365" s="253"/>
      <c r="D365" s="253"/>
      <c r="E365" s="254"/>
    </row>
    <row r="366" spans="2:5" ht="15" customHeight="1" x14ac:dyDescent="0.3">
      <c r="B366" s="131" t="s">
        <v>1</v>
      </c>
      <c r="C366" s="250">
        <f>Vulnérabilités!A438</f>
        <v>37</v>
      </c>
      <c r="D366" s="250"/>
      <c r="E366" s="251"/>
    </row>
    <row r="367" spans="2:5" ht="15" customHeight="1" x14ac:dyDescent="0.3">
      <c r="B367" s="131" t="s">
        <v>137</v>
      </c>
      <c r="C367" s="258">
        <f>Vulnérabilités!D441</f>
        <v>0</v>
      </c>
      <c r="D367" s="258"/>
      <c r="E367" s="259"/>
    </row>
    <row r="368" spans="2:5" ht="15" customHeight="1" x14ac:dyDescent="0.3">
      <c r="B368" s="131" t="s">
        <v>207</v>
      </c>
      <c r="C368" s="250" t="e">
        <f>_xlfn.IFS(Vulnérabilités!M441=References!D149,References!B149,Vulnérabilités!M441=References!D150,References!B150,Vulnérabilités!M441=References!D151,References!B151,Vulnérabilités!M441=References!D152,References!B152)</f>
        <v>#N/A</v>
      </c>
      <c r="D368" s="250"/>
      <c r="E368" s="251"/>
    </row>
    <row r="369" spans="2:5" ht="15" customHeight="1" x14ac:dyDescent="0.3">
      <c r="B369" s="131" t="s">
        <v>2</v>
      </c>
      <c r="C369" s="260" t="str">
        <f>_xlfn.IFS(Vulnérabilités!N441&lt;References!D82,References!B82,Vulnérabilités!N441&lt;References!D83,References!B83,Vulnérabilités!N441&lt;References!D84,References!B84,Vulnérabilités!N441&lt;=References!D85,References!B85)</f>
        <v>Faible</v>
      </c>
      <c r="D369" s="261"/>
      <c r="E369" s="262"/>
    </row>
    <row r="370" spans="2:5" ht="115.5" customHeight="1" thickBot="1" x14ac:dyDescent="0.35">
      <c r="B370" s="255"/>
      <c r="C370" s="256"/>
      <c r="D370" s="256"/>
      <c r="E370" s="257"/>
    </row>
  </sheetData>
  <mergeCells count="223">
    <mergeCell ref="C319:E319"/>
    <mergeCell ref="C329:E329"/>
    <mergeCell ref="C339:E339"/>
    <mergeCell ref="C349:E349"/>
    <mergeCell ref="C359:E359"/>
    <mergeCell ref="C369:E369"/>
    <mergeCell ref="C219:E219"/>
    <mergeCell ref="C229:E229"/>
    <mergeCell ref="C239:E239"/>
    <mergeCell ref="C249:E249"/>
    <mergeCell ref="C259:E259"/>
    <mergeCell ref="C269:E269"/>
    <mergeCell ref="C279:E279"/>
    <mergeCell ref="C289:E289"/>
    <mergeCell ref="C299:E299"/>
    <mergeCell ref="B365:E365"/>
    <mergeCell ref="C367:E367"/>
    <mergeCell ref="C366:E366"/>
    <mergeCell ref="C316:E316"/>
    <mergeCell ref="C326:E326"/>
    <mergeCell ref="C327:E327"/>
    <mergeCell ref="C317:E317"/>
    <mergeCell ref="C226:E226"/>
    <mergeCell ref="C227:E227"/>
    <mergeCell ref="C127:E127"/>
    <mergeCell ref="B140:E140"/>
    <mergeCell ref="B145:E145"/>
    <mergeCell ref="C156:E156"/>
    <mergeCell ref="B150:E150"/>
    <mergeCell ref="B155:E155"/>
    <mergeCell ref="C146:E146"/>
    <mergeCell ref="C147:E147"/>
    <mergeCell ref="B160:E160"/>
    <mergeCell ref="C157:E157"/>
    <mergeCell ref="C129:E129"/>
    <mergeCell ref="C139:E139"/>
    <mergeCell ref="C149:E149"/>
    <mergeCell ref="C159:E159"/>
    <mergeCell ref="C169:E169"/>
    <mergeCell ref="C179:E179"/>
    <mergeCell ref="C136:E136"/>
    <mergeCell ref="C137:E137"/>
    <mergeCell ref="B130:E130"/>
    <mergeCell ref="B135:E135"/>
    <mergeCell ref="B165:E165"/>
    <mergeCell ref="C39:E39"/>
    <mergeCell ref="C49:E49"/>
    <mergeCell ref="C56:E56"/>
    <mergeCell ref="C59:E59"/>
    <mergeCell ref="C69:E69"/>
    <mergeCell ref="C79:E79"/>
    <mergeCell ref="C89:E89"/>
    <mergeCell ref="B50:E50"/>
    <mergeCell ref="B60:E60"/>
    <mergeCell ref="C67:E67"/>
    <mergeCell ref="C99:E99"/>
    <mergeCell ref="C109:E109"/>
    <mergeCell ref="C119:E119"/>
    <mergeCell ref="B170:E170"/>
    <mergeCell ref="B175:E175"/>
    <mergeCell ref="C166:E166"/>
    <mergeCell ref="C167:E167"/>
    <mergeCell ref="B335:E335"/>
    <mergeCell ref="B360:E360"/>
    <mergeCell ref="C346:E346"/>
    <mergeCell ref="C347:E347"/>
    <mergeCell ref="B340:E340"/>
    <mergeCell ref="B345:E345"/>
    <mergeCell ref="C348:E348"/>
    <mergeCell ref="B330:E330"/>
    <mergeCell ref="C77:E77"/>
    <mergeCell ref="B350:E350"/>
    <mergeCell ref="B355:E355"/>
    <mergeCell ref="C356:E356"/>
    <mergeCell ref="C357:E357"/>
    <mergeCell ref="C358:E358"/>
    <mergeCell ref="B90:E90"/>
    <mergeCell ref="C126:E126"/>
    <mergeCell ref="B120:E120"/>
    <mergeCell ref="B125:E125"/>
    <mergeCell ref="C116:E116"/>
    <mergeCell ref="C117:E117"/>
    <mergeCell ref="B95:E95"/>
    <mergeCell ref="B105:E105"/>
    <mergeCell ref="B110:E110"/>
    <mergeCell ref="B115:E115"/>
    <mergeCell ref="B370:E370"/>
    <mergeCell ref="C28:E28"/>
    <mergeCell ref="C38:E38"/>
    <mergeCell ref="C48:E48"/>
    <mergeCell ref="C58:E58"/>
    <mergeCell ref="C68:E68"/>
    <mergeCell ref="C78:E78"/>
    <mergeCell ref="C88:E88"/>
    <mergeCell ref="C98:E98"/>
    <mergeCell ref="C108:E108"/>
    <mergeCell ref="C118:E118"/>
    <mergeCell ref="C128:E128"/>
    <mergeCell ref="C138:E138"/>
    <mergeCell ref="C148:E148"/>
    <mergeCell ref="C158:E158"/>
    <mergeCell ref="C168:E168"/>
    <mergeCell ref="C178:E178"/>
    <mergeCell ref="C336:E336"/>
    <mergeCell ref="C337:E337"/>
    <mergeCell ref="B320:E320"/>
    <mergeCell ref="B325:E325"/>
    <mergeCell ref="C66:E66"/>
    <mergeCell ref="B65:E65"/>
    <mergeCell ref="C76:E76"/>
    <mergeCell ref="B2:E2"/>
    <mergeCell ref="C7:E7"/>
    <mergeCell ref="C17:E17"/>
    <mergeCell ref="B20:E20"/>
    <mergeCell ref="B15:E15"/>
    <mergeCell ref="B10:E10"/>
    <mergeCell ref="C18:E18"/>
    <mergeCell ref="B5:E5"/>
    <mergeCell ref="C8:E8"/>
    <mergeCell ref="B25:E25"/>
    <mergeCell ref="C9:E9"/>
    <mergeCell ref="C6:E6"/>
    <mergeCell ref="C16:E16"/>
    <mergeCell ref="C19:E19"/>
    <mergeCell ref="C188:E188"/>
    <mergeCell ref="C228:E228"/>
    <mergeCell ref="B40:E40"/>
    <mergeCell ref="B45:E45"/>
    <mergeCell ref="C27:E27"/>
    <mergeCell ref="B30:E30"/>
    <mergeCell ref="B35:E35"/>
    <mergeCell ref="C46:E46"/>
    <mergeCell ref="C47:E47"/>
    <mergeCell ref="B55:E55"/>
    <mergeCell ref="C36:E36"/>
    <mergeCell ref="C57:E57"/>
    <mergeCell ref="C37:E37"/>
    <mergeCell ref="B70:E70"/>
    <mergeCell ref="B75:E75"/>
    <mergeCell ref="B80:E80"/>
    <mergeCell ref="B85:E85"/>
    <mergeCell ref="C86:E86"/>
    <mergeCell ref="C87:E87"/>
    <mergeCell ref="C186:E186"/>
    <mergeCell ref="B180:E180"/>
    <mergeCell ref="B185:E185"/>
    <mergeCell ref="C176:E176"/>
    <mergeCell ref="C177:E177"/>
    <mergeCell ref="B190:E190"/>
    <mergeCell ref="B195:E195"/>
    <mergeCell ref="C187:E187"/>
    <mergeCell ref="C189:E189"/>
    <mergeCell ref="C199:E199"/>
    <mergeCell ref="B205:E205"/>
    <mergeCell ref="C196:E196"/>
    <mergeCell ref="C197:E197"/>
    <mergeCell ref="C198:E198"/>
    <mergeCell ref="B200:E200"/>
    <mergeCell ref="C209:E209"/>
    <mergeCell ref="C217:E217"/>
    <mergeCell ref="C216:E216"/>
    <mergeCell ref="B215:E215"/>
    <mergeCell ref="C206:E206"/>
    <mergeCell ref="C207:E207"/>
    <mergeCell ref="B210:E210"/>
    <mergeCell ref="C208:E208"/>
    <mergeCell ref="C218:E218"/>
    <mergeCell ref="B220:E220"/>
    <mergeCell ref="B225:E225"/>
    <mergeCell ref="C236:E236"/>
    <mergeCell ref="C237:E237"/>
    <mergeCell ref="B230:E230"/>
    <mergeCell ref="B235:E235"/>
    <mergeCell ref="C247:E247"/>
    <mergeCell ref="C246:E246"/>
    <mergeCell ref="B240:E240"/>
    <mergeCell ref="B245:E245"/>
    <mergeCell ref="B270:E270"/>
    <mergeCell ref="B275:E275"/>
    <mergeCell ref="C248:E248"/>
    <mergeCell ref="C267:E267"/>
    <mergeCell ref="B260:E260"/>
    <mergeCell ref="B265:E265"/>
    <mergeCell ref="C256:E256"/>
    <mergeCell ref="C257:E257"/>
    <mergeCell ref="B250:E250"/>
    <mergeCell ref="B255:E255"/>
    <mergeCell ref="C307:E307"/>
    <mergeCell ref="C277:E277"/>
    <mergeCell ref="C276:E276"/>
    <mergeCell ref="C296:E296"/>
    <mergeCell ref="C297:E297"/>
    <mergeCell ref="B300:E300"/>
    <mergeCell ref="B305:E305"/>
    <mergeCell ref="C309:E309"/>
    <mergeCell ref="C286:E286"/>
    <mergeCell ref="C287:E287"/>
    <mergeCell ref="B280:E280"/>
    <mergeCell ref="B285:E285"/>
    <mergeCell ref="C29:E29"/>
    <mergeCell ref="C26:E26"/>
    <mergeCell ref="C368:E368"/>
    <mergeCell ref="C258:E258"/>
    <mergeCell ref="C268:E268"/>
    <mergeCell ref="C278:E278"/>
    <mergeCell ref="C288:E288"/>
    <mergeCell ref="C298:E298"/>
    <mergeCell ref="C308:E308"/>
    <mergeCell ref="C318:E318"/>
    <mergeCell ref="C328:E328"/>
    <mergeCell ref="C338:E338"/>
    <mergeCell ref="B315:E315"/>
    <mergeCell ref="B290:E290"/>
    <mergeCell ref="B295:E295"/>
    <mergeCell ref="C306:E306"/>
    <mergeCell ref="B310:E310"/>
    <mergeCell ref="C97:E97"/>
    <mergeCell ref="C96:E96"/>
    <mergeCell ref="C106:E106"/>
    <mergeCell ref="C107:E107"/>
    <mergeCell ref="B100:E100"/>
    <mergeCell ref="C266:E266"/>
    <mergeCell ref="C238:E238"/>
  </mergeCells>
  <conditionalFormatting sqref="C8:C9 C18:C19 C28:C29 C38:C39 C48:C49 C58:C59 C68:C69 C78:C79 C88:C89 C98:C99 C108:C109 C118:C119 C128:C129 C138:C139 C148:C149 C158:C159 C168:C169 C178:C179 C188:C189 C197:C198 C207:C208 C217:C218 C227:C228 C237:C238 C247:C248 C257:C258 C267:C268 C277:C278 C287:C288 C297:C298 C307:C308 C317:C318 C327:C328 C337:C338 C347:C348 C357:C358 C367:C368">
    <cfRule type="containsText" dxfId="28" priority="4" operator="containsText" text="Modérée">
      <formula>NOT(ISERROR(SEARCH("Modérée",C8)))</formula>
    </cfRule>
  </conditionalFormatting>
  <conditionalFormatting sqref="C8:C9 C18:C19 C28:C29 C38:C39 C48:C49 C58:C59 C68:C69 C78:C79 C88:C89 C98:C99 C108:C109 C118:C119 C128:C129 C138:C139 C148:C149 C158:C159 C168:C169 C178:C179 C188:C189 C198:C199 C208:C209 C218:C219 C228:C229 C238:C239 C248:C249 C258:C259 C268:C269 C278:C279 C288:C289 C298:C299 C308:C309 C318:C319 C328:C329 C338:C339 C348:C349 C358:C359 C368:C369">
    <cfRule type="containsText" dxfId="27" priority="1" operator="containsText" text="Critique">
      <formula>NOT(ISERROR(SEARCH("Critique",C8)))</formula>
    </cfRule>
    <cfRule type="containsText" dxfId="26" priority="2" operator="containsText" text="Facile">
      <formula>NOT(ISERROR(SEARCH("Facile",C8)))</formula>
    </cfRule>
    <cfRule type="containsText" dxfId="25" priority="3" operator="containsText" text="Forte">
      <formula>NOT(ISERROR(SEARCH("Forte",C8)))</formula>
    </cfRule>
    <cfRule type="containsText" dxfId="24" priority="5" operator="containsText" text="Elevée">
      <formula>NOT(ISERROR(SEARCH("Elevée",C8)))</formula>
    </cfRule>
    <cfRule type="containsText" dxfId="23" priority="6" operator="containsText" text="Moyenne">
      <formula>NOT(ISERROR(SEARCH("Moyenne",C8)))</formula>
    </cfRule>
    <cfRule type="containsText" dxfId="22" priority="7" operator="containsText" text="Mineur">
      <formula>NOT(ISERROR(SEARCH("Mineur",C8)))</formula>
    </cfRule>
    <cfRule type="containsText" dxfId="21" priority="8" operator="containsText" text="Faible">
      <formula>NOT(ISERROR(SEARCH("Faible",C8)))</formula>
    </cfRule>
  </conditionalFormatting>
  <pageMargins left="0.7" right="0.7" top="0.75" bottom="0.75" header="0.3" footer="0.3"/>
  <pageSetup paperSize="163"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B2857-B8E1-4EFF-BFFC-74A570BE6CA9}">
  <sheetPr>
    <tabColor rgb="FF0070C0"/>
  </sheetPr>
  <dimension ref="B1:H38"/>
  <sheetViews>
    <sheetView zoomScale="85" zoomScaleNormal="85" workbookViewId="0">
      <selection activeCell="D14" sqref="D14"/>
    </sheetView>
  </sheetViews>
  <sheetFormatPr baseColWidth="10" defaultColWidth="11.44140625" defaultRowHeight="14.4" x14ac:dyDescent="0.3"/>
  <cols>
    <col min="1" max="1" width="2.88671875" style="1" customWidth="1"/>
    <col min="2" max="2" width="12.33203125" style="1" bestFit="1" customWidth="1"/>
    <col min="3" max="3" width="100.5546875" style="36" customWidth="1"/>
    <col min="4" max="5" width="19.44140625" style="1" customWidth="1"/>
    <col min="6" max="6" width="15.6640625" style="1" customWidth="1"/>
    <col min="7" max="16384" width="11.44140625" style="1"/>
  </cols>
  <sheetData>
    <row r="1" spans="2:8" s="89" customFormat="1" ht="13.8" x14ac:dyDescent="0.3">
      <c r="B1" s="213" t="s">
        <v>170</v>
      </c>
      <c r="C1" s="213"/>
      <c r="D1" s="213"/>
      <c r="E1" s="213"/>
      <c r="F1" s="213"/>
      <c r="G1" s="14"/>
      <c r="H1" s="14"/>
    </row>
    <row r="2" spans="2:8" ht="15" thickBot="1" x14ac:dyDescent="0.35">
      <c r="B2" s="116"/>
    </row>
    <row r="3" spans="2:8" s="117" customFormat="1" ht="16.2" thickBot="1" x14ac:dyDescent="0.35">
      <c r="B3" s="119" t="s">
        <v>174</v>
      </c>
      <c r="C3" s="121" t="s">
        <v>171</v>
      </c>
      <c r="D3" s="122" t="s">
        <v>209</v>
      </c>
      <c r="E3" s="135" t="s">
        <v>208</v>
      </c>
      <c r="F3" s="120" t="s">
        <v>173</v>
      </c>
    </row>
    <row r="4" spans="2:8" x14ac:dyDescent="0.3">
      <c r="B4" s="136">
        <f>Vulnérabilités!A8</f>
        <v>0</v>
      </c>
      <c r="C4" s="137">
        <f>Vulnérabilités!A13</f>
        <v>0</v>
      </c>
      <c r="D4" s="136"/>
      <c r="E4" s="136"/>
      <c r="F4" s="136"/>
    </row>
    <row r="5" spans="2:8" x14ac:dyDescent="0.3">
      <c r="B5" s="138">
        <f>Vulnérabilités!A20</f>
        <v>0</v>
      </c>
      <c r="C5" s="139">
        <f>Vulnérabilités!A25</f>
        <v>0</v>
      </c>
      <c r="D5" s="138"/>
      <c r="E5" s="138"/>
      <c r="F5" s="138"/>
    </row>
    <row r="6" spans="2:8" x14ac:dyDescent="0.3">
      <c r="B6" s="138">
        <f>Vulnérabilités!A32</f>
        <v>0</v>
      </c>
      <c r="C6" s="139">
        <f>Vulnérabilités!A37</f>
        <v>0</v>
      </c>
      <c r="D6" s="138"/>
      <c r="E6" s="138"/>
      <c r="F6" s="138"/>
    </row>
    <row r="7" spans="2:8" x14ac:dyDescent="0.3">
      <c r="B7" s="138">
        <f>Vulnérabilités!A44</f>
        <v>0</v>
      </c>
      <c r="C7" s="139">
        <f>Vulnérabilités!A49</f>
        <v>0</v>
      </c>
      <c r="D7" s="138"/>
      <c r="E7" s="138"/>
      <c r="F7" s="138"/>
    </row>
    <row r="8" spans="2:8" x14ac:dyDescent="0.3">
      <c r="B8" s="138">
        <f>Vulnérabilités!A56</f>
        <v>0</v>
      </c>
      <c r="C8" s="139">
        <f>Vulnérabilités!A61</f>
        <v>0</v>
      </c>
      <c r="D8" s="138"/>
      <c r="E8" s="138"/>
      <c r="F8" s="138"/>
    </row>
    <row r="9" spans="2:8" x14ac:dyDescent="0.3">
      <c r="B9" s="138">
        <f>Vulnérabilités!A68</f>
        <v>0</v>
      </c>
      <c r="C9" s="139">
        <f>Vulnérabilités!A73</f>
        <v>0</v>
      </c>
      <c r="D9" s="138"/>
      <c r="E9" s="138"/>
      <c r="F9" s="138"/>
    </row>
    <row r="10" spans="2:8" x14ac:dyDescent="0.3">
      <c r="B10" s="138">
        <f>Vulnérabilités!A80</f>
        <v>0</v>
      </c>
      <c r="C10" s="139">
        <f>Vulnérabilités!A85</f>
        <v>0</v>
      </c>
      <c r="D10" s="138"/>
      <c r="E10" s="138"/>
      <c r="F10" s="138"/>
    </row>
    <row r="11" spans="2:8" x14ac:dyDescent="0.3">
      <c r="B11" s="138">
        <f>Vulnérabilités!A92</f>
        <v>0</v>
      </c>
      <c r="C11" s="139">
        <f>Vulnérabilités!A97</f>
        <v>0</v>
      </c>
      <c r="D11" s="138"/>
      <c r="E11" s="138"/>
      <c r="F11" s="138"/>
    </row>
    <row r="12" spans="2:8" x14ac:dyDescent="0.3">
      <c r="B12" s="138">
        <f>Vulnérabilités!A104</f>
        <v>0</v>
      </c>
      <c r="C12" s="139">
        <f>Vulnérabilités!A109</f>
        <v>0</v>
      </c>
      <c r="D12" s="138"/>
      <c r="E12" s="138"/>
      <c r="F12" s="138"/>
    </row>
    <row r="13" spans="2:8" x14ac:dyDescent="0.3">
      <c r="B13" s="136">
        <f>Vulnérabilités!A116</f>
        <v>0</v>
      </c>
      <c r="C13" s="139">
        <f>Vulnérabilités!A121</f>
        <v>0</v>
      </c>
      <c r="D13" s="138"/>
      <c r="E13" s="136"/>
      <c r="F13" s="138"/>
    </row>
    <row r="14" spans="2:8" x14ac:dyDescent="0.3">
      <c r="B14" s="138">
        <f>Vulnérabilités!A128</f>
        <v>0</v>
      </c>
      <c r="C14" s="139">
        <f>Vulnérabilités!A133</f>
        <v>0</v>
      </c>
      <c r="D14" s="138"/>
      <c r="E14" s="138"/>
      <c r="F14" s="138"/>
    </row>
    <row r="15" spans="2:8" x14ac:dyDescent="0.3">
      <c r="B15" s="138">
        <f>Vulnérabilités!A140</f>
        <v>0</v>
      </c>
      <c r="C15" s="139">
        <f>Vulnérabilités!A145</f>
        <v>0</v>
      </c>
      <c r="D15" s="138"/>
      <c r="E15" s="138"/>
      <c r="F15" s="138"/>
    </row>
    <row r="16" spans="2:8" x14ac:dyDescent="0.3">
      <c r="B16" s="136">
        <f>Vulnérabilités!A152</f>
        <v>0</v>
      </c>
      <c r="C16" s="139">
        <f>Vulnérabilités!A157</f>
        <v>0</v>
      </c>
      <c r="D16" s="138"/>
      <c r="E16" s="136"/>
      <c r="F16" s="138"/>
    </row>
    <row r="17" spans="2:6" x14ac:dyDescent="0.3">
      <c r="B17" s="138">
        <f>Vulnérabilités!A164</f>
        <v>0</v>
      </c>
      <c r="C17" s="139">
        <f>Vulnérabilités!A169</f>
        <v>0</v>
      </c>
      <c r="D17" s="138"/>
      <c r="E17" s="138"/>
      <c r="F17" s="138"/>
    </row>
    <row r="18" spans="2:6" x14ac:dyDescent="0.3">
      <c r="B18" s="138">
        <f>Vulnérabilités!A176</f>
        <v>0</v>
      </c>
      <c r="C18" s="139">
        <f>Vulnérabilités!A181</f>
        <v>0</v>
      </c>
      <c r="D18" s="138"/>
      <c r="E18" s="138"/>
      <c r="F18" s="138"/>
    </row>
    <row r="19" spans="2:6" x14ac:dyDescent="0.3">
      <c r="B19" s="136">
        <f>Vulnérabilités!A188</f>
        <v>0</v>
      </c>
      <c r="C19" s="139">
        <f>Vulnérabilités!A193</f>
        <v>0</v>
      </c>
      <c r="D19" s="138"/>
      <c r="E19" s="136"/>
      <c r="F19" s="138"/>
    </row>
    <row r="20" spans="2:6" x14ac:dyDescent="0.3">
      <c r="B20" s="138">
        <f>Vulnérabilités!A200</f>
        <v>0</v>
      </c>
      <c r="C20" s="139">
        <f>Vulnérabilités!A205</f>
        <v>0</v>
      </c>
      <c r="D20" s="138"/>
      <c r="E20" s="138"/>
      <c r="F20" s="138"/>
    </row>
    <row r="21" spans="2:6" x14ac:dyDescent="0.3">
      <c r="B21" s="138">
        <f>Vulnérabilités!A212</f>
        <v>0</v>
      </c>
      <c r="C21" s="139">
        <f>Vulnérabilités!A217</f>
        <v>0</v>
      </c>
      <c r="D21" s="138"/>
      <c r="E21" s="138"/>
      <c r="F21" s="138"/>
    </row>
    <row r="22" spans="2:6" x14ac:dyDescent="0.3">
      <c r="B22" s="136">
        <f>Vulnérabilités!A224</f>
        <v>0</v>
      </c>
      <c r="C22" s="139">
        <f>Vulnérabilités!A229</f>
        <v>0</v>
      </c>
      <c r="D22" s="138"/>
      <c r="E22" s="136"/>
      <c r="F22" s="138"/>
    </row>
    <row r="23" spans="2:6" x14ac:dyDescent="0.3">
      <c r="B23" s="138">
        <f>Vulnérabilités!A237</f>
        <v>0</v>
      </c>
      <c r="C23" s="139">
        <f>Vulnérabilités!A242</f>
        <v>0</v>
      </c>
      <c r="D23" s="138"/>
      <c r="E23" s="138"/>
      <c r="F23" s="138"/>
    </row>
    <row r="24" spans="2:6" x14ac:dyDescent="0.3">
      <c r="B24" s="138">
        <f>Vulnérabilités!A249</f>
        <v>0</v>
      </c>
      <c r="C24" s="139">
        <f>Vulnérabilités!A254</f>
        <v>0</v>
      </c>
      <c r="D24" s="138"/>
      <c r="E24" s="138"/>
      <c r="F24" s="138"/>
    </row>
    <row r="25" spans="2:6" x14ac:dyDescent="0.3">
      <c r="B25" s="138">
        <f>Vulnérabilités!A261</f>
        <v>0</v>
      </c>
      <c r="C25" s="139">
        <f>Vulnérabilités!A266</f>
        <v>0</v>
      </c>
      <c r="D25" s="138"/>
      <c r="E25" s="138"/>
      <c r="F25" s="138"/>
    </row>
    <row r="26" spans="2:6" x14ac:dyDescent="0.3">
      <c r="B26" s="138">
        <f>Vulnérabilités!A273</f>
        <v>0</v>
      </c>
      <c r="C26" s="139">
        <f>Vulnérabilités!A278</f>
        <v>0</v>
      </c>
      <c r="D26" s="138"/>
      <c r="E26" s="138"/>
      <c r="F26" s="138"/>
    </row>
    <row r="27" spans="2:6" x14ac:dyDescent="0.3">
      <c r="B27" s="138">
        <f>Vulnérabilités!A285</f>
        <v>0</v>
      </c>
      <c r="C27" s="139">
        <f>Vulnérabilités!A290</f>
        <v>0</v>
      </c>
      <c r="D27" s="138"/>
      <c r="E27" s="138"/>
      <c r="F27" s="138"/>
    </row>
    <row r="28" spans="2:6" x14ac:dyDescent="0.3">
      <c r="B28" s="138">
        <f>Vulnérabilités!A297</f>
        <v>0</v>
      </c>
      <c r="C28" s="139">
        <f>Vulnérabilités!A302</f>
        <v>0</v>
      </c>
      <c r="D28" s="138"/>
      <c r="E28" s="138"/>
      <c r="F28" s="138"/>
    </row>
    <row r="29" spans="2:6" x14ac:dyDescent="0.3">
      <c r="B29" s="138">
        <f>Vulnérabilités!A309</f>
        <v>0</v>
      </c>
      <c r="C29" s="139">
        <f>Vulnérabilités!A314</f>
        <v>0</v>
      </c>
      <c r="D29" s="138"/>
      <c r="E29" s="138"/>
      <c r="F29" s="138"/>
    </row>
    <row r="30" spans="2:6" x14ac:dyDescent="0.3">
      <c r="B30" s="138">
        <f>Vulnérabilités!A321</f>
        <v>0</v>
      </c>
      <c r="C30" s="139">
        <f>Vulnérabilités!A326</f>
        <v>0</v>
      </c>
      <c r="D30" s="138"/>
      <c r="E30" s="138"/>
      <c r="F30" s="138"/>
    </row>
    <row r="31" spans="2:6" x14ac:dyDescent="0.3">
      <c r="B31" s="138">
        <f>Vulnérabilités!A333</f>
        <v>0</v>
      </c>
      <c r="C31" s="139">
        <f>Vulnérabilités!A338</f>
        <v>0</v>
      </c>
      <c r="D31" s="138"/>
      <c r="E31" s="138"/>
      <c r="F31" s="138"/>
    </row>
    <row r="32" spans="2:6" x14ac:dyDescent="0.3">
      <c r="B32" s="138">
        <f>Vulnérabilités!A345</f>
        <v>0</v>
      </c>
      <c r="C32" s="139">
        <f>Vulnérabilités!A350</f>
        <v>0</v>
      </c>
      <c r="D32" s="138"/>
      <c r="E32" s="138"/>
      <c r="F32" s="138"/>
    </row>
    <row r="33" spans="2:6" x14ac:dyDescent="0.3">
      <c r="B33" s="138">
        <f>Vulnérabilités!A357</f>
        <v>0</v>
      </c>
      <c r="C33" s="139">
        <f>Vulnérabilités!A362</f>
        <v>0</v>
      </c>
      <c r="D33" s="138"/>
      <c r="E33" s="138"/>
      <c r="F33" s="138"/>
    </row>
    <row r="34" spans="2:6" x14ac:dyDescent="0.3">
      <c r="B34" s="138">
        <f>Vulnérabilités!A369</f>
        <v>0</v>
      </c>
      <c r="C34" s="139">
        <f>Vulnérabilités!A374</f>
        <v>0</v>
      </c>
      <c r="D34" s="138"/>
      <c r="E34" s="138"/>
      <c r="F34" s="138"/>
    </row>
    <row r="35" spans="2:6" x14ac:dyDescent="0.3">
      <c r="B35" s="138">
        <f>Vulnérabilités!A381</f>
        <v>0</v>
      </c>
      <c r="C35" s="139">
        <f>Vulnérabilités!A386</f>
        <v>0</v>
      </c>
      <c r="D35" s="138"/>
      <c r="E35" s="138"/>
      <c r="F35" s="138"/>
    </row>
    <row r="36" spans="2:6" x14ac:dyDescent="0.3">
      <c r="B36" s="138">
        <f>Vulnérabilités!A393</f>
        <v>0</v>
      </c>
      <c r="C36" s="139">
        <f>Vulnérabilités!A398</f>
        <v>0</v>
      </c>
      <c r="D36" s="138"/>
      <c r="E36" s="138"/>
      <c r="F36" s="138"/>
    </row>
    <row r="37" spans="2:6" x14ac:dyDescent="0.3">
      <c r="B37" s="138">
        <f>Vulnérabilités!A405</f>
        <v>0</v>
      </c>
      <c r="C37" s="139">
        <f>Vulnérabilités!A410</f>
        <v>0</v>
      </c>
      <c r="D37" s="138"/>
      <c r="E37" s="138"/>
      <c r="F37" s="138"/>
    </row>
    <row r="38" spans="2:6" x14ac:dyDescent="0.3">
      <c r="B38" s="138">
        <f>Vulnérabilités!A417</f>
        <v>0</v>
      </c>
      <c r="C38" s="139">
        <f>Vulnérabilités!A422</f>
        <v>0</v>
      </c>
      <c r="D38" s="138"/>
      <c r="E38" s="138"/>
      <c r="F38" s="138"/>
    </row>
  </sheetData>
  <mergeCells count="1">
    <mergeCell ref="B1:F1"/>
  </mergeCells>
  <conditionalFormatting sqref="B1:E1">
    <cfRule type="containsText" dxfId="20" priority="4" operator="containsText" text="Critique">
      <formula>NOT(ISERROR(SEARCH("Critique",B1)))</formula>
    </cfRule>
    <cfRule type="containsText" dxfId="19" priority="5" operator="containsText" text="Fort">
      <formula>NOT(ISERROR(SEARCH("Fort",B1)))</formula>
    </cfRule>
    <cfRule type="containsText" dxfId="18" priority="6" operator="containsText" text="Moyen">
      <formula>NOT(ISERROR(SEARCH("Moyen",B1)))</formula>
    </cfRule>
  </conditionalFormatting>
  <conditionalFormatting sqref="B1:F1048576">
    <cfRule type="containsText" dxfId="17" priority="1" operator="containsText" text="P3">
      <formula>NOT(ISERROR(SEARCH("P3",B1)))</formula>
    </cfRule>
    <cfRule type="containsText" dxfId="16" priority="2" operator="containsText" text="P2">
      <formula>NOT(ISERROR(SEARCH("P2",B1)))</formula>
    </cfRule>
    <cfRule type="containsText" dxfId="15" priority="3" operator="containsText" text="P1">
      <formula>NOT(ISERROR(SEARCH("P1",B1)))</formula>
    </cfRule>
    <cfRule type="containsText" dxfId="14" priority="7" operator="containsText" text="P4">
      <formula>NOT(ISERROR(SEARCH("P4",B1)))</formula>
    </cfRule>
  </conditionalFormatting>
  <pageMargins left="0.7" right="0.7" top="0.75" bottom="0.75" header="0.3" footer="0.3"/>
  <pageSetup paperSize="9" orientation="portrait" horizontalDpi="4294967293" verticalDpi="0" r:id="rId1"/>
  <extLst>
    <ext xmlns:x14="http://schemas.microsoft.com/office/spreadsheetml/2009/9/main" uri="{CCE6A557-97BC-4b89-ADB6-D9C93CAAB3DF}">
      <x14:dataValidations xmlns:xm="http://schemas.microsoft.com/office/excel/2006/main" count="2">
        <x14:dataValidation type="list" allowBlank="1" showInputMessage="1" showErrorMessage="1" xr:uid="{F76D5289-B1E1-42D6-974F-E8D8FF9011E0}">
          <x14:formula1>
            <xm:f>Référence!$B$10:$B$13</xm:f>
          </x14:formula1>
          <xm:sqref>D4:D38</xm:sqref>
        </x14:dataValidation>
        <x14:dataValidation type="list" allowBlank="1" showInputMessage="1" showErrorMessage="1" xr:uid="{C08E3729-22A9-48EF-9E91-9D915FB6CD38}">
          <x14:formula1>
            <xm:f>Référence!$B$19:$B$22</xm:f>
          </x14:formula1>
          <xm:sqref>E4:E38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FA38F-997F-4CC2-A8DC-9D14154316CB}">
  <dimension ref="B4:K22"/>
  <sheetViews>
    <sheetView workbookViewId="0">
      <selection activeCell="A7" sqref="A7:XFD12"/>
    </sheetView>
  </sheetViews>
  <sheetFormatPr baseColWidth="10" defaultColWidth="11.44140625" defaultRowHeight="14.4" x14ac:dyDescent="0.3"/>
  <cols>
    <col min="1" max="1" width="11.44140625" style="1"/>
    <col min="2" max="2" width="18.88671875" style="1" customWidth="1"/>
    <col min="3" max="16384" width="11.44140625" style="1"/>
  </cols>
  <sheetData>
    <row r="4" spans="2:8" ht="17.399999999999999" x14ac:dyDescent="0.3">
      <c r="C4" s="96" t="s">
        <v>143</v>
      </c>
    </row>
    <row r="5" spans="2:8" x14ac:dyDescent="0.3">
      <c r="B5" s="107"/>
      <c r="C5" s="101"/>
      <c r="D5" s="107"/>
    </row>
    <row r="8" spans="2:8" x14ac:dyDescent="0.3">
      <c r="B8" s="115" t="s">
        <v>172</v>
      </c>
    </row>
    <row r="10" spans="2:8" x14ac:dyDescent="0.3">
      <c r="B10" s="118" t="s">
        <v>176</v>
      </c>
      <c r="C10" s="290" t="s">
        <v>180</v>
      </c>
      <c r="D10" s="290"/>
      <c r="E10" s="290"/>
      <c r="F10" s="290"/>
      <c r="G10" s="290"/>
      <c r="H10" s="290"/>
    </row>
    <row r="11" spans="2:8" x14ac:dyDescent="0.3">
      <c r="B11" s="118" t="s">
        <v>177</v>
      </c>
      <c r="C11" s="290" t="s">
        <v>181</v>
      </c>
      <c r="D11" s="290"/>
      <c r="E11" s="290"/>
      <c r="F11" s="290"/>
      <c r="G11" s="290"/>
      <c r="H11" s="290"/>
    </row>
    <row r="12" spans="2:8" x14ac:dyDescent="0.3">
      <c r="B12" s="118" t="s">
        <v>178</v>
      </c>
      <c r="C12" s="290" t="s">
        <v>182</v>
      </c>
      <c r="D12" s="290"/>
      <c r="E12" s="290"/>
      <c r="F12" s="290"/>
      <c r="G12" s="290"/>
      <c r="H12" s="290"/>
    </row>
    <row r="13" spans="2:8" x14ac:dyDescent="0.3">
      <c r="B13" s="118" t="s">
        <v>179</v>
      </c>
      <c r="C13" s="290" t="s">
        <v>183</v>
      </c>
      <c r="D13" s="290"/>
      <c r="E13" s="290"/>
      <c r="F13" s="290"/>
      <c r="G13" s="290"/>
      <c r="H13" s="290"/>
    </row>
    <row r="16" spans="2:8" x14ac:dyDescent="0.3">
      <c r="B16" s="104" t="s">
        <v>208</v>
      </c>
    </row>
    <row r="17" spans="2:11" x14ac:dyDescent="0.3">
      <c r="B17" s="18"/>
    </row>
    <row r="18" spans="2:11" x14ac:dyDescent="0.3">
      <c r="B18" s="3" t="s">
        <v>220</v>
      </c>
      <c r="C18" s="294" t="s">
        <v>8</v>
      </c>
      <c r="D18" s="295"/>
      <c r="E18" s="295"/>
      <c r="F18" s="295"/>
      <c r="G18" s="295"/>
      <c r="H18" s="295"/>
      <c r="I18" s="295"/>
      <c r="J18" s="295"/>
      <c r="K18" s="295"/>
    </row>
    <row r="19" spans="2:11" x14ac:dyDescent="0.3">
      <c r="B19" s="125" t="s">
        <v>222</v>
      </c>
      <c r="C19" s="296" t="s">
        <v>228</v>
      </c>
      <c r="D19" s="296"/>
      <c r="E19" s="296"/>
      <c r="F19" s="296"/>
      <c r="G19" s="296"/>
      <c r="H19" s="296"/>
      <c r="I19" s="296"/>
      <c r="J19" s="296"/>
      <c r="K19" s="296"/>
    </row>
    <row r="20" spans="2:11" x14ac:dyDescent="0.3">
      <c r="B20" s="125" t="s">
        <v>223</v>
      </c>
      <c r="C20" s="296" t="s">
        <v>229</v>
      </c>
      <c r="D20" s="296"/>
      <c r="E20" s="296"/>
      <c r="F20" s="296"/>
      <c r="G20" s="296"/>
      <c r="H20" s="296"/>
      <c r="I20" s="296"/>
      <c r="J20" s="296"/>
      <c r="K20" s="296"/>
    </row>
    <row r="21" spans="2:11" x14ac:dyDescent="0.3">
      <c r="B21" s="125" t="s">
        <v>224</v>
      </c>
      <c r="C21" s="296" t="s">
        <v>230</v>
      </c>
      <c r="D21" s="296"/>
      <c r="E21" s="296"/>
      <c r="F21" s="296"/>
      <c r="G21" s="296"/>
      <c r="H21" s="296"/>
      <c r="I21" s="296"/>
      <c r="J21" s="296"/>
      <c r="K21" s="296"/>
    </row>
    <row r="22" spans="2:11" x14ac:dyDescent="0.3">
      <c r="B22" s="125" t="s">
        <v>221</v>
      </c>
      <c r="C22" s="291" t="s">
        <v>231</v>
      </c>
      <c r="D22" s="292"/>
      <c r="E22" s="292"/>
      <c r="F22" s="292"/>
      <c r="G22" s="292"/>
      <c r="H22" s="292"/>
      <c r="I22" s="292"/>
      <c r="J22" s="292"/>
      <c r="K22" s="293"/>
    </row>
  </sheetData>
  <mergeCells count="9">
    <mergeCell ref="C10:H10"/>
    <mergeCell ref="C22:K22"/>
    <mergeCell ref="C13:H13"/>
    <mergeCell ref="C12:H12"/>
    <mergeCell ref="C11:H11"/>
    <mergeCell ref="C18:K18"/>
    <mergeCell ref="C19:K19"/>
    <mergeCell ref="C20:K20"/>
    <mergeCell ref="C21:K21"/>
  </mergeCells>
  <conditionalFormatting sqref="B18">
    <cfRule type="containsText" dxfId="13" priority="15" operator="containsText" text="Critique">
      <formula>NOT(ISERROR(SEARCH("Critique",B18)))</formula>
    </cfRule>
    <cfRule type="containsText" dxfId="12" priority="16" operator="containsText" text="Forte">
      <formula>NOT(ISERROR(SEARCH("Forte",B18)))</formula>
    </cfRule>
    <cfRule type="containsText" dxfId="11" priority="17" operator="containsText" text="Moyenne">
      <formula>NOT(ISERROR(SEARCH("Moyenne",B18)))</formula>
    </cfRule>
    <cfRule type="containsText" dxfId="10" priority="18" operator="containsText" text="Moyenne">
      <formula>NOT(ISERROR(SEARCH("Moyenne",B18)))</formula>
    </cfRule>
    <cfRule type="containsText" dxfId="9" priority="19" operator="containsText" text="Faible">
      <formula>NOT(ISERROR(SEARCH("Faible",B18)))</formula>
    </cfRule>
  </conditionalFormatting>
  <conditionalFormatting sqref="B19:B22">
    <cfRule type="containsText" dxfId="8" priority="11" operator="containsText" text="P1">
      <formula>NOT(ISERROR(SEARCH("P1",B19)))</formula>
    </cfRule>
    <cfRule type="containsText" dxfId="7" priority="12" operator="containsText" text="P2">
      <formula>NOT(ISERROR(SEARCH("P2",B19)))</formula>
    </cfRule>
    <cfRule type="containsText" dxfId="6" priority="13" operator="containsText" text="P3">
      <formula>NOT(ISERROR(SEARCH("P3",B19)))</formula>
    </cfRule>
    <cfRule type="containsText" dxfId="5" priority="14" operator="containsText" text="P4">
      <formula>NOT(ISERROR(SEARCH("P4",B19)))</formula>
    </cfRule>
  </conditionalFormatting>
  <conditionalFormatting sqref="C18">
    <cfRule type="containsText" dxfId="4" priority="6" operator="containsText" text="Critique">
      <formula>NOT(ISERROR(SEARCH("Critique",C18)))</formula>
    </cfRule>
    <cfRule type="containsText" dxfId="3" priority="7" operator="containsText" text="Forte">
      <formula>NOT(ISERROR(SEARCH("Forte",C18)))</formula>
    </cfRule>
    <cfRule type="containsText" dxfId="2" priority="8" operator="containsText" text="Moyenne">
      <formula>NOT(ISERROR(SEARCH("Moyenne",C18)))</formula>
    </cfRule>
    <cfRule type="containsText" dxfId="1" priority="9" operator="containsText" text="Moyenne">
      <formula>NOT(ISERROR(SEARCH("Moyenne",C18)))</formula>
    </cfRule>
    <cfRule type="containsText" dxfId="0" priority="10" operator="containsText" text="Faible">
      <formula>NOT(ISERROR(SEARCH("Faible",C18)))</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g D A A B Q S w M E F A A C A A g A S Z + B U E T O 1 J W o A A A A + A A A A B I A H A B D b 2 5 m a W c v U G F j a 2 F n Z S 5 4 b W w g o h g A K K A U A A A A A A A A A A A A A A A A A A A A A A A A A A A A h Y + x D o I w F E V / h X S n D y q o I Y 8 y m D h J Y j Q x r k 0 t 0 A j F Q B H + z c F P 8 h c k U d T N 8 Z 6 c 4 d z H 7 Y 7 J U J X O V T W t r k 1 M f O o R R x l Z n 7 T J Y 9 L Z z F 2 S h O N W y L P I l T P K p o 2 G 9 h S T w t p L B N D 3 P e 1 n t G 5 y Y J 7 n w z H d 7 G W h K k E + s v 4 v u 9 q 0 V h i p C M f D K 4 Y z u m A 0 D M M 5 D Q I f Y c K Y a v N V 2 F h M P Y Q f i K u u t F 2 j e N a 4 6 x 3 C N B H e L / g T U E s D B B Q A A g A I A E m f g V 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J n 4 F Q K I p H u A 4 A A A A R A A A A E w A c A E Z v c m 1 1 b G F z L 1 N l Y 3 R p b 2 4 x L m 0 g o h g A K K A U A A A A A A A A A A A A A A A A A A A A A A A A A A A A K 0 5 N L s n M z 1 M I h t C G 1 g B Q S w E C L Q A U A A I A C A B J n 4 F Q R M 7 U l a g A A A D 4 A A A A E g A A A A A A A A A A A A A A A A A A A A A A Q 2 9 u Z m l n L 1 B h Y 2 t h Z 2 U u e G 1 s U E s B A i 0 A F A A C A A g A S Z + B U A / K 6 a u k A A A A 6 Q A A A B M A A A A A A A A A A A A A A A A A 9 A A A A F t D b 2 5 0 Z W 5 0 X 1 R 5 c G V z X S 5 4 b W x Q S w E C L Q A U A A I A C A B J n 4 F Q K I p H u A 4 A A A A R A A A A E w A A A A A A A A A A A A A A A A D l A Q A A R m 9 y b X V s Y X M v U 2 V j d G l v b j E u b V B L B Q Y A A A A A A w A D A M I A A A B A 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L o T I 9 w u N K k 2 B K o Y f U U N P U w A A A A A C A A A A A A A Q Z g A A A A E A A C A A A A C 0 n / Z o 0 W A R x w 1 x v M o S u s f B v k y r y t U z 3 L y s q + q O T Y V + n A A A A A A O g A A A A A I A A C A A A A D Z K n L U G I + R Z 0 s r Y w e X n 3 G g 0 X r O F E m d B 5 / S O g f P w W x T N F A A A A B 3 O E 2 F g M w e T y 2 N O t N F 9 1 7 4 0 Y T H F G s k I H p f 1 + 3 d T R U K j L L B Y P R B f R K U F S X q U Y N + + o A g B O 5 d 7 O L r F L Y u y o p 4 v p a H s A + W t N s B 5 V P X y v f V G Y i i 8 E A A A A A S 6 E k L v J j 1 6 S 7 n l z F v + W 4 8 i e s T h x / p 8 y J p M a R p p t / d T a b 6 h L C q W 9 h 6 b z A d c 8 3 1 s l 7 l 2 p 1 n m G g a R q h d b 0 a s t d J n < / D a t a M a s h u p > 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F066FA808DCE6A4B97C89335D924F8A4" ma:contentTypeVersion="8" ma:contentTypeDescription="Create a new document." ma:contentTypeScope="" ma:versionID="a6e8fd02a380eede3557f10c7d8c5c88">
  <xsd:schema xmlns:xsd="http://www.w3.org/2001/XMLSchema" xmlns:xs="http://www.w3.org/2001/XMLSchema" xmlns:p="http://schemas.microsoft.com/office/2006/metadata/properties" xmlns:ns3="1de836da-4925-46c4-810d-11ae49bbc50a" targetNamespace="http://schemas.microsoft.com/office/2006/metadata/properties" ma:root="true" ma:fieldsID="1f41e36143d05e7ce42507c11656289b" ns3:_="">
    <xsd:import namespace="1de836da-4925-46c4-810d-11ae49bbc50a"/>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e836da-4925-46c4-810d-11ae49bbc50a"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39AA7E7-4EF8-46F4-9F87-7810C0BA430B}">
  <ds:schemaRefs>
    <ds:schemaRef ds:uri="http://schemas.microsoft.com/DataMashup"/>
  </ds:schemaRefs>
</ds:datastoreItem>
</file>

<file path=customXml/itemProps2.xml><?xml version="1.0" encoding="utf-8"?>
<ds:datastoreItem xmlns:ds="http://schemas.openxmlformats.org/officeDocument/2006/customXml" ds:itemID="{33AE32A3-ACD4-4E75-B19D-6E26BFECD7A0}">
  <ds:schemaRefs>
    <ds:schemaRef ds:uri="http://www.w3.org/XML/1998/namespace"/>
    <ds:schemaRef ds:uri="http://schemas.microsoft.com/office/2006/documentManagement/types"/>
    <ds:schemaRef ds:uri="http://schemas.microsoft.com/office/2006/metadata/properties"/>
    <ds:schemaRef ds:uri="http://purl.org/dc/elements/1.1/"/>
    <ds:schemaRef ds:uri="http://purl.org/dc/terms/"/>
    <ds:schemaRef ds:uri="http://schemas.microsoft.com/office/infopath/2007/PartnerControls"/>
    <ds:schemaRef ds:uri="http://schemas.openxmlformats.org/package/2006/metadata/core-properties"/>
    <ds:schemaRef ds:uri="1de836da-4925-46c4-810d-11ae49bbc50a"/>
    <ds:schemaRef ds:uri="http://purl.org/dc/dcmitype/"/>
  </ds:schemaRefs>
</ds:datastoreItem>
</file>

<file path=customXml/itemProps3.xml><?xml version="1.0" encoding="utf-8"?>
<ds:datastoreItem xmlns:ds="http://schemas.openxmlformats.org/officeDocument/2006/customXml" ds:itemID="{BB121A63-4C2F-4E65-A081-0380C4A658BF}">
  <ds:schemaRefs>
    <ds:schemaRef ds:uri="http://schemas.microsoft.com/sharepoint/v3/contenttype/forms"/>
  </ds:schemaRefs>
</ds:datastoreItem>
</file>

<file path=customXml/itemProps4.xml><?xml version="1.0" encoding="utf-8"?>
<ds:datastoreItem xmlns:ds="http://schemas.openxmlformats.org/officeDocument/2006/customXml" ds:itemID="{7D1152EE-E773-4697-8C75-BA0D2E89EA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de836da-4925-46c4-810d-11ae49bbc50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9</vt:i4>
      </vt:variant>
      <vt:variant>
        <vt:lpstr>Plages nommées</vt:lpstr>
      </vt:variant>
      <vt:variant>
        <vt:i4>12</vt:i4>
      </vt:variant>
    </vt:vector>
  </HeadingPairs>
  <TitlesOfParts>
    <vt:vector size="21" baseType="lpstr">
      <vt:lpstr>Introduction</vt:lpstr>
      <vt:lpstr>References</vt:lpstr>
      <vt:lpstr>Questionnaire RoE</vt:lpstr>
      <vt:lpstr>Vulnérabilités</vt:lpstr>
      <vt:lpstr>Scoring Impact</vt:lpstr>
      <vt:lpstr>Synthèse vulnérabilité</vt:lpstr>
      <vt:lpstr>Fiches vulnérabilités</vt:lpstr>
      <vt:lpstr>Plan action</vt:lpstr>
      <vt:lpstr>Référence</vt:lpstr>
      <vt:lpstr>'Scoring Impact'!FinancialDamage</vt:lpstr>
      <vt:lpstr>Vulnérabilités!FinancialDamage</vt:lpstr>
      <vt:lpstr>FinancialDamage</vt:lpstr>
      <vt:lpstr>'Scoring Impact'!NonCompliance</vt:lpstr>
      <vt:lpstr>Vulnérabilités!NonCompliance</vt:lpstr>
      <vt:lpstr>NonCompliance</vt:lpstr>
      <vt:lpstr>'Scoring Impact'!PolicyViolation</vt:lpstr>
      <vt:lpstr>Vulnérabilités!PolicyViolation</vt:lpstr>
      <vt:lpstr>PolicyViolation</vt:lpstr>
      <vt:lpstr>'Scoring Impact'!ReputationDamage</vt:lpstr>
      <vt:lpstr>Vulnérabilités!ReputationDamage</vt:lpstr>
      <vt:lpstr>ReputationDamage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dc:creator>
  <cp:lastModifiedBy>Jeremy Khalfa</cp:lastModifiedBy>
  <dcterms:created xsi:type="dcterms:W3CDTF">2019-09-23T18:47:08Z</dcterms:created>
  <dcterms:modified xsi:type="dcterms:W3CDTF">2021-12-14T21:00:45Z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0x010100F066FA808DCE6A4B97C89335D924F8A4</vt:lpwstr>
  </property>
</Properties>
</file>