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Jeremy\Desktop\Framework_Pentest\"/>
    </mc:Choice>
  </mc:AlternateContent>
  <xr:revisionPtr revIDLastSave="0" documentId="13_ncr:1_{3A5C1367-3B36-4710-86C3-DB96C0949347}" xr6:coauthVersionLast="45" xr6:coauthVersionMax="45" xr10:uidLastSave="{00000000-0000-0000-0000-000000000000}"/>
  <bookViews>
    <workbookView xWindow="-120" yWindow="-120" windowWidth="29040" windowHeight="15840" activeTab="4" xr2:uid="{868141F1-171C-4968-AAD7-64065FE25CF1}"/>
  </bookViews>
  <sheets>
    <sheet name="Introduction" sheetId="19" r:id="rId1"/>
    <sheet name="References" sheetId="6" r:id="rId2"/>
    <sheet name="Questionnaire RoE" sheetId="18" r:id="rId3"/>
    <sheet name="Vulnérabilités" sheetId="12" r:id="rId4"/>
    <sheet name="Calcul de score" sheetId="15" r:id="rId5"/>
    <sheet name="Synthèse" sheetId="1" r:id="rId6"/>
  </sheets>
  <externalReferences>
    <externalReference r:id="rId7"/>
  </externalReferences>
  <definedNames>
    <definedName name="Awareness">References!#REF!</definedName>
    <definedName name="Besoin_sécu">[1]Echelles!$B$7:$B$11</definedName>
    <definedName name="EaseofExploit">References!#REF!</definedName>
    <definedName name="EasyofDiscovery">References!#REF!</definedName>
    <definedName name="FinancialDamage" localSheetId="4">References!$B$8:$B$12</definedName>
    <definedName name="FinancialDamage" localSheetId="3">References!$B$8:$B$12</definedName>
    <definedName name="FinancialDamage">References!$B$8:$B$12</definedName>
    <definedName name="Gravité">[1]Echelles!$B$25:$B$29</definedName>
    <definedName name="IntrusionDetection">References!#REF!</definedName>
    <definedName name="LossofAccountability">References!#REF!</definedName>
    <definedName name="LossofAvailability">References!#REF!</definedName>
    <definedName name="LossofConfidentiality">References!#REF!</definedName>
    <definedName name="LossofIntegrity">References!#REF!</definedName>
    <definedName name="Motive" localSheetId="4">References!#REF!</definedName>
    <definedName name="Motive" localSheetId="3">References!#REF!</definedName>
    <definedName name="Motive">References!#REF!</definedName>
    <definedName name="NonCompliance" localSheetId="4">References!$B$22:$B$25</definedName>
    <definedName name="NonCompliance" localSheetId="3">References!$B$22:$B$25</definedName>
    <definedName name="NonCompliance">References!$B$22:$B$25</definedName>
    <definedName name="Opportunity" localSheetId="4">References!#REF!</definedName>
    <definedName name="Opportunity" localSheetId="3">References!#REF!</definedName>
    <definedName name="Opportunity">References!#REF!</definedName>
    <definedName name="PolicyViolation" localSheetId="4">References!$B$29:$B$33</definedName>
    <definedName name="PolicyViolation" localSheetId="3">References!$B$29:$B$33</definedName>
    <definedName name="PolicyViolation">References!$B$29:$B$33</definedName>
    <definedName name="PopulationSize" localSheetId="4">References!#REF!</definedName>
    <definedName name="PopulationSize" localSheetId="3">References!#REF!</definedName>
    <definedName name="PopulationSize">References!#REF!</definedName>
    <definedName name="ReputationDamage" localSheetId="4">References!$B$15:$B$19</definedName>
    <definedName name="ReputationDamage" localSheetId="3">References!$B$15:$B$19</definedName>
    <definedName name="ReputationDamage">References!$B$15:$B$19</definedName>
    <definedName name="SkillRequired" localSheetId="4">References!#REF!</definedName>
    <definedName name="SkillRequired" localSheetId="3">References!#REF!</definedName>
    <definedName name="SkillRequired">References!#REF!</definedName>
    <definedName name="Vraisemblance">[1]Echelles!$B$16:$B$20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8" l="1"/>
  <c r="A6" i="18"/>
  <c r="A7" i="18"/>
  <c r="A8" i="18"/>
  <c r="A9" i="18"/>
  <c r="A10" i="18"/>
  <c r="A11" i="18"/>
  <c r="A12" i="18"/>
  <c r="A14" i="18"/>
  <c r="A15" i="18"/>
  <c r="A16" i="18"/>
  <c r="A18" i="18"/>
  <c r="A19" i="18"/>
  <c r="A20" i="18"/>
  <c r="A21" i="18"/>
  <c r="A22" i="18"/>
  <c r="A24" i="18"/>
  <c r="A25" i="18"/>
  <c r="A27" i="18"/>
  <c r="A28" i="18"/>
  <c r="A29" i="18"/>
  <c r="A30" i="18"/>
  <c r="A31" i="18"/>
  <c r="A33" i="18"/>
  <c r="A34" i="18"/>
  <c r="A35" i="18"/>
  <c r="A36" i="18"/>
  <c r="A37" i="18"/>
  <c r="A39" i="18"/>
  <c r="A40" i="18"/>
  <c r="A41" i="18"/>
  <c r="S18" i="12" l="1"/>
  <c r="T18" i="12"/>
  <c r="U18" i="12"/>
  <c r="V18" i="12"/>
  <c r="W18" i="12"/>
  <c r="X18" i="12"/>
  <c r="Y18" i="12"/>
  <c r="Z18" i="12"/>
  <c r="AA18" i="12"/>
  <c r="AB18" i="12"/>
  <c r="AG18" i="12"/>
  <c r="AH18" i="12"/>
  <c r="AI18" i="12"/>
  <c r="AJ18" i="12"/>
  <c r="S28" i="12"/>
  <c r="T28" i="12"/>
  <c r="U28" i="12"/>
  <c r="V28" i="12"/>
  <c r="W28" i="12"/>
  <c r="X28" i="12"/>
  <c r="Y28" i="12"/>
  <c r="Z28" i="12"/>
  <c r="AA28" i="12"/>
  <c r="AB28" i="12"/>
  <c r="AG28" i="12"/>
  <c r="AH28" i="12"/>
  <c r="AI28" i="12"/>
  <c r="AJ28" i="12"/>
  <c r="S38" i="12"/>
  <c r="T38" i="12"/>
  <c r="U38" i="12"/>
  <c r="V38" i="12"/>
  <c r="W38" i="12"/>
  <c r="X38" i="12"/>
  <c r="Y38" i="12"/>
  <c r="Z38" i="12"/>
  <c r="AA38" i="12"/>
  <c r="AB38" i="12"/>
  <c r="AG38" i="12"/>
  <c r="AH38" i="12"/>
  <c r="AI38" i="12"/>
  <c r="AJ38" i="12"/>
  <c r="S48" i="12"/>
  <c r="T48" i="12"/>
  <c r="U48" i="12"/>
  <c r="V48" i="12"/>
  <c r="W48" i="12"/>
  <c r="X48" i="12"/>
  <c r="Y48" i="12"/>
  <c r="Z48" i="12"/>
  <c r="AA48" i="12"/>
  <c r="AD48" i="12" s="1"/>
  <c r="AB48" i="12"/>
  <c r="AG48" i="12"/>
  <c r="AH48" i="12"/>
  <c r="AI48" i="12"/>
  <c r="AJ48" i="12"/>
  <c r="S58" i="12"/>
  <c r="T58" i="12"/>
  <c r="U58" i="12"/>
  <c r="V58" i="12"/>
  <c r="W58" i="12"/>
  <c r="X58" i="12"/>
  <c r="Y58" i="12"/>
  <c r="Z58" i="12"/>
  <c r="AA58" i="12"/>
  <c r="AB58" i="12"/>
  <c r="AG58" i="12"/>
  <c r="AH58" i="12"/>
  <c r="AI58" i="12"/>
  <c r="AJ58" i="12"/>
  <c r="S68" i="12"/>
  <c r="T68" i="12"/>
  <c r="U68" i="12"/>
  <c r="V68" i="12"/>
  <c r="W68" i="12"/>
  <c r="X68" i="12"/>
  <c r="Y68" i="12"/>
  <c r="Z68" i="12"/>
  <c r="AA68" i="12"/>
  <c r="AB68" i="12"/>
  <c r="AG68" i="12"/>
  <c r="AH68" i="12"/>
  <c r="AI68" i="12"/>
  <c r="AJ68" i="12"/>
  <c r="S78" i="12"/>
  <c r="T78" i="12"/>
  <c r="U78" i="12"/>
  <c r="V78" i="12"/>
  <c r="W78" i="12"/>
  <c r="X78" i="12"/>
  <c r="Y78" i="12"/>
  <c r="Z78" i="12"/>
  <c r="AA78" i="12"/>
  <c r="AB78" i="12"/>
  <c r="AG78" i="12"/>
  <c r="AH78" i="12"/>
  <c r="AI78" i="12"/>
  <c r="AJ78" i="12"/>
  <c r="S88" i="12"/>
  <c r="T88" i="12"/>
  <c r="U88" i="12"/>
  <c r="V88" i="12"/>
  <c r="W88" i="12"/>
  <c r="X88" i="12"/>
  <c r="Y88" i="12"/>
  <c r="Z88" i="12"/>
  <c r="AD88" i="12" s="1"/>
  <c r="AA88" i="12"/>
  <c r="AB88" i="12"/>
  <c r="AG88" i="12"/>
  <c r="AH88" i="12"/>
  <c r="AI88" i="12"/>
  <c r="AJ88" i="12"/>
  <c r="S98" i="12"/>
  <c r="T98" i="12"/>
  <c r="U98" i="12"/>
  <c r="V98" i="12"/>
  <c r="W98" i="12"/>
  <c r="X98" i="12"/>
  <c r="Y98" i="12"/>
  <c r="Z98" i="12"/>
  <c r="AA98" i="12"/>
  <c r="AB98" i="12"/>
  <c r="AG98" i="12"/>
  <c r="AH98" i="12"/>
  <c r="AI98" i="12"/>
  <c r="AJ98" i="12"/>
  <c r="S108" i="12"/>
  <c r="T108" i="12"/>
  <c r="U108" i="12"/>
  <c r="V108" i="12"/>
  <c r="W108" i="12"/>
  <c r="X108" i="12"/>
  <c r="Y108" i="12"/>
  <c r="Z108" i="12"/>
  <c r="AA108" i="12"/>
  <c r="AB108" i="12"/>
  <c r="AG108" i="12"/>
  <c r="AH108" i="12"/>
  <c r="AI108" i="12"/>
  <c r="AJ108" i="12"/>
  <c r="S118" i="12"/>
  <c r="T118" i="12"/>
  <c r="U118" i="12"/>
  <c r="V118" i="12"/>
  <c r="W118" i="12"/>
  <c r="X118" i="12"/>
  <c r="Y118" i="12"/>
  <c r="Z118" i="12"/>
  <c r="AA118" i="12"/>
  <c r="AB118" i="12"/>
  <c r="AG118" i="12"/>
  <c r="AH118" i="12"/>
  <c r="AI118" i="12"/>
  <c r="AJ118" i="12"/>
  <c r="S128" i="12"/>
  <c r="T128" i="12"/>
  <c r="U128" i="12"/>
  <c r="V128" i="12"/>
  <c r="W128" i="12"/>
  <c r="X128" i="12"/>
  <c r="Y128" i="12"/>
  <c r="Z128" i="12"/>
  <c r="AA128" i="12"/>
  <c r="AD128" i="12" s="1"/>
  <c r="AB128" i="12"/>
  <c r="AG128" i="12"/>
  <c r="AH128" i="12"/>
  <c r="AI128" i="12"/>
  <c r="AJ128" i="12"/>
  <c r="S138" i="12"/>
  <c r="T138" i="12"/>
  <c r="U138" i="12"/>
  <c r="V138" i="12"/>
  <c r="W138" i="12"/>
  <c r="X138" i="12"/>
  <c r="Y138" i="12"/>
  <c r="Z138" i="12"/>
  <c r="AD138" i="12" s="1"/>
  <c r="AA138" i="12"/>
  <c r="AB138" i="12"/>
  <c r="AG138" i="12"/>
  <c r="AH138" i="12"/>
  <c r="AI138" i="12"/>
  <c r="AJ138" i="12"/>
  <c r="S148" i="12"/>
  <c r="T148" i="12"/>
  <c r="U148" i="12"/>
  <c r="V148" i="12"/>
  <c r="W148" i="12"/>
  <c r="X148" i="12"/>
  <c r="Y148" i="12"/>
  <c r="Z148" i="12"/>
  <c r="AA148" i="12"/>
  <c r="AB148" i="12"/>
  <c r="AG148" i="12"/>
  <c r="AH148" i="12"/>
  <c r="AI148" i="12"/>
  <c r="AJ148" i="12"/>
  <c r="S158" i="12"/>
  <c r="T158" i="12"/>
  <c r="U158" i="12"/>
  <c r="V158" i="12"/>
  <c r="W158" i="12"/>
  <c r="X158" i="12"/>
  <c r="Y158" i="12"/>
  <c r="Z158" i="12"/>
  <c r="AA158" i="12"/>
  <c r="AD158" i="12" s="1"/>
  <c r="AE158" i="12" s="1"/>
  <c r="AB158" i="12"/>
  <c r="AG158" i="12"/>
  <c r="AH158" i="12"/>
  <c r="AI158" i="12"/>
  <c r="AJ158" i="12"/>
  <c r="S168" i="12"/>
  <c r="T168" i="12"/>
  <c r="U168" i="12"/>
  <c r="AC168" i="12" s="1"/>
  <c r="V168" i="12"/>
  <c r="W168" i="12"/>
  <c r="X168" i="12"/>
  <c r="Y168" i="12"/>
  <c r="Z168" i="12"/>
  <c r="AA168" i="12"/>
  <c r="AB168" i="12"/>
  <c r="AG168" i="12"/>
  <c r="AH168" i="12"/>
  <c r="AI168" i="12"/>
  <c r="AJ168" i="12"/>
  <c r="S178" i="12"/>
  <c r="T178" i="12"/>
  <c r="U178" i="12"/>
  <c r="V178" i="12"/>
  <c r="W178" i="12"/>
  <c r="X178" i="12"/>
  <c r="Y178" i="12"/>
  <c r="Z178" i="12"/>
  <c r="AA178" i="12"/>
  <c r="AB178" i="12"/>
  <c r="AG178" i="12"/>
  <c r="AH178" i="12"/>
  <c r="AI178" i="12"/>
  <c r="AJ178" i="12"/>
  <c r="S188" i="12"/>
  <c r="T188" i="12"/>
  <c r="U188" i="12"/>
  <c r="V188" i="12"/>
  <c r="W188" i="12"/>
  <c r="X188" i="12"/>
  <c r="Y188" i="12"/>
  <c r="Z188" i="12"/>
  <c r="AA188" i="12"/>
  <c r="AB188" i="12"/>
  <c r="AG188" i="12"/>
  <c r="AH188" i="12"/>
  <c r="AI188" i="12"/>
  <c r="AJ188" i="12"/>
  <c r="S198" i="12"/>
  <c r="T198" i="12"/>
  <c r="U198" i="12"/>
  <c r="V198" i="12"/>
  <c r="W198" i="12"/>
  <c r="X198" i="12"/>
  <c r="Y198" i="12"/>
  <c r="Z198" i="12"/>
  <c r="AA198" i="12"/>
  <c r="AB198" i="12"/>
  <c r="AG198" i="12"/>
  <c r="AH198" i="12"/>
  <c r="AI198" i="12"/>
  <c r="AJ198" i="12"/>
  <c r="S208" i="12"/>
  <c r="AC208" i="12" s="1"/>
  <c r="T208" i="12"/>
  <c r="U208" i="12"/>
  <c r="V208" i="12"/>
  <c r="W208" i="12"/>
  <c r="X208" i="12"/>
  <c r="Y208" i="12"/>
  <c r="Z208" i="12"/>
  <c r="AA208" i="12"/>
  <c r="AB208" i="12"/>
  <c r="AG208" i="12"/>
  <c r="AH208" i="12"/>
  <c r="AI208" i="12"/>
  <c r="AJ208" i="12"/>
  <c r="S218" i="12"/>
  <c r="T218" i="12"/>
  <c r="U218" i="12"/>
  <c r="V218" i="12"/>
  <c r="W218" i="12"/>
  <c r="X218" i="12"/>
  <c r="Y218" i="12"/>
  <c r="Z218" i="12"/>
  <c r="AA218" i="12"/>
  <c r="AB218" i="12"/>
  <c r="AG218" i="12"/>
  <c r="N218" i="12" s="1"/>
  <c r="AH218" i="12"/>
  <c r="AI218" i="12"/>
  <c r="AJ218" i="12"/>
  <c r="S228" i="12"/>
  <c r="T228" i="12"/>
  <c r="U228" i="12"/>
  <c r="V228" i="12"/>
  <c r="W228" i="12"/>
  <c r="X228" i="12"/>
  <c r="Y228" i="12"/>
  <c r="Z228" i="12"/>
  <c r="AA228" i="12"/>
  <c r="AB228" i="12"/>
  <c r="AG228" i="12"/>
  <c r="AH228" i="12"/>
  <c r="AI228" i="12"/>
  <c r="AJ228" i="12"/>
  <c r="S238" i="12"/>
  <c r="T238" i="12"/>
  <c r="U238" i="12"/>
  <c r="V238" i="12"/>
  <c r="W238" i="12"/>
  <c r="X238" i="12"/>
  <c r="Y238" i="12"/>
  <c r="Z238" i="12"/>
  <c r="AA238" i="12"/>
  <c r="AB238" i="12"/>
  <c r="AG238" i="12"/>
  <c r="AH238" i="12"/>
  <c r="AI238" i="12"/>
  <c r="AJ238" i="12"/>
  <c r="S248" i="12"/>
  <c r="AC248" i="12" s="1"/>
  <c r="T248" i="12"/>
  <c r="U248" i="12"/>
  <c r="V248" i="12"/>
  <c r="W248" i="12"/>
  <c r="X248" i="12"/>
  <c r="Y248" i="12"/>
  <c r="Z248" i="12"/>
  <c r="AA248" i="12"/>
  <c r="AD248" i="12" s="1"/>
  <c r="AE248" i="12" s="1"/>
  <c r="AB248" i="12"/>
  <c r="AG248" i="12"/>
  <c r="AH248" i="12"/>
  <c r="AI248" i="12"/>
  <c r="AJ248" i="12"/>
  <c r="S258" i="12"/>
  <c r="T258" i="12"/>
  <c r="U258" i="12"/>
  <c r="V258" i="12"/>
  <c r="W258" i="12"/>
  <c r="X258" i="12"/>
  <c r="Y258" i="12"/>
  <c r="Z258" i="12"/>
  <c r="AA258" i="12"/>
  <c r="AB258" i="12"/>
  <c r="AG258" i="12"/>
  <c r="N258" i="12" s="1"/>
  <c r="AH258" i="12"/>
  <c r="AI258" i="12"/>
  <c r="AJ258" i="12"/>
  <c r="S268" i="12"/>
  <c r="T268" i="12"/>
  <c r="U268" i="12"/>
  <c r="V268" i="12"/>
  <c r="W268" i="12"/>
  <c r="X268" i="12"/>
  <c r="Y268" i="12"/>
  <c r="Z268" i="12"/>
  <c r="AA268" i="12"/>
  <c r="AB268" i="12"/>
  <c r="AG268" i="12"/>
  <c r="AH268" i="12"/>
  <c r="AI268" i="12"/>
  <c r="AJ268" i="12"/>
  <c r="S278" i="12"/>
  <c r="T278" i="12"/>
  <c r="U278" i="12"/>
  <c r="V278" i="12"/>
  <c r="W278" i="12"/>
  <c r="X278" i="12"/>
  <c r="Y278" i="12"/>
  <c r="Z278" i="12"/>
  <c r="AA278" i="12"/>
  <c r="AB278" i="12"/>
  <c r="AG278" i="12"/>
  <c r="AH278" i="12"/>
  <c r="AI278" i="12"/>
  <c r="AJ278" i="12"/>
  <c r="S288" i="12"/>
  <c r="AC288" i="12" s="1"/>
  <c r="T288" i="12"/>
  <c r="U288" i="12"/>
  <c r="V288" i="12"/>
  <c r="W288" i="12"/>
  <c r="X288" i="12"/>
  <c r="Y288" i="12"/>
  <c r="Z288" i="12"/>
  <c r="AA288" i="12"/>
  <c r="AD288" i="12" s="1"/>
  <c r="AE288" i="12" s="1"/>
  <c r="AB288" i="12"/>
  <c r="AG288" i="12"/>
  <c r="AH288" i="12"/>
  <c r="AI288" i="12"/>
  <c r="AJ288" i="12"/>
  <c r="S298" i="12"/>
  <c r="T298" i="12"/>
  <c r="U298" i="12"/>
  <c r="V298" i="12"/>
  <c r="W298" i="12"/>
  <c r="X298" i="12"/>
  <c r="Y298" i="12"/>
  <c r="Z298" i="12"/>
  <c r="AA298" i="12"/>
  <c r="AB298" i="12"/>
  <c r="AG298" i="12"/>
  <c r="AH298" i="12"/>
  <c r="AI298" i="12"/>
  <c r="AJ298" i="12"/>
  <c r="S308" i="12"/>
  <c r="T308" i="12"/>
  <c r="U308" i="12"/>
  <c r="V308" i="12"/>
  <c r="W308" i="12"/>
  <c r="X308" i="12"/>
  <c r="Y308" i="12"/>
  <c r="Z308" i="12"/>
  <c r="AA308" i="12"/>
  <c r="AB308" i="12"/>
  <c r="AG308" i="12"/>
  <c r="AH308" i="12"/>
  <c r="AI308" i="12"/>
  <c r="AJ308" i="12"/>
  <c r="S318" i="12"/>
  <c r="T318" i="12"/>
  <c r="U318" i="12"/>
  <c r="V318" i="12"/>
  <c r="W318" i="12"/>
  <c r="X318" i="12"/>
  <c r="Y318" i="12"/>
  <c r="Z318" i="12"/>
  <c r="AA318" i="12"/>
  <c r="AB318" i="12"/>
  <c r="AG318" i="12"/>
  <c r="AH318" i="12"/>
  <c r="AI318" i="12"/>
  <c r="AJ318" i="12"/>
  <c r="S328" i="12"/>
  <c r="T328" i="12"/>
  <c r="U328" i="12"/>
  <c r="V328" i="12"/>
  <c r="W328" i="12"/>
  <c r="X328" i="12"/>
  <c r="Y328" i="12"/>
  <c r="Z328" i="12"/>
  <c r="AA328" i="12"/>
  <c r="AD328" i="12" s="1"/>
  <c r="AE328" i="12" s="1"/>
  <c r="AB328" i="12"/>
  <c r="AG328" i="12"/>
  <c r="AH328" i="12"/>
  <c r="AI328" i="12"/>
  <c r="AJ328" i="12"/>
  <c r="S338" i="12"/>
  <c r="T338" i="12"/>
  <c r="U338" i="12"/>
  <c r="V338" i="12"/>
  <c r="W338" i="12"/>
  <c r="X338" i="12"/>
  <c r="Y338" i="12"/>
  <c r="Z338" i="12"/>
  <c r="AA338" i="12"/>
  <c r="AB338" i="12"/>
  <c r="AG338" i="12"/>
  <c r="AH338" i="12"/>
  <c r="AI338" i="12"/>
  <c r="AJ338" i="12"/>
  <c r="S348" i="12"/>
  <c r="T348" i="12"/>
  <c r="U348" i="12"/>
  <c r="V348" i="12"/>
  <c r="W348" i="12"/>
  <c r="X348" i="12"/>
  <c r="Y348" i="12"/>
  <c r="Z348" i="12"/>
  <c r="AA348" i="12"/>
  <c r="AB348" i="12"/>
  <c r="AG348" i="12"/>
  <c r="AH348" i="12"/>
  <c r="AI348" i="12"/>
  <c r="AJ348" i="12"/>
  <c r="S358" i="12"/>
  <c r="T358" i="12"/>
  <c r="U358" i="12"/>
  <c r="V358" i="12"/>
  <c r="W358" i="12"/>
  <c r="X358" i="12"/>
  <c r="Y358" i="12"/>
  <c r="Z358" i="12"/>
  <c r="AA358" i="12"/>
  <c r="AB358" i="12"/>
  <c r="AG358" i="12"/>
  <c r="AH358" i="12"/>
  <c r="AI358" i="12"/>
  <c r="AJ358" i="12"/>
  <c r="S368" i="12"/>
  <c r="T368" i="12"/>
  <c r="U368" i="12"/>
  <c r="V368" i="12"/>
  <c r="W368" i="12"/>
  <c r="X368" i="12"/>
  <c r="Y368" i="12"/>
  <c r="Z368" i="12"/>
  <c r="AD368" i="12" s="1"/>
  <c r="AE368" i="12" s="1"/>
  <c r="AA368" i="12"/>
  <c r="AB368" i="12"/>
  <c r="AG368" i="12"/>
  <c r="AH368" i="12"/>
  <c r="AI368" i="12"/>
  <c r="AJ368" i="12"/>
  <c r="N18" i="12" l="1"/>
  <c r="AC18" i="12"/>
  <c r="AD208" i="12"/>
  <c r="AD168" i="12"/>
  <c r="N268" i="12"/>
  <c r="AC78" i="12"/>
  <c r="N48" i="12"/>
  <c r="AD28" i="12"/>
  <c r="AD338" i="12"/>
  <c r="AE338" i="12" s="1"/>
  <c r="AC38" i="12"/>
  <c r="N308" i="12"/>
  <c r="AD348" i="12"/>
  <c r="N318" i="12"/>
  <c r="AC188" i="12"/>
  <c r="N198" i="12"/>
  <c r="AD318" i="12"/>
  <c r="AE318" i="12" s="1"/>
  <c r="AD278" i="12"/>
  <c r="AE278" i="12" s="1"/>
  <c r="AF278" i="12" s="1"/>
  <c r="M278" i="12" s="1"/>
  <c r="AD238" i="12"/>
  <c r="AC238" i="12"/>
  <c r="N208" i="12"/>
  <c r="N158" i="12"/>
  <c r="AC108" i="12"/>
  <c r="AD98" i="12"/>
  <c r="AE98" i="12" s="1"/>
  <c r="AC368" i="12"/>
  <c r="AC328" i="12"/>
  <c r="AD198" i="12"/>
  <c r="AE198" i="12" s="1"/>
  <c r="AC198" i="12"/>
  <c r="N168" i="12"/>
  <c r="AC318" i="12"/>
  <c r="N288" i="12"/>
  <c r="N278" i="12"/>
  <c r="AC268" i="12"/>
  <c r="N228" i="12"/>
  <c r="AC218" i="12"/>
  <c r="N178" i="12"/>
  <c r="AC158" i="12"/>
  <c r="N128" i="12"/>
  <c r="AD108" i="12"/>
  <c r="N78" i="12"/>
  <c r="AC48" i="12"/>
  <c r="AD18" i="12"/>
  <c r="AE18" i="12" s="1"/>
  <c r="N338" i="12"/>
  <c r="AD268" i="12"/>
  <c r="AC228" i="12"/>
  <c r="AD218" i="12"/>
  <c r="AE218" i="12" s="1"/>
  <c r="AC128" i="12"/>
  <c r="AD118" i="12"/>
  <c r="AE118" i="12" s="1"/>
  <c r="AC118" i="12"/>
  <c r="N88" i="12"/>
  <c r="AD78" i="12"/>
  <c r="AE78" i="12" s="1"/>
  <c r="AD68" i="12"/>
  <c r="N38" i="12"/>
  <c r="AC28" i="12"/>
  <c r="AC338" i="12"/>
  <c r="N298" i="12"/>
  <c r="AC278" i="12"/>
  <c r="N248" i="12"/>
  <c r="N238" i="12"/>
  <c r="AE208" i="12"/>
  <c r="N188" i="12"/>
  <c r="AC178" i="12"/>
  <c r="N138" i="12"/>
  <c r="AE68" i="12"/>
  <c r="AD38" i="12"/>
  <c r="AE38" i="12" s="1"/>
  <c r="N348" i="12"/>
  <c r="AC298" i="12"/>
  <c r="AD228" i="12"/>
  <c r="AD178" i="12"/>
  <c r="AE178" i="12" s="1"/>
  <c r="N98" i="12"/>
  <c r="AE238" i="12"/>
  <c r="AE168" i="12"/>
  <c r="N148" i="12"/>
  <c r="AC138" i="12"/>
  <c r="N58" i="12"/>
  <c r="N368" i="12"/>
  <c r="N358" i="12"/>
  <c r="AC348" i="12"/>
  <c r="AC308" i="12"/>
  <c r="AD298" i="12"/>
  <c r="AE298" i="12" s="1"/>
  <c r="AC258" i="12"/>
  <c r="AD188" i="12"/>
  <c r="AC148" i="12"/>
  <c r="AE138" i="12"/>
  <c r="AE128" i="12"/>
  <c r="N108" i="12"/>
  <c r="AC98" i="12"/>
  <c r="AE188" i="12"/>
  <c r="AE88" i="12"/>
  <c r="N68" i="12"/>
  <c r="AC58" i="12"/>
  <c r="AD358" i="12"/>
  <c r="AE358" i="12" s="1"/>
  <c r="AC358" i="12"/>
  <c r="N328" i="12"/>
  <c r="AD308" i="12"/>
  <c r="AE308" i="12" s="1"/>
  <c r="AF308" i="12" s="1"/>
  <c r="M308" i="12" s="1"/>
  <c r="AD258" i="12"/>
  <c r="AE258" i="12" s="1"/>
  <c r="AD148" i="12"/>
  <c r="AE148" i="12" s="1"/>
  <c r="AF148" i="12" s="1"/>
  <c r="M148" i="12" s="1"/>
  <c r="N118" i="12"/>
  <c r="AC88" i="12"/>
  <c r="AC68" i="12"/>
  <c r="AD58" i="12"/>
  <c r="AE58" i="12" s="1"/>
  <c r="AE48" i="12"/>
  <c r="N28" i="12"/>
  <c r="AF288" i="12"/>
  <c r="M288" i="12" s="1"/>
  <c r="AF218" i="12"/>
  <c r="M218" i="12" s="1"/>
  <c r="AF118" i="12"/>
  <c r="M118" i="12" s="1"/>
  <c r="AE108" i="12"/>
  <c r="AF78" i="12"/>
  <c r="M78" i="12" s="1"/>
  <c r="AE268" i="12"/>
  <c r="AF208" i="12"/>
  <c r="M208" i="12" s="1"/>
  <c r="AF68" i="12"/>
  <c r="M68" i="12" s="1"/>
  <c r="AF38" i="12"/>
  <c r="M38" i="12" s="1"/>
  <c r="AF318" i="12"/>
  <c r="M318" i="12" s="1"/>
  <c r="AF248" i="12"/>
  <c r="M248" i="12" s="1"/>
  <c r="AF178" i="12"/>
  <c r="M178" i="12" s="1"/>
  <c r="AE28" i="12"/>
  <c r="AF338" i="12"/>
  <c r="M338" i="12" s="1"/>
  <c r="AF238" i="12"/>
  <c r="M238" i="12" s="1"/>
  <c r="AE228" i="12"/>
  <c r="AF168" i="12"/>
  <c r="M168" i="12" s="1"/>
  <c r="AF328" i="12"/>
  <c r="M328" i="12" s="1"/>
  <c r="AF158" i="12"/>
  <c r="M158" i="12" s="1"/>
  <c r="AF298" i="12"/>
  <c r="M298" i="12" s="1"/>
  <c r="AF138" i="12"/>
  <c r="M138" i="12" s="1"/>
  <c r="AF128" i="12"/>
  <c r="M128" i="12" s="1"/>
  <c r="AF198" i="12"/>
  <c r="M198" i="12" s="1"/>
  <c r="AF188" i="12"/>
  <c r="M188" i="12" s="1"/>
  <c r="AF98" i="12"/>
  <c r="M98" i="12" s="1"/>
  <c r="AF368" i="12"/>
  <c r="M368" i="12" s="1"/>
  <c r="AF358" i="12"/>
  <c r="M358" i="12" s="1"/>
  <c r="AE348" i="12"/>
  <c r="AF258" i="12"/>
  <c r="M258" i="12" s="1"/>
  <c r="AF58" i="12"/>
  <c r="M58" i="12" s="1"/>
  <c r="AF48" i="12"/>
  <c r="M48" i="12" s="1"/>
  <c r="AF18" i="12" l="1"/>
  <c r="M18" i="12" s="1"/>
  <c r="O18" i="12" s="1"/>
  <c r="O278" i="12"/>
  <c r="O98" i="12"/>
  <c r="O168" i="12"/>
  <c r="O318" i="12"/>
  <c r="O218" i="12"/>
  <c r="O148" i="12"/>
  <c r="O48" i="12"/>
  <c r="O188" i="12"/>
  <c r="O38" i="12"/>
  <c r="O288" i="12"/>
  <c r="O308" i="12"/>
  <c r="O198" i="12"/>
  <c r="O258" i="12"/>
  <c r="O338" i="12"/>
  <c r="O208" i="12"/>
  <c r="O238" i="12"/>
  <c r="O128" i="12"/>
  <c r="O138" i="12"/>
  <c r="O58" i="12"/>
  <c r="O358" i="12"/>
  <c r="O298" i="12"/>
  <c r="O178" i="12"/>
  <c r="O78" i="12"/>
  <c r="O68" i="12"/>
  <c r="O368" i="12"/>
  <c r="O158" i="12"/>
  <c r="O248" i="12"/>
  <c r="AF88" i="12"/>
  <c r="M88" i="12" s="1"/>
  <c r="O328" i="12"/>
  <c r="O118" i="12"/>
  <c r="AF348" i="12"/>
  <c r="M348" i="12" s="1"/>
  <c r="AF28" i="12"/>
  <c r="M28" i="12" s="1"/>
  <c r="AF108" i="12"/>
  <c r="M108" i="12" s="1"/>
  <c r="AF228" i="12"/>
  <c r="M228" i="12" s="1"/>
  <c r="AF268" i="12"/>
  <c r="M268" i="12" s="1"/>
  <c r="O108" i="12" l="1"/>
  <c r="O228" i="12"/>
  <c r="O348" i="12"/>
  <c r="O88" i="12"/>
  <c r="O28" i="12"/>
  <c r="O268" i="12"/>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AJ8" i="12"/>
  <c r="H8" i="15" s="1"/>
  <c r="AI8" i="12"/>
  <c r="H4" i="15" s="1"/>
  <c r="AH8" i="12"/>
  <c r="H6" i="15" s="1"/>
  <c r="AG8" i="12"/>
  <c r="AB8" i="12"/>
  <c r="AA8" i="12"/>
  <c r="Z8" i="12"/>
  <c r="Y8" i="12"/>
  <c r="X8" i="12"/>
  <c r="U8" i="12"/>
  <c r="T8" i="12"/>
  <c r="S8" i="12"/>
  <c r="N8" i="12" l="1"/>
  <c r="D6" i="15" s="1"/>
  <c r="H10" i="15"/>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6" i="1"/>
  <c r="E17" i="1" l="1"/>
  <c r="E18" i="1"/>
  <c r="E19" i="1"/>
  <c r="E20" i="1"/>
  <c r="E21" i="1"/>
  <c r="E22" i="1"/>
  <c r="E23" i="1"/>
  <c r="E24" i="1"/>
  <c r="E25" i="1"/>
  <c r="E26" i="1"/>
  <c r="E27" i="1"/>
  <c r="E28" i="1"/>
  <c r="E29" i="1"/>
  <c r="E30" i="1"/>
  <c r="E31" i="1"/>
  <c r="E32" i="1"/>
  <c r="E33" i="1"/>
  <c r="E34" i="1"/>
  <c r="E35" i="1"/>
  <c r="E36" i="1"/>
  <c r="E37" i="1"/>
  <c r="E38" i="1"/>
  <c r="E39" i="1"/>
  <c r="E40" i="1"/>
  <c r="E41" i="1"/>
  <c r="B41" i="1"/>
  <c r="B40" i="1"/>
  <c r="B39" i="1"/>
  <c r="B38" i="1"/>
  <c r="B37" i="1"/>
  <c r="B36" i="1"/>
  <c r="B35" i="1"/>
  <c r="B34" i="1"/>
  <c r="B33" i="1"/>
  <c r="B32" i="1"/>
  <c r="B31" i="1"/>
  <c r="B30" i="1"/>
  <c r="B29" i="1"/>
  <c r="B28" i="1"/>
  <c r="B27" i="1"/>
  <c r="B26" i="1"/>
  <c r="B25" i="1"/>
  <c r="B24" i="1"/>
  <c r="B23" i="1"/>
  <c r="B22" i="1"/>
  <c r="B21" i="1"/>
  <c r="B20" i="1"/>
  <c r="B19" i="1"/>
  <c r="B18" i="1"/>
  <c r="B17" i="1"/>
  <c r="E16" i="1"/>
  <c r="E15" i="1"/>
  <c r="E14" i="1"/>
  <c r="B14" i="1"/>
  <c r="E13" i="1"/>
  <c r="B13" i="1"/>
  <c r="E12" i="1"/>
  <c r="B12" i="1"/>
  <c r="B16" i="1"/>
  <c r="B15" i="1"/>
  <c r="E11" i="1" l="1"/>
  <c r="E10" i="1"/>
  <c r="E9" i="1"/>
  <c r="B11" i="1"/>
  <c r="B10" i="1"/>
  <c r="B9" i="1"/>
  <c r="E8" i="1"/>
  <c r="B8" i="1"/>
  <c r="E7" i="1"/>
  <c r="B7" i="1"/>
  <c r="B6" i="1"/>
  <c r="K10" i="1" l="1"/>
  <c r="F34" i="1" l="1"/>
  <c r="F30" i="1"/>
  <c r="F41" i="1"/>
  <c r="F39" i="1"/>
  <c r="F37" i="1"/>
  <c r="F35" i="1"/>
  <c r="F33" i="1"/>
  <c r="F29" i="1"/>
  <c r="F25" i="1"/>
  <c r="F23" i="1"/>
  <c r="F12" i="1"/>
  <c r="F40" i="1"/>
  <c r="F32" i="1"/>
  <c r="F24" i="1"/>
  <c r="F22" i="1"/>
  <c r="F18" i="1"/>
  <c r="F14" i="1"/>
  <c r="F38" i="1"/>
  <c r="F36" i="1"/>
  <c r="F31" i="1"/>
  <c r="F28" i="1"/>
  <c r="F27" i="1"/>
  <c r="F26" i="1"/>
  <c r="F21" i="1"/>
  <c r="F20" i="1"/>
  <c r="F19" i="1"/>
  <c r="F17" i="1"/>
  <c r="F16" i="1"/>
  <c r="F15" i="1"/>
  <c r="F13" i="1"/>
  <c r="F10" i="1" l="1"/>
  <c r="F9" i="1"/>
  <c r="F11" i="1"/>
  <c r="F8" i="1"/>
  <c r="F7" i="1" l="1"/>
  <c r="W8" i="12"/>
  <c r="V8" i="12"/>
  <c r="AD8" i="12" l="1"/>
  <c r="AE8" i="12" s="1"/>
  <c r="E6" i="1" l="1"/>
  <c r="AC8" i="12"/>
  <c r="AF8" i="12" l="1"/>
  <c r="M8" i="12" s="1"/>
  <c r="D8" i="15" l="1"/>
  <c r="O8" i="12"/>
  <c r="F6" i="1"/>
  <c r="D4" i="15" l="1"/>
  <c r="C138" i="6" s="1"/>
  <c r="C140" i="6" s="1"/>
  <c r="K9" i="1"/>
  <c r="K6" i="1"/>
  <c r="K7" i="1"/>
  <c r="K8" i="1"/>
</calcChain>
</file>

<file path=xl/sharedStrings.xml><?xml version="1.0" encoding="utf-8"?>
<sst xmlns="http://schemas.openxmlformats.org/spreadsheetml/2006/main" count="1782" uniqueCount="234">
  <si>
    <t>Références</t>
  </si>
  <si>
    <t>Titre</t>
  </si>
  <si>
    <t>Machine concernée</t>
  </si>
  <si>
    <t>Gravité</t>
  </si>
  <si>
    <t>Critique</t>
  </si>
  <si>
    <t>Moyenne</t>
  </si>
  <si>
    <t>Faible</t>
  </si>
  <si>
    <t>Vulnérabilités</t>
  </si>
  <si>
    <t>Forte</t>
  </si>
  <si>
    <t>Description</t>
  </si>
  <si>
    <t>Nombre</t>
  </si>
  <si>
    <t>Echelle de gravité des vulnérabilités</t>
  </si>
  <si>
    <t>Impact DICT</t>
  </si>
  <si>
    <t>Critère</t>
  </si>
  <si>
    <t>Disponibilité (D)</t>
  </si>
  <si>
    <t>Intégrité (I)</t>
  </si>
  <si>
    <t>Tracabilité / preuve (T)</t>
  </si>
  <si>
    <t>Confidentialité (C)</t>
  </si>
  <si>
    <t>Alteration de l'intégrité des données SI et métier</t>
  </si>
  <si>
    <t>Impact la disponibilité du SI ( service support / service métier )</t>
  </si>
  <si>
    <t>Porte atteinte à la confidentialité de la société</t>
  </si>
  <si>
    <t>Perte de tracabilité / preuve</t>
  </si>
  <si>
    <t>Impact sur le business</t>
  </si>
  <si>
    <t>Financier</t>
  </si>
  <si>
    <t>Opérationnel</t>
  </si>
  <si>
    <t>Image</t>
  </si>
  <si>
    <t>Légal</t>
  </si>
  <si>
    <t>Portant atteinte direct sur la trésorerie de la société</t>
  </si>
  <si>
    <t>Incidence direct sur le déroulement opérationnel des processus métier de la société</t>
  </si>
  <si>
    <t>Incidence direct sur l'image interne/externe de la société</t>
  </si>
  <si>
    <t>Portant atteinte sur le cadre légal de la société</t>
  </si>
  <si>
    <t xml:space="preserve"> </t>
  </si>
  <si>
    <t>Non Applicable [0]</t>
  </si>
  <si>
    <t>Ref. vulnérabilité</t>
  </si>
  <si>
    <t>Total</t>
  </si>
  <si>
    <t>Attack Vector</t>
  </si>
  <si>
    <t>Scope</t>
  </si>
  <si>
    <t>Vecteur</t>
  </si>
  <si>
    <t>Network (N)</t>
  </si>
  <si>
    <t>Adjacent (A)</t>
  </si>
  <si>
    <t>Local (L)</t>
  </si>
  <si>
    <t>Physical (P)</t>
  </si>
  <si>
    <t>Attack Complexity</t>
  </si>
  <si>
    <t>High (H)</t>
  </si>
  <si>
    <t>Low (L)</t>
  </si>
  <si>
    <t>Privileges Required</t>
  </si>
  <si>
    <t>None (N)</t>
  </si>
  <si>
    <t>User interaction</t>
  </si>
  <si>
    <t>Required (R)</t>
  </si>
  <si>
    <t>Unchanged (U)</t>
  </si>
  <si>
    <t>Changed ( C )</t>
  </si>
  <si>
    <t>Confidentiality</t>
  </si>
  <si>
    <t>Integrity</t>
  </si>
  <si>
    <t>Availablity</t>
  </si>
  <si>
    <t>Vecteur d'accès</t>
  </si>
  <si>
    <t>Impact DIC</t>
  </si>
  <si>
    <t>Criticité des vulnérabilités de l'infrastructure</t>
  </si>
  <si>
    <t>PLV</t>
  </si>
  <si>
    <t>PNV</t>
  </si>
  <si>
    <t>E_subsc</t>
  </si>
  <si>
    <t>I_Mul</t>
  </si>
  <si>
    <t>I_subsc</t>
  </si>
  <si>
    <t>Bsc</t>
  </si>
  <si>
    <t>Compexité d'attaque</t>
  </si>
  <si>
    <t>Privilèges requis</t>
  </si>
  <si>
    <t>Interraction utilisateur</t>
  </si>
  <si>
    <t>Impact Intégrité</t>
  </si>
  <si>
    <t>Complexité</t>
  </si>
  <si>
    <t>Privilège requis</t>
  </si>
  <si>
    <t>Interraction</t>
  </si>
  <si>
    <t>Impact Confidentiel</t>
  </si>
  <si>
    <t>Impact Dispo</t>
  </si>
  <si>
    <t>Impact Dispo.</t>
  </si>
  <si>
    <t>Impact Integ.</t>
  </si>
  <si>
    <t>Impact confident.</t>
  </si>
  <si>
    <t>Score CVSS</t>
  </si>
  <si>
    <t>Liste des vulnérabilités</t>
  </si>
  <si>
    <t>Phase d'attaque</t>
  </si>
  <si>
    <t>1_Reconnaissance</t>
  </si>
  <si>
    <t>2_Énumération</t>
  </si>
  <si>
    <t>Phase offensive</t>
  </si>
  <si>
    <t>Résultat impacts</t>
  </si>
  <si>
    <t>Résultat vecteurs</t>
  </si>
  <si>
    <t>Résultat scope</t>
  </si>
  <si>
    <t>Tachymetre</t>
  </si>
  <si>
    <t>Hidden</t>
  </si>
  <si>
    <t>Moyen</t>
  </si>
  <si>
    <t>Fort</t>
  </si>
  <si>
    <t>Taille</t>
  </si>
  <si>
    <t>Reste</t>
  </si>
  <si>
    <t>Zone vide</t>
  </si>
  <si>
    <t>Value</t>
  </si>
  <si>
    <t>5_Nettoyage</t>
  </si>
  <si>
    <t>Aiguille</t>
  </si>
  <si>
    <t>Score de criticité technique des vulnérabilités de l'infrastructure</t>
  </si>
  <si>
    <t>Impact business</t>
  </si>
  <si>
    <t>Impact Opérationnel</t>
  </si>
  <si>
    <t>Impact Légal</t>
  </si>
  <si>
    <t>Impact Image</t>
  </si>
  <si>
    <t>Impact Financier</t>
  </si>
  <si>
    <t>IMPACT LEGAL</t>
  </si>
  <si>
    <t>IMPACT IMAGE</t>
  </si>
  <si>
    <t>IMPACT OPERATIONNEL</t>
  </si>
  <si>
    <t>Impact Legal</t>
  </si>
  <si>
    <t>Impact Operationnal</t>
  </si>
  <si>
    <t>Impact financial</t>
  </si>
  <si>
    <t xml:space="preserve">IMPACT FINANCIER </t>
  </si>
  <si>
    <t xml:space="preserve">SCORE CVSS DE L'INFRASTRUCTURE </t>
  </si>
  <si>
    <t>Reference des vulnérabilité</t>
  </si>
  <si>
    <t>Type</t>
  </si>
  <si>
    <t>VULN.TEC</t>
  </si>
  <si>
    <t>VULN.APP</t>
  </si>
  <si>
    <t>VULN.NET</t>
  </si>
  <si>
    <t>VULN.PHY</t>
  </si>
  <si>
    <t>Vulnérabilité associé directement à une machine, protocole, service, …</t>
  </si>
  <si>
    <t>Vulnérabilité associé directement à une application</t>
  </si>
  <si>
    <t>Vulnérabilité associé à un équipement réseau (Switch, Antenne WIFI, réseau wifi)</t>
  </si>
  <si>
    <t>Description technique</t>
  </si>
  <si>
    <t>Description business</t>
  </si>
  <si>
    <t>Les coûts de dommages sont moins élevés que résoudre le problème [1]</t>
  </si>
  <si>
    <t>Effet mineur sur le bénéfice annuel [2]</t>
  </si>
  <si>
    <t>Effet significatif sur le bénéfice annuel [3]</t>
  </si>
  <si>
    <t>Pouvant amener au dépôt de bilan [4]</t>
  </si>
  <si>
    <t>Dégâts minimes [1]</t>
  </si>
  <si>
    <t>Perte de confiance [2]</t>
  </si>
  <si>
    <t>Perte de grandes comptes [3]</t>
  </si>
  <si>
    <t>Dégradation de la marque [4]</t>
  </si>
  <si>
    <t>Dégats limités sur la production [1]</t>
  </si>
  <si>
    <t>Dégats significatifs sur la production [2]</t>
  </si>
  <si>
    <t>Dégats majeurs sur la production [3]</t>
  </si>
  <si>
    <t>Arrêt de production sur le long terme [4]</t>
  </si>
  <si>
    <t>Non respect des engagements et SLA [1]</t>
  </si>
  <si>
    <t>Non respect d'une norme obligatoire (PCI-DSS, RGPD, …) [2]</t>
  </si>
  <si>
    <t>Perte d'une certification (ISO, PCI-DSS, …) [3]</t>
  </si>
  <si>
    <t>Poursuite judiciaire possible [4]</t>
  </si>
  <si>
    <t>Composant(s) concerné(s)</t>
  </si>
  <si>
    <t>Score Business</t>
  </si>
  <si>
    <t xml:space="preserve">SCORE IMPACT DE L'INFRASTRUCTURE </t>
  </si>
  <si>
    <t>RISQUE DE L'INFRASCTRUCTURE</t>
  </si>
  <si>
    <t xml:space="preserve">Risque cyber </t>
  </si>
  <si>
    <t>VULN.ORG</t>
  </si>
  <si>
    <t>Vulnérabilité exploitable uniquement physiquement</t>
  </si>
  <si>
    <t>Vulnérabilité d'ordre organisationnel</t>
  </si>
  <si>
    <t>ECHELLES &amp; VALEURS</t>
  </si>
  <si>
    <t>Echelles d'impact</t>
  </si>
  <si>
    <t>La vulnérabilité est possible a distance mais uniquement via une topologie adjacente physique (Bluetooth, 802.11, ..) ou logique (ARP, subnet local, ..)</t>
  </si>
  <si>
    <t>La vulnérabilité est possible à distance et par le biais de plusieurs sauts de réseau (Inter-subnet, Internet, ...)</t>
  </si>
  <si>
    <t>La vulnérabilité est possible uniquement en local sur le système cible (Clavier, console, POST Connexion) ou s'appuie sur l'interaction de l'utilisateur inciter à ouvrir un fchier malveillant)</t>
  </si>
  <si>
    <t>L'attaque necessite que l'attaquant touche ou panipule physiquement le composant (démarrage à froid, BOOT USB, attaque par péripherique)</t>
  </si>
  <si>
    <t>Faible impact 0 &lt; 3,9</t>
  </si>
  <si>
    <t>Impact moyen 4 &lt; 6,9</t>
  </si>
  <si>
    <t>Impact fort 7 &lt; 8,9</t>
  </si>
  <si>
    <t>Impact critique 9 &lt; 10</t>
  </si>
  <si>
    <t>Vecteur de calcul CVSS</t>
  </si>
  <si>
    <t>Il n'existe pas de conditions d'accès spécifique pour l'exploitation, un attaquant facilement reproduire l'attaque du composant vulnérable.</t>
  </si>
  <si>
    <t>L'exploitation exige que l'attaquant investisse d'efforts dans la préparation ou l'exécution contre le composant vulnérable avant que l'attaque soit réussi</t>
  </si>
  <si>
    <t>l'attaquant n'a pas besoin d'être authentifié pour exploiter la vulnérabilité</t>
  </si>
  <si>
    <t>L'attaquant requiert des privilèges d'utilisateur standard afin d'exploiter la vulnérabilité</t>
  </si>
  <si>
    <t>L'attaquant requiert des privilèges administrateur afin d'exploiter la vulnérabilité</t>
  </si>
  <si>
    <t>La vulnérabilité peut être exploité sans aucune interraction d'un utilisateur</t>
  </si>
  <si>
    <t>L'exploitation de la vulnérabilité nécéssite l'intéraction d'un utilisateur (Clique, ouverture PJ, installation logiciel, authentification, ...)</t>
  </si>
  <si>
    <t>La vulnérabilité exploitée ne peut affecter que les ressources gérées par le composant vulnérable.</t>
  </si>
  <si>
    <t xml:space="preserve">La vulnérabilité exploitée peut affecter des ressources au-delà de la portée du composant vulnérable. </t>
  </si>
  <si>
    <t>Il n'y a aucune perte de confidentialité au sein de la composante impactée.</t>
  </si>
  <si>
    <t>Il y a une certaine perte de confidentialité. L'accès à certaines informations restreintes est obtenu, mais l'attaquant n'a aucun contrôle sur les informations obtenues, ou le montant ou le type de perte est limité. La divulgation d'informations n'entraîne pas de perte grave et directe pour la composante concernée.</t>
  </si>
  <si>
    <t>Il y a une perte totale de confidentialité, ce qui entraîne la divulgation de toutes les ressources du composant impacté à l'attaquant (mot de passe de l'administrateur volé, clés de chiffrement privées d'un serveur Web)</t>
  </si>
  <si>
    <t>Perte totale d'intégrité ou une perte complète de protection. (l'attaquant est en mesure de modifier tous les fichiers protégés par le composant impacté.)</t>
  </si>
  <si>
    <t>L'attaquant n'a aucun contrôle sur les conséquences d'une modification, ou la quantité de modification est limitée. La modification des données n'a pas d'impact grave et direct sur la composante impactée.</t>
  </si>
  <si>
    <t>Il n'y a aucune perte d'intégrité au sein du composant impacté.</t>
  </si>
  <si>
    <t>Perte totale de disponibilité permettant le refuse d'accès au composant impacté (perte est soit soutenue (pendant que l'attaquant continue de livrer l'attaque), soit persistante (la condition persiste même après la fin de l'attaque))</t>
  </si>
  <si>
    <t>Les performances sont réduites ou il y a des interruptions dans la disponibilité des ressources.</t>
  </si>
  <si>
    <t>Il n'y a aucun impact sur la disponibilité au sein de la composante affectée.</t>
  </si>
  <si>
    <t>Vraisemblance</t>
  </si>
  <si>
    <t>Haute</t>
  </si>
  <si>
    <t>Le test d'intrusion est annoncé ou secret ? (Utilisateurs du périmètre)</t>
  </si>
  <si>
    <t>Quelle est la donnée principale qui créerait le plus grand risque pour l'organisation si elle était exposée, corrompue ou supprimée?</t>
  </si>
  <si>
    <t>Le ou les managers sont-ils conscients qu'un test est sur le point d'être exécuté?</t>
  </si>
  <si>
    <t>Réponses</t>
  </si>
  <si>
    <t>Questions aux managers</t>
  </si>
  <si>
    <t>L'ingénierie sociale est-elle destinée à obtenir un accès physique non autorisé? Si c'est le cas:
- Combien de personnes sont ciblées ?</t>
  </si>
  <si>
    <t>Le client a-t-il une liste des numéros de téléphone à laquelle il souhaiterait qu'une attaque de l'ingénierie sociale soit effectuée?</t>
  </si>
  <si>
    <t>Y a-t-il une liste d'adresse de courriel interdite dans le périmètre de la pratique ?</t>
  </si>
  <si>
    <t>Y a-t-il une liste d'adresse de courriel autorisé dans le périmètre de la pratique ?</t>
  </si>
  <si>
    <t>Pratique de social engineering autorisé dans les tests ?</t>
  </si>
  <si>
    <t>Questions d'ingénierie sociale</t>
  </si>
  <si>
    <t>Vol de materiel inclus dans les pratiques autorisés ? (Si oui, tout materiaux ? ou seulement une liste autorisé ?)</t>
  </si>
  <si>
    <t>L'utilisation de "crochetage" ou hack materiel est-elle autorisée?</t>
  </si>
  <si>
    <t>Existe-t-il des gardes de sécurité qui devront être contournés? Si c'est le cas:
- Les agents de sécurité sont-ils employés par une tierce partie?</t>
  </si>
  <si>
    <t>Cet emplacement physique est-il une installation partagée? Si c'est le cas:
- Combien d'étages sont dans la portée?
- Quels étages sont dans la portée?</t>
  </si>
  <si>
    <t>Combien de sites inclus dans le périmètre ?</t>
  </si>
  <si>
    <t>Questions d'attaque physique (RedTeam)</t>
  </si>
  <si>
    <t>Des réseau radio, bluetooth, RFID font-ils parti du périmètre ?</t>
  </si>
  <si>
    <t>Des réseaux WIFI font-il parti du périmètre ?</t>
  </si>
  <si>
    <t>Questions sans-fil / GSM</t>
  </si>
  <si>
    <t>Des équipements de sécurités risques t-ils de bloquer / remonter l'intrusion ?</t>
  </si>
  <si>
    <t>Y a-t-il des équipements avec pertes de données inadmissible ?</t>
  </si>
  <si>
    <t>Y a-t-il des équipements non maitrisé ou non sauvegardé sur le périmètre ? (Incapacité de rollback, pas de sauvegarde, …)</t>
  </si>
  <si>
    <t>Présence d'équipements appartenant à un tiers ? (Necessitant l'inclusion au contrat de pentest)</t>
  </si>
  <si>
    <t>Y a-t-il des équipements sauvegardés ou considérés fragiles ? (Systèmes avec tendances à tomber en panne, systèmes d'exploitation plus anciens ou qui ne sont pas mise à jour)</t>
  </si>
  <si>
    <t>Questions systèmes / réseaux</t>
  </si>
  <si>
    <t>Quel est le contexte de compétences de l'attaquant ?</t>
  </si>
  <si>
    <t>Quelles seraient les motivations de l'attaquant ?</t>
  </si>
  <si>
    <t>Quel est le contexte prévu dans le test d'intrusion ? (exemple: stagiaire malveillant, ex collaborateur, ..)</t>
  </si>
  <si>
    <t>Questions relatives au contexte de l'intrusion</t>
  </si>
  <si>
    <t>Un prêt de materiel interne est il prévue ? (poste utilisateur, carte à puce, …)</t>
  </si>
  <si>
    <t>Y a-t-il des obligations de disponibilité sur certains équipements ? (précisez si oui)</t>
  </si>
  <si>
    <t>Y a-t-il des exclusions d'horraire à prévoir durant l'énumeration ou l'exploitation ?</t>
  </si>
  <si>
    <t>Quelles sont les exclusions du test d'intrusion ?</t>
  </si>
  <si>
    <t>Quel est le périmètre du test d'intrusion ? (Site physique + Plage d'IP)</t>
  </si>
  <si>
    <t>Le test d'intrusion est il interne ou externe ?</t>
  </si>
  <si>
    <t xml:space="preserve">Quel est le type de test d'intrusion demandé ? (Redteam, blackbox, greybox, whitebox) </t>
  </si>
  <si>
    <t>Pourquoi le client a-t-il besoin d'effectuer un test d'intrusion sur son environnement ?</t>
  </si>
  <si>
    <t>Questions relatives au test d'intrusion</t>
  </si>
  <si>
    <t xml:space="preserve">Questionnaire d'engagement </t>
  </si>
  <si>
    <t>Introduction du framework Pentest d'Infrastructure ESD Academy</t>
  </si>
  <si>
    <t>Le framework de pentest permet d'avoir une vision complète d'un test d'intrusion orienté "Infrastructure"</t>
  </si>
  <si>
    <t>Celui-ci permet de renseigner les vulnérabilités identifiées et exploitées durant le test d'intrusion et d'en sortir un score d'impact technique et métier</t>
  </si>
  <si>
    <t>Le framework est composé :</t>
  </si>
  <si>
    <t>Document Framework Pentest</t>
  </si>
  <si>
    <t>1) Introduction : Rappel sur le fonctionnement et plan du framework</t>
  </si>
  <si>
    <t>2) Références : Contient les références et liste de donnée composant le framework</t>
  </si>
  <si>
    <t>3) Questionnaires ROE : Questionnaire permettant de dimmensionner et comprendre les besoins du clients concernant le test à effectuer</t>
  </si>
  <si>
    <t>4) Vulnérabilités : Inscription des vulnérabilités identifiées et évaluation des impacts</t>
  </si>
  <si>
    <t>5) Calcul de score : Scoring final des vulnérabilités et impact à l'organisation</t>
  </si>
  <si>
    <t>6) Synthèse : Synthèse technique simple des vulnérabilités identifiées</t>
  </si>
  <si>
    <t>Suivi Pentest</t>
  </si>
  <si>
    <t>2) Steps : Contient la feuille de route avec la méthodologie et les outils à effetcuer durant le test</t>
  </si>
  <si>
    <t>3) Cheatsheet : Commandes utiles (aide mémoire)</t>
  </si>
  <si>
    <t>4) Suivi d'intrusion : Suivi d'équipe sur l'avancée de l'intrusion(Loot, Machines compromises, malware déposés, comptes créés, …)</t>
  </si>
  <si>
    <t>1) Références : Contient les références et liste de donnée composant le document de suivi</t>
  </si>
  <si>
    <t>3_Exploitation</t>
  </si>
  <si>
    <t>4_Post-Exploitation</t>
  </si>
  <si>
    <t>Credit : Jeremy Khalfa</t>
  </si>
  <si>
    <t>K-lfa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</si>
</sst>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b/>
      <sz val="10"/>
      <name val="Calibri"/>
      <family val="2"/>
      <scheme val="minor"/>
    </font>
    <font>
      <b/>
      <sz val="11"/>
      <color rgb="FF000000"/>
      <name val="Calibri"/>
      <family val="2"/>
    </font>
    <font>
      <sz val="10"/>
      <color rgb="FF000000"/>
      <name val="Calibri"/>
      <family val="2"/>
    </font>
    <font>
      <sz val="10"/>
      <color rgb="FF000000"/>
      <name val="Arial"/>
      <family val="2"/>
    </font>
    <font>
      <b/>
      <i/>
      <sz val="11"/>
      <color rgb="FF000000"/>
      <name val="Oxygen"/>
    </font>
    <font>
      <b/>
      <sz val="11"/>
      <color rgb="FF000000"/>
      <name val="Oxygen"/>
    </font>
    <font>
      <i/>
      <sz val="11"/>
      <color rgb="FFFFFFFF"/>
      <name val="Oxygen"/>
    </font>
    <font>
      <sz val="11"/>
      <color rgb="FFFFFFFF"/>
      <name val="Oxygen"/>
    </font>
    <font>
      <sz val="11"/>
      <color rgb="FF000000"/>
      <name val="Oxygen"/>
    </font>
    <font>
      <sz val="10"/>
      <name val="Arial"/>
      <family val="2"/>
    </font>
    <font>
      <sz val="9"/>
      <color rgb="FF000000"/>
      <name val="Oxygen"/>
    </font>
    <font>
      <b/>
      <sz val="9"/>
      <color rgb="FF000000"/>
      <name val="Oxygen"/>
    </font>
    <font>
      <sz val="10"/>
      <name val="Arial"/>
      <family val="2"/>
    </font>
    <font>
      <b/>
      <sz val="10"/>
      <color rgb="FFFFFFFF"/>
      <name val="Oxygen"/>
    </font>
    <font>
      <sz val="10"/>
      <color rgb="FF000000"/>
      <name val="Arial"/>
      <family val="2"/>
    </font>
    <font>
      <i/>
      <sz val="11"/>
      <color rgb="FF000000"/>
      <name val="Oxygen"/>
    </font>
    <font>
      <b/>
      <sz val="11"/>
      <color rgb="FFFFFFFF"/>
      <name val="Oxygen"/>
    </font>
    <font>
      <sz val="11"/>
      <color theme="1"/>
      <name val="Calibri"/>
      <family val="2"/>
      <scheme val="minor"/>
    </font>
    <font>
      <b/>
      <sz val="11"/>
      <color theme="1"/>
      <name val="Calibri"/>
      <family val="2"/>
      <scheme val="minor"/>
    </font>
    <font>
      <u/>
      <sz val="10"/>
      <color indexed="12"/>
      <name val="Arial"/>
      <family val="2"/>
    </font>
    <font>
      <b/>
      <sz val="8"/>
      <color theme="1"/>
      <name val="Calibri"/>
      <family val="2"/>
      <scheme val="minor"/>
    </font>
    <font>
      <b/>
      <sz val="10"/>
      <color rgb="FF000000"/>
      <name val="Oxygen"/>
    </font>
    <font>
      <sz val="10"/>
      <color rgb="FF000000"/>
      <name val="Calibri"/>
      <family val="2"/>
      <scheme val="minor"/>
    </font>
    <font>
      <sz val="10"/>
      <name val="Calibri"/>
      <family val="2"/>
      <scheme val="minor"/>
    </font>
    <font>
      <sz val="11"/>
      <color rgb="FF000000"/>
      <name val="Arial"/>
      <family val="2"/>
    </font>
    <font>
      <b/>
      <sz val="10"/>
      <color rgb="FF000000"/>
      <name val="Arial"/>
      <family val="2"/>
    </font>
    <font>
      <sz val="8"/>
      <name val="Calibri"/>
      <family val="2"/>
      <scheme val="minor"/>
    </font>
    <font>
      <b/>
      <sz val="9"/>
      <name val="Calibri"/>
      <family val="2"/>
      <scheme val="minor"/>
    </font>
    <font>
      <sz val="10"/>
      <color rgb="FF000000"/>
      <name val="Calibri Light"/>
      <family val="2"/>
      <scheme val="major"/>
    </font>
    <font>
      <b/>
      <sz val="8"/>
      <color rgb="FF000000"/>
      <name val="Calibri Light"/>
      <family val="2"/>
      <scheme val="major"/>
    </font>
    <font>
      <b/>
      <i/>
      <sz val="12"/>
      <color rgb="FF000000"/>
      <name val="Oxygen"/>
    </font>
    <font>
      <sz val="9"/>
      <name val="Calibri"/>
      <family val="2"/>
      <scheme val="minor"/>
    </font>
    <font>
      <b/>
      <sz val="9"/>
      <color theme="1"/>
      <name val="Oxygen"/>
    </font>
    <font>
      <sz val="9"/>
      <color theme="1"/>
      <name val="Oxygen"/>
    </font>
    <font>
      <sz val="10"/>
      <color theme="1"/>
      <name val="Oxygen"/>
    </font>
    <font>
      <b/>
      <u/>
      <sz val="11"/>
      <color rgb="FF000000"/>
      <name val="Arial"/>
      <family val="2"/>
    </font>
    <font>
      <b/>
      <u/>
      <sz val="14"/>
      <color rgb="FF000000"/>
      <name val="Arial"/>
      <family val="2"/>
    </font>
    <font>
      <b/>
      <u/>
      <sz val="11"/>
      <color theme="1"/>
      <name val="Arial"/>
      <family val="2"/>
    </font>
    <font>
      <b/>
      <u/>
      <sz val="11"/>
      <name val="Arial"/>
      <family val="2"/>
    </font>
    <font>
      <b/>
      <sz val="12"/>
      <color theme="0"/>
      <name val="Arial"/>
      <family val="2"/>
    </font>
    <font>
      <b/>
      <sz val="14"/>
      <color theme="0"/>
      <name val="Arial"/>
      <family val="2"/>
    </font>
    <font>
      <sz val="12"/>
      <color rgb="FF000000"/>
      <name val="Arial"/>
      <family val="2"/>
    </font>
    <font>
      <b/>
      <sz val="12"/>
      <color rgb="FF000000"/>
      <name val="Arial"/>
      <family val="2"/>
    </font>
    <font>
      <sz val="10"/>
      <color rgb="FF000000"/>
      <name val="Arial"/>
    </font>
    <font>
      <sz val="10"/>
      <color theme="1"/>
      <name val="Calibri"/>
    </font>
    <font>
      <sz val="12"/>
      <color theme="1"/>
      <name val="Arial"/>
    </font>
    <font>
      <b/>
      <sz val="11"/>
      <color rgb="FFF3F3F3"/>
      <name val="Oxygen"/>
    </font>
    <font>
      <sz val="10"/>
      <color rgb="FF252525"/>
      <name val="Oxygen"/>
    </font>
    <font>
      <b/>
      <sz val="12"/>
      <color rgb="FFF3F3F3"/>
      <name val="Oxygen"/>
    </font>
    <font>
      <sz val="12"/>
      <color theme="1"/>
      <name val="Verdana"/>
    </font>
    <font>
      <u/>
      <sz val="11"/>
      <color theme="10"/>
      <name val="Calibri"/>
      <family val="2"/>
      <scheme val="minor"/>
    </font>
    <font>
      <sz val="12"/>
      <name val="Arial"/>
      <family val="2"/>
    </font>
  </fonts>
  <fills count="2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rgb="FFFFFFFF"/>
      </patternFill>
    </fill>
    <fill>
      <patternFill patternType="solid">
        <fgColor rgb="FFD9D9D9"/>
        <bgColor rgb="FFD9D9D9"/>
      </patternFill>
    </fill>
    <fill>
      <patternFill patternType="solid">
        <fgColor rgb="FF363636"/>
        <bgColor rgb="FF363636"/>
      </patternFill>
    </fill>
    <fill>
      <patternFill patternType="solid">
        <fgColor theme="4" tint="-0.249977111117893"/>
        <bgColor rgb="FF363636"/>
      </patternFill>
    </fill>
    <fill>
      <patternFill patternType="solid">
        <fgColor theme="0" tint="-0.249977111117893"/>
        <bgColor rgb="FFD9D9D9"/>
      </patternFill>
    </fill>
    <fill>
      <patternFill patternType="solid">
        <fgColor theme="0" tint="-0.249977111117893"/>
        <bgColor indexed="64"/>
      </patternFill>
    </fill>
    <fill>
      <patternFill patternType="solid">
        <fgColor theme="0" tint="-0.14999847407452621"/>
        <bgColor rgb="FFD9D9D9"/>
      </patternFill>
    </fill>
    <fill>
      <patternFill patternType="solid">
        <fgColor theme="0"/>
        <bgColor rgb="FF00FF00"/>
      </patternFill>
    </fill>
    <fill>
      <patternFill patternType="solid">
        <fgColor theme="0"/>
        <bgColor rgb="FFFFFF00"/>
      </patternFill>
    </fill>
    <fill>
      <patternFill patternType="solid">
        <fgColor theme="0"/>
        <bgColor rgb="FF6D9EEB"/>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FF"/>
        <bgColor rgb="FFFFFFFF"/>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8">
    <xf numFmtId="0" fontId="0" fillId="0" borderId="0"/>
    <xf numFmtId="0" fontId="7" fillId="0" borderId="0"/>
    <xf numFmtId="0" fontId="18" fillId="0" borderId="0"/>
    <xf numFmtId="0" fontId="21" fillId="0" borderId="0"/>
    <xf numFmtId="0" fontId="13" fillId="0" borderId="0"/>
    <xf numFmtId="0" fontId="23" fillId="0" borderId="0" applyNumberFormat="0" applyFill="0" applyBorder="0" applyAlignment="0" applyProtection="0">
      <alignment vertical="top"/>
      <protection locked="0"/>
    </xf>
    <xf numFmtId="0" fontId="47" fillId="0" borderId="0"/>
    <xf numFmtId="0" fontId="54" fillId="0" borderId="0" applyNumberFormat="0" applyFill="0" applyBorder="0" applyAlignment="0" applyProtection="0"/>
  </cellStyleXfs>
  <cellXfs count="200">
    <xf numFmtId="0" fontId="0" fillId="0" borderId="0" xfId="0"/>
    <xf numFmtId="0" fontId="0" fillId="2" borderId="0" xfId="0" applyFill="1"/>
    <xf numFmtId="0" fontId="1" fillId="2" borderId="1" xfId="0" applyFont="1" applyFill="1" applyBorder="1"/>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0" xfId="0" applyFill="1" applyAlignment="1">
      <alignment horizontal="center" vertical="center"/>
    </xf>
    <xf numFmtId="0" fontId="3"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pplyProtection="1">
      <alignment horizontal="right" vertical="center"/>
    </xf>
    <xf numFmtId="0" fontId="1" fillId="6" borderId="1" xfId="0" applyNumberFormat="1" applyFont="1" applyFill="1" applyBorder="1" applyAlignment="1">
      <alignment horizontal="center" vertical="center"/>
    </xf>
    <xf numFmtId="0" fontId="1" fillId="7"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9" fillId="8" borderId="0" xfId="1" applyFont="1" applyFill="1" applyAlignment="1">
      <alignment horizontal="center" vertical="center" wrapText="1"/>
    </xf>
    <xf numFmtId="0" fontId="7" fillId="2" borderId="0" xfId="1" applyFill="1"/>
    <xf numFmtId="0" fontId="10" fillId="8" borderId="0" xfId="1" applyFont="1" applyFill="1" applyAlignment="1">
      <alignment horizontal="center" vertical="center" wrapText="1"/>
    </xf>
    <xf numFmtId="0" fontId="7" fillId="2" borderId="0" xfId="1" applyFill="1" applyAlignment="1"/>
    <xf numFmtId="0" fontId="7" fillId="2" borderId="0" xfId="1" applyFill="1" applyAlignment="1">
      <alignment horizontal="center"/>
    </xf>
    <xf numFmtId="0" fontId="8" fillId="8" borderId="0" xfId="1" applyFont="1" applyFill="1" applyAlignment="1">
      <alignment vertical="center" wrapText="1"/>
    </xf>
    <xf numFmtId="0" fontId="7" fillId="13" borderId="0" xfId="1" applyFill="1" applyAlignment="1"/>
    <xf numFmtId="1" fontId="7" fillId="2" borderId="0" xfId="1" applyNumberFormat="1" applyFill="1"/>
    <xf numFmtId="0" fontId="8" fillId="12" borderId="0" xfId="1" applyFont="1" applyFill="1" applyBorder="1" applyAlignment="1">
      <alignment vertical="center"/>
    </xf>
    <xf numFmtId="0" fontId="7" fillId="13" borderId="0" xfId="1" applyFill="1" applyBorder="1" applyAlignment="1"/>
    <xf numFmtId="0" fontId="14" fillId="0" borderId="7" xfId="1" applyFont="1" applyBorder="1" applyAlignment="1">
      <alignment horizontal="center" vertical="center" wrapText="1"/>
    </xf>
    <xf numFmtId="0" fontId="7" fillId="2" borderId="0" xfId="1" applyFill="1" applyBorder="1"/>
    <xf numFmtId="0" fontId="14" fillId="0" borderId="12" xfId="1" applyFont="1" applyBorder="1" applyAlignment="1">
      <alignment horizontal="center" vertical="center" wrapText="1"/>
    </xf>
    <xf numFmtId="0" fontId="14" fillId="0" borderId="13" xfId="1" applyFont="1" applyBorder="1" applyAlignment="1">
      <alignment horizontal="center" vertical="center" wrapText="1"/>
    </xf>
    <xf numFmtId="0" fontId="14" fillId="0" borderId="15" xfId="1" applyFont="1" applyBorder="1" applyAlignment="1">
      <alignment horizontal="center" vertical="center" wrapText="1"/>
    </xf>
    <xf numFmtId="0" fontId="14" fillId="0" borderId="16" xfId="1" applyFont="1" applyBorder="1" applyAlignment="1">
      <alignment horizontal="center" vertical="center" wrapText="1"/>
    </xf>
    <xf numFmtId="0" fontId="0" fillId="2" borderId="0" xfId="0" applyFill="1" applyAlignment="1">
      <alignment wrapText="1"/>
    </xf>
    <xf numFmtId="0" fontId="22" fillId="2" borderId="0" xfId="0" applyFont="1" applyFill="1" applyAlignment="1">
      <alignment wrapText="1"/>
    </xf>
    <xf numFmtId="0" fontId="0" fillId="2" borderId="1" xfId="0"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0" fillId="2" borderId="18"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6" xfId="0" applyFill="1" applyBorder="1" applyAlignment="1">
      <alignment horizontal="center" vertical="center" wrapText="1"/>
    </xf>
    <xf numFmtId="0" fontId="24" fillId="2" borderId="1" xfId="0" applyFont="1" applyFill="1" applyBorder="1" applyAlignment="1">
      <alignment vertical="center" wrapText="1"/>
    </xf>
    <xf numFmtId="0" fontId="24" fillId="2" borderId="1" xfId="0" applyFont="1" applyFill="1" applyBorder="1" applyAlignment="1">
      <alignment horizontal="center" vertical="center" wrapText="1"/>
    </xf>
    <xf numFmtId="0" fontId="0" fillId="2" borderId="0" xfId="0" applyFill="1" applyAlignment="1">
      <alignment horizontal="center" vertical="center" wrapText="1"/>
    </xf>
    <xf numFmtId="0" fontId="15" fillId="9" borderId="1" xfId="1" applyFont="1" applyFill="1" applyBorder="1" applyAlignment="1">
      <alignment horizontal="center" vertical="center" wrapText="1"/>
    </xf>
    <xf numFmtId="0" fontId="9" fillId="8" borderId="1" xfId="1" applyFont="1" applyFill="1" applyBorder="1" applyAlignment="1">
      <alignment horizontal="center" vertical="center" wrapText="1"/>
    </xf>
    <xf numFmtId="0" fontId="25" fillId="9" borderId="1" xfId="1" applyFont="1" applyFill="1" applyBorder="1" applyAlignment="1">
      <alignment horizontal="center" vertical="center" wrapText="1"/>
    </xf>
    <xf numFmtId="0" fontId="25" fillId="9" borderId="6" xfId="1" applyFont="1" applyFill="1" applyBorder="1" applyAlignment="1">
      <alignment horizontal="center" vertical="center" wrapText="1"/>
    </xf>
    <xf numFmtId="0" fontId="5" fillId="2" borderId="0" xfId="1" applyFont="1" applyFill="1" applyAlignment="1">
      <alignment vertical="center" wrapText="1"/>
    </xf>
    <xf numFmtId="0" fontId="7" fillId="2" borderId="0" xfId="1" applyFill="1" applyAlignment="1">
      <alignment vertical="center" wrapText="1"/>
    </xf>
    <xf numFmtId="0" fontId="1" fillId="2" borderId="0" xfId="0" applyFont="1" applyFill="1"/>
    <xf numFmtId="0" fontId="26" fillId="15" borderId="1" xfId="0" applyFont="1" applyFill="1" applyBorder="1" applyAlignment="1">
      <alignment horizontal="left" vertical="center" wrapText="1"/>
    </xf>
    <xf numFmtId="0" fontId="26" fillId="16" borderId="1" xfId="0" applyFont="1" applyFill="1" applyBorder="1" applyAlignment="1">
      <alignment horizontal="left" vertical="center" wrapText="1"/>
    </xf>
    <xf numFmtId="0" fontId="27" fillId="2" borderId="1" xfId="0" applyFont="1" applyFill="1" applyBorder="1" applyAlignment="1">
      <alignment vertical="center" wrapText="1"/>
    </xf>
    <xf numFmtId="0" fontId="26" fillId="17" borderId="1" xfId="0" applyFont="1" applyFill="1" applyBorder="1" applyAlignment="1">
      <alignment horizontal="left" vertical="center" wrapText="1"/>
    </xf>
    <xf numFmtId="0" fontId="19" fillId="8" borderId="0" xfId="1" applyFont="1" applyFill="1" applyAlignment="1">
      <alignment vertical="center" wrapText="1"/>
    </xf>
    <xf numFmtId="0" fontId="12" fillId="8" borderId="0" xfId="1" applyFont="1" applyFill="1" applyAlignment="1">
      <alignment horizontal="center" vertical="center" wrapText="1"/>
    </xf>
    <xf numFmtId="0" fontId="18" fillId="2" borderId="0" xfId="1" applyFont="1" applyFill="1"/>
    <xf numFmtId="0" fontId="28" fillId="2" borderId="0" xfId="1" applyFont="1" applyFill="1" applyAlignment="1">
      <alignment horizontal="left" vertical="center"/>
    </xf>
    <xf numFmtId="0" fontId="29" fillId="2" borderId="0" xfId="1" applyFont="1" applyFill="1"/>
    <xf numFmtId="0" fontId="22" fillId="2" borderId="6" xfId="0" applyFont="1" applyFill="1" applyBorder="1" applyAlignment="1">
      <alignment horizontal="center" vertical="center" wrapText="1"/>
    </xf>
    <xf numFmtId="0" fontId="28" fillId="2" borderId="0" xfId="1" applyFont="1" applyFill="1"/>
    <xf numFmtId="0" fontId="7" fillId="2" borderId="0" xfId="1" applyFill="1" applyAlignment="1">
      <alignment horizontal="left" vertical="center" wrapText="1"/>
    </xf>
    <xf numFmtId="0" fontId="5" fillId="2" borderId="0" xfId="1" applyFont="1" applyFill="1" applyAlignment="1">
      <alignment horizontal="left" vertical="center" wrapText="1"/>
    </xf>
    <xf numFmtId="0" fontId="5" fillId="2" borderId="0" xfId="1" applyFont="1" applyFill="1" applyAlignment="1">
      <alignment horizontal="left"/>
    </xf>
    <xf numFmtId="0" fontId="6" fillId="2" borderId="0" xfId="1" applyFont="1" applyFill="1" applyAlignment="1">
      <alignment horizontal="left"/>
    </xf>
    <xf numFmtId="0" fontId="18" fillId="2" borderId="1" xfId="1" applyFont="1" applyFill="1" applyBorder="1" applyAlignment="1">
      <alignment horizontal="left"/>
    </xf>
    <xf numFmtId="0" fontId="16" fillId="2" borderId="1" xfId="1" applyFont="1" applyFill="1" applyBorder="1" applyAlignment="1">
      <alignment horizontal="left"/>
    </xf>
    <xf numFmtId="0" fontId="7" fillId="2" borderId="1" xfId="1" applyFill="1" applyBorder="1" applyAlignment="1">
      <alignment horizontal="left"/>
    </xf>
    <xf numFmtId="0" fontId="7" fillId="2" borderId="1" xfId="1" applyFill="1" applyBorder="1" applyAlignment="1">
      <alignment horizontal="left" vertical="center"/>
    </xf>
    <xf numFmtId="0" fontId="2" fillId="4"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18" borderId="1" xfId="0" applyFont="1" applyFill="1" applyBorder="1" applyAlignment="1">
      <alignment horizontal="right" vertical="center"/>
    </xf>
    <xf numFmtId="0" fontId="22" fillId="2" borderId="0" xfId="0" applyFont="1" applyFill="1" applyBorder="1" applyAlignment="1">
      <alignment horizontal="center" vertical="center" wrapText="1"/>
    </xf>
    <xf numFmtId="0" fontId="14" fillId="2" borderId="0" xfId="1" applyFont="1" applyFill="1" applyBorder="1" applyAlignment="1">
      <alignment horizontal="center" vertical="center" wrapText="1"/>
    </xf>
    <xf numFmtId="0" fontId="0" fillId="2" borderId="0" xfId="0" applyFill="1" applyBorder="1" applyAlignment="1">
      <alignment horizontal="center" vertical="center" wrapText="1"/>
    </xf>
    <xf numFmtId="0" fontId="1" fillId="2" borderId="0" xfId="0" applyFont="1" applyFill="1" applyBorder="1" applyAlignment="1">
      <alignment horizontal="center" vertical="center" wrapText="1"/>
    </xf>
    <xf numFmtId="0" fontId="7" fillId="2" borderId="1" xfId="1" applyFill="1" applyBorder="1"/>
    <xf numFmtId="0" fontId="7" fillId="2" borderId="1" xfId="1" applyFill="1" applyBorder="1" applyAlignment="1">
      <alignment horizontal="center" vertical="center"/>
    </xf>
    <xf numFmtId="0" fontId="33" fillId="2" borderId="1" xfId="1" applyFont="1" applyFill="1" applyBorder="1" applyAlignment="1">
      <alignment horizontal="center" vertical="center" wrapText="1"/>
    </xf>
    <xf numFmtId="0" fontId="35" fillId="2" borderId="1" xfId="0" applyFont="1" applyFill="1" applyBorder="1" applyAlignment="1">
      <alignment horizontal="right" vertical="center"/>
    </xf>
    <xf numFmtId="0" fontId="0" fillId="2" borderId="1" xfId="0" applyFill="1" applyBorder="1" applyAlignment="1">
      <alignment horizontal="center" vertical="center"/>
    </xf>
    <xf numFmtId="0" fontId="32" fillId="2" borderId="1" xfId="1" applyFont="1" applyFill="1" applyBorder="1" applyAlignment="1">
      <alignment horizontal="center"/>
    </xf>
    <xf numFmtId="0" fontId="36" fillId="2" borderId="27" xfId="0" applyFont="1" applyFill="1" applyBorder="1" applyAlignment="1">
      <alignment horizontal="center" vertical="center" wrapText="1"/>
    </xf>
    <xf numFmtId="0" fontId="14" fillId="2" borderId="19" xfId="1" applyFont="1" applyFill="1" applyBorder="1" applyAlignment="1">
      <alignment horizontal="center" vertical="center" wrapText="1"/>
    </xf>
    <xf numFmtId="0" fontId="0" fillId="2" borderId="27" xfId="0" applyFont="1" applyFill="1" applyBorder="1" applyAlignment="1">
      <alignment horizontal="center" vertical="center" wrapText="1"/>
    </xf>
    <xf numFmtId="0" fontId="15" fillId="9" borderId="6" xfId="1" applyFont="1" applyFill="1" applyBorder="1" applyAlignment="1">
      <alignment horizontal="center" vertical="center" wrapText="1"/>
    </xf>
    <xf numFmtId="0" fontId="14" fillId="0" borderId="7" xfId="1" applyFont="1" applyBorder="1" applyAlignment="1">
      <alignment horizontal="center" vertical="center" wrapText="1"/>
    </xf>
    <xf numFmtId="0" fontId="14" fillId="0" borderId="16" xfId="1" applyFont="1" applyBorder="1" applyAlignment="1">
      <alignment horizontal="center" vertical="center" wrapText="1"/>
    </xf>
    <xf numFmtId="0" fontId="36" fillId="2" borderId="38" xfId="0" applyFont="1" applyFill="1" applyBorder="1" applyAlignment="1">
      <alignment horizontal="center" vertical="center" wrapText="1"/>
    </xf>
    <xf numFmtId="0" fontId="7" fillId="2" borderId="0" xfId="1" applyFill="1" applyAlignment="1">
      <alignment vertical="center"/>
    </xf>
    <xf numFmtId="0" fontId="18" fillId="2" borderId="0" xfId="1" applyFont="1" applyFill="1" applyAlignment="1">
      <alignment vertical="center"/>
    </xf>
    <xf numFmtId="0" fontId="22" fillId="0" borderId="0" xfId="0" applyFont="1" applyAlignment="1">
      <alignment vertical="center"/>
    </xf>
    <xf numFmtId="0" fontId="40" fillId="2" borderId="0" xfId="1" applyFont="1" applyFill="1" applyAlignment="1">
      <alignment horizontal="center" vertical="center"/>
    </xf>
    <xf numFmtId="0" fontId="22" fillId="2" borderId="0" xfId="0" applyFont="1" applyFill="1" applyAlignment="1">
      <alignment horizontal="left"/>
    </xf>
    <xf numFmtId="0" fontId="0" fillId="2" borderId="0" xfId="0" applyFill="1" applyAlignment="1">
      <alignment horizontal="left"/>
    </xf>
    <xf numFmtId="0" fontId="7" fillId="2" borderId="43" xfId="1" applyFill="1" applyBorder="1" applyAlignment="1">
      <alignment horizontal="center"/>
    </xf>
    <xf numFmtId="0" fontId="39" fillId="2" borderId="0" xfId="1" applyFont="1" applyFill="1" applyAlignment="1">
      <alignment vertical="center" wrapText="1"/>
    </xf>
    <xf numFmtId="0" fontId="7" fillId="2" borderId="43" xfId="1" applyFill="1" applyBorder="1" applyAlignment="1">
      <alignment vertical="center" wrapText="1"/>
    </xf>
    <xf numFmtId="0" fontId="1" fillId="2" borderId="0" xfId="0" applyFont="1" applyFill="1" applyAlignment="1"/>
    <xf numFmtId="0" fontId="41" fillId="2" borderId="0" xfId="0" applyFont="1" applyFill="1"/>
    <xf numFmtId="0" fontId="42" fillId="2" borderId="0" xfId="1" applyFont="1" applyFill="1" applyAlignment="1">
      <alignment horizontal="left"/>
    </xf>
    <xf numFmtId="0" fontId="1" fillId="2" borderId="0" xfId="0" applyFont="1" applyFill="1" applyAlignment="1">
      <alignment wrapText="1"/>
    </xf>
    <xf numFmtId="0" fontId="7" fillId="2" borderId="43" xfId="1" applyFill="1" applyBorder="1"/>
    <xf numFmtId="0" fontId="0" fillId="2" borderId="43" xfId="0" applyFill="1" applyBorder="1"/>
    <xf numFmtId="0" fontId="44" fillId="21" borderId="0" xfId="1" applyFont="1" applyFill="1" applyAlignment="1">
      <alignment horizontal="center" vertical="center"/>
    </xf>
    <xf numFmtId="0" fontId="46" fillId="2" borderId="1" xfId="1" applyFont="1" applyFill="1" applyBorder="1" applyAlignment="1">
      <alignment horizontal="center" vertical="center"/>
    </xf>
    <xf numFmtId="0" fontId="45" fillId="22" borderId="0" xfId="1" applyFont="1" applyFill="1" applyAlignment="1">
      <alignment horizontal="center" vertical="center"/>
    </xf>
    <xf numFmtId="0" fontId="45" fillId="23" borderId="0" xfId="1" applyFont="1" applyFill="1" applyAlignment="1">
      <alignment horizontal="center" vertical="center"/>
    </xf>
    <xf numFmtId="0" fontId="45" fillId="24" borderId="0" xfId="1" applyFont="1" applyFill="1" applyAlignment="1">
      <alignment horizontal="center" vertical="center"/>
    </xf>
    <xf numFmtId="0" fontId="43" fillId="4" borderId="0" xfId="1" applyFont="1" applyFill="1" applyAlignment="1">
      <alignment horizontal="center" vertical="center"/>
    </xf>
    <xf numFmtId="0" fontId="47" fillId="0" borderId="0" xfId="6"/>
    <xf numFmtId="0" fontId="47" fillId="0" borderId="0" xfId="6" applyAlignment="1">
      <alignment horizontal="left"/>
    </xf>
    <xf numFmtId="0" fontId="47" fillId="0" borderId="0" xfId="6" applyAlignment="1">
      <alignment horizontal="center" vertical="center"/>
    </xf>
    <xf numFmtId="0" fontId="48" fillId="25" borderId="0" xfId="6" applyFont="1" applyFill="1" applyAlignment="1">
      <alignment horizontal="left"/>
    </xf>
    <xf numFmtId="0" fontId="48" fillId="25" borderId="0" xfId="6" applyFont="1" applyFill="1"/>
    <xf numFmtId="0" fontId="48" fillId="25" borderId="0" xfId="6" applyFont="1" applyFill="1" applyAlignment="1">
      <alignment horizontal="center" vertical="center"/>
    </xf>
    <xf numFmtId="0" fontId="48" fillId="25" borderId="0" xfId="6" applyFont="1" applyFill="1" applyAlignment="1">
      <alignment horizontal="left" vertical="center" wrapText="1"/>
    </xf>
    <xf numFmtId="0" fontId="49" fillId="25" borderId="0" xfId="6" applyFont="1" applyFill="1" applyAlignment="1">
      <alignment horizontal="left" vertical="center" wrapText="1"/>
    </xf>
    <xf numFmtId="3" fontId="48" fillId="25" borderId="0" xfId="6" applyNumberFormat="1" applyFont="1" applyFill="1" applyAlignment="1">
      <alignment horizontal="center" vertical="center" wrapText="1"/>
    </xf>
    <xf numFmtId="0" fontId="48" fillId="0" borderId="0" xfId="6" applyFont="1"/>
    <xf numFmtId="0" fontId="38" fillId="25" borderId="44" xfId="6" applyFont="1" applyFill="1" applyBorder="1" applyAlignment="1">
      <alignment horizontal="left" vertical="center" wrapText="1"/>
    </xf>
    <xf numFmtId="3" fontId="38" fillId="25" borderId="44" xfId="6" applyNumberFormat="1" applyFont="1" applyFill="1" applyBorder="1" applyAlignment="1">
      <alignment horizontal="center" vertical="center" wrapText="1"/>
    </xf>
    <xf numFmtId="0" fontId="50" fillId="10" borderId="0" xfId="6" applyFont="1" applyFill="1" applyAlignment="1">
      <alignment horizontal="center" vertical="center" wrapText="1"/>
    </xf>
    <xf numFmtId="0" fontId="51" fillId="25" borderId="44" xfId="6" applyFont="1" applyFill="1" applyBorder="1" applyAlignment="1">
      <alignment vertical="center" wrapText="1"/>
    </xf>
    <xf numFmtId="3" fontId="38" fillId="0" borderId="44" xfId="6" applyNumberFormat="1" applyFont="1" applyBorder="1" applyAlignment="1">
      <alignment horizontal="center" vertical="center" wrapText="1"/>
    </xf>
    <xf numFmtId="3" fontId="52" fillId="10" borderId="0" xfId="6" applyNumberFormat="1" applyFont="1" applyFill="1" applyAlignment="1">
      <alignment horizontal="center" vertical="center" wrapText="1"/>
    </xf>
    <xf numFmtId="0" fontId="8" fillId="25" borderId="0" xfId="6" applyFont="1" applyFill="1" applyAlignment="1">
      <alignment vertical="center" wrapText="1"/>
    </xf>
    <xf numFmtId="3" fontId="38" fillId="25" borderId="44" xfId="6" applyNumberFormat="1" applyFont="1" applyFill="1" applyBorder="1" applyAlignment="1">
      <alignment horizontal="left" vertical="center" wrapText="1"/>
    </xf>
    <xf numFmtId="3" fontId="38" fillId="25" borderId="0" xfId="6" applyNumberFormat="1" applyFont="1" applyFill="1" applyAlignment="1">
      <alignment horizontal="left" vertical="center" wrapText="1"/>
    </xf>
    <xf numFmtId="3" fontId="48" fillId="25" borderId="1" xfId="6" applyNumberFormat="1" applyFont="1" applyFill="1" applyBorder="1" applyAlignment="1">
      <alignment horizontal="left"/>
    </xf>
    <xf numFmtId="3" fontId="38" fillId="25" borderId="1" xfId="6" applyNumberFormat="1" applyFont="1" applyFill="1" applyBorder="1" applyAlignment="1">
      <alignment horizontal="left" vertical="center" wrapText="1"/>
    </xf>
    <xf numFmtId="3" fontId="38" fillId="25" borderId="45" xfId="6" applyNumberFormat="1" applyFont="1" applyFill="1" applyBorder="1" applyAlignment="1">
      <alignment horizontal="center" vertical="center" wrapText="1"/>
    </xf>
    <xf numFmtId="3" fontId="48" fillId="25" borderId="45" xfId="6" applyNumberFormat="1" applyFont="1" applyFill="1" applyBorder="1" applyAlignment="1">
      <alignment horizontal="left"/>
    </xf>
    <xf numFmtId="3" fontId="38" fillId="25" borderId="45" xfId="6" applyNumberFormat="1" applyFont="1" applyFill="1" applyBorder="1" applyAlignment="1">
      <alignment horizontal="left" vertical="center" wrapText="1"/>
    </xf>
    <xf numFmtId="3" fontId="48" fillId="25" borderId="44" xfId="6" applyNumberFormat="1" applyFont="1" applyFill="1" applyBorder="1" applyAlignment="1">
      <alignment horizontal="left"/>
    </xf>
    <xf numFmtId="3" fontId="53" fillId="25" borderId="0" xfId="6" applyNumberFormat="1" applyFont="1" applyFill="1" applyAlignment="1">
      <alignment horizontal="center" vertical="center" wrapText="1"/>
    </xf>
    <xf numFmtId="0" fontId="22" fillId="2" borderId="0" xfId="0" applyFont="1" applyFill="1"/>
    <xf numFmtId="0" fontId="54" fillId="2" borderId="19" xfId="7" applyFill="1" applyBorder="1" applyAlignment="1">
      <alignment horizontal="center" vertical="center" wrapText="1"/>
    </xf>
    <xf numFmtId="0" fontId="55" fillId="24" borderId="0" xfId="1" applyFont="1" applyFill="1" applyAlignment="1">
      <alignment horizontal="center" vertical="center"/>
    </xf>
    <xf numFmtId="0" fontId="7" fillId="18" borderId="2" xfId="1" applyFont="1" applyFill="1" applyBorder="1" applyAlignment="1">
      <alignment horizontal="left"/>
    </xf>
    <xf numFmtId="0" fontId="18" fillId="18" borderId="6" xfId="1" applyFont="1" applyFill="1" applyBorder="1" applyAlignment="1">
      <alignment horizontal="left"/>
    </xf>
    <xf numFmtId="0" fontId="18" fillId="18" borderId="2" xfId="1" applyFont="1" applyFill="1" applyBorder="1" applyAlignment="1">
      <alignment horizontal="left"/>
    </xf>
    <xf numFmtId="3" fontId="53" fillId="25" borderId="0" xfId="6" applyNumberFormat="1" applyFont="1" applyFill="1" applyAlignment="1">
      <alignment horizontal="left" vertical="center" wrapText="1"/>
    </xf>
    <xf numFmtId="0" fontId="47" fillId="0" borderId="0" xfId="6"/>
    <xf numFmtId="0" fontId="47" fillId="0" borderId="0" xfId="6" applyAlignment="1">
      <alignment horizontal="left"/>
    </xf>
    <xf numFmtId="0" fontId="8" fillId="9" borderId="0" xfId="6" applyFont="1" applyFill="1" applyAlignment="1">
      <alignment vertical="center" wrapText="1"/>
    </xf>
    <xf numFmtId="0" fontId="37" fillId="19" borderId="21" xfId="0" applyFont="1" applyFill="1" applyBorder="1" applyAlignment="1">
      <alignment horizontal="center" vertical="center" wrapText="1"/>
    </xf>
    <xf numFmtId="0" fontId="37" fillId="19" borderId="20" xfId="0" applyFont="1" applyFill="1" applyBorder="1" applyAlignment="1">
      <alignment horizontal="center" vertical="center" wrapText="1"/>
    </xf>
    <xf numFmtId="0" fontId="37" fillId="19" borderId="22" xfId="0" applyFont="1" applyFill="1" applyBorder="1" applyAlignment="1">
      <alignment horizontal="center" vertical="center" wrapText="1"/>
    </xf>
    <xf numFmtId="0" fontId="37" fillId="19" borderId="28" xfId="0" applyFont="1" applyFill="1" applyBorder="1" applyAlignment="1">
      <alignment horizontal="center" vertical="center" wrapText="1"/>
    </xf>
    <xf numFmtId="0" fontId="37" fillId="19" borderId="29" xfId="0" applyFont="1" applyFill="1" applyBorder="1" applyAlignment="1">
      <alignment horizontal="center" vertical="center" wrapText="1"/>
    </xf>
    <xf numFmtId="0" fontId="37" fillId="19" borderId="30" xfId="0" applyFont="1" applyFill="1" applyBorder="1" applyAlignment="1">
      <alignment horizontal="center" vertical="center" wrapText="1"/>
    </xf>
    <xf numFmtId="0" fontId="37" fillId="2" borderId="9" xfId="0" applyFont="1" applyFill="1" applyBorder="1" applyAlignment="1">
      <alignment horizontal="center" vertical="center" wrapText="1"/>
    </xf>
    <xf numFmtId="0" fontId="37" fillId="2" borderId="10" xfId="0" applyFont="1" applyFill="1" applyBorder="1" applyAlignment="1">
      <alignment horizontal="center" vertical="center" wrapText="1"/>
    </xf>
    <xf numFmtId="0" fontId="37" fillId="2" borderId="42" xfId="0" applyFont="1" applyFill="1" applyBorder="1" applyAlignment="1">
      <alignment horizontal="center" vertical="center" wrapText="1"/>
    </xf>
    <xf numFmtId="0" fontId="14" fillId="14" borderId="31"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4" fillId="14" borderId="32" xfId="1" applyFont="1" applyFill="1" applyBorder="1" applyAlignment="1">
      <alignment horizontal="center" vertical="center" wrapText="1"/>
    </xf>
    <xf numFmtId="0" fontId="14" fillId="14" borderId="7" xfId="1" applyFont="1" applyFill="1" applyBorder="1" applyAlignment="1">
      <alignment horizontal="center" vertical="center" wrapText="1"/>
    </xf>
    <xf numFmtId="0" fontId="14" fillId="14" borderId="33" xfId="1" applyFont="1" applyFill="1" applyBorder="1" applyAlignment="1">
      <alignment horizontal="center" vertical="center" wrapText="1"/>
    </xf>
    <xf numFmtId="0" fontId="14" fillId="14" borderId="16" xfId="1" applyFont="1" applyFill="1" applyBorder="1" applyAlignment="1">
      <alignment horizontal="center" vertical="center" wrapText="1"/>
    </xf>
    <xf numFmtId="0" fontId="14" fillId="14" borderId="34" xfId="1" applyFont="1" applyFill="1" applyBorder="1" applyAlignment="1">
      <alignment horizontal="center" vertical="center" wrapText="1"/>
    </xf>
    <xf numFmtId="0" fontId="14" fillId="14" borderId="35" xfId="1" applyFont="1" applyFill="1" applyBorder="1" applyAlignment="1">
      <alignment horizontal="center" vertical="center" wrapText="1"/>
    </xf>
    <xf numFmtId="0" fontId="37" fillId="2" borderId="39" xfId="0" applyFont="1" applyFill="1" applyBorder="1" applyAlignment="1">
      <alignment horizontal="center" vertical="center" wrapText="1"/>
    </xf>
    <xf numFmtId="0" fontId="37" fillId="2" borderId="40" xfId="0" applyFont="1" applyFill="1" applyBorder="1" applyAlignment="1">
      <alignment horizontal="center" vertical="center" wrapText="1"/>
    </xf>
    <xf numFmtId="0" fontId="37" fillId="2" borderId="41" xfId="0" applyFont="1" applyFill="1" applyBorder="1" applyAlignment="1">
      <alignment horizontal="center" vertical="center" wrapText="1"/>
    </xf>
    <xf numFmtId="0" fontId="9" fillId="20" borderId="9" xfId="1" applyFont="1" applyFill="1" applyBorder="1" applyAlignment="1">
      <alignment horizontal="center" vertical="center"/>
    </xf>
    <xf numFmtId="0" fontId="9" fillId="20" borderId="10" xfId="1" applyFont="1" applyFill="1" applyBorder="1" applyAlignment="1">
      <alignment horizontal="center" vertical="center"/>
    </xf>
    <xf numFmtId="0" fontId="9" fillId="20" borderId="11" xfId="1" applyFont="1" applyFill="1" applyBorder="1" applyAlignment="1">
      <alignment horizontal="center" vertical="center"/>
    </xf>
    <xf numFmtId="0" fontId="37" fillId="2" borderId="5" xfId="0" applyFont="1" applyFill="1" applyBorder="1" applyAlignment="1">
      <alignment horizontal="center" vertical="center" wrapText="1"/>
    </xf>
    <xf numFmtId="0" fontId="37" fillId="2" borderId="26" xfId="0" applyFont="1" applyFill="1" applyBorder="1" applyAlignment="1">
      <alignment horizontal="center" vertical="center" wrapText="1"/>
    </xf>
    <xf numFmtId="0" fontId="8" fillId="12" borderId="0" xfId="1" applyFont="1" applyFill="1" applyBorder="1" applyAlignment="1">
      <alignment horizontal="left" vertical="center"/>
    </xf>
    <xf numFmtId="0" fontId="17" fillId="11" borderId="9" xfId="1" applyFont="1" applyFill="1" applyBorder="1" applyAlignment="1">
      <alignment horizontal="center" vertical="center"/>
    </xf>
    <xf numFmtId="0" fontId="17" fillId="11" borderId="10" xfId="1" applyFont="1" applyFill="1" applyBorder="1" applyAlignment="1">
      <alignment horizontal="center" vertical="center"/>
    </xf>
    <xf numFmtId="0" fontId="17" fillId="11" borderId="11" xfId="1" applyFont="1" applyFill="1" applyBorder="1" applyAlignment="1">
      <alignment horizontal="center" vertical="center"/>
    </xf>
    <xf numFmtId="0" fontId="17" fillId="11" borderId="9" xfId="1" applyFont="1" applyFill="1" applyBorder="1" applyAlignment="1">
      <alignment horizontal="center" vertical="center" wrapText="1"/>
    </xf>
    <xf numFmtId="0" fontId="17" fillId="11" borderId="10" xfId="1" applyFont="1" applyFill="1" applyBorder="1" applyAlignment="1">
      <alignment horizontal="center" vertical="center" wrapText="1"/>
    </xf>
    <xf numFmtId="0" fontId="17" fillId="11" borderId="11" xfId="1" applyFont="1" applyFill="1" applyBorder="1" applyAlignment="1">
      <alignment horizontal="center" vertical="center" wrapText="1"/>
    </xf>
    <xf numFmtId="0" fontId="15" fillId="0" borderId="36" xfId="1" applyFont="1" applyBorder="1" applyAlignment="1">
      <alignment horizontal="center" vertical="center" wrapText="1"/>
    </xf>
    <xf numFmtId="0" fontId="15" fillId="0" borderId="5" xfId="1" applyFont="1" applyBorder="1" applyAlignment="1">
      <alignment horizontal="center" vertical="center" wrapText="1"/>
    </xf>
    <xf numFmtId="0" fontId="15" fillId="0" borderId="37"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7" xfId="1" applyFont="1" applyBorder="1" applyAlignment="1">
      <alignment horizontal="center" vertical="center" wrapText="1"/>
    </xf>
    <xf numFmtId="0" fontId="14" fillId="0" borderId="16" xfId="1" applyFont="1" applyBorder="1" applyAlignment="1">
      <alignment horizontal="center" vertical="center" wrapText="1"/>
    </xf>
    <xf numFmtId="0" fontId="17" fillId="11" borderId="21" xfId="1" applyFont="1" applyFill="1" applyBorder="1" applyAlignment="1">
      <alignment horizontal="center" vertical="center"/>
    </xf>
    <xf numFmtId="0" fontId="17" fillId="11" borderId="20" xfId="1" applyFont="1" applyFill="1" applyBorder="1" applyAlignment="1">
      <alignment horizontal="center" vertical="center"/>
    </xf>
    <xf numFmtId="0" fontId="17" fillId="11" borderId="22" xfId="1" applyFont="1" applyFill="1" applyBorder="1" applyAlignment="1">
      <alignment horizontal="center" vertical="center"/>
    </xf>
    <xf numFmtId="0" fontId="15" fillId="0" borderId="1" xfId="1" applyFont="1" applyBorder="1" applyAlignment="1">
      <alignment horizontal="center" vertical="center" wrapText="1"/>
    </xf>
    <xf numFmtId="0" fontId="17" fillId="11" borderId="23" xfId="1" applyFont="1" applyFill="1" applyBorder="1" applyAlignment="1">
      <alignment horizontal="center" vertical="center"/>
    </xf>
    <xf numFmtId="0" fontId="17" fillId="11" borderId="24" xfId="1" applyFont="1" applyFill="1" applyBorder="1" applyAlignment="1">
      <alignment horizontal="center" vertical="center"/>
    </xf>
    <xf numFmtId="0" fontId="17" fillId="11" borderId="25" xfId="1" applyFont="1" applyFill="1" applyBorder="1" applyAlignment="1">
      <alignment horizontal="center" vertical="center"/>
    </xf>
    <xf numFmtId="0" fontId="15" fillId="0" borderId="14" xfId="1" applyFont="1" applyBorder="1" applyAlignment="1">
      <alignment horizontal="center" vertical="center" wrapText="1"/>
    </xf>
    <xf numFmtId="0" fontId="14" fillId="0" borderId="1" xfId="1" applyFont="1" applyBorder="1" applyAlignment="1">
      <alignment horizontal="center" vertical="center" wrapText="1"/>
    </xf>
    <xf numFmtId="0" fontId="44" fillId="21" borderId="0" xfId="1" applyFont="1" applyFill="1" applyAlignment="1">
      <alignment horizontal="center" vertical="center"/>
    </xf>
    <xf numFmtId="0" fontId="28" fillId="2" borderId="0" xfId="1" applyFont="1" applyFill="1" applyAlignment="1">
      <alignment horizontal="left" vertical="center"/>
    </xf>
    <xf numFmtId="0" fontId="34" fillId="12" borderId="0" xfId="1" applyFont="1" applyFill="1" applyBorder="1" applyAlignment="1">
      <alignment horizontal="left" vertical="center"/>
    </xf>
    <xf numFmtId="0" fontId="20" fillId="10" borderId="0" xfId="1" applyFont="1" applyFill="1" applyAlignment="1">
      <alignment horizontal="center" vertical="center" wrapText="1"/>
    </xf>
    <xf numFmtId="0" fontId="11" fillId="10" borderId="19" xfId="1" applyFont="1" applyFill="1" applyBorder="1" applyAlignment="1">
      <alignment horizontal="center" vertical="center" wrapText="1"/>
    </xf>
    <xf numFmtId="0" fontId="11" fillId="10" borderId="0" xfId="1" applyFont="1" applyFill="1" applyBorder="1" applyAlignment="1">
      <alignment horizontal="center" vertical="center" wrapText="1"/>
    </xf>
    <xf numFmtId="0" fontId="11" fillId="10" borderId="8" xfId="1" applyFont="1" applyFill="1" applyBorder="1" applyAlignment="1">
      <alignment horizontal="center" vertical="center" wrapText="1"/>
    </xf>
  </cellXfs>
  <cellStyles count="8">
    <cellStyle name="Lien hypertexte" xfId="7" builtinId="8"/>
    <cellStyle name="Lien hypertexte 2" xfId="5" xr:uid="{9A53C2C6-861D-45AB-B07E-E8B3E72B3299}"/>
    <cellStyle name="Normal" xfId="0" builtinId="0"/>
    <cellStyle name="Normal 2" xfId="1" xr:uid="{1F051EBB-DB78-4BF7-9754-826EFAF41931}"/>
    <cellStyle name="Normal 2 2" xfId="3" xr:uid="{7084EDC4-2DBB-494A-8F40-981D49D2802D}"/>
    <cellStyle name="Normal 3" xfId="2" xr:uid="{0A359BBC-9D49-4C9F-812F-338EB71B75CD}"/>
    <cellStyle name="Normal 4" xfId="4" xr:uid="{F341C165-5F8B-4EDD-A45A-02BF7067A895}"/>
    <cellStyle name="Normal 5" xfId="6" xr:uid="{BBFD760B-85D4-4AA7-80AD-535657C0F738}"/>
  </cellStyles>
  <dxfs count="1001">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theme="0"/>
      </font>
      <fill>
        <patternFill>
          <bgColor theme="1"/>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0000"/>
      <color rgb="FFFF6600"/>
      <color rgb="FF009ED6"/>
      <color rgb="FF33CCFF"/>
      <color rgb="FFFF8F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fr-FR" sz="4000" b="1">
                <a:solidFill>
                  <a:schemeClr val="accent5">
                    <a:lumMod val="75000"/>
                  </a:schemeClr>
                </a:solidFill>
                <a:latin typeface="Agency FB" panose="020B0503020202020204" pitchFamily="34" charset="0"/>
              </a:rPr>
              <a:t>Risque Global</a:t>
            </a:r>
          </a:p>
        </c:rich>
      </c:tx>
      <c:layout>
        <c:manualLayout>
          <c:xMode val="edge"/>
          <c:yMode val="edge"/>
          <c:x val="0.25768862196714304"/>
          <c:y val="0.6320856056584934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9846368221365722E-2"/>
          <c:y val="0"/>
          <c:w val="0.67616287370410377"/>
          <c:h val="1"/>
        </c:manualLayout>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2-3242-4115-8503-EFCD1E26505B}"/>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3242-4115-8503-EFCD1E26505B}"/>
              </c:ext>
            </c:extLst>
          </c:dPt>
          <c:dPt>
            <c:idx val="2"/>
            <c:bubble3D val="0"/>
            <c:spPr>
              <a:solidFill>
                <a:srgbClr val="FF0000"/>
              </a:solidFill>
              <a:ln w="19050">
                <a:noFill/>
              </a:ln>
              <a:effectLst/>
            </c:spPr>
            <c:extLst>
              <c:ext xmlns:c16="http://schemas.microsoft.com/office/drawing/2014/chart" uri="{C3380CC4-5D6E-409C-BE32-E72D297353CC}">
                <c16:uniqueId val="{00000004-3242-4115-8503-EFCD1E26505B}"/>
              </c:ext>
            </c:extLst>
          </c:dPt>
          <c:dPt>
            <c:idx val="3"/>
            <c:bubble3D val="0"/>
            <c:spPr>
              <a:noFill/>
              <a:ln w="19050">
                <a:noFill/>
              </a:ln>
              <a:effectLst/>
            </c:spPr>
            <c:extLst>
              <c:ext xmlns:c16="http://schemas.microsoft.com/office/drawing/2014/chart" uri="{C3380CC4-5D6E-409C-BE32-E72D297353CC}">
                <c16:uniqueId val="{00000001-3242-4115-8503-EFCD1E26505B}"/>
              </c:ext>
            </c:extLst>
          </c:dPt>
          <c:cat>
            <c:strRef>
              <c:f>References!$B$133:$B$136</c:f>
              <c:strCache>
                <c:ptCount val="4"/>
                <c:pt idx="0">
                  <c:v>Faible</c:v>
                </c:pt>
                <c:pt idx="1">
                  <c:v>Moyen</c:v>
                </c:pt>
                <c:pt idx="2">
                  <c:v>Fort</c:v>
                </c:pt>
                <c:pt idx="3">
                  <c:v>Hidden</c:v>
                </c:pt>
              </c:strCache>
            </c:strRef>
          </c:cat>
          <c:val>
            <c:numRef>
              <c:f>References!$C$133:$C$136</c:f>
              <c:numCache>
                <c:formatCode>General</c:formatCode>
                <c:ptCount val="4"/>
                <c:pt idx="0">
                  <c:v>33</c:v>
                </c:pt>
                <c:pt idx="1">
                  <c:v>33</c:v>
                </c:pt>
                <c:pt idx="2">
                  <c:v>33</c:v>
                </c:pt>
                <c:pt idx="3">
                  <c:v>99</c:v>
                </c:pt>
              </c:numCache>
            </c:numRef>
          </c:val>
          <c:extLst>
            <c:ext xmlns:c16="http://schemas.microsoft.com/office/drawing/2014/chart" uri="{C3380CC4-5D6E-409C-BE32-E72D297353CC}">
              <c16:uniqueId val="{00000000-3242-4115-8503-EFCD1E26505B}"/>
            </c:ext>
          </c:extLst>
        </c:ser>
        <c:dLbls>
          <c:showLegendKey val="0"/>
          <c:showVal val="0"/>
          <c:showCatName val="0"/>
          <c:showSerName val="0"/>
          <c:showPercent val="0"/>
          <c:showBubbleSize val="0"/>
          <c:showLeaderLines val="1"/>
        </c:dLbls>
        <c:firstSliceAng val="270"/>
        <c:holeSize val="50"/>
      </c:doughnutChart>
      <c:pieChart>
        <c:varyColors val="1"/>
        <c:ser>
          <c:idx val="1"/>
          <c:order val="1"/>
          <c:tx>
            <c:v>Aiguille</c:v>
          </c:tx>
          <c:spPr>
            <a:noFill/>
          </c:spPr>
          <c:dPt>
            <c:idx val="0"/>
            <c:bubble3D val="0"/>
            <c:spPr>
              <a:noFill/>
              <a:ln w="19050">
                <a:solidFill>
                  <a:schemeClr val="lt1"/>
                </a:solidFill>
              </a:ln>
              <a:effectLst/>
            </c:spPr>
            <c:extLst>
              <c:ext xmlns:c16="http://schemas.microsoft.com/office/drawing/2014/chart" uri="{C3380CC4-5D6E-409C-BE32-E72D297353CC}">
                <c16:uniqueId val="{00000009-DA41-4D7E-887C-92CEA3E73E05}"/>
              </c:ext>
            </c:extLst>
          </c:dPt>
          <c:dPt>
            <c:idx val="1"/>
            <c:bubble3D val="0"/>
            <c:spPr>
              <a:solidFill>
                <a:schemeClr val="tx1"/>
              </a:solidFill>
              <a:ln w="19050">
                <a:noFill/>
              </a:ln>
              <a:effectLst/>
            </c:spPr>
            <c:extLst>
              <c:ext xmlns:c16="http://schemas.microsoft.com/office/drawing/2014/chart" uri="{C3380CC4-5D6E-409C-BE32-E72D297353CC}">
                <c16:uniqueId val="{00000009-2529-4125-A6DD-0254414AE84D}"/>
              </c:ext>
            </c:extLst>
          </c:dPt>
          <c:dPt>
            <c:idx val="2"/>
            <c:bubble3D val="0"/>
            <c:spPr>
              <a:noFill/>
              <a:ln w="19050">
                <a:solidFill>
                  <a:schemeClr val="lt1"/>
                </a:solidFill>
              </a:ln>
              <a:effectLst/>
            </c:spPr>
            <c:extLst>
              <c:ext xmlns:c16="http://schemas.microsoft.com/office/drawing/2014/chart" uri="{C3380CC4-5D6E-409C-BE32-E72D297353CC}">
                <c16:uniqueId val="{0000000D-DA41-4D7E-887C-92CEA3E73E05}"/>
              </c:ext>
            </c:extLst>
          </c:dPt>
          <c:dPt>
            <c:idx val="3"/>
            <c:bubble3D val="0"/>
            <c:spPr>
              <a:noFill/>
              <a:ln w="19050">
                <a:solidFill>
                  <a:schemeClr val="lt1"/>
                </a:solidFill>
              </a:ln>
              <a:effectLst/>
            </c:spPr>
            <c:extLst>
              <c:ext xmlns:c16="http://schemas.microsoft.com/office/drawing/2014/chart" uri="{C3380CC4-5D6E-409C-BE32-E72D297353CC}">
                <c16:uniqueId val="{0000000F-DA41-4D7E-887C-92CEA3E73E05}"/>
              </c:ext>
            </c:extLst>
          </c:dPt>
          <c:val>
            <c:numRef>
              <c:f>References!$C$138:$C$141</c:f>
              <c:numCache>
                <c:formatCode>General</c:formatCode>
                <c:ptCount val="4"/>
                <c:pt idx="0">
                  <c:v>0</c:v>
                </c:pt>
                <c:pt idx="1">
                  <c:v>2</c:v>
                </c:pt>
                <c:pt idx="2">
                  <c:v>0</c:v>
                </c:pt>
                <c:pt idx="3">
                  <c:v>100</c:v>
                </c:pt>
              </c:numCache>
            </c:numRef>
          </c:val>
          <c:extLst>
            <c:ext xmlns:c16="http://schemas.microsoft.com/office/drawing/2014/chart" uri="{C3380CC4-5D6E-409C-BE32-E72D297353CC}">
              <c16:uniqueId val="{00000008-2529-4125-A6DD-0254414AE84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000" b="1" baseline="0">
                <a:solidFill>
                  <a:schemeClr val="accent1"/>
                </a:solidFill>
                <a:latin typeface="Agency FB" panose="020B0503020202020204" pitchFamily="34" charset="0"/>
              </a:rPr>
              <a:t>Impact Business</a:t>
            </a:r>
          </a:p>
        </c:rich>
      </c:tx>
      <c:layout>
        <c:manualLayout>
          <c:xMode val="edge"/>
          <c:yMode val="edge"/>
          <c:x val="0.65168166401460037"/>
          <c:y val="8.3487166002476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274130840763044"/>
          <c:y val="0.13713354913126879"/>
          <c:w val="0.55511974681730836"/>
          <c:h val="0.78117371032688965"/>
        </c:manualLayout>
      </c:layout>
      <c:radarChart>
        <c:radarStyle val="filled"/>
        <c:varyColors val="0"/>
        <c:ser>
          <c:idx val="0"/>
          <c:order val="0"/>
          <c:tx>
            <c:v>Impacts</c:v>
          </c:tx>
          <c:spPr>
            <a:solidFill>
              <a:srgbClr val="FF0000">
                <a:alpha val="55000"/>
              </a:srgbClr>
            </a:solidFill>
            <a:ln>
              <a:noFill/>
            </a:ln>
            <a:effectLst/>
          </c:spPr>
          <c:cat>
            <c:strRef>
              <c:f>('Calcul de score'!$E$4:$G$4,'Calcul de score'!$E$6:$G$6,'Calcul de score'!$E$8:$G$8,'Calcul de score'!$E$10:$G$10)</c:f>
              <c:strCache>
                <c:ptCount val="4"/>
                <c:pt idx="0">
                  <c:v>IMPACT FINANCIER </c:v>
                </c:pt>
                <c:pt idx="1">
                  <c:v>IMPACT LEGAL</c:v>
                </c:pt>
                <c:pt idx="2">
                  <c:v>IMPACT IMAGE</c:v>
                </c:pt>
                <c:pt idx="3">
                  <c:v>IMPACT OPERATIONNEL</c:v>
                </c:pt>
              </c:strCache>
            </c:strRef>
          </c:cat>
          <c:val>
            <c:numRef>
              <c:f>('Calcul de score'!$H$4,'Calcul de score'!$H$6,'Calcul de score'!$H$8,'Calcul de score'!$H$10)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6048-42D6-9BEB-BFA32BB2AA1D}"/>
            </c:ext>
          </c:extLst>
        </c:ser>
        <c:dLbls>
          <c:showLegendKey val="0"/>
          <c:showVal val="0"/>
          <c:showCatName val="0"/>
          <c:showSerName val="0"/>
          <c:showPercent val="0"/>
          <c:showBubbleSize val="0"/>
        </c:dLbls>
        <c:axId val="1025562175"/>
        <c:axId val="1027260239"/>
      </c:radarChart>
      <c:catAx>
        <c:axId val="10255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1" i="0" u="none" strike="noStrike" kern="1200" baseline="0">
                <a:solidFill>
                  <a:schemeClr val="tx1">
                    <a:lumMod val="65000"/>
                    <a:lumOff val="35000"/>
                  </a:schemeClr>
                </a:solidFill>
                <a:latin typeface="+mn-lt"/>
                <a:ea typeface="+mn-ea"/>
                <a:cs typeface="+mn-cs"/>
              </a:defRPr>
            </a:pPr>
            <a:endParaRPr lang="fr-FR"/>
          </a:p>
        </c:txPr>
        <c:crossAx val="1027260239"/>
        <c:crosses val="autoZero"/>
        <c:auto val="1"/>
        <c:lblAlgn val="ctr"/>
        <c:lblOffset val="100"/>
        <c:noMultiLvlLbl val="0"/>
      </c:catAx>
      <c:valAx>
        <c:axId val="1027260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556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solidFill>
                  <a:schemeClr val="accent1">
                    <a:lumMod val="75000"/>
                  </a:schemeClr>
                </a:solidFill>
                <a:latin typeface="Century Gothic" panose="020B0502020202020204" pitchFamily="34" charset="0"/>
              </a:rPr>
              <a:t>Vulnérabilités identifiées</a:t>
            </a:r>
          </a:p>
        </c:rich>
      </c:tx>
      <c:layout>
        <c:manualLayout>
          <c:xMode val="edge"/>
          <c:yMode val="edge"/>
          <c:x val="8.2972222222222239E-2"/>
          <c:y val="3.240740740740740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Synthèse!$K$5</c:f>
              <c:strCache>
                <c:ptCount val="1"/>
                <c:pt idx="0">
                  <c:v>Nombre</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7691-4710-B9B9-3B0D5EE47145}"/>
              </c:ext>
            </c:extLst>
          </c:dPt>
          <c:dPt>
            <c:idx val="1"/>
            <c:invertIfNegative val="0"/>
            <c:bubble3D val="0"/>
            <c:spPr>
              <a:solidFill>
                <a:srgbClr val="FFC000"/>
              </a:solidFill>
              <a:ln>
                <a:noFill/>
              </a:ln>
              <a:effectLst/>
            </c:spPr>
            <c:extLst>
              <c:ext xmlns:c16="http://schemas.microsoft.com/office/drawing/2014/chart" uri="{C3380CC4-5D6E-409C-BE32-E72D297353CC}">
                <c16:uniqueId val="{00000002-7691-4710-B9B9-3B0D5EE47145}"/>
              </c:ext>
            </c:extLst>
          </c:dPt>
          <c:dPt>
            <c:idx val="2"/>
            <c:invertIfNegative val="0"/>
            <c:bubble3D val="0"/>
            <c:spPr>
              <a:solidFill>
                <a:srgbClr val="FF0000"/>
              </a:solidFill>
              <a:ln>
                <a:noFill/>
              </a:ln>
              <a:effectLst/>
            </c:spPr>
            <c:extLst>
              <c:ext xmlns:c16="http://schemas.microsoft.com/office/drawing/2014/chart" uri="{C3380CC4-5D6E-409C-BE32-E72D297353CC}">
                <c16:uniqueId val="{00000001-7691-4710-B9B9-3B0D5EE47145}"/>
              </c:ext>
            </c:extLst>
          </c:dPt>
          <c:dPt>
            <c:idx val="3"/>
            <c:invertIfNegative val="0"/>
            <c:bubble3D val="0"/>
            <c:spPr>
              <a:solidFill>
                <a:schemeClr val="tx1"/>
              </a:solidFill>
              <a:ln>
                <a:noFill/>
              </a:ln>
              <a:effectLst/>
            </c:spPr>
            <c:extLst>
              <c:ext xmlns:c16="http://schemas.microsoft.com/office/drawing/2014/chart" uri="{C3380CC4-5D6E-409C-BE32-E72D297353CC}">
                <c16:uniqueId val="{00000007-22E1-4BDB-8341-7622E356DE0C}"/>
              </c:ext>
            </c:extLst>
          </c:dPt>
          <c:cat>
            <c:strRef>
              <c:f>Synthèse!$J$6:$J$9</c:f>
              <c:strCache>
                <c:ptCount val="4"/>
                <c:pt idx="0">
                  <c:v>Faible</c:v>
                </c:pt>
                <c:pt idx="1">
                  <c:v>Moyenne</c:v>
                </c:pt>
                <c:pt idx="2">
                  <c:v>Forte</c:v>
                </c:pt>
                <c:pt idx="3">
                  <c:v>Critique</c:v>
                </c:pt>
              </c:strCache>
            </c:strRef>
          </c:cat>
          <c:val>
            <c:numRef>
              <c:f>Synthèse!$K$6:$K$9</c:f>
              <c:numCache>
                <c:formatCode>General</c:formatCode>
                <c:ptCount val="4"/>
                <c:pt idx="0">
                  <c:v>36</c:v>
                </c:pt>
                <c:pt idx="1">
                  <c:v>0</c:v>
                </c:pt>
                <c:pt idx="2">
                  <c:v>0</c:v>
                </c:pt>
                <c:pt idx="3">
                  <c:v>0</c:v>
                </c:pt>
              </c:numCache>
            </c:numRef>
          </c:val>
          <c:extLst>
            <c:ext xmlns:c16="http://schemas.microsoft.com/office/drawing/2014/chart" uri="{C3380CC4-5D6E-409C-BE32-E72D297353CC}">
              <c16:uniqueId val="{00000000-85C6-404B-8D0C-07D4429B0310}"/>
            </c:ext>
          </c:extLst>
        </c:ser>
        <c:dLbls>
          <c:showLegendKey val="0"/>
          <c:showVal val="0"/>
          <c:showCatName val="0"/>
          <c:showSerName val="0"/>
          <c:showPercent val="0"/>
          <c:showBubbleSize val="0"/>
        </c:dLbls>
        <c:gapWidth val="150"/>
        <c:overlap val="100"/>
        <c:axId val="795604512"/>
        <c:axId val="1090063008"/>
      </c:barChart>
      <c:catAx>
        <c:axId val="7956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0063008"/>
        <c:crosses val="autoZero"/>
        <c:auto val="1"/>
        <c:lblAlgn val="ctr"/>
        <c:lblOffset val="100"/>
        <c:noMultiLvlLbl val="0"/>
      </c:catAx>
      <c:valAx>
        <c:axId val="1090063008"/>
        <c:scaling>
          <c:orientation val="minMax"/>
          <c:max val="4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560451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346981</xdr:colOff>
      <xdr:row>0</xdr:row>
      <xdr:rowOff>1025587</xdr:rowOff>
    </xdr:to>
    <xdr:pic>
      <xdr:nvPicPr>
        <xdr:cNvPr id="3" name="Image 2" descr="ESD Cybersecurity Academy | Formations, certifications, mastère en ...">
          <a:extLst>
            <a:ext uri="{FF2B5EF4-FFF2-40B4-BE49-F238E27FC236}">
              <a16:creationId xmlns:a16="http://schemas.microsoft.com/office/drawing/2014/main" id="{0D1F3606-5068-41AA-9C65-B1E95D7F1C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09056"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00225" cy="1066800"/>
    <xdr:pic>
      <xdr:nvPicPr>
        <xdr:cNvPr id="2" name="image1.png" title="Image">
          <a:extLst>
            <a:ext uri="{FF2B5EF4-FFF2-40B4-BE49-F238E27FC236}">
              <a16:creationId xmlns:a16="http://schemas.microsoft.com/office/drawing/2014/main" id="{D1B7180B-8DB7-4018-9F91-6A458299245F}"/>
            </a:ext>
          </a:extLst>
        </xdr:cNvPr>
        <xdr:cNvPicPr preferRelativeResize="0"/>
      </xdr:nvPicPr>
      <xdr:blipFill>
        <a:blip xmlns:r="http://schemas.openxmlformats.org/officeDocument/2006/relationships" r:embed="rId1" cstate="print"/>
        <a:stretch>
          <a:fillRect/>
        </a:stretch>
      </xdr:blipFill>
      <xdr:spPr>
        <a:xfrm>
          <a:off x="0" y="0"/>
          <a:ext cx="1800225" cy="10668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40822</xdr:colOff>
      <xdr:row>0</xdr:row>
      <xdr:rowOff>27214</xdr:rowOff>
    </xdr:from>
    <xdr:to>
      <xdr:col>1</xdr:col>
      <xdr:colOff>838199</xdr:colOff>
      <xdr:row>1</xdr:row>
      <xdr:rowOff>18658</xdr:rowOff>
    </xdr:to>
    <xdr:pic>
      <xdr:nvPicPr>
        <xdr:cNvPr id="3" name="Image 2" descr="ESD Cybersecurity Academy | Formations, certifications, mastère en ...">
          <a:extLst>
            <a:ext uri="{FF2B5EF4-FFF2-40B4-BE49-F238E27FC236}">
              <a16:creationId xmlns:a16="http://schemas.microsoft.com/office/drawing/2014/main" id="{B22C9464-34A9-44C5-BF45-C751762CC4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22" y="27214"/>
          <a:ext cx="1709056"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103910</xdr:colOff>
      <xdr:row>11</xdr:row>
      <xdr:rowOff>166256</xdr:rowOff>
    </xdr:from>
    <xdr:to>
      <xdr:col>6</xdr:col>
      <xdr:colOff>394855</xdr:colOff>
      <xdr:row>34</xdr:row>
      <xdr:rowOff>173183</xdr:rowOff>
    </xdr:to>
    <xdr:graphicFrame macro="">
      <xdr:nvGraphicFramePr>
        <xdr:cNvPr id="9" name="Graphique 8">
          <a:extLst>
            <a:ext uri="{FF2B5EF4-FFF2-40B4-BE49-F238E27FC236}">
              <a16:creationId xmlns:a16="http://schemas.microsoft.com/office/drawing/2014/main" id="{6F8C09CD-3E89-4993-8429-B05C84A5A05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368631</xdr:colOff>
      <xdr:row>5</xdr:row>
      <xdr:rowOff>282040</xdr:rowOff>
    </xdr:from>
    <xdr:to>
      <xdr:col>22</xdr:col>
      <xdr:colOff>507175</xdr:colOff>
      <xdr:row>33</xdr:row>
      <xdr:rowOff>76697</xdr:rowOff>
    </xdr:to>
    <xdr:graphicFrame macro="">
      <xdr:nvGraphicFramePr>
        <xdr:cNvPr id="6" name="Graphique 5">
          <a:extLst>
            <a:ext uri="{FF2B5EF4-FFF2-40B4-BE49-F238E27FC236}">
              <a16:creationId xmlns:a16="http://schemas.microsoft.com/office/drawing/2014/main" id="{36EEBAF1-6C6D-440B-9187-90FAEEE70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614796</xdr:colOff>
      <xdr:row>22</xdr:row>
      <xdr:rowOff>155867</xdr:rowOff>
    </xdr:from>
    <xdr:to>
      <xdr:col>3</xdr:col>
      <xdr:colOff>554181</xdr:colOff>
      <xdr:row>26</xdr:row>
      <xdr:rowOff>103912</xdr:rowOff>
    </xdr:to>
    <xdr:sp macro="" textlink="References!C138">
      <xdr:nvSpPr>
        <xdr:cNvPr id="10" name="ZoneTexte 9">
          <a:extLst>
            <a:ext uri="{FF2B5EF4-FFF2-40B4-BE49-F238E27FC236}">
              <a16:creationId xmlns:a16="http://schemas.microsoft.com/office/drawing/2014/main" id="{3AC309E3-2CF3-47F0-9919-F9ABAB3D2D9E}"/>
            </a:ext>
          </a:extLst>
        </xdr:cNvPr>
        <xdr:cNvSpPr txBox="1"/>
      </xdr:nvSpPr>
      <xdr:spPr>
        <a:xfrm>
          <a:off x="3853296" y="5888185"/>
          <a:ext cx="1255567" cy="779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08485F-6830-48BC-A56F-E50EE098ED0D}" type="TxLink">
            <a:rPr lang="en-US" sz="4400" b="1" i="0" u="none" strike="noStrike">
              <a:solidFill>
                <a:srgbClr val="000000"/>
              </a:solidFill>
              <a:latin typeface="Agency FB" panose="020B0503020202020204" pitchFamily="34" charset="0"/>
              <a:cs typeface="Arial"/>
            </a:rPr>
            <a:pPr/>
            <a:t>#DIV/0!</a:t>
          </a:fld>
          <a:r>
            <a:rPr lang="en-US" sz="4400" b="1" i="0" u="none" strike="noStrike">
              <a:solidFill>
                <a:srgbClr val="000000"/>
              </a:solidFill>
              <a:latin typeface="Agency FB" panose="020B0503020202020204" pitchFamily="34" charset="0"/>
              <a:cs typeface="Arial"/>
            </a:rPr>
            <a:t> %</a:t>
          </a:r>
          <a:endParaRPr lang="fr-FR" sz="5400" b="1">
            <a:latin typeface="Agency FB" panose="020B0503020202020204" pitchFamily="34" charset="0"/>
          </a:endParaRPr>
        </a:p>
      </xdr:txBody>
    </xdr:sp>
    <xdr:clientData/>
  </xdr:twoCellAnchor>
  <xdr:twoCellAnchor editAs="oneCell">
    <xdr:from>
      <xdr:col>0</xdr:col>
      <xdr:colOff>0</xdr:colOff>
      <xdr:row>0</xdr:row>
      <xdr:rowOff>0</xdr:rowOff>
    </xdr:from>
    <xdr:to>
      <xdr:col>1</xdr:col>
      <xdr:colOff>618011</xdr:colOff>
      <xdr:row>1</xdr:row>
      <xdr:rowOff>3814</xdr:rowOff>
    </xdr:to>
    <xdr:pic>
      <xdr:nvPicPr>
        <xdr:cNvPr id="7" name="Image 6" descr="ESD Cybersecurity Academy | Formations, certifications, mastère en ...">
          <a:extLst>
            <a:ext uri="{FF2B5EF4-FFF2-40B4-BE49-F238E27FC236}">
              <a16:creationId xmlns:a16="http://schemas.microsoft.com/office/drawing/2014/main" id="{F37E4BB2-85C8-4CD3-B23F-79D43A2C8C3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1709056"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688041</xdr:colOff>
      <xdr:row>10</xdr:row>
      <xdr:rowOff>149598</xdr:rowOff>
    </xdr:from>
    <xdr:to>
      <xdr:col>15</xdr:col>
      <xdr:colOff>623607</xdr:colOff>
      <xdr:row>27</xdr:row>
      <xdr:rowOff>133349</xdr:rowOff>
    </xdr:to>
    <xdr:graphicFrame macro="">
      <xdr:nvGraphicFramePr>
        <xdr:cNvPr id="3" name="Graphique 2">
          <a:extLst>
            <a:ext uri="{FF2B5EF4-FFF2-40B4-BE49-F238E27FC236}">
              <a16:creationId xmlns:a16="http://schemas.microsoft.com/office/drawing/2014/main" id="{6F5DF932-0049-448C-9853-B7B1549C5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346981</xdr:colOff>
      <xdr:row>0</xdr:row>
      <xdr:rowOff>1025587</xdr:rowOff>
    </xdr:to>
    <xdr:pic>
      <xdr:nvPicPr>
        <xdr:cNvPr id="4" name="Image 3" descr="ESD Cybersecurity Academy | Formations, certifications, mastère en ...">
          <a:extLst>
            <a:ext uri="{FF2B5EF4-FFF2-40B4-BE49-F238E27FC236}">
              <a16:creationId xmlns:a16="http://schemas.microsoft.com/office/drawing/2014/main" id="{DE1685FC-465D-48E9-B83D-0D2DDE35CEE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709056" cy="1025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emy/Google%20Drive/Template/Sample/SSI/Audit%20Intlg/Projet%20CCS_Analyse%20de%20risques%20-%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Echelles"/>
      <sheetName val="Biens"/>
      <sheetName val="Evénements redoutés"/>
      <sheetName val="Mesure de sécurité"/>
      <sheetName val="Scénarios de menaces"/>
      <sheetName val="Risques"/>
      <sheetName val="Matrices Risques"/>
      <sheetName val="Plan de traitement"/>
    </sheetNames>
    <sheetDataSet>
      <sheetData sheetId="0"/>
      <sheetData sheetId="1">
        <row r="7">
          <cell r="B7" t="str">
            <v>Niveau</v>
          </cell>
        </row>
        <row r="8">
          <cell r="B8">
            <v>1</v>
          </cell>
        </row>
        <row r="9">
          <cell r="B9">
            <v>2</v>
          </cell>
        </row>
        <row r="10">
          <cell r="B10">
            <v>3</v>
          </cell>
        </row>
        <row r="11">
          <cell r="B11">
            <v>4</v>
          </cell>
        </row>
        <row r="16">
          <cell r="B16" t="str">
            <v>non retenu</v>
          </cell>
        </row>
        <row r="17">
          <cell r="B17" t="str">
            <v>minime</v>
          </cell>
        </row>
        <row r="18">
          <cell r="B18" t="str">
            <v>significative</v>
          </cell>
        </row>
        <row r="19">
          <cell r="B19" t="str">
            <v>forte</v>
          </cell>
        </row>
        <row r="20">
          <cell r="B20" t="str">
            <v>maximale</v>
          </cell>
        </row>
        <row r="25">
          <cell r="B25" t="str">
            <v>non retenu</v>
          </cell>
        </row>
        <row r="26">
          <cell r="B26" t="str">
            <v>négligeable</v>
          </cell>
        </row>
        <row r="27">
          <cell r="B27" t="str">
            <v>limitée</v>
          </cell>
        </row>
        <row r="28">
          <cell r="B28" t="str">
            <v>importante</v>
          </cell>
        </row>
        <row r="29">
          <cell r="B29" t="str">
            <v>critique</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28FD-CF6D-4511-B0B0-E8AA89B05B3A}">
  <dimension ref="A1:Q26"/>
  <sheetViews>
    <sheetView zoomScaleNormal="100" workbookViewId="0">
      <selection activeCell="G14" sqref="G14"/>
    </sheetView>
  </sheetViews>
  <sheetFormatPr baseColWidth="10" defaultColWidth="11.42578125" defaultRowHeight="15"/>
  <cols>
    <col min="1" max="1" width="4" style="1" customWidth="1"/>
    <col min="2" max="2" width="16.42578125" style="1" customWidth="1"/>
    <col min="3" max="3" width="44.5703125" style="7" customWidth="1"/>
    <col min="4" max="4" width="28.7109375" style="7" customWidth="1"/>
    <col min="5" max="5" width="29.140625" style="7" customWidth="1"/>
    <col min="6" max="6" width="11.42578125" style="7"/>
    <col min="7" max="9" width="11.42578125" style="1"/>
    <col min="10" max="10" width="14.5703125" style="1" customWidth="1"/>
    <col min="11" max="11" width="12.5703125" style="1" customWidth="1"/>
    <col min="12" max="16384" width="11.42578125" style="1"/>
  </cols>
  <sheetData>
    <row r="1" spans="1:17" s="17" customFormat="1" ht="81" customHeight="1">
      <c r="A1" s="21"/>
      <c r="B1" s="19"/>
      <c r="C1" s="19"/>
      <c r="D1" s="19"/>
      <c r="E1" s="19"/>
      <c r="F1" s="19"/>
      <c r="G1" s="19"/>
      <c r="H1" s="19"/>
      <c r="I1" s="16"/>
      <c r="J1" s="16"/>
      <c r="K1" s="16"/>
      <c r="L1" s="16"/>
      <c r="M1" s="16"/>
      <c r="N1" s="16"/>
      <c r="O1" s="16"/>
      <c r="P1" s="16"/>
      <c r="Q1" s="16"/>
    </row>
    <row r="2" spans="1:17" s="17" customFormat="1">
      <c r="A2" s="24" t="s">
        <v>214</v>
      </c>
      <c r="B2" s="25"/>
      <c r="C2" s="22"/>
      <c r="D2" s="22"/>
      <c r="E2" s="22"/>
      <c r="F2" s="22"/>
      <c r="G2" s="22"/>
      <c r="H2" s="22"/>
      <c r="I2" s="16"/>
      <c r="J2" s="16"/>
      <c r="K2" s="16"/>
      <c r="L2" s="16"/>
      <c r="M2" s="16"/>
      <c r="N2" s="16"/>
      <c r="O2" s="16"/>
      <c r="P2" s="16"/>
      <c r="Q2" s="16"/>
    </row>
    <row r="6" spans="1:17">
      <c r="B6" s="1" t="s">
        <v>215</v>
      </c>
    </row>
    <row r="8" spans="1:17">
      <c r="B8" s="1" t="s">
        <v>216</v>
      </c>
    </row>
    <row r="10" spans="1:17">
      <c r="B10" s="1" t="s">
        <v>217</v>
      </c>
    </row>
    <row r="12" spans="1:17">
      <c r="B12" s="136" t="s">
        <v>218</v>
      </c>
    </row>
    <row r="14" spans="1:17">
      <c r="B14" s="1" t="s">
        <v>219</v>
      </c>
    </row>
    <row r="15" spans="1:17">
      <c r="B15" s="1" t="s">
        <v>220</v>
      </c>
    </row>
    <row r="16" spans="1:17">
      <c r="B16" s="1" t="s">
        <v>221</v>
      </c>
    </row>
    <row r="17" spans="2:2">
      <c r="B17" s="1" t="s">
        <v>222</v>
      </c>
    </row>
    <row r="18" spans="2:2">
      <c r="B18" s="1" t="s">
        <v>223</v>
      </c>
    </row>
    <row r="19" spans="2:2">
      <c r="B19" s="1" t="s">
        <v>224</v>
      </c>
    </row>
    <row r="21" spans="2:2">
      <c r="B21" s="136" t="s">
        <v>225</v>
      </c>
    </row>
    <row r="23" spans="2:2">
      <c r="B23" s="1" t="s">
        <v>229</v>
      </c>
    </row>
    <row r="24" spans="2:2">
      <c r="B24" s="1" t="s">
        <v>226</v>
      </c>
    </row>
    <row r="25" spans="2:2">
      <c r="B25" s="1" t="s">
        <v>227</v>
      </c>
    </row>
    <row r="26" spans="2:2">
      <c r="B26" s="1" t="s">
        <v>228</v>
      </c>
    </row>
  </sheetData>
  <conditionalFormatting sqref="F4:F1048576">
    <cfRule type="containsText" dxfId="1000" priority="53" operator="containsText" text="Faible">
      <formula>NOT(ISERROR(SEARCH("Faible",F4)))</formula>
    </cfRule>
    <cfRule type="containsText" dxfId="999" priority="54" operator="containsText" text="Moyenne">
      <formula>NOT(ISERROR(SEARCH("Moyenne",F4)))</formula>
    </cfRule>
    <cfRule type="containsText" dxfId="998" priority="55" operator="containsText" text="Critique">
      <formula>NOT(ISERROR(SEARCH("Critique",F4)))</formula>
    </cfRule>
    <cfRule type="containsText" dxfId="997" priority="56" operator="containsText" text="Forte">
      <formula>NOT(ISERROR(SEARCH("Forte",F4)))</formula>
    </cfRule>
  </conditionalFormatting>
  <conditionalFormatting sqref="J1:J2">
    <cfRule type="cellIs" dxfId="996" priority="41" operator="between">
      <formula>7.1</formula>
      <formula>10</formula>
    </cfRule>
    <cfRule type="cellIs" dxfId="995" priority="42" operator="between">
      <formula>3.1</formula>
      <formula>7</formula>
    </cfRule>
    <cfRule type="cellIs" dxfId="994" priority="43" operator="between">
      <formula>0.0001</formula>
      <formula>3</formula>
    </cfRule>
  </conditionalFormatting>
  <pageMargins left="0.7" right="0.7" top="0.75" bottom="0.75" header="0.3" footer="0.3"/>
  <pageSetup paperSize="1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FD3C-3B33-4EC9-A2F4-AEF0FCAAB973}">
  <sheetPr codeName="Feuil2"/>
  <dimension ref="A2:N1015"/>
  <sheetViews>
    <sheetView zoomScale="70" zoomScaleNormal="70" workbookViewId="0">
      <selection activeCell="C147" sqref="C147"/>
    </sheetView>
  </sheetViews>
  <sheetFormatPr baseColWidth="10" defaultColWidth="14.42578125" defaultRowHeight="15" customHeight="1"/>
  <cols>
    <col min="1" max="1" width="3" style="17" customWidth="1"/>
    <col min="2" max="2" width="63.28515625" style="20" customWidth="1"/>
    <col min="3" max="3" width="99.7109375" style="17" customWidth="1"/>
    <col min="4" max="4" width="81.85546875" style="17" bestFit="1" customWidth="1"/>
    <col min="5" max="5" width="38.42578125" style="17" customWidth="1"/>
    <col min="6" max="6" width="2" style="17" customWidth="1"/>
    <col min="7" max="7" width="56.5703125" style="17" customWidth="1"/>
    <col min="8" max="8" width="2" style="17" customWidth="1"/>
    <col min="9" max="9" width="27.7109375" style="17" customWidth="1"/>
    <col min="10" max="10" width="2" style="17" customWidth="1"/>
    <col min="11" max="11" width="27" style="17" customWidth="1"/>
    <col min="12" max="12" width="2" style="17" customWidth="1"/>
    <col min="13" max="13" width="33.85546875" style="17" customWidth="1"/>
    <col min="14" max="14" width="2" style="17" customWidth="1"/>
    <col min="15" max="16384" width="14.42578125" style="17"/>
  </cols>
  <sheetData>
    <row r="2" spans="1:14" ht="15" customHeight="1">
      <c r="B2" s="92" t="s">
        <v>143</v>
      </c>
    </row>
    <row r="3" spans="1:14" ht="12.75" customHeight="1">
      <c r="A3" s="48"/>
      <c r="B3" s="97"/>
      <c r="C3" s="61"/>
      <c r="D3" s="48"/>
      <c r="E3" s="48"/>
      <c r="F3" s="48"/>
      <c r="G3" s="48"/>
      <c r="H3" s="48"/>
      <c r="I3" s="48"/>
      <c r="J3" s="48"/>
      <c r="K3" s="48"/>
      <c r="L3" s="48"/>
      <c r="M3" s="48"/>
      <c r="N3" s="48"/>
    </row>
    <row r="4" spans="1:14" ht="12.75" customHeight="1">
      <c r="A4" s="48"/>
      <c r="B4" s="48"/>
      <c r="C4" s="61"/>
      <c r="D4" s="48"/>
      <c r="E4" s="48"/>
      <c r="F4" s="48"/>
      <c r="G4" s="48"/>
      <c r="H4" s="48"/>
      <c r="I4" s="48"/>
      <c r="J4" s="48"/>
      <c r="K4" s="48"/>
      <c r="L4" s="48"/>
      <c r="M4" s="48"/>
      <c r="N4" s="48"/>
    </row>
    <row r="5" spans="1:14" ht="12.75" customHeight="1">
      <c r="A5" s="48"/>
      <c r="B5" s="96" t="s">
        <v>144</v>
      </c>
      <c r="C5" s="61"/>
      <c r="D5" s="48"/>
      <c r="E5" s="48"/>
      <c r="F5" s="48"/>
      <c r="G5" s="48"/>
      <c r="H5" s="48"/>
      <c r="I5" s="48"/>
      <c r="J5" s="48"/>
      <c r="K5" s="48"/>
      <c r="L5" s="48"/>
      <c r="M5" s="48"/>
      <c r="N5" s="48"/>
    </row>
    <row r="6" spans="1:14" ht="12.75" customHeight="1">
      <c r="A6" s="48"/>
      <c r="B6" s="48"/>
      <c r="C6" s="61"/>
      <c r="D6" s="48"/>
      <c r="E6" s="48"/>
      <c r="F6" s="48"/>
      <c r="G6" s="48"/>
      <c r="H6" s="48"/>
      <c r="I6" s="48"/>
      <c r="J6" s="48"/>
      <c r="K6" s="48"/>
      <c r="L6" s="48"/>
      <c r="M6" s="48"/>
      <c r="N6" s="48"/>
    </row>
    <row r="7" spans="1:14" ht="12.75" customHeight="1">
      <c r="A7" s="48"/>
      <c r="B7" s="47" t="s">
        <v>99</v>
      </c>
      <c r="C7" s="61"/>
      <c r="D7" s="48"/>
      <c r="E7" s="48"/>
      <c r="F7" s="48"/>
      <c r="G7" s="48"/>
      <c r="H7" s="48"/>
      <c r="I7" s="48"/>
      <c r="J7" s="48"/>
      <c r="K7" s="48"/>
      <c r="L7" s="48"/>
      <c r="M7" s="48"/>
      <c r="N7" s="48"/>
    </row>
    <row r="8" spans="1:14" ht="12.75" customHeight="1">
      <c r="A8" s="48"/>
      <c r="B8" s="48" t="s">
        <v>32</v>
      </c>
      <c r="C8" s="61">
        <v>0</v>
      </c>
      <c r="D8" s="48"/>
      <c r="E8" s="48"/>
      <c r="F8" s="48"/>
      <c r="G8" s="48"/>
      <c r="H8" s="48"/>
      <c r="I8" s="48"/>
      <c r="J8" s="48"/>
      <c r="K8" s="48"/>
      <c r="L8" s="48"/>
      <c r="M8" s="48"/>
      <c r="N8" s="48"/>
    </row>
    <row r="9" spans="1:14" ht="12.75" customHeight="1">
      <c r="A9" s="48"/>
      <c r="B9" s="48" t="s">
        <v>119</v>
      </c>
      <c r="C9" s="61">
        <v>1</v>
      </c>
      <c r="D9" s="48"/>
      <c r="E9" s="48"/>
      <c r="F9" s="48"/>
      <c r="G9" s="48"/>
      <c r="H9" s="48"/>
      <c r="I9" s="48"/>
      <c r="J9" s="48"/>
      <c r="K9" s="48"/>
      <c r="L9" s="48"/>
      <c r="M9" s="48"/>
      <c r="N9" s="48"/>
    </row>
    <row r="10" spans="1:14" ht="12.75" customHeight="1">
      <c r="A10" s="48"/>
      <c r="B10" s="48" t="s">
        <v>120</v>
      </c>
      <c r="C10" s="61">
        <v>2</v>
      </c>
      <c r="D10" s="48"/>
      <c r="E10" s="48"/>
      <c r="F10" s="48"/>
      <c r="G10" s="48"/>
      <c r="H10" s="48"/>
      <c r="I10" s="48"/>
      <c r="J10" s="48"/>
      <c r="K10" s="48"/>
      <c r="L10" s="48"/>
      <c r="M10" s="48"/>
      <c r="N10" s="48"/>
    </row>
    <row r="11" spans="1:14" ht="12.75" customHeight="1">
      <c r="A11" s="48"/>
      <c r="B11" s="48" t="s">
        <v>121</v>
      </c>
      <c r="C11" s="61">
        <v>3</v>
      </c>
      <c r="D11" s="48"/>
      <c r="E11" s="48"/>
      <c r="F11" s="48"/>
      <c r="G11" s="48"/>
      <c r="H11" s="48"/>
      <c r="I11" s="48"/>
      <c r="J11" s="48"/>
      <c r="K11" s="48"/>
      <c r="L11" s="48"/>
      <c r="M11" s="48"/>
      <c r="N11" s="48"/>
    </row>
    <row r="12" spans="1:14" ht="12.75" customHeight="1">
      <c r="A12" s="48"/>
      <c r="B12" s="48" t="s">
        <v>122</v>
      </c>
      <c r="C12" s="61">
        <v>4</v>
      </c>
      <c r="D12" s="48"/>
      <c r="E12" s="48"/>
      <c r="F12" s="48"/>
      <c r="G12" s="48"/>
      <c r="H12" s="48"/>
      <c r="I12" s="48"/>
      <c r="J12" s="48"/>
      <c r="K12" s="48"/>
      <c r="L12" s="48"/>
      <c r="M12" s="48"/>
      <c r="N12" s="48"/>
    </row>
    <row r="13" spans="1:14" ht="12.75" customHeight="1">
      <c r="A13" s="48"/>
      <c r="B13" s="48"/>
      <c r="C13" s="61"/>
      <c r="D13" s="48"/>
      <c r="E13" s="48"/>
      <c r="F13" s="48"/>
      <c r="G13" s="48"/>
      <c r="H13" s="48"/>
      <c r="I13" s="48"/>
      <c r="J13" s="48"/>
      <c r="K13" s="48"/>
      <c r="L13" s="48"/>
      <c r="M13" s="48"/>
      <c r="N13" s="48"/>
    </row>
    <row r="14" spans="1:14" ht="12.75" customHeight="1">
      <c r="B14" s="47" t="s">
        <v>98</v>
      </c>
      <c r="C14" s="62"/>
      <c r="E14" s="48"/>
      <c r="F14" s="48"/>
      <c r="G14" s="48"/>
      <c r="H14" s="48"/>
      <c r="I14" s="48"/>
      <c r="J14" s="48"/>
      <c r="K14" s="48"/>
      <c r="L14" s="48"/>
      <c r="M14" s="48"/>
      <c r="N14" s="48"/>
    </row>
    <row r="15" spans="1:14" ht="12.75" customHeight="1">
      <c r="B15" s="48" t="s">
        <v>32</v>
      </c>
      <c r="C15" s="61">
        <v>0</v>
      </c>
      <c r="E15" s="48"/>
      <c r="F15" s="48"/>
      <c r="G15" s="48"/>
      <c r="H15" s="48"/>
      <c r="I15" s="48"/>
      <c r="J15" s="48"/>
      <c r="K15" s="48"/>
      <c r="L15" s="48"/>
      <c r="M15" s="48"/>
      <c r="N15" s="48"/>
    </row>
    <row r="16" spans="1:14" ht="12.75" customHeight="1">
      <c r="B16" s="48" t="s">
        <v>123</v>
      </c>
      <c r="C16" s="61">
        <v>1</v>
      </c>
      <c r="E16" s="48"/>
      <c r="F16" s="48"/>
      <c r="G16" s="48"/>
      <c r="H16" s="48"/>
      <c r="I16" s="48"/>
      <c r="J16" s="48"/>
      <c r="K16" s="48"/>
      <c r="L16" s="48"/>
      <c r="M16" s="48"/>
      <c r="N16" s="48"/>
    </row>
    <row r="17" spans="1:14" ht="12.75" customHeight="1">
      <c r="B17" s="48" t="s">
        <v>124</v>
      </c>
      <c r="C17" s="61">
        <v>2</v>
      </c>
      <c r="E17" s="48"/>
      <c r="F17" s="48"/>
      <c r="G17" s="48"/>
      <c r="H17" s="48"/>
      <c r="I17" s="48"/>
      <c r="J17" s="48"/>
      <c r="K17" s="48"/>
      <c r="L17" s="48"/>
      <c r="M17" s="48"/>
      <c r="N17" s="48"/>
    </row>
    <row r="18" spans="1:14" ht="12.75" customHeight="1">
      <c r="B18" s="48" t="s">
        <v>125</v>
      </c>
      <c r="C18" s="61">
        <v>3</v>
      </c>
      <c r="E18" s="48"/>
      <c r="F18" s="48"/>
      <c r="G18" s="48"/>
      <c r="H18" s="48"/>
      <c r="I18" s="48"/>
      <c r="J18" s="48"/>
      <c r="K18" s="48"/>
      <c r="L18" s="48"/>
      <c r="M18" s="48"/>
      <c r="N18" s="48"/>
    </row>
    <row r="19" spans="1:14" ht="12.75" customHeight="1">
      <c r="B19" s="48" t="s">
        <v>126</v>
      </c>
      <c r="C19" s="61">
        <v>4</v>
      </c>
      <c r="E19" s="48"/>
      <c r="F19" s="48"/>
      <c r="G19" s="48"/>
      <c r="H19" s="48"/>
      <c r="I19" s="48"/>
      <c r="J19" s="48"/>
      <c r="K19" s="48"/>
      <c r="L19" s="48"/>
      <c r="M19" s="48"/>
      <c r="N19" s="48"/>
    </row>
    <row r="20" spans="1:14" ht="12.75" customHeight="1">
      <c r="A20" s="48"/>
      <c r="B20" s="48"/>
      <c r="C20" s="61"/>
      <c r="D20" s="48"/>
      <c r="E20" s="48"/>
      <c r="F20" s="48"/>
      <c r="G20" s="48"/>
      <c r="H20" s="48"/>
      <c r="I20" s="48"/>
      <c r="J20" s="48"/>
      <c r="K20" s="48"/>
      <c r="L20" s="48"/>
      <c r="M20" s="48"/>
      <c r="N20" s="48"/>
    </row>
    <row r="21" spans="1:14" ht="12.75" customHeight="1">
      <c r="A21" s="48"/>
      <c r="B21" s="47" t="s">
        <v>96</v>
      </c>
      <c r="C21" s="62"/>
      <c r="D21" s="48"/>
      <c r="E21" s="48"/>
      <c r="F21" s="48"/>
      <c r="G21" s="48"/>
      <c r="H21" s="48"/>
      <c r="I21" s="48"/>
      <c r="J21" s="48"/>
      <c r="K21" s="48"/>
      <c r="L21" s="48"/>
      <c r="M21" s="48"/>
      <c r="N21" s="48"/>
    </row>
    <row r="22" spans="1:14" ht="12.75" customHeight="1">
      <c r="A22" s="48"/>
      <c r="B22" s="48" t="s">
        <v>32</v>
      </c>
      <c r="C22" s="61">
        <v>0</v>
      </c>
      <c r="D22" s="48"/>
      <c r="E22" s="48"/>
      <c r="F22" s="48"/>
      <c r="G22" s="48"/>
      <c r="H22" s="48"/>
      <c r="I22" s="48"/>
      <c r="J22" s="48"/>
      <c r="K22" s="48"/>
      <c r="L22" s="48"/>
      <c r="M22" s="48"/>
      <c r="N22" s="48"/>
    </row>
    <row r="23" spans="1:14" ht="12.75" customHeight="1">
      <c r="A23" s="48"/>
      <c r="B23" s="48" t="s">
        <v>127</v>
      </c>
      <c r="C23" s="61">
        <v>1</v>
      </c>
      <c r="D23" s="48"/>
      <c r="E23" s="48"/>
      <c r="F23" s="48"/>
      <c r="G23" s="48"/>
      <c r="H23" s="48"/>
      <c r="I23" s="48"/>
      <c r="J23" s="48"/>
      <c r="K23" s="48"/>
      <c r="L23" s="48"/>
      <c r="M23" s="48"/>
      <c r="N23" s="48"/>
    </row>
    <row r="24" spans="1:14" ht="12.75" customHeight="1">
      <c r="A24" s="48"/>
      <c r="B24" s="48" t="s">
        <v>128</v>
      </c>
      <c r="C24" s="61">
        <v>2</v>
      </c>
      <c r="D24" s="48"/>
      <c r="E24" s="48"/>
      <c r="F24" s="48"/>
      <c r="G24" s="48"/>
      <c r="H24" s="48"/>
      <c r="I24" s="48"/>
      <c r="J24" s="48"/>
      <c r="K24" s="48"/>
      <c r="L24" s="48"/>
      <c r="M24" s="48"/>
      <c r="N24" s="48"/>
    </row>
    <row r="25" spans="1:14" ht="12.75" customHeight="1">
      <c r="A25" s="48"/>
      <c r="B25" s="48" t="s">
        <v>129</v>
      </c>
      <c r="C25" s="61">
        <v>3</v>
      </c>
      <c r="D25" s="48"/>
      <c r="E25" s="48"/>
      <c r="F25" s="48"/>
      <c r="G25" s="48"/>
      <c r="H25" s="48"/>
      <c r="I25" s="48"/>
      <c r="J25" s="48"/>
      <c r="K25" s="48"/>
      <c r="L25" s="48"/>
      <c r="M25" s="48"/>
      <c r="N25" s="48"/>
    </row>
    <row r="26" spans="1:14" ht="12.75" customHeight="1">
      <c r="A26" s="48"/>
      <c r="B26" s="48" t="s">
        <v>130</v>
      </c>
      <c r="C26" s="61">
        <v>4</v>
      </c>
      <c r="D26" s="48"/>
      <c r="E26" s="48"/>
      <c r="F26" s="48"/>
      <c r="G26" s="48"/>
      <c r="H26" s="48"/>
      <c r="I26" s="48"/>
      <c r="J26" s="48"/>
      <c r="K26" s="48"/>
      <c r="L26" s="48"/>
      <c r="M26" s="48"/>
      <c r="N26" s="48"/>
    </row>
    <row r="27" spans="1:14" ht="12.75" customHeight="1">
      <c r="A27" s="48"/>
      <c r="B27" s="48"/>
      <c r="C27" s="61"/>
      <c r="D27" s="48"/>
      <c r="E27" s="48"/>
      <c r="F27" s="48"/>
      <c r="G27" s="48"/>
      <c r="H27" s="48"/>
      <c r="I27" s="48"/>
      <c r="J27" s="48"/>
      <c r="K27" s="48"/>
      <c r="L27" s="48"/>
      <c r="M27" s="48"/>
      <c r="N27" s="48"/>
    </row>
    <row r="28" spans="1:14" ht="12.75" customHeight="1">
      <c r="A28" s="48"/>
      <c r="B28" s="47" t="s">
        <v>97</v>
      </c>
      <c r="C28" s="63"/>
      <c r="D28" s="48"/>
      <c r="E28" s="48"/>
      <c r="F28" s="48"/>
      <c r="G28" s="48"/>
      <c r="H28" s="48"/>
      <c r="I28" s="48"/>
      <c r="J28" s="48"/>
      <c r="K28" s="48"/>
      <c r="L28" s="48"/>
      <c r="M28" s="48"/>
      <c r="N28" s="48"/>
    </row>
    <row r="29" spans="1:14" ht="12.75" customHeight="1">
      <c r="A29" s="48"/>
      <c r="B29" s="48" t="s">
        <v>32</v>
      </c>
      <c r="C29" s="61">
        <v>0</v>
      </c>
      <c r="D29" s="48"/>
      <c r="E29" s="48"/>
      <c r="F29" s="48"/>
      <c r="G29" s="48"/>
      <c r="H29" s="48"/>
      <c r="I29" s="48"/>
      <c r="J29" s="48"/>
      <c r="K29" s="48"/>
      <c r="L29" s="48"/>
      <c r="M29" s="48"/>
      <c r="N29" s="48"/>
    </row>
    <row r="30" spans="1:14" ht="12.75" customHeight="1">
      <c r="A30" s="48"/>
      <c r="B30" s="48" t="s">
        <v>131</v>
      </c>
      <c r="C30" s="64">
        <v>1</v>
      </c>
      <c r="D30" s="48"/>
      <c r="E30" s="48"/>
      <c r="F30" s="48"/>
      <c r="G30" s="48"/>
      <c r="H30" s="48"/>
      <c r="I30" s="48"/>
      <c r="J30" s="48"/>
      <c r="K30" s="48"/>
      <c r="L30" s="48"/>
      <c r="M30" s="48"/>
      <c r="N30" s="48"/>
    </row>
    <row r="31" spans="1:14" ht="12.75" customHeight="1">
      <c r="A31" s="48"/>
      <c r="B31" s="48" t="s">
        <v>132</v>
      </c>
      <c r="C31" s="64">
        <v>2</v>
      </c>
      <c r="D31" s="48"/>
      <c r="E31" s="48"/>
      <c r="F31" s="48"/>
      <c r="G31" s="48"/>
      <c r="H31" s="48"/>
      <c r="I31" s="48"/>
      <c r="J31" s="48"/>
      <c r="K31" s="48"/>
      <c r="L31" s="48"/>
      <c r="M31" s="48"/>
      <c r="N31" s="48"/>
    </row>
    <row r="32" spans="1:14" ht="12.75" customHeight="1">
      <c r="A32" s="48"/>
      <c r="B32" s="48" t="s">
        <v>133</v>
      </c>
      <c r="C32" s="64">
        <v>3</v>
      </c>
      <c r="D32" s="48"/>
      <c r="E32" s="48"/>
      <c r="F32" s="48"/>
      <c r="G32" s="48"/>
      <c r="H32" s="48"/>
      <c r="I32" s="48"/>
      <c r="J32" s="48"/>
      <c r="K32" s="48"/>
      <c r="L32" s="48"/>
      <c r="M32" s="48"/>
      <c r="N32" s="48"/>
    </row>
    <row r="33" spans="2:8" ht="12.75" customHeight="1">
      <c r="B33" s="48" t="s">
        <v>134</v>
      </c>
      <c r="C33" s="64">
        <v>4</v>
      </c>
    </row>
    <row r="34" spans="2:8" ht="12.75" customHeight="1">
      <c r="B34" s="17"/>
      <c r="H34" s="47"/>
    </row>
    <row r="35" spans="2:8" ht="12.75" customHeight="1">
      <c r="B35" s="95"/>
    </row>
    <row r="36" spans="2:8" ht="12.75" customHeight="1"/>
    <row r="37" spans="2:8" ht="12.75" customHeight="1">
      <c r="B37" s="96" t="s">
        <v>153</v>
      </c>
    </row>
    <row r="38" spans="2:8" ht="12.75" customHeight="1"/>
    <row r="39" spans="2:8" ht="12.75" customHeight="1">
      <c r="B39" s="93" t="s">
        <v>35</v>
      </c>
      <c r="C39" s="1"/>
    </row>
    <row r="40" spans="2:8" ht="12.75" customHeight="1">
      <c r="B40" s="94" t="s">
        <v>38</v>
      </c>
      <c r="C40" s="49" t="s">
        <v>146</v>
      </c>
    </row>
    <row r="41" spans="2:8" ht="12.75" customHeight="1">
      <c r="B41" s="94" t="s">
        <v>39</v>
      </c>
      <c r="C41" s="49" t="s">
        <v>145</v>
      </c>
    </row>
    <row r="42" spans="2:8" ht="12.75" customHeight="1">
      <c r="B42" s="94" t="s">
        <v>40</v>
      </c>
      <c r="C42" s="98" t="s">
        <v>147</v>
      </c>
    </row>
    <row r="43" spans="2:8" ht="12.75" customHeight="1">
      <c r="B43" s="94" t="s">
        <v>41</v>
      </c>
      <c r="C43" s="49" t="s">
        <v>148</v>
      </c>
    </row>
    <row r="44" spans="2:8" ht="12.75" customHeight="1">
      <c r="B44" s="94"/>
      <c r="C44" s="49"/>
    </row>
    <row r="45" spans="2:8" ht="12.75" customHeight="1">
      <c r="B45" s="93" t="s">
        <v>42</v>
      </c>
      <c r="C45" s="49"/>
    </row>
    <row r="46" spans="2:8" ht="12.75" customHeight="1">
      <c r="B46" s="94" t="s">
        <v>43</v>
      </c>
      <c r="C46" s="49" t="s">
        <v>154</v>
      </c>
    </row>
    <row r="47" spans="2:8" ht="12.75" customHeight="1">
      <c r="B47" s="94" t="s">
        <v>44</v>
      </c>
      <c r="C47" s="98" t="s">
        <v>155</v>
      </c>
    </row>
    <row r="48" spans="2:8" ht="12.75" customHeight="1">
      <c r="B48" s="94"/>
      <c r="C48" s="49"/>
    </row>
    <row r="49" spans="2:3" ht="12.75" customHeight="1">
      <c r="B49" s="93" t="s">
        <v>45</v>
      </c>
      <c r="C49" s="49"/>
    </row>
    <row r="50" spans="2:3" ht="12.75" customHeight="1">
      <c r="B50" s="94" t="s">
        <v>46</v>
      </c>
      <c r="C50" s="49" t="s">
        <v>156</v>
      </c>
    </row>
    <row r="51" spans="2:3" ht="12.75" customHeight="1">
      <c r="B51" s="94" t="s">
        <v>44</v>
      </c>
      <c r="C51" s="49" t="s">
        <v>157</v>
      </c>
    </row>
    <row r="52" spans="2:3" ht="12.75" customHeight="1">
      <c r="B52" s="94" t="s">
        <v>43</v>
      </c>
      <c r="C52" s="101" t="s">
        <v>158</v>
      </c>
    </row>
    <row r="53" spans="2:3" ht="12.75" customHeight="1">
      <c r="B53" s="94"/>
      <c r="C53" s="49"/>
    </row>
    <row r="54" spans="2:3" ht="12.75" customHeight="1">
      <c r="B54" s="93" t="s">
        <v>47</v>
      </c>
      <c r="C54" s="49"/>
    </row>
    <row r="55" spans="2:3" ht="12.75" customHeight="1">
      <c r="B55" s="94" t="s">
        <v>46</v>
      </c>
      <c r="C55" s="49" t="s">
        <v>159</v>
      </c>
    </row>
    <row r="56" spans="2:3" ht="12.75" customHeight="1">
      <c r="B56" s="94" t="s">
        <v>48</v>
      </c>
      <c r="C56" s="49" t="s">
        <v>160</v>
      </c>
    </row>
    <row r="57" spans="2:3" ht="12.75" customHeight="1">
      <c r="B57" s="94"/>
    </row>
    <row r="58" spans="2:3" ht="12.75" customHeight="1">
      <c r="B58" s="93" t="s">
        <v>36</v>
      </c>
      <c r="C58" s="49"/>
    </row>
    <row r="59" spans="2:3" ht="12.75" customHeight="1">
      <c r="B59" s="94" t="s">
        <v>49</v>
      </c>
      <c r="C59" s="49" t="s">
        <v>161</v>
      </c>
    </row>
    <row r="60" spans="2:3" ht="12.75" customHeight="1">
      <c r="B60" s="94" t="s">
        <v>50</v>
      </c>
      <c r="C60" s="49" t="s">
        <v>162</v>
      </c>
    </row>
    <row r="61" spans="2:3" ht="12.75" customHeight="1">
      <c r="B61" s="94"/>
      <c r="C61" s="49"/>
    </row>
    <row r="62" spans="2:3" ht="12.75" customHeight="1">
      <c r="B62" s="93" t="s">
        <v>51</v>
      </c>
      <c r="C62" s="49"/>
    </row>
    <row r="63" spans="2:3" ht="12.75" customHeight="1">
      <c r="B63" s="94" t="s">
        <v>43</v>
      </c>
      <c r="C63" s="49" t="s">
        <v>165</v>
      </c>
    </row>
    <row r="64" spans="2:3" ht="12.75" customHeight="1">
      <c r="B64" s="94" t="s">
        <v>44</v>
      </c>
      <c r="C64" s="49" t="s">
        <v>164</v>
      </c>
    </row>
    <row r="65" spans="2:3" ht="12.75" customHeight="1">
      <c r="B65" s="94" t="s">
        <v>46</v>
      </c>
      <c r="C65" s="49" t="s">
        <v>163</v>
      </c>
    </row>
    <row r="66" spans="2:3" ht="12.75" customHeight="1">
      <c r="B66" s="94"/>
      <c r="C66" s="49"/>
    </row>
    <row r="67" spans="2:3" ht="12.75" customHeight="1">
      <c r="B67" s="93" t="s">
        <v>52</v>
      </c>
      <c r="C67" s="49"/>
    </row>
    <row r="68" spans="2:3" ht="12.75" customHeight="1">
      <c r="B68" s="94" t="s">
        <v>43</v>
      </c>
      <c r="C68" s="49" t="s">
        <v>166</v>
      </c>
    </row>
    <row r="69" spans="2:3" ht="12.75" customHeight="1">
      <c r="B69" s="94" t="s">
        <v>44</v>
      </c>
      <c r="C69" s="49" t="s">
        <v>167</v>
      </c>
    </row>
    <row r="70" spans="2:3" ht="12.75" customHeight="1">
      <c r="B70" s="94" t="s">
        <v>46</v>
      </c>
      <c r="C70" s="49" t="s">
        <v>168</v>
      </c>
    </row>
    <row r="71" spans="2:3" ht="12.75" customHeight="1">
      <c r="B71" s="94"/>
      <c r="C71" s="49"/>
    </row>
    <row r="72" spans="2:3" ht="12.75" customHeight="1">
      <c r="B72" s="93" t="s">
        <v>53</v>
      </c>
      <c r="C72" s="49"/>
    </row>
    <row r="73" spans="2:3" ht="12.75" customHeight="1">
      <c r="B73" s="94" t="s">
        <v>43</v>
      </c>
      <c r="C73" s="49" t="s">
        <v>169</v>
      </c>
    </row>
    <row r="74" spans="2:3" ht="12.75" customHeight="1">
      <c r="B74" s="94" t="s">
        <v>44</v>
      </c>
      <c r="C74" s="49" t="s">
        <v>170</v>
      </c>
    </row>
    <row r="75" spans="2:3" ht="12.75" customHeight="1">
      <c r="B75" s="94" t="s">
        <v>46</v>
      </c>
      <c r="C75" s="49" t="s">
        <v>171</v>
      </c>
    </row>
    <row r="76" spans="2:3" ht="12.75" customHeight="1"/>
    <row r="77" spans="2:3" ht="12.75" customHeight="1">
      <c r="B77" s="95"/>
    </row>
    <row r="78" spans="2:3" ht="12.75" customHeight="1"/>
    <row r="79" spans="2:3">
      <c r="B79" s="99" t="s">
        <v>11</v>
      </c>
      <c r="C79" s="1"/>
    </row>
    <row r="80" spans="2:3" ht="12.75" customHeight="1">
      <c r="B80" s="1"/>
      <c r="C80" s="1"/>
    </row>
    <row r="81" spans="1:3" ht="12.75" customHeight="1">
      <c r="B81" s="3" t="s">
        <v>3</v>
      </c>
      <c r="C81" s="3" t="s">
        <v>9</v>
      </c>
    </row>
    <row r="82" spans="1:3" ht="12.75" customHeight="1">
      <c r="B82" s="13" t="s">
        <v>6</v>
      </c>
      <c r="C82" s="2" t="s">
        <v>149</v>
      </c>
    </row>
    <row r="83" spans="1:3" ht="12.75" customHeight="1">
      <c r="B83" s="14" t="s">
        <v>5</v>
      </c>
      <c r="C83" s="2" t="s">
        <v>150</v>
      </c>
    </row>
    <row r="84" spans="1:3" ht="12.75" customHeight="1">
      <c r="B84" s="15" t="s">
        <v>8</v>
      </c>
      <c r="C84" s="2" t="s">
        <v>151</v>
      </c>
    </row>
    <row r="85" spans="1:3" ht="12.75" customHeight="1">
      <c r="A85" s="17" t="s">
        <v>31</v>
      </c>
      <c r="B85" s="15" t="s">
        <v>4</v>
      </c>
      <c r="C85" s="2" t="s">
        <v>152</v>
      </c>
    </row>
    <row r="86" spans="1:3" ht="12.75" customHeight="1">
      <c r="B86" s="1"/>
      <c r="C86" s="1"/>
    </row>
    <row r="87" spans="1:3" ht="12.75" customHeight="1">
      <c r="B87" s="103"/>
      <c r="C87" s="1"/>
    </row>
    <row r="88" spans="1:3" ht="12.75" customHeight="1">
      <c r="B88" s="1"/>
      <c r="C88" s="1"/>
    </row>
    <row r="89" spans="1:3">
      <c r="B89" s="99" t="s">
        <v>12</v>
      </c>
      <c r="C89" s="1"/>
    </row>
    <row r="90" spans="1:3" ht="12.75" customHeight="1">
      <c r="B90" s="1"/>
      <c r="C90" s="1"/>
    </row>
    <row r="91" spans="1:3" ht="12.75" customHeight="1">
      <c r="B91" s="3" t="s">
        <v>13</v>
      </c>
      <c r="C91" s="3" t="s">
        <v>9</v>
      </c>
    </row>
    <row r="92" spans="1:3" ht="12.75" customHeight="1">
      <c r="B92" s="6" t="s">
        <v>14</v>
      </c>
      <c r="C92" s="2" t="s">
        <v>19</v>
      </c>
    </row>
    <row r="93" spans="1:3" ht="12.75" customHeight="1">
      <c r="B93" s="6" t="s">
        <v>15</v>
      </c>
      <c r="C93" s="2" t="s">
        <v>18</v>
      </c>
    </row>
    <row r="94" spans="1:3" ht="12.75" customHeight="1">
      <c r="B94" s="6" t="s">
        <v>17</v>
      </c>
      <c r="C94" s="2" t="s">
        <v>20</v>
      </c>
    </row>
    <row r="95" spans="1:3" ht="12.75" customHeight="1">
      <c r="B95" s="6" t="s">
        <v>16</v>
      </c>
      <c r="C95" s="2" t="s">
        <v>21</v>
      </c>
    </row>
    <row r="96" spans="1:3" ht="12.75" customHeight="1">
      <c r="B96" s="1"/>
      <c r="C96" s="1"/>
    </row>
    <row r="97" spans="2:3" ht="12.75" customHeight="1">
      <c r="B97" s="103"/>
      <c r="C97" s="1"/>
    </row>
    <row r="98" spans="2:3" ht="12.75" customHeight="1">
      <c r="B98" s="1"/>
      <c r="C98" s="1"/>
    </row>
    <row r="99" spans="2:3" ht="12.75" customHeight="1">
      <c r="B99" s="99" t="s">
        <v>22</v>
      </c>
      <c r="C99" s="1"/>
    </row>
    <row r="100" spans="2:3" ht="12.75" customHeight="1">
      <c r="B100" s="1"/>
      <c r="C100" s="1"/>
    </row>
    <row r="101" spans="2:3" ht="12.75" customHeight="1">
      <c r="B101" s="3" t="s">
        <v>13</v>
      </c>
      <c r="C101" s="3" t="s">
        <v>9</v>
      </c>
    </row>
    <row r="102" spans="2:3" ht="12.75" customHeight="1">
      <c r="B102" s="6" t="s">
        <v>23</v>
      </c>
      <c r="C102" s="2" t="s">
        <v>27</v>
      </c>
    </row>
    <row r="103" spans="2:3" ht="12.75" customHeight="1">
      <c r="B103" s="6" t="s">
        <v>24</v>
      </c>
      <c r="C103" s="2" t="s">
        <v>28</v>
      </c>
    </row>
    <row r="104" spans="2:3" ht="12.75" customHeight="1">
      <c r="B104" s="6" t="s">
        <v>25</v>
      </c>
      <c r="C104" s="2" t="s">
        <v>29</v>
      </c>
    </row>
    <row r="105" spans="2:3" ht="12.75" customHeight="1">
      <c r="B105" s="6" t="s">
        <v>26</v>
      </c>
      <c r="C105" s="2" t="s">
        <v>30</v>
      </c>
    </row>
    <row r="106" spans="2:3" ht="12.75" customHeight="1">
      <c r="B106" s="17"/>
    </row>
    <row r="107" spans="2:3" ht="12.75" customHeight="1">
      <c r="B107" s="102"/>
    </row>
    <row r="108" spans="2:3" ht="12.75" customHeight="1">
      <c r="B108" s="17"/>
    </row>
    <row r="109" spans="2:3" ht="12.75" customHeight="1">
      <c r="B109" s="17"/>
    </row>
    <row r="110" spans="2:3" ht="12.75" customHeight="1">
      <c r="B110" s="3" t="s">
        <v>80</v>
      </c>
    </row>
    <row r="111" spans="2:3" ht="12.75" customHeight="1">
      <c r="B111" s="50" t="s">
        <v>78</v>
      </c>
    </row>
    <row r="112" spans="2:3" ht="12.75" customHeight="1">
      <c r="B112" s="51" t="s">
        <v>79</v>
      </c>
    </row>
    <row r="113" spans="2:3" ht="12.75" customHeight="1">
      <c r="B113" s="51" t="s">
        <v>230</v>
      </c>
    </row>
    <row r="114" spans="2:3" ht="12.75" customHeight="1">
      <c r="B114" s="52" t="s">
        <v>231</v>
      </c>
    </row>
    <row r="115" spans="2:3" ht="12.75" customHeight="1">
      <c r="B115" s="53" t="s">
        <v>92</v>
      </c>
    </row>
    <row r="116" spans="2:3" ht="12.75" customHeight="1"/>
    <row r="117" spans="2:3" ht="12.75" customHeight="1">
      <c r="B117" s="95"/>
    </row>
    <row r="118" spans="2:3" ht="12.75" customHeight="1"/>
    <row r="119" spans="2:3" ht="12.75" customHeight="1">
      <c r="B119" s="100" t="s">
        <v>108</v>
      </c>
    </row>
    <row r="120" spans="2:3" ht="12.75" customHeight="1"/>
    <row r="121" spans="2:3" ht="12.75" customHeight="1">
      <c r="B121" s="3" t="s">
        <v>109</v>
      </c>
      <c r="C121" s="3" t="s">
        <v>9</v>
      </c>
    </row>
    <row r="122" spans="2:3" ht="12.75" customHeight="1">
      <c r="B122" s="81" t="s">
        <v>110</v>
      </c>
      <c r="C122" s="76" t="s">
        <v>114</v>
      </c>
    </row>
    <row r="123" spans="2:3" ht="12.75" customHeight="1">
      <c r="B123" s="81" t="s">
        <v>111</v>
      </c>
      <c r="C123" s="76" t="s">
        <v>115</v>
      </c>
    </row>
    <row r="124" spans="2:3" ht="12.75" customHeight="1">
      <c r="B124" s="81" t="s">
        <v>112</v>
      </c>
      <c r="C124" s="76" t="s">
        <v>116</v>
      </c>
    </row>
    <row r="125" spans="2:3" ht="12.75" customHeight="1">
      <c r="B125" s="81" t="s">
        <v>113</v>
      </c>
      <c r="C125" s="76" t="s">
        <v>141</v>
      </c>
    </row>
    <row r="126" spans="2:3" ht="12.75" customHeight="1">
      <c r="B126" s="81" t="s">
        <v>140</v>
      </c>
      <c r="C126" s="76" t="s">
        <v>142</v>
      </c>
    </row>
    <row r="127" spans="2:3" ht="12.75" customHeight="1"/>
    <row r="128" spans="2:3" ht="12.75" customHeight="1">
      <c r="B128" s="95"/>
    </row>
    <row r="129" spans="2:3" ht="12.75" customHeight="1"/>
    <row r="130" spans="2:3" ht="12.75" customHeight="1">
      <c r="B130" s="100" t="s">
        <v>84</v>
      </c>
    </row>
    <row r="131" spans="2:3" ht="12.75" customHeight="1"/>
    <row r="132" spans="2:3" ht="12.75" customHeight="1">
      <c r="B132" s="141" t="s">
        <v>84</v>
      </c>
      <c r="C132" s="140"/>
    </row>
    <row r="133" spans="2:3" ht="12.75" customHeight="1">
      <c r="B133" s="65" t="s">
        <v>6</v>
      </c>
      <c r="C133" s="66">
        <v>33</v>
      </c>
    </row>
    <row r="134" spans="2:3" ht="12.75" customHeight="1">
      <c r="B134" s="65" t="s">
        <v>86</v>
      </c>
      <c r="C134" s="66">
        <v>33</v>
      </c>
    </row>
    <row r="135" spans="2:3" ht="12.75" customHeight="1">
      <c r="B135" s="65" t="s">
        <v>87</v>
      </c>
      <c r="C135" s="66">
        <v>33</v>
      </c>
    </row>
    <row r="136" spans="2:3" ht="12.75" customHeight="1">
      <c r="B136" s="65" t="s">
        <v>85</v>
      </c>
      <c r="C136" s="67">
        <v>99</v>
      </c>
    </row>
    <row r="137" spans="2:3" ht="12.75" customHeight="1">
      <c r="B137" s="139" t="s">
        <v>93</v>
      </c>
      <c r="C137" s="140"/>
    </row>
    <row r="138" spans="2:3" ht="12.75" customHeight="1">
      <c r="B138" s="65" t="s">
        <v>91</v>
      </c>
      <c r="C138" s="68" t="e">
        <f>'Calcul de score'!D4 * 10</f>
        <v>#DIV/0!</v>
      </c>
    </row>
    <row r="139" spans="2:3" ht="12.75" customHeight="1">
      <c r="B139" s="65" t="s">
        <v>88</v>
      </c>
      <c r="C139" s="68">
        <v>2</v>
      </c>
    </row>
    <row r="140" spans="2:3" ht="12.75" customHeight="1">
      <c r="B140" s="65" t="s">
        <v>89</v>
      </c>
      <c r="C140" s="68" t="e">
        <f>C141-C138</f>
        <v>#DIV/0!</v>
      </c>
    </row>
    <row r="141" spans="2:3" ht="12.75" customHeight="1">
      <c r="B141" s="65" t="s">
        <v>90</v>
      </c>
      <c r="C141" s="68">
        <v>100</v>
      </c>
    </row>
    <row r="142" spans="2:3" ht="12.75" customHeight="1"/>
    <row r="143" spans="2:3" ht="12.75" customHeight="1"/>
    <row r="144" spans="2:3"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2">
    <mergeCell ref="B137:C137"/>
    <mergeCell ref="B132:C132"/>
  </mergeCells>
  <conditionalFormatting sqref="B82:B84">
    <cfRule type="colorScale" priority="77">
      <colorScale>
        <cfvo type="min"/>
        <cfvo type="percentile" val="50"/>
        <cfvo type="max"/>
        <color rgb="FFF8696B"/>
        <color rgb="FFFFEB84"/>
        <color rgb="FF63BE7B"/>
      </colorScale>
    </cfRule>
  </conditionalFormatting>
  <conditionalFormatting sqref="B79:B84 B96:B100 B86:B90">
    <cfRule type="containsText" dxfId="993" priority="72" operator="containsText" text="Critique">
      <formula>NOT(ISERROR(SEARCH("Critique",B79)))</formula>
    </cfRule>
    <cfRule type="containsText" dxfId="992" priority="73" operator="containsText" text="Forte">
      <formula>NOT(ISERROR(SEARCH("Forte",B79)))</formula>
    </cfRule>
    <cfRule type="containsText" dxfId="991" priority="74" operator="containsText" text="Moyenne">
      <formula>NOT(ISERROR(SEARCH("Moyenne",B79)))</formula>
    </cfRule>
    <cfRule type="containsText" dxfId="990" priority="75" operator="containsText" text="Moyenne">
      <formula>NOT(ISERROR(SEARCH("Moyenne",B79)))</formula>
    </cfRule>
    <cfRule type="containsText" dxfId="989" priority="76" operator="containsText" text="Faible">
      <formula>NOT(ISERROR(SEARCH("Faible",B79)))</formula>
    </cfRule>
  </conditionalFormatting>
  <conditionalFormatting sqref="B92:B95">
    <cfRule type="colorScale" priority="65">
      <colorScale>
        <cfvo type="min"/>
        <cfvo type="percentile" val="50"/>
        <cfvo type="max"/>
        <color rgb="FFF8696B"/>
        <color rgb="FFFFEB84"/>
        <color rgb="FF63BE7B"/>
      </colorScale>
    </cfRule>
  </conditionalFormatting>
  <conditionalFormatting sqref="B91:B95">
    <cfRule type="containsText" dxfId="988" priority="60" operator="containsText" text="Critique">
      <formula>NOT(ISERROR(SEARCH("Critique",B91)))</formula>
    </cfRule>
    <cfRule type="containsText" dxfId="987" priority="61" operator="containsText" text="Forte">
      <formula>NOT(ISERROR(SEARCH("Forte",B91)))</formula>
    </cfRule>
    <cfRule type="containsText" dxfId="986" priority="62" operator="containsText" text="Moyenne">
      <formula>NOT(ISERROR(SEARCH("Moyenne",B91)))</formula>
    </cfRule>
    <cfRule type="containsText" dxfId="985" priority="63" operator="containsText" text="Moyenne">
      <formula>NOT(ISERROR(SEARCH("Moyenne",B91)))</formula>
    </cfRule>
    <cfRule type="containsText" dxfId="984" priority="64" operator="containsText" text="Faible">
      <formula>NOT(ISERROR(SEARCH("Faible",B91)))</formula>
    </cfRule>
  </conditionalFormatting>
  <conditionalFormatting sqref="B102:B105">
    <cfRule type="colorScale" priority="59">
      <colorScale>
        <cfvo type="min"/>
        <cfvo type="percentile" val="50"/>
        <cfvo type="max"/>
        <color rgb="FFF8696B"/>
        <color rgb="FFFFEB84"/>
        <color rgb="FF63BE7B"/>
      </colorScale>
    </cfRule>
  </conditionalFormatting>
  <conditionalFormatting sqref="B101:B105">
    <cfRule type="containsText" dxfId="983" priority="54" operator="containsText" text="Critique">
      <formula>NOT(ISERROR(SEARCH("Critique",B101)))</formula>
    </cfRule>
    <cfRule type="containsText" dxfId="982" priority="55" operator="containsText" text="Forte">
      <formula>NOT(ISERROR(SEARCH("Forte",B101)))</formula>
    </cfRule>
    <cfRule type="containsText" dxfId="981" priority="56" operator="containsText" text="Moyenne">
      <formula>NOT(ISERROR(SEARCH("Moyenne",B101)))</formula>
    </cfRule>
    <cfRule type="containsText" dxfId="980" priority="57" operator="containsText" text="Moyenne">
      <formula>NOT(ISERROR(SEARCH("Moyenne",B101)))</formula>
    </cfRule>
    <cfRule type="containsText" dxfId="979" priority="58" operator="containsText" text="Faible">
      <formula>NOT(ISERROR(SEARCH("Faible",B101)))</formula>
    </cfRule>
  </conditionalFormatting>
  <conditionalFormatting sqref="B111:B112 B115">
    <cfRule type="containsText" dxfId="978" priority="39" operator="containsText" text="Reconaissance">
      <formula>NOT(ISERROR(SEARCH(("Reconaissance"),(B111))))</formula>
    </cfRule>
  </conditionalFormatting>
  <conditionalFormatting sqref="B111:B112 B115">
    <cfRule type="containsText" dxfId="977" priority="40" operator="containsText" text="4_Exploitation">
      <formula>NOT(ISERROR(SEARCH("4_Exploitation",B111)))</formula>
    </cfRule>
  </conditionalFormatting>
  <conditionalFormatting sqref="B111:B112 B115">
    <cfRule type="containsText" dxfId="976" priority="41" operator="containsText" text="Scan">
      <formula>NOT(ISERROR(SEARCH(("Scan"),(B111))))</formula>
    </cfRule>
  </conditionalFormatting>
  <conditionalFormatting sqref="B111:B112">
    <cfRule type="containsText" dxfId="975" priority="38" operator="containsText" text="Reconaissance">
      <formula>NOT(ISERROR(SEARCH(("Reconaissance"),(B111))))</formula>
    </cfRule>
  </conditionalFormatting>
  <conditionalFormatting sqref="B113:B114">
    <cfRule type="containsText" dxfId="974" priority="35" operator="containsText" text="Reconaissance">
      <formula>NOT(ISERROR(SEARCH(("Reconaissance"),(B113))))</formula>
    </cfRule>
  </conditionalFormatting>
  <conditionalFormatting sqref="B113:B114">
    <cfRule type="containsText" dxfId="973" priority="37" operator="containsText" text="Scan">
      <formula>NOT(ISERROR(SEARCH(("Scan"),(B113))))</formula>
    </cfRule>
  </conditionalFormatting>
  <conditionalFormatting sqref="B113:B114">
    <cfRule type="containsText" dxfId="972" priority="34" operator="containsText" text="Reconaissance">
      <formula>NOT(ISERROR(SEARCH(("Reconaissance"),(B113))))</formula>
    </cfRule>
  </conditionalFormatting>
  <conditionalFormatting sqref="B110">
    <cfRule type="containsText" dxfId="971" priority="25" operator="containsText" text="Critique">
      <formula>NOT(ISERROR(SEARCH("Critique",B110)))</formula>
    </cfRule>
    <cfRule type="containsText" dxfId="970" priority="26" operator="containsText" text="Forte">
      <formula>NOT(ISERROR(SEARCH("Forte",B110)))</formula>
    </cfRule>
    <cfRule type="containsText" dxfId="969" priority="27" operator="containsText" text="Moyenne">
      <formula>NOT(ISERROR(SEARCH("Moyenne",B110)))</formula>
    </cfRule>
    <cfRule type="containsText" dxfId="968" priority="28" operator="containsText" text="Moyenne">
      <formula>NOT(ISERROR(SEARCH("Moyenne",B110)))</formula>
    </cfRule>
    <cfRule type="containsText" dxfId="967" priority="29" operator="containsText" text="Faible">
      <formula>NOT(ISERROR(SEARCH("Faible",B110)))</formula>
    </cfRule>
  </conditionalFormatting>
  <conditionalFormatting sqref="B85">
    <cfRule type="colorScale" priority="11">
      <colorScale>
        <cfvo type="min"/>
        <cfvo type="percentile" val="50"/>
        <cfvo type="max"/>
        <color rgb="FFF8696B"/>
        <color rgb="FFFFEB84"/>
        <color rgb="FF63BE7B"/>
      </colorScale>
    </cfRule>
  </conditionalFormatting>
  <conditionalFormatting sqref="B85">
    <cfRule type="containsText" dxfId="966" priority="6" operator="containsText" text="Critique">
      <formula>NOT(ISERROR(SEARCH("Critique",B85)))</formula>
    </cfRule>
    <cfRule type="containsText" dxfId="965" priority="7" operator="containsText" text="Forte">
      <formula>NOT(ISERROR(SEARCH("Forte",B85)))</formula>
    </cfRule>
    <cfRule type="containsText" dxfId="964" priority="8" operator="containsText" text="Moyenne">
      <formula>NOT(ISERROR(SEARCH("Moyenne",B85)))</formula>
    </cfRule>
    <cfRule type="containsText" dxfId="963" priority="9" operator="containsText" text="Moyenne">
      <formula>NOT(ISERROR(SEARCH("Moyenne",B85)))</formula>
    </cfRule>
    <cfRule type="containsText" dxfId="962" priority="10" operator="containsText" text="Faible">
      <formula>NOT(ISERROR(SEARCH("Faible",B85)))</formula>
    </cfRule>
  </conditionalFormatting>
  <conditionalFormatting sqref="B121">
    <cfRule type="containsText" dxfId="961" priority="1" operator="containsText" text="Critique">
      <formula>NOT(ISERROR(SEARCH("Critique",B121)))</formula>
    </cfRule>
    <cfRule type="containsText" dxfId="960" priority="2" operator="containsText" text="Forte">
      <formula>NOT(ISERROR(SEARCH("Forte",B121)))</formula>
    </cfRule>
    <cfRule type="containsText" dxfId="959" priority="3" operator="containsText" text="Moyenne">
      <formula>NOT(ISERROR(SEARCH("Moyenne",B121)))</formula>
    </cfRule>
    <cfRule type="containsText" dxfId="958" priority="4" operator="containsText" text="Moyenne">
      <formula>NOT(ISERROR(SEARCH("Moyenne",B121)))</formula>
    </cfRule>
    <cfRule type="containsText" dxfId="957" priority="5" operator="containsText" text="Faible">
      <formula>NOT(ISERROR(SEARCH("Faible",B121)))</formula>
    </cfRule>
  </conditionalFormatting>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3E64-EC37-452C-B7AC-D84BEEEF213E}">
  <sheetPr>
    <outlinePr summaryBelow="0" summaryRight="0"/>
    <pageSetUpPr fitToPage="1"/>
  </sheetPr>
  <dimension ref="A1:Z948"/>
  <sheetViews>
    <sheetView topLeftCell="A7" zoomScale="85" zoomScaleNormal="85" workbookViewId="0">
      <selection activeCell="B14" sqref="B14"/>
    </sheetView>
  </sheetViews>
  <sheetFormatPr baseColWidth="10" defaultColWidth="14.42578125" defaultRowHeight="15" customHeight="1"/>
  <cols>
    <col min="1" max="1" width="7.28515625" style="112" customWidth="1"/>
    <col min="2" max="2" width="88.42578125" style="110" customWidth="1"/>
    <col min="3" max="3" width="103.85546875" style="111" customWidth="1"/>
    <col min="4" max="4" width="103.85546875" style="110" customWidth="1"/>
    <col min="5" max="16384" width="14.42578125" style="110"/>
  </cols>
  <sheetData>
    <row r="1" spans="1:26" ht="39" customHeight="1">
      <c r="A1" s="142"/>
      <c r="B1" s="143"/>
      <c r="C1" s="144"/>
      <c r="D1" s="135"/>
      <c r="E1" s="135"/>
      <c r="F1" s="135"/>
      <c r="G1" s="114"/>
      <c r="H1" s="114"/>
      <c r="I1" s="114"/>
      <c r="J1" s="114"/>
      <c r="K1" s="114"/>
      <c r="L1" s="114"/>
      <c r="M1" s="114"/>
      <c r="N1" s="114"/>
      <c r="O1" s="114"/>
      <c r="P1" s="114"/>
      <c r="Q1" s="114"/>
      <c r="R1" s="114"/>
      <c r="S1" s="114"/>
      <c r="T1" s="114"/>
      <c r="U1" s="114"/>
      <c r="V1" s="114"/>
      <c r="W1" s="119"/>
      <c r="X1" s="119"/>
      <c r="Y1" s="119"/>
      <c r="Z1" s="119"/>
    </row>
    <row r="2" spans="1:26" ht="52.5" customHeight="1">
      <c r="A2" s="143"/>
      <c r="B2" s="143"/>
      <c r="C2" s="144"/>
      <c r="D2" s="135"/>
      <c r="E2" s="135"/>
      <c r="F2" s="135"/>
      <c r="G2" s="114"/>
      <c r="H2" s="114"/>
      <c r="I2" s="114"/>
      <c r="J2" s="114"/>
      <c r="K2" s="114"/>
      <c r="L2" s="114"/>
      <c r="M2" s="114"/>
      <c r="N2" s="114"/>
      <c r="O2" s="114"/>
      <c r="P2" s="114"/>
      <c r="Q2" s="114"/>
      <c r="R2" s="114"/>
      <c r="S2" s="114"/>
      <c r="T2" s="114"/>
      <c r="U2" s="114"/>
      <c r="V2" s="114"/>
      <c r="W2" s="119"/>
      <c r="X2" s="119"/>
      <c r="Y2" s="119"/>
      <c r="Z2" s="119"/>
    </row>
    <row r="3" spans="1:26" ht="27.75" customHeight="1">
      <c r="A3" s="145" t="s">
        <v>213</v>
      </c>
      <c r="B3" s="143"/>
      <c r="C3" s="144"/>
      <c r="D3" s="126"/>
      <c r="E3" s="126"/>
      <c r="F3" s="126"/>
      <c r="G3" s="114"/>
      <c r="H3" s="114"/>
      <c r="I3" s="114"/>
      <c r="J3" s="114"/>
      <c r="K3" s="114"/>
      <c r="L3" s="114"/>
      <c r="M3" s="114"/>
      <c r="N3" s="114"/>
      <c r="O3" s="114"/>
      <c r="P3" s="114"/>
      <c r="Q3" s="114"/>
      <c r="R3" s="114"/>
      <c r="S3" s="114"/>
      <c r="T3" s="114"/>
      <c r="U3" s="114"/>
      <c r="V3" s="114"/>
      <c r="W3" s="114"/>
      <c r="X3" s="114"/>
      <c r="Y3" s="114"/>
      <c r="Z3" s="114"/>
    </row>
    <row r="4" spans="1:26" ht="27.75" customHeight="1">
      <c r="A4" s="125"/>
      <c r="B4" s="122" t="s">
        <v>212</v>
      </c>
      <c r="C4" s="122" t="s">
        <v>177</v>
      </c>
      <c r="D4" s="126"/>
      <c r="E4" s="126"/>
      <c r="F4" s="126"/>
      <c r="G4" s="114"/>
      <c r="H4" s="114"/>
      <c r="I4" s="114"/>
      <c r="J4" s="114"/>
      <c r="K4" s="114"/>
      <c r="L4" s="114"/>
      <c r="M4" s="114"/>
      <c r="N4" s="114"/>
      <c r="O4" s="114"/>
      <c r="P4" s="114"/>
      <c r="Q4" s="114"/>
      <c r="R4" s="114"/>
      <c r="S4" s="114"/>
      <c r="T4" s="114"/>
      <c r="U4" s="114"/>
      <c r="V4" s="114"/>
      <c r="W4" s="114"/>
      <c r="X4" s="114"/>
      <c r="Y4" s="114"/>
      <c r="Z4" s="114"/>
    </row>
    <row r="5" spans="1:26" ht="27.75" customHeight="1">
      <c r="A5" s="121">
        <f t="shared" ref="A5:A12" si="0">ROW() - 4</f>
        <v>1</v>
      </c>
      <c r="B5" s="127" t="s">
        <v>211</v>
      </c>
      <c r="C5" s="134"/>
      <c r="D5" s="114"/>
      <c r="E5" s="114"/>
      <c r="F5" s="114"/>
      <c r="G5" s="114"/>
      <c r="H5" s="114"/>
      <c r="I5" s="114"/>
      <c r="J5" s="114"/>
      <c r="K5" s="114"/>
      <c r="L5" s="114"/>
      <c r="M5" s="114"/>
      <c r="N5" s="114"/>
      <c r="O5" s="114"/>
      <c r="P5" s="114"/>
      <c r="Q5" s="114"/>
      <c r="R5" s="114"/>
      <c r="S5" s="114"/>
      <c r="T5" s="114"/>
      <c r="U5" s="114"/>
      <c r="V5" s="114"/>
      <c r="W5" s="114"/>
      <c r="X5" s="114"/>
      <c r="Y5" s="114"/>
      <c r="Z5" s="114"/>
    </row>
    <row r="6" spans="1:26" ht="27.75" customHeight="1">
      <c r="A6" s="121">
        <f t="shared" si="0"/>
        <v>2</v>
      </c>
      <c r="B6" s="127" t="s">
        <v>210</v>
      </c>
      <c r="C6" s="134"/>
      <c r="D6" s="114"/>
      <c r="E6" s="114"/>
      <c r="F6" s="114"/>
      <c r="G6" s="114"/>
      <c r="H6" s="114"/>
      <c r="I6" s="114"/>
      <c r="J6" s="114"/>
      <c r="K6" s="114"/>
      <c r="L6" s="114"/>
      <c r="M6" s="114"/>
      <c r="N6" s="114"/>
      <c r="O6" s="114"/>
      <c r="P6" s="114"/>
      <c r="Q6" s="114"/>
      <c r="R6" s="114"/>
      <c r="S6" s="114"/>
      <c r="T6" s="114"/>
      <c r="U6" s="114"/>
      <c r="V6" s="114"/>
      <c r="W6" s="114"/>
      <c r="X6" s="114"/>
      <c r="Y6" s="114"/>
      <c r="Z6" s="114"/>
    </row>
    <row r="7" spans="1:26" ht="27.75" customHeight="1">
      <c r="A7" s="121">
        <f t="shared" si="0"/>
        <v>3</v>
      </c>
      <c r="B7" s="127" t="s">
        <v>209</v>
      </c>
      <c r="C7" s="134"/>
      <c r="D7" s="114"/>
      <c r="E7" s="114"/>
      <c r="F7" s="114"/>
      <c r="G7" s="114"/>
      <c r="H7" s="114"/>
      <c r="I7" s="114"/>
      <c r="J7" s="114"/>
      <c r="K7" s="114"/>
      <c r="L7" s="114"/>
      <c r="M7" s="114"/>
      <c r="N7" s="114"/>
      <c r="O7" s="114"/>
      <c r="P7" s="114"/>
      <c r="Q7" s="114"/>
      <c r="R7" s="114"/>
      <c r="S7" s="114"/>
      <c r="T7" s="114"/>
      <c r="U7" s="114"/>
      <c r="V7" s="114"/>
      <c r="W7" s="114"/>
      <c r="X7" s="114"/>
      <c r="Y7" s="114"/>
      <c r="Z7" s="114"/>
    </row>
    <row r="8" spans="1:26" ht="27.75" customHeight="1">
      <c r="A8" s="121">
        <f t="shared" si="0"/>
        <v>4</v>
      </c>
      <c r="B8" s="127" t="s">
        <v>208</v>
      </c>
      <c r="C8" s="134"/>
      <c r="D8" s="114"/>
      <c r="E8" s="114"/>
      <c r="F8" s="114"/>
      <c r="G8" s="114"/>
      <c r="H8" s="114"/>
      <c r="I8" s="114"/>
      <c r="J8" s="114"/>
      <c r="K8" s="114"/>
      <c r="L8" s="114"/>
      <c r="M8" s="114"/>
      <c r="N8" s="114"/>
      <c r="O8" s="114"/>
      <c r="P8" s="114"/>
      <c r="Q8" s="114"/>
      <c r="R8" s="114"/>
      <c r="S8" s="114"/>
      <c r="T8" s="114"/>
      <c r="U8" s="114"/>
      <c r="V8" s="114"/>
      <c r="W8" s="114"/>
      <c r="X8" s="114"/>
      <c r="Y8" s="114"/>
      <c r="Z8" s="114"/>
    </row>
    <row r="9" spans="1:26" ht="27.75" customHeight="1">
      <c r="A9" s="121">
        <f t="shared" si="0"/>
        <v>5</v>
      </c>
      <c r="B9" s="127" t="s">
        <v>207</v>
      </c>
      <c r="C9" s="134"/>
      <c r="D9" s="114"/>
      <c r="E9" s="114"/>
      <c r="F9" s="114"/>
      <c r="G9" s="114"/>
      <c r="H9" s="114"/>
      <c r="I9" s="114"/>
      <c r="J9" s="114"/>
      <c r="K9" s="114"/>
      <c r="L9" s="114"/>
      <c r="M9" s="114"/>
      <c r="N9" s="114"/>
      <c r="O9" s="114"/>
      <c r="P9" s="114"/>
      <c r="Q9" s="114"/>
      <c r="R9" s="114"/>
      <c r="S9" s="114"/>
      <c r="T9" s="114"/>
      <c r="U9" s="114"/>
      <c r="V9" s="114"/>
      <c r="W9" s="114"/>
      <c r="X9" s="114"/>
      <c r="Y9" s="114"/>
      <c r="Z9" s="114"/>
    </row>
    <row r="10" spans="1:26" ht="27.75" customHeight="1">
      <c r="A10" s="121">
        <f t="shared" si="0"/>
        <v>6</v>
      </c>
      <c r="B10" s="127" t="s">
        <v>206</v>
      </c>
      <c r="C10" s="13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27.75" customHeight="1">
      <c r="A11" s="121">
        <f t="shared" si="0"/>
        <v>7</v>
      </c>
      <c r="B11" s="127" t="s">
        <v>205</v>
      </c>
      <c r="C11" s="13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27.75" customHeight="1">
      <c r="A12" s="121">
        <f t="shared" si="0"/>
        <v>8</v>
      </c>
      <c r="B12" s="127" t="s">
        <v>204</v>
      </c>
      <c r="C12" s="13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27.75" customHeight="1">
      <c r="A13" s="125"/>
      <c r="B13" s="122" t="s">
        <v>203</v>
      </c>
      <c r="C13" s="122" t="s">
        <v>177</v>
      </c>
      <c r="D13" s="126"/>
      <c r="E13" s="126"/>
      <c r="F13" s="126"/>
      <c r="G13" s="114"/>
      <c r="H13" s="114"/>
      <c r="I13" s="114"/>
      <c r="J13" s="114"/>
      <c r="K13" s="114"/>
      <c r="L13" s="114"/>
      <c r="M13" s="114"/>
      <c r="N13" s="114"/>
      <c r="O13" s="114"/>
      <c r="P13" s="114"/>
      <c r="Q13" s="114"/>
      <c r="R13" s="114"/>
      <c r="S13" s="114"/>
      <c r="T13" s="114"/>
      <c r="U13" s="114"/>
      <c r="V13" s="114"/>
      <c r="W13" s="114"/>
      <c r="X13" s="114"/>
      <c r="Y13" s="114"/>
      <c r="Z13" s="114"/>
    </row>
    <row r="14" spans="1:26" ht="27.75" customHeight="1">
      <c r="A14" s="131">
        <f>ROW() - 5</f>
        <v>9</v>
      </c>
      <c r="B14" s="133" t="s">
        <v>202</v>
      </c>
      <c r="C14" s="132"/>
      <c r="D14" s="126"/>
      <c r="E14" s="126"/>
      <c r="F14" s="126"/>
      <c r="G14" s="114"/>
      <c r="H14" s="114"/>
      <c r="I14" s="114"/>
      <c r="J14" s="114"/>
      <c r="K14" s="114"/>
      <c r="L14" s="114"/>
      <c r="M14" s="114"/>
      <c r="N14" s="114"/>
      <c r="O14" s="114"/>
      <c r="P14" s="114"/>
      <c r="Q14" s="114"/>
      <c r="R14" s="114"/>
      <c r="S14" s="114"/>
      <c r="T14" s="114"/>
      <c r="U14" s="114"/>
      <c r="V14" s="114"/>
      <c r="W14" s="114"/>
      <c r="X14" s="114"/>
      <c r="Y14" s="114"/>
      <c r="Z14" s="114"/>
    </row>
    <row r="15" spans="1:26" ht="27.75" customHeight="1">
      <c r="A15" s="131">
        <f>ROW() - 5</f>
        <v>10</v>
      </c>
      <c r="B15" s="130" t="s">
        <v>201</v>
      </c>
      <c r="C15" s="129"/>
      <c r="D15" s="126"/>
      <c r="E15" s="126"/>
      <c r="F15" s="126"/>
      <c r="G15" s="114"/>
      <c r="H15" s="114"/>
      <c r="I15" s="114"/>
      <c r="J15" s="114"/>
      <c r="K15" s="114"/>
      <c r="L15" s="114"/>
      <c r="M15" s="114"/>
      <c r="N15" s="114"/>
      <c r="O15" s="114"/>
      <c r="P15" s="114"/>
      <c r="Q15" s="114"/>
      <c r="R15" s="114"/>
      <c r="S15" s="114"/>
      <c r="T15" s="114"/>
      <c r="U15" s="114"/>
      <c r="V15" s="114"/>
      <c r="W15" s="114"/>
      <c r="X15" s="114"/>
      <c r="Y15" s="114"/>
      <c r="Z15" s="114"/>
    </row>
    <row r="16" spans="1:26" ht="27.75" customHeight="1">
      <c r="A16" s="131">
        <f>ROW() - 5</f>
        <v>11</v>
      </c>
      <c r="B16" s="130" t="s">
        <v>200</v>
      </c>
      <c r="C16" s="129"/>
      <c r="D16" s="126"/>
      <c r="E16" s="126"/>
      <c r="F16" s="126"/>
      <c r="G16" s="114"/>
      <c r="H16" s="114"/>
      <c r="I16" s="114"/>
      <c r="J16" s="114"/>
      <c r="K16" s="114"/>
      <c r="L16" s="114"/>
      <c r="M16" s="114"/>
      <c r="N16" s="114"/>
      <c r="O16" s="114"/>
      <c r="P16" s="114"/>
      <c r="Q16" s="114"/>
      <c r="R16" s="114"/>
      <c r="S16" s="114"/>
      <c r="T16" s="114"/>
      <c r="U16" s="114"/>
      <c r="V16" s="114"/>
      <c r="W16" s="114"/>
      <c r="X16" s="114"/>
      <c r="Y16" s="114"/>
      <c r="Z16" s="114"/>
    </row>
    <row r="17" spans="1:26" ht="27.75" customHeight="1">
      <c r="A17" s="125"/>
      <c r="B17" s="122" t="s">
        <v>199</v>
      </c>
      <c r="C17" s="122" t="s">
        <v>177</v>
      </c>
      <c r="D17" s="126"/>
      <c r="E17" s="126"/>
      <c r="F17" s="126"/>
      <c r="G17" s="114"/>
      <c r="H17" s="114"/>
      <c r="I17" s="114"/>
      <c r="J17" s="114"/>
      <c r="K17" s="114"/>
      <c r="L17" s="114"/>
      <c r="M17" s="114"/>
      <c r="N17" s="114"/>
      <c r="O17" s="114"/>
      <c r="P17" s="114"/>
      <c r="Q17" s="114"/>
      <c r="R17" s="114"/>
      <c r="S17" s="114"/>
      <c r="T17" s="114"/>
      <c r="U17" s="114"/>
      <c r="V17" s="114"/>
      <c r="W17" s="114"/>
      <c r="X17" s="114"/>
      <c r="Y17" s="114"/>
      <c r="Z17" s="114"/>
    </row>
    <row r="18" spans="1:26" ht="27.75" customHeight="1">
      <c r="A18" s="124">
        <f>ROW() - 6</f>
        <v>12</v>
      </c>
      <c r="B18" s="127" t="s">
        <v>198</v>
      </c>
      <c r="C18" s="127"/>
      <c r="D18" s="126"/>
      <c r="E18" s="126"/>
      <c r="F18" s="126"/>
      <c r="G18" s="114"/>
      <c r="H18" s="114"/>
      <c r="I18" s="114"/>
      <c r="J18" s="114"/>
      <c r="K18" s="114"/>
      <c r="L18" s="114"/>
      <c r="M18" s="114"/>
      <c r="N18" s="114"/>
      <c r="O18" s="114"/>
      <c r="P18" s="114"/>
      <c r="Q18" s="114"/>
      <c r="R18" s="114"/>
      <c r="S18" s="114"/>
      <c r="T18" s="114"/>
      <c r="U18" s="114"/>
      <c r="V18" s="114"/>
      <c r="W18" s="114"/>
      <c r="X18" s="114"/>
      <c r="Y18" s="114"/>
      <c r="Z18" s="114"/>
    </row>
    <row r="19" spans="1:26" ht="27.75" customHeight="1">
      <c r="A19" s="124">
        <f>ROW() - 6</f>
        <v>13</v>
      </c>
      <c r="B19" s="127" t="s">
        <v>197</v>
      </c>
      <c r="C19" s="127"/>
      <c r="D19" s="126"/>
      <c r="E19" s="126"/>
      <c r="F19" s="126"/>
      <c r="G19" s="114"/>
      <c r="H19" s="114"/>
      <c r="I19" s="114"/>
      <c r="J19" s="114"/>
      <c r="K19" s="114"/>
      <c r="L19" s="114"/>
      <c r="M19" s="114"/>
      <c r="N19" s="114"/>
      <c r="O19" s="114"/>
      <c r="P19" s="114"/>
      <c r="Q19" s="114"/>
      <c r="R19" s="114"/>
      <c r="S19" s="114"/>
      <c r="T19" s="114"/>
      <c r="U19" s="114"/>
      <c r="V19" s="114"/>
      <c r="W19" s="114"/>
      <c r="X19" s="114"/>
      <c r="Y19" s="114"/>
      <c r="Z19" s="114"/>
    </row>
    <row r="20" spans="1:26" ht="27.75" customHeight="1">
      <c r="A20" s="124">
        <f>ROW() - 6</f>
        <v>14</v>
      </c>
      <c r="B20" s="127" t="s">
        <v>196</v>
      </c>
      <c r="C20" s="127"/>
      <c r="D20" s="126"/>
      <c r="E20" s="126"/>
      <c r="F20" s="126"/>
      <c r="G20" s="114"/>
      <c r="H20" s="114"/>
      <c r="I20" s="114"/>
      <c r="J20" s="114"/>
      <c r="K20" s="114"/>
      <c r="L20" s="114"/>
      <c r="M20" s="114"/>
      <c r="N20" s="114"/>
      <c r="O20" s="114"/>
      <c r="P20" s="114"/>
      <c r="Q20" s="114"/>
      <c r="R20" s="114"/>
      <c r="S20" s="114"/>
      <c r="T20" s="114"/>
      <c r="U20" s="114"/>
      <c r="V20" s="114"/>
      <c r="W20" s="114"/>
      <c r="X20" s="114"/>
      <c r="Y20" s="114"/>
      <c r="Z20" s="114"/>
    </row>
    <row r="21" spans="1:26" ht="27.75" customHeight="1">
      <c r="A21" s="124">
        <f>ROW() - 6</f>
        <v>15</v>
      </c>
      <c r="B21" s="127" t="s">
        <v>195</v>
      </c>
      <c r="C21" s="127"/>
      <c r="D21" s="126"/>
      <c r="E21" s="126"/>
      <c r="F21" s="126"/>
      <c r="G21" s="114"/>
      <c r="H21" s="114"/>
      <c r="I21" s="114"/>
      <c r="J21" s="114"/>
      <c r="K21" s="114"/>
      <c r="L21" s="114"/>
      <c r="M21" s="114"/>
      <c r="N21" s="114"/>
      <c r="O21" s="114"/>
      <c r="P21" s="114"/>
      <c r="Q21" s="114"/>
      <c r="R21" s="114"/>
      <c r="S21" s="114"/>
      <c r="T21" s="114"/>
      <c r="U21" s="114"/>
      <c r="V21" s="114"/>
      <c r="W21" s="114"/>
      <c r="X21" s="114"/>
      <c r="Y21" s="114"/>
      <c r="Z21" s="114"/>
    </row>
    <row r="22" spans="1:26" ht="27.75" customHeight="1">
      <c r="A22" s="124">
        <f>ROW() - 6</f>
        <v>16</v>
      </c>
      <c r="B22" s="128" t="s">
        <v>194</v>
      </c>
      <c r="C22" s="127"/>
      <c r="D22" s="126"/>
      <c r="E22" s="126"/>
      <c r="F22" s="126"/>
      <c r="G22" s="114"/>
      <c r="H22" s="114"/>
      <c r="I22" s="114"/>
      <c r="J22" s="114"/>
      <c r="K22" s="114"/>
      <c r="L22" s="114"/>
      <c r="M22" s="114"/>
      <c r="N22" s="114"/>
      <c r="O22" s="114"/>
      <c r="P22" s="114"/>
      <c r="Q22" s="114"/>
      <c r="R22" s="114"/>
      <c r="S22" s="114"/>
      <c r="T22" s="114"/>
      <c r="U22" s="114"/>
      <c r="V22" s="114"/>
      <c r="W22" s="114"/>
      <c r="X22" s="114"/>
      <c r="Y22" s="114"/>
      <c r="Z22" s="114"/>
    </row>
    <row r="23" spans="1:26" ht="26.25" customHeight="1">
      <c r="A23" s="125"/>
      <c r="B23" s="122" t="s">
        <v>193</v>
      </c>
      <c r="C23" s="122" t="s">
        <v>177</v>
      </c>
    </row>
    <row r="24" spans="1:26" ht="26.25" customHeight="1">
      <c r="A24" s="124">
        <f>ROW() - 9</f>
        <v>15</v>
      </c>
      <c r="B24" s="120" t="s">
        <v>192</v>
      </c>
      <c r="C24" s="120"/>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ht="28.5" customHeight="1">
      <c r="A25" s="124">
        <f>ROW() - 9</f>
        <v>16</v>
      </c>
      <c r="B25" s="123" t="s">
        <v>191</v>
      </c>
      <c r="C25" s="120"/>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30.75" customHeight="1">
      <c r="A26" s="122"/>
      <c r="B26" s="122" t="s">
        <v>190</v>
      </c>
      <c r="C26" s="122" t="s">
        <v>177</v>
      </c>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30" customHeight="1">
      <c r="A27" s="121">
        <f>ROW() - 10</f>
        <v>17</v>
      </c>
      <c r="B27" s="120" t="s">
        <v>189</v>
      </c>
      <c r="C27" s="120"/>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ht="48" customHeight="1">
      <c r="A28" s="121">
        <f>ROW() - 10</f>
        <v>18</v>
      </c>
      <c r="B28" s="120" t="s">
        <v>188</v>
      </c>
      <c r="C28" s="120"/>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ht="42" customHeight="1">
      <c r="A29" s="121">
        <f>ROW() - 10</f>
        <v>19</v>
      </c>
      <c r="B29" s="120" t="s">
        <v>187</v>
      </c>
      <c r="C29" s="120"/>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ht="30" customHeight="1">
      <c r="A30" s="121">
        <f>ROW() - 10</f>
        <v>20</v>
      </c>
      <c r="B30" s="120" t="s">
        <v>186</v>
      </c>
      <c r="C30" s="120"/>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26" ht="30" customHeight="1">
      <c r="A31" s="121">
        <f>ROW() - 10</f>
        <v>21</v>
      </c>
      <c r="B31" s="120" t="s">
        <v>185</v>
      </c>
      <c r="C31" s="120"/>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26" ht="34.5" customHeight="1">
      <c r="A32" s="122"/>
      <c r="B32" s="122" t="s">
        <v>184</v>
      </c>
      <c r="C32" s="122" t="s">
        <v>177</v>
      </c>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ht="30.75" customHeight="1">
      <c r="A33" s="121">
        <f>ROW() - 11</f>
        <v>22</v>
      </c>
      <c r="B33" s="120" t="s">
        <v>183</v>
      </c>
      <c r="C33" s="120"/>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ht="30.75" customHeight="1">
      <c r="A34" s="121">
        <f>ROW() - 11</f>
        <v>23</v>
      </c>
      <c r="B34" s="120" t="s">
        <v>182</v>
      </c>
      <c r="C34" s="120"/>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ht="30.75" customHeight="1">
      <c r="A35" s="121">
        <f>ROW() - 11</f>
        <v>24</v>
      </c>
      <c r="B35" s="120" t="s">
        <v>181</v>
      </c>
      <c r="C35" s="120"/>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ht="30.75" customHeight="1">
      <c r="A36" s="121">
        <f>ROW() - 11</f>
        <v>25</v>
      </c>
      <c r="B36" s="120" t="s">
        <v>180</v>
      </c>
      <c r="C36" s="120"/>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ht="30.75" customHeight="1">
      <c r="A37" s="121">
        <f>ROW() - 11</f>
        <v>26</v>
      </c>
      <c r="B37" s="120" t="s">
        <v>179</v>
      </c>
      <c r="C37" s="120"/>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ht="40.5" customHeight="1">
      <c r="A38" s="122"/>
      <c r="B38" s="122" t="s">
        <v>178</v>
      </c>
      <c r="C38" s="122" t="s">
        <v>177</v>
      </c>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ht="41.25" customHeight="1">
      <c r="A39" s="121">
        <f>ROW() - 12</f>
        <v>27</v>
      </c>
      <c r="B39" s="120" t="s">
        <v>176</v>
      </c>
      <c r="C39" s="120"/>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ht="68.25" customHeight="1">
      <c r="A40" s="121">
        <f>ROW() - 12</f>
        <v>28</v>
      </c>
      <c r="B40" s="120" t="s">
        <v>175</v>
      </c>
      <c r="C40" s="120"/>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ht="41.25" customHeight="1">
      <c r="A41" s="121">
        <f>ROW() - 12</f>
        <v>29</v>
      </c>
      <c r="B41" s="120" t="s">
        <v>174</v>
      </c>
      <c r="C41" s="120"/>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ht="15.75" customHeight="1">
      <c r="A42" s="118"/>
      <c r="B42" s="117"/>
      <c r="C42" s="116"/>
    </row>
    <row r="43" spans="1:26" ht="15.75" customHeight="1">
      <c r="A43" s="118"/>
      <c r="B43" s="117"/>
      <c r="C43" s="116"/>
    </row>
    <row r="44" spans="1:26" ht="15.75" customHeight="1">
      <c r="A44" s="118"/>
      <c r="B44" s="117"/>
      <c r="C44" s="116"/>
    </row>
    <row r="45" spans="1:26" ht="15.75" customHeight="1">
      <c r="A45" s="118"/>
      <c r="B45" s="117"/>
      <c r="C45" s="116"/>
    </row>
    <row r="46" spans="1:26" ht="15.75" customHeight="1">
      <c r="A46" s="118"/>
      <c r="B46" s="117"/>
      <c r="C46" s="116"/>
    </row>
    <row r="47" spans="1:26" ht="15.75" customHeight="1">
      <c r="A47" s="118"/>
      <c r="B47" s="117"/>
      <c r="C47" s="116"/>
    </row>
    <row r="48" spans="1:26" ht="15.75" customHeight="1">
      <c r="A48" s="118"/>
      <c r="B48" s="117"/>
      <c r="C48" s="116"/>
    </row>
    <row r="49" spans="1:3" ht="15.75" customHeight="1">
      <c r="A49" s="118"/>
      <c r="B49" s="117"/>
      <c r="C49" s="116"/>
    </row>
    <row r="50" spans="1:3" ht="15.75" customHeight="1">
      <c r="A50" s="118"/>
      <c r="B50" s="117"/>
      <c r="C50" s="116"/>
    </row>
    <row r="51" spans="1:3" ht="15.75" customHeight="1">
      <c r="A51" s="118"/>
      <c r="B51" s="117"/>
      <c r="C51" s="116"/>
    </row>
    <row r="52" spans="1:3" ht="15.75" customHeight="1">
      <c r="A52" s="118"/>
      <c r="B52" s="117"/>
      <c r="C52" s="116"/>
    </row>
    <row r="53" spans="1:3" ht="15.75" customHeight="1">
      <c r="A53" s="118"/>
      <c r="B53" s="117"/>
      <c r="C53" s="116"/>
    </row>
    <row r="54" spans="1:3" ht="15.75" customHeight="1">
      <c r="A54" s="118"/>
      <c r="B54" s="117"/>
      <c r="C54" s="116"/>
    </row>
    <row r="55" spans="1:3" ht="15.75" customHeight="1">
      <c r="A55" s="118"/>
      <c r="B55" s="117"/>
      <c r="C55" s="116"/>
    </row>
    <row r="56" spans="1:3" ht="15.75" customHeight="1">
      <c r="A56" s="118"/>
      <c r="B56" s="117"/>
      <c r="C56" s="116"/>
    </row>
    <row r="57" spans="1:3" ht="15.75" customHeight="1">
      <c r="A57" s="118"/>
      <c r="B57" s="117"/>
      <c r="C57" s="116"/>
    </row>
    <row r="58" spans="1:3" ht="15.75" customHeight="1">
      <c r="A58" s="118"/>
      <c r="B58" s="117"/>
      <c r="C58" s="116"/>
    </row>
    <row r="59" spans="1:3" ht="15.75" customHeight="1">
      <c r="A59" s="118"/>
      <c r="B59" s="117"/>
      <c r="C59" s="116"/>
    </row>
    <row r="60" spans="1:3" ht="15.75" customHeight="1">
      <c r="A60" s="118"/>
      <c r="B60" s="117"/>
      <c r="C60" s="116"/>
    </row>
    <row r="61" spans="1:3" ht="15.75" customHeight="1">
      <c r="A61" s="118"/>
      <c r="B61" s="117"/>
      <c r="C61" s="116"/>
    </row>
    <row r="62" spans="1:3" ht="15.75" customHeight="1">
      <c r="A62" s="118"/>
      <c r="B62" s="117"/>
      <c r="C62" s="116"/>
    </row>
    <row r="63" spans="1:3" ht="15.75" customHeight="1">
      <c r="A63" s="118"/>
      <c r="B63" s="117"/>
      <c r="C63" s="116"/>
    </row>
    <row r="64" spans="1:3" ht="15.75" customHeight="1">
      <c r="A64" s="118"/>
      <c r="B64" s="117"/>
      <c r="C64" s="116"/>
    </row>
    <row r="65" spans="1:3" ht="15.75" customHeight="1">
      <c r="A65" s="118"/>
      <c r="B65" s="117"/>
      <c r="C65" s="116"/>
    </row>
    <row r="66" spans="1:3" ht="15.75" customHeight="1">
      <c r="A66" s="118"/>
      <c r="B66" s="117"/>
      <c r="C66" s="116"/>
    </row>
    <row r="67" spans="1:3" ht="15.75" customHeight="1">
      <c r="A67" s="118"/>
      <c r="B67" s="117"/>
      <c r="C67" s="116"/>
    </row>
    <row r="68" spans="1:3" ht="15.75" customHeight="1">
      <c r="A68" s="118"/>
      <c r="B68" s="117"/>
      <c r="C68" s="116"/>
    </row>
    <row r="69" spans="1:3" ht="15.75" customHeight="1">
      <c r="A69" s="118"/>
      <c r="B69" s="117"/>
      <c r="C69" s="116"/>
    </row>
    <row r="70" spans="1:3" ht="15.75" customHeight="1">
      <c r="A70" s="118"/>
      <c r="B70" s="117"/>
      <c r="C70" s="116"/>
    </row>
    <row r="71" spans="1:3" ht="15.75" customHeight="1">
      <c r="A71" s="118"/>
      <c r="B71" s="117"/>
      <c r="C71" s="116"/>
    </row>
    <row r="72" spans="1:3" ht="15.75" customHeight="1">
      <c r="A72" s="118"/>
      <c r="B72" s="117"/>
      <c r="C72" s="116"/>
    </row>
    <row r="73" spans="1:3" ht="15.75" customHeight="1">
      <c r="A73" s="118"/>
      <c r="B73" s="117"/>
      <c r="C73" s="116"/>
    </row>
    <row r="74" spans="1:3" ht="15.75" customHeight="1">
      <c r="A74" s="118"/>
      <c r="B74" s="117"/>
      <c r="C74" s="116"/>
    </row>
    <row r="75" spans="1:3" ht="15.75" customHeight="1">
      <c r="A75" s="118"/>
      <c r="B75" s="117"/>
      <c r="C75" s="116"/>
    </row>
    <row r="76" spans="1:3" ht="15.75" customHeight="1">
      <c r="A76" s="118"/>
      <c r="B76" s="117"/>
      <c r="C76" s="116"/>
    </row>
    <row r="77" spans="1:3" ht="15.75" customHeight="1">
      <c r="A77" s="118"/>
      <c r="B77" s="117"/>
      <c r="C77" s="116"/>
    </row>
    <row r="78" spans="1:3" ht="15.75" customHeight="1">
      <c r="A78" s="118"/>
      <c r="B78" s="117"/>
      <c r="C78" s="116"/>
    </row>
    <row r="79" spans="1:3" ht="15.75" customHeight="1">
      <c r="A79" s="118"/>
      <c r="B79" s="117"/>
      <c r="C79" s="116"/>
    </row>
    <row r="80" spans="1:3" ht="15.75" customHeight="1">
      <c r="A80" s="118"/>
      <c r="B80" s="117"/>
      <c r="C80" s="116"/>
    </row>
    <row r="81" spans="1:3" ht="15.75" customHeight="1">
      <c r="A81" s="118"/>
      <c r="B81" s="117"/>
      <c r="C81" s="116"/>
    </row>
    <row r="82" spans="1:3" ht="15.75" customHeight="1">
      <c r="A82" s="118"/>
      <c r="B82" s="117"/>
      <c r="C82" s="116"/>
    </row>
    <row r="83" spans="1:3" ht="15.75" customHeight="1">
      <c r="A83" s="118"/>
      <c r="B83" s="117"/>
      <c r="C83" s="116"/>
    </row>
    <row r="84" spans="1:3" ht="15.75" customHeight="1">
      <c r="A84" s="118"/>
      <c r="B84" s="117"/>
      <c r="C84" s="116"/>
    </row>
    <row r="85" spans="1:3" ht="15.75" customHeight="1">
      <c r="A85" s="118"/>
      <c r="B85" s="117"/>
      <c r="C85" s="116"/>
    </row>
    <row r="86" spans="1:3" ht="15.75" customHeight="1">
      <c r="A86" s="118"/>
      <c r="B86" s="117"/>
      <c r="C86" s="116"/>
    </row>
    <row r="87" spans="1:3" ht="15.75" customHeight="1">
      <c r="A87" s="118"/>
      <c r="B87" s="117"/>
      <c r="C87" s="116"/>
    </row>
    <row r="88" spans="1:3" ht="15.75" customHeight="1">
      <c r="A88" s="118"/>
      <c r="B88" s="117"/>
      <c r="C88" s="116"/>
    </row>
    <row r="89" spans="1:3" ht="15.75" customHeight="1">
      <c r="A89" s="118"/>
      <c r="B89" s="117"/>
      <c r="C89" s="116"/>
    </row>
    <row r="90" spans="1:3" ht="15.75" customHeight="1">
      <c r="A90" s="118"/>
      <c r="B90" s="117"/>
      <c r="C90" s="116"/>
    </row>
    <row r="91" spans="1:3" ht="15.75" customHeight="1">
      <c r="A91" s="118"/>
      <c r="B91" s="117"/>
      <c r="C91" s="116"/>
    </row>
    <row r="92" spans="1:3" ht="15.75" customHeight="1">
      <c r="A92" s="118"/>
      <c r="B92" s="117"/>
      <c r="C92" s="116"/>
    </row>
    <row r="93" spans="1:3" ht="15.75" customHeight="1">
      <c r="A93" s="118"/>
      <c r="B93" s="117"/>
      <c r="C93" s="116"/>
    </row>
    <row r="94" spans="1:3" ht="15.75" customHeight="1">
      <c r="A94" s="118"/>
      <c r="B94" s="117"/>
      <c r="C94" s="116"/>
    </row>
    <row r="95" spans="1:3" ht="15.75" customHeight="1">
      <c r="A95" s="118"/>
      <c r="B95" s="117"/>
      <c r="C95" s="116"/>
    </row>
    <row r="96" spans="1:3" ht="15.75" customHeight="1">
      <c r="A96" s="118"/>
      <c r="B96" s="117"/>
      <c r="C96" s="116"/>
    </row>
    <row r="97" spans="1:3" ht="15.75" customHeight="1">
      <c r="A97" s="118"/>
      <c r="B97" s="117"/>
      <c r="C97" s="116"/>
    </row>
    <row r="98" spans="1:3" ht="15.75" customHeight="1">
      <c r="A98" s="118"/>
      <c r="B98" s="117"/>
      <c r="C98" s="116"/>
    </row>
    <row r="99" spans="1:3" ht="15.75" customHeight="1">
      <c r="A99" s="118"/>
      <c r="B99" s="117"/>
      <c r="C99" s="116"/>
    </row>
    <row r="100" spans="1:3" ht="15.75" customHeight="1">
      <c r="A100" s="118"/>
      <c r="B100" s="117"/>
      <c r="C100" s="116"/>
    </row>
    <row r="101" spans="1:3" ht="15.75" customHeight="1">
      <c r="A101" s="118"/>
      <c r="B101" s="117"/>
      <c r="C101" s="116"/>
    </row>
    <row r="102" spans="1:3" ht="15.75" customHeight="1">
      <c r="A102" s="118"/>
      <c r="B102" s="117"/>
      <c r="C102" s="116"/>
    </row>
    <row r="103" spans="1:3" ht="15.75" customHeight="1">
      <c r="A103" s="118"/>
      <c r="B103" s="117"/>
      <c r="C103" s="116"/>
    </row>
    <row r="104" spans="1:3" ht="15.75" customHeight="1">
      <c r="A104" s="118"/>
      <c r="B104" s="117"/>
      <c r="C104" s="116"/>
    </row>
    <row r="105" spans="1:3" ht="15.75" customHeight="1">
      <c r="A105" s="118"/>
      <c r="B105" s="117"/>
      <c r="C105" s="116"/>
    </row>
    <row r="106" spans="1:3" ht="15.75" customHeight="1">
      <c r="A106" s="118"/>
      <c r="B106" s="117"/>
      <c r="C106" s="116"/>
    </row>
    <row r="107" spans="1:3" ht="15.75" customHeight="1">
      <c r="A107" s="118"/>
      <c r="B107" s="117"/>
      <c r="C107" s="116"/>
    </row>
    <row r="108" spans="1:3" ht="15.75" customHeight="1">
      <c r="A108" s="118"/>
      <c r="B108" s="117"/>
      <c r="C108" s="116"/>
    </row>
    <row r="109" spans="1:3" ht="15.75" customHeight="1">
      <c r="A109" s="118"/>
      <c r="B109" s="117"/>
      <c r="C109" s="116"/>
    </row>
    <row r="110" spans="1:3" ht="15.75" customHeight="1">
      <c r="A110" s="118"/>
      <c r="B110" s="117"/>
      <c r="C110" s="116"/>
    </row>
    <row r="111" spans="1:3" ht="15.75" customHeight="1">
      <c r="A111" s="118"/>
      <c r="B111" s="117"/>
      <c r="C111" s="116"/>
    </row>
    <row r="112" spans="1:3" ht="15.75" customHeight="1">
      <c r="A112" s="118"/>
      <c r="B112" s="117"/>
      <c r="C112" s="116"/>
    </row>
    <row r="113" spans="1:3" ht="15.75" customHeight="1">
      <c r="A113" s="118"/>
      <c r="B113" s="117"/>
      <c r="C113" s="116"/>
    </row>
    <row r="114" spans="1:3" ht="15.75" customHeight="1">
      <c r="A114" s="118"/>
      <c r="B114" s="117"/>
      <c r="C114" s="116"/>
    </row>
    <row r="115" spans="1:3" ht="15.75" customHeight="1">
      <c r="A115" s="118"/>
      <c r="B115" s="117"/>
      <c r="C115" s="116"/>
    </row>
    <row r="116" spans="1:3" ht="15.75" customHeight="1">
      <c r="A116" s="118"/>
      <c r="B116" s="117"/>
      <c r="C116" s="116"/>
    </row>
    <row r="117" spans="1:3" ht="15.75" customHeight="1">
      <c r="A117" s="118"/>
      <c r="B117" s="117"/>
      <c r="C117" s="116"/>
    </row>
    <row r="118" spans="1:3" ht="15.75" customHeight="1">
      <c r="A118" s="118"/>
      <c r="B118" s="117"/>
      <c r="C118" s="116"/>
    </row>
    <row r="119" spans="1:3" ht="15.75" customHeight="1">
      <c r="A119" s="118"/>
      <c r="B119" s="117"/>
      <c r="C119" s="116"/>
    </row>
    <row r="120" spans="1:3" ht="15.75" customHeight="1">
      <c r="A120" s="118"/>
      <c r="B120" s="117"/>
      <c r="C120" s="116"/>
    </row>
    <row r="121" spans="1:3" ht="15.75" customHeight="1">
      <c r="A121" s="118"/>
      <c r="B121" s="117"/>
      <c r="C121" s="116"/>
    </row>
    <row r="122" spans="1:3" ht="15.75" customHeight="1">
      <c r="A122" s="118"/>
      <c r="B122" s="117"/>
      <c r="C122" s="116"/>
    </row>
    <row r="123" spans="1:3" ht="15.75" customHeight="1">
      <c r="A123" s="118"/>
      <c r="B123" s="117"/>
      <c r="C123" s="116"/>
    </row>
    <row r="124" spans="1:3" ht="15.75" customHeight="1">
      <c r="A124" s="118"/>
      <c r="B124" s="117"/>
      <c r="C124" s="116"/>
    </row>
    <row r="125" spans="1:3" ht="15.75" customHeight="1">
      <c r="A125" s="118"/>
      <c r="B125" s="117"/>
      <c r="C125" s="116"/>
    </row>
    <row r="126" spans="1:3" ht="15.75" customHeight="1">
      <c r="A126" s="118"/>
      <c r="B126" s="117"/>
      <c r="C126" s="116"/>
    </row>
    <row r="127" spans="1:3" ht="15.75" customHeight="1">
      <c r="A127" s="118"/>
      <c r="B127" s="117"/>
      <c r="C127" s="116"/>
    </row>
    <row r="128" spans="1:3" ht="15.75" customHeight="1">
      <c r="A128" s="118"/>
      <c r="B128" s="117"/>
      <c r="C128" s="116"/>
    </row>
    <row r="129" spans="1:3" ht="15.75" customHeight="1">
      <c r="A129" s="118"/>
      <c r="B129" s="117"/>
      <c r="C129" s="116"/>
    </row>
    <row r="130" spans="1:3" ht="15.75" customHeight="1">
      <c r="A130" s="118"/>
      <c r="B130" s="117"/>
      <c r="C130" s="116"/>
    </row>
    <row r="131" spans="1:3" ht="15.75" customHeight="1">
      <c r="A131" s="118"/>
      <c r="B131" s="117"/>
      <c r="C131" s="116"/>
    </row>
    <row r="132" spans="1:3" ht="15.75" customHeight="1">
      <c r="A132" s="118"/>
      <c r="B132" s="117"/>
      <c r="C132" s="116"/>
    </row>
    <row r="133" spans="1:3" ht="15.75" customHeight="1">
      <c r="A133" s="118"/>
      <c r="B133" s="117"/>
      <c r="C133" s="116"/>
    </row>
    <row r="134" spans="1:3" ht="15.75" customHeight="1">
      <c r="A134" s="118"/>
      <c r="B134" s="117"/>
      <c r="C134" s="116"/>
    </row>
    <row r="135" spans="1:3" ht="15.75" customHeight="1">
      <c r="A135" s="118"/>
      <c r="B135" s="117"/>
      <c r="C135" s="116"/>
    </row>
    <row r="136" spans="1:3" ht="15.75" customHeight="1">
      <c r="A136" s="118"/>
      <c r="B136" s="117"/>
      <c r="C136" s="116"/>
    </row>
    <row r="137" spans="1:3" ht="15.75" customHeight="1">
      <c r="A137" s="118"/>
      <c r="B137" s="117"/>
      <c r="C137" s="116"/>
    </row>
    <row r="138" spans="1:3" ht="15.75" customHeight="1">
      <c r="A138" s="118"/>
      <c r="B138" s="117"/>
      <c r="C138" s="116"/>
    </row>
    <row r="139" spans="1:3" ht="15.75" customHeight="1">
      <c r="A139" s="118"/>
      <c r="B139" s="117"/>
      <c r="C139" s="116"/>
    </row>
    <row r="140" spans="1:3" ht="15.75" customHeight="1">
      <c r="A140" s="118"/>
      <c r="B140" s="117"/>
      <c r="C140" s="116"/>
    </row>
    <row r="141" spans="1:3" ht="15.75" customHeight="1">
      <c r="A141" s="118"/>
      <c r="B141" s="117"/>
      <c r="C141" s="116"/>
    </row>
    <row r="142" spans="1:3" ht="15.75" customHeight="1">
      <c r="A142" s="118"/>
      <c r="B142" s="117"/>
      <c r="C142" s="116"/>
    </row>
    <row r="143" spans="1:3" ht="15.75" customHeight="1">
      <c r="A143" s="118"/>
      <c r="B143" s="117"/>
      <c r="C143" s="116"/>
    </row>
    <row r="144" spans="1:3" ht="15.75" customHeight="1">
      <c r="A144" s="118"/>
      <c r="B144" s="117"/>
      <c r="C144" s="116"/>
    </row>
    <row r="145" spans="1:3" ht="15.75" customHeight="1">
      <c r="A145" s="118"/>
      <c r="B145" s="117"/>
      <c r="C145" s="116"/>
    </row>
    <row r="146" spans="1:3" ht="15.75" customHeight="1">
      <c r="A146" s="118"/>
      <c r="B146" s="117"/>
      <c r="C146" s="116"/>
    </row>
    <row r="147" spans="1:3" ht="15.75" customHeight="1">
      <c r="A147" s="118"/>
      <c r="B147" s="117"/>
      <c r="C147" s="116"/>
    </row>
    <row r="148" spans="1:3" ht="15.75" customHeight="1">
      <c r="A148" s="118"/>
      <c r="B148" s="117"/>
      <c r="C148" s="116"/>
    </row>
    <row r="149" spans="1:3" ht="15.75" customHeight="1">
      <c r="A149" s="118"/>
      <c r="B149" s="117"/>
      <c r="C149" s="116"/>
    </row>
    <row r="150" spans="1:3" ht="15.75" customHeight="1">
      <c r="A150" s="118"/>
      <c r="B150" s="117"/>
      <c r="C150" s="116"/>
    </row>
    <row r="151" spans="1:3" ht="15.75" customHeight="1">
      <c r="A151" s="118"/>
      <c r="B151" s="117"/>
      <c r="C151" s="116"/>
    </row>
    <row r="152" spans="1:3" ht="15.75" customHeight="1">
      <c r="A152" s="118"/>
      <c r="B152" s="117"/>
      <c r="C152" s="116"/>
    </row>
    <row r="153" spans="1:3" ht="15.75" customHeight="1">
      <c r="A153" s="118"/>
      <c r="B153" s="117"/>
      <c r="C153" s="116"/>
    </row>
    <row r="154" spans="1:3" ht="15.75" customHeight="1">
      <c r="A154" s="118"/>
      <c r="B154" s="117"/>
      <c r="C154" s="116"/>
    </row>
    <row r="155" spans="1:3" ht="15.75" customHeight="1">
      <c r="A155" s="118"/>
      <c r="B155" s="117"/>
      <c r="C155" s="116"/>
    </row>
    <row r="156" spans="1:3" ht="15.75" customHeight="1">
      <c r="A156" s="118"/>
      <c r="B156" s="117"/>
      <c r="C156" s="116"/>
    </row>
    <row r="157" spans="1:3" ht="15.75" customHeight="1">
      <c r="A157" s="118"/>
      <c r="B157" s="117"/>
      <c r="C157" s="116"/>
    </row>
    <row r="158" spans="1:3" ht="15.75" customHeight="1">
      <c r="A158" s="118"/>
      <c r="B158" s="117"/>
      <c r="C158" s="116"/>
    </row>
    <row r="159" spans="1:3" ht="15.75" customHeight="1">
      <c r="A159" s="118"/>
      <c r="B159" s="117"/>
      <c r="C159" s="116"/>
    </row>
    <row r="160" spans="1:3" ht="15.75" customHeight="1">
      <c r="A160" s="118"/>
      <c r="B160" s="117"/>
      <c r="C160" s="116"/>
    </row>
    <row r="161" spans="1:3" ht="15.75" customHeight="1">
      <c r="A161" s="118"/>
      <c r="B161" s="117"/>
      <c r="C161" s="116"/>
    </row>
    <row r="162" spans="1:3" ht="15.75" customHeight="1">
      <c r="A162" s="118"/>
      <c r="B162" s="117"/>
      <c r="C162" s="116"/>
    </row>
    <row r="163" spans="1:3" ht="15.75" customHeight="1">
      <c r="A163" s="118"/>
      <c r="B163" s="117"/>
      <c r="C163" s="116"/>
    </row>
    <row r="164" spans="1:3" ht="15.75" customHeight="1">
      <c r="A164" s="118"/>
      <c r="B164" s="117"/>
      <c r="C164" s="116"/>
    </row>
    <row r="165" spans="1:3" ht="15.75" customHeight="1">
      <c r="A165" s="118"/>
      <c r="B165" s="117"/>
      <c r="C165" s="116"/>
    </row>
    <row r="166" spans="1:3" ht="15.75" customHeight="1">
      <c r="A166" s="118"/>
      <c r="B166" s="117"/>
      <c r="C166" s="116"/>
    </row>
    <row r="167" spans="1:3" ht="15.75" customHeight="1">
      <c r="A167" s="118"/>
      <c r="B167" s="117"/>
      <c r="C167" s="116"/>
    </row>
    <row r="168" spans="1:3" ht="15.75" customHeight="1">
      <c r="A168" s="118"/>
      <c r="B168" s="117"/>
      <c r="C168" s="116"/>
    </row>
    <row r="169" spans="1:3" ht="15.75" customHeight="1">
      <c r="A169" s="118"/>
      <c r="B169" s="117"/>
      <c r="C169" s="116"/>
    </row>
    <row r="170" spans="1:3" ht="15.75" customHeight="1">
      <c r="A170" s="118"/>
      <c r="B170" s="117"/>
      <c r="C170" s="116"/>
    </row>
    <row r="171" spans="1:3" ht="15.75" customHeight="1">
      <c r="A171" s="118"/>
      <c r="B171" s="117"/>
      <c r="C171" s="116"/>
    </row>
    <row r="172" spans="1:3" ht="15.75" customHeight="1">
      <c r="A172" s="118"/>
      <c r="B172" s="117"/>
      <c r="C172" s="116"/>
    </row>
    <row r="173" spans="1:3" ht="15.75" customHeight="1">
      <c r="A173" s="118"/>
      <c r="B173" s="117"/>
      <c r="C173" s="116"/>
    </row>
    <row r="174" spans="1:3" ht="15.75" customHeight="1">
      <c r="A174" s="118"/>
      <c r="B174" s="117"/>
      <c r="C174" s="116"/>
    </row>
    <row r="175" spans="1:3" ht="15.75" customHeight="1">
      <c r="A175" s="118"/>
      <c r="B175" s="117"/>
      <c r="C175" s="116"/>
    </row>
    <row r="176" spans="1:3" ht="15.75" customHeight="1">
      <c r="A176" s="118"/>
      <c r="B176" s="117"/>
      <c r="C176" s="116"/>
    </row>
    <row r="177" spans="1:3" ht="15.75" customHeight="1">
      <c r="A177" s="118"/>
      <c r="B177" s="117"/>
      <c r="C177" s="116"/>
    </row>
    <row r="178" spans="1:3" ht="15.75" customHeight="1">
      <c r="A178" s="118"/>
      <c r="B178" s="117"/>
      <c r="C178" s="116"/>
    </row>
    <row r="179" spans="1:3" ht="15.75" customHeight="1">
      <c r="A179" s="118"/>
      <c r="B179" s="117"/>
      <c r="C179" s="116"/>
    </row>
    <row r="180" spans="1:3" ht="15.75" customHeight="1">
      <c r="A180" s="118"/>
      <c r="B180" s="117"/>
      <c r="C180" s="116"/>
    </row>
    <row r="181" spans="1:3" ht="15.75" customHeight="1">
      <c r="A181" s="118"/>
      <c r="B181" s="117"/>
      <c r="C181" s="116"/>
    </row>
    <row r="182" spans="1:3" ht="15.75" customHeight="1">
      <c r="A182" s="118"/>
      <c r="B182" s="117"/>
      <c r="C182" s="116"/>
    </row>
    <row r="183" spans="1:3" ht="15.75" customHeight="1">
      <c r="A183" s="118"/>
      <c r="B183" s="117"/>
      <c r="C183" s="116"/>
    </row>
    <row r="184" spans="1:3" ht="15.75" customHeight="1">
      <c r="A184" s="118"/>
      <c r="B184" s="117"/>
      <c r="C184" s="116"/>
    </row>
    <row r="185" spans="1:3" ht="15.75" customHeight="1">
      <c r="A185" s="118"/>
      <c r="B185" s="117"/>
      <c r="C185" s="116"/>
    </row>
    <row r="186" spans="1:3" ht="15.75" customHeight="1">
      <c r="A186" s="118"/>
      <c r="B186" s="117"/>
      <c r="C186" s="116"/>
    </row>
    <row r="187" spans="1:3" ht="15.75" customHeight="1">
      <c r="A187" s="118"/>
      <c r="B187" s="117"/>
      <c r="C187" s="116"/>
    </row>
    <row r="188" spans="1:3" ht="15.75" customHeight="1">
      <c r="A188" s="118"/>
      <c r="B188" s="117"/>
      <c r="C188" s="116"/>
    </row>
    <row r="189" spans="1:3" ht="15.75" customHeight="1">
      <c r="A189" s="118"/>
      <c r="B189" s="117"/>
      <c r="C189" s="116"/>
    </row>
    <row r="190" spans="1:3" ht="15.75" customHeight="1">
      <c r="A190" s="118"/>
      <c r="B190" s="117"/>
      <c r="C190" s="116"/>
    </row>
    <row r="191" spans="1:3" ht="15.75" customHeight="1">
      <c r="A191" s="118"/>
      <c r="B191" s="117"/>
      <c r="C191" s="116"/>
    </row>
    <row r="192" spans="1:3" ht="15.75" customHeight="1">
      <c r="A192" s="118"/>
      <c r="B192" s="117"/>
      <c r="C192" s="116"/>
    </row>
    <row r="193" spans="1:3" ht="15.75" customHeight="1">
      <c r="A193" s="118"/>
      <c r="B193" s="117"/>
      <c r="C193" s="116"/>
    </row>
    <row r="194" spans="1:3" ht="15.75" customHeight="1">
      <c r="A194" s="118"/>
      <c r="B194" s="117"/>
      <c r="C194" s="116"/>
    </row>
    <row r="195" spans="1:3" ht="15.75" customHeight="1">
      <c r="A195" s="118"/>
      <c r="B195" s="117"/>
      <c r="C195" s="116"/>
    </row>
    <row r="196" spans="1:3" ht="15.75" customHeight="1">
      <c r="A196" s="118"/>
      <c r="B196" s="117"/>
      <c r="C196" s="116"/>
    </row>
    <row r="197" spans="1:3" ht="15.75" customHeight="1">
      <c r="A197" s="118"/>
      <c r="B197" s="117"/>
      <c r="C197" s="116"/>
    </row>
    <row r="198" spans="1:3" ht="15.75" customHeight="1">
      <c r="A198" s="118"/>
      <c r="B198" s="117"/>
      <c r="C198" s="116"/>
    </row>
    <row r="199" spans="1:3" ht="15.75" customHeight="1">
      <c r="A199" s="118"/>
      <c r="B199" s="117"/>
      <c r="C199" s="116"/>
    </row>
    <row r="200" spans="1:3" ht="15.75" customHeight="1">
      <c r="A200" s="118"/>
      <c r="B200" s="117"/>
      <c r="C200" s="116"/>
    </row>
    <row r="201" spans="1:3" ht="15.75" customHeight="1">
      <c r="A201" s="118"/>
      <c r="B201" s="117"/>
      <c r="C201" s="116"/>
    </row>
    <row r="202" spans="1:3" ht="15.75" customHeight="1">
      <c r="A202" s="115"/>
      <c r="B202" s="114"/>
      <c r="C202" s="113"/>
    </row>
    <row r="203" spans="1:3" ht="15.75" customHeight="1">
      <c r="A203" s="115"/>
      <c r="B203" s="114"/>
      <c r="C203" s="113"/>
    </row>
    <row r="204" spans="1:3" ht="15.75" customHeight="1">
      <c r="A204" s="115"/>
      <c r="B204" s="114"/>
      <c r="C204" s="113"/>
    </row>
    <row r="205" spans="1:3" ht="15.75" customHeight="1">
      <c r="A205" s="115"/>
      <c r="B205" s="114"/>
      <c r="C205" s="113"/>
    </row>
    <row r="206" spans="1:3" ht="15.75" customHeight="1">
      <c r="A206" s="115"/>
      <c r="B206" s="114"/>
      <c r="C206" s="113"/>
    </row>
    <row r="207" spans="1:3" ht="15.75" customHeight="1">
      <c r="A207" s="115"/>
      <c r="B207" s="114"/>
      <c r="C207" s="113"/>
    </row>
    <row r="208" spans="1:3" ht="15.75" customHeight="1">
      <c r="A208" s="115"/>
      <c r="B208" s="114"/>
      <c r="C208" s="113"/>
    </row>
    <row r="209" spans="1:3" ht="15.75" customHeight="1">
      <c r="A209" s="115"/>
      <c r="B209" s="114"/>
      <c r="C209" s="113"/>
    </row>
    <row r="210" spans="1:3" ht="15.75" customHeight="1">
      <c r="A210" s="115"/>
      <c r="B210" s="114"/>
      <c r="C210" s="113"/>
    </row>
    <row r="211" spans="1:3" ht="15.75" customHeight="1">
      <c r="A211" s="115"/>
      <c r="B211" s="114"/>
      <c r="C211" s="113"/>
    </row>
    <row r="212" spans="1:3" ht="15.75" customHeight="1">
      <c r="A212" s="115"/>
      <c r="B212" s="114"/>
      <c r="C212" s="113"/>
    </row>
    <row r="213" spans="1:3" ht="15.75" customHeight="1">
      <c r="A213" s="115"/>
      <c r="B213" s="114"/>
      <c r="C213" s="113"/>
    </row>
    <row r="214" spans="1:3" ht="15.75" customHeight="1">
      <c r="A214" s="115"/>
      <c r="B214" s="114"/>
      <c r="C214" s="113"/>
    </row>
    <row r="215" spans="1:3" ht="15.75" customHeight="1">
      <c r="A215" s="115"/>
      <c r="B215" s="114"/>
      <c r="C215" s="113"/>
    </row>
    <row r="216" spans="1:3" ht="15.75" customHeight="1">
      <c r="A216" s="115"/>
      <c r="B216" s="114"/>
      <c r="C216" s="113"/>
    </row>
    <row r="217" spans="1:3" ht="15.75" customHeight="1">
      <c r="A217" s="115"/>
      <c r="B217" s="114"/>
      <c r="C217" s="113"/>
    </row>
    <row r="218" spans="1:3" ht="15.75" customHeight="1">
      <c r="A218" s="115"/>
      <c r="B218" s="114"/>
      <c r="C218" s="113"/>
    </row>
    <row r="219" spans="1:3" ht="15.75" customHeight="1">
      <c r="A219" s="115"/>
      <c r="B219" s="114"/>
      <c r="C219" s="113"/>
    </row>
    <row r="220" spans="1:3" ht="15.75" customHeight="1">
      <c r="A220" s="115"/>
      <c r="B220" s="114"/>
      <c r="C220" s="113"/>
    </row>
    <row r="221" spans="1:3" ht="15.75" customHeight="1">
      <c r="A221" s="115"/>
      <c r="B221" s="114"/>
      <c r="C221" s="113"/>
    </row>
    <row r="222" spans="1:3" ht="15.75" customHeight="1">
      <c r="A222" s="115"/>
      <c r="B222" s="114"/>
      <c r="C222" s="113"/>
    </row>
    <row r="223" spans="1:3" ht="15.75" customHeight="1">
      <c r="A223" s="115"/>
      <c r="B223" s="114"/>
      <c r="C223" s="113"/>
    </row>
    <row r="224" spans="1:3" ht="15.75" customHeight="1">
      <c r="A224" s="115"/>
      <c r="B224" s="114"/>
      <c r="C224" s="113"/>
    </row>
    <row r="225" spans="1:3" ht="15.75" customHeight="1">
      <c r="A225" s="115"/>
      <c r="B225" s="114"/>
      <c r="C225" s="113"/>
    </row>
    <row r="226" spans="1:3" ht="15.75" customHeight="1">
      <c r="A226" s="115"/>
      <c r="B226" s="114"/>
      <c r="C226" s="113"/>
    </row>
    <row r="227" spans="1:3" ht="15.75" customHeight="1">
      <c r="A227" s="115"/>
      <c r="B227" s="114"/>
      <c r="C227" s="113"/>
    </row>
    <row r="228" spans="1:3" ht="15.75" customHeight="1">
      <c r="A228" s="115"/>
      <c r="B228" s="114"/>
      <c r="C228" s="113"/>
    </row>
    <row r="229" spans="1:3" ht="15.75" customHeight="1">
      <c r="A229" s="115"/>
      <c r="B229" s="114"/>
      <c r="C229" s="113"/>
    </row>
    <row r="230" spans="1:3" ht="15.75" customHeight="1">
      <c r="A230" s="115"/>
      <c r="B230" s="114"/>
      <c r="C230" s="113"/>
    </row>
    <row r="231" spans="1:3" ht="15.75" customHeight="1">
      <c r="A231" s="115"/>
      <c r="B231" s="114"/>
      <c r="C231" s="113"/>
    </row>
    <row r="232" spans="1:3" ht="15.75" customHeight="1">
      <c r="A232" s="115"/>
      <c r="B232" s="114"/>
      <c r="C232" s="113"/>
    </row>
    <row r="233" spans="1:3" ht="15.75" customHeight="1">
      <c r="A233" s="115"/>
      <c r="B233" s="114"/>
      <c r="C233" s="113"/>
    </row>
    <row r="234" spans="1:3" ht="15.75" customHeight="1">
      <c r="A234" s="115"/>
      <c r="B234" s="114"/>
      <c r="C234" s="113"/>
    </row>
    <row r="235" spans="1:3" ht="15.75" customHeight="1">
      <c r="A235" s="115"/>
      <c r="B235" s="114"/>
      <c r="C235" s="113"/>
    </row>
    <row r="236" spans="1:3" ht="15.75" customHeight="1">
      <c r="A236" s="115"/>
      <c r="B236" s="114"/>
      <c r="C236" s="113"/>
    </row>
    <row r="237" spans="1:3" ht="15.75" customHeight="1">
      <c r="A237" s="115"/>
      <c r="B237" s="114"/>
      <c r="C237" s="113"/>
    </row>
    <row r="238" spans="1:3" ht="15.75" customHeight="1">
      <c r="A238" s="115"/>
      <c r="B238" s="114"/>
      <c r="C238" s="113"/>
    </row>
    <row r="239" spans="1:3" ht="15.75" customHeight="1">
      <c r="A239" s="115"/>
      <c r="B239" s="114"/>
      <c r="C239" s="113"/>
    </row>
    <row r="240" spans="1:3" ht="15.75" customHeight="1">
      <c r="A240" s="115"/>
      <c r="B240" s="114"/>
      <c r="C240" s="113"/>
    </row>
    <row r="241" spans="1:3" ht="15.75" customHeight="1">
      <c r="A241" s="115"/>
      <c r="B241" s="114"/>
      <c r="C241" s="113"/>
    </row>
    <row r="242" spans="1:3" ht="15.75" customHeight="1">
      <c r="A242" s="115"/>
      <c r="B242" s="114"/>
      <c r="C242" s="113"/>
    </row>
    <row r="243" spans="1:3" ht="15.75" customHeight="1">
      <c r="A243" s="115"/>
      <c r="B243" s="114"/>
      <c r="C243" s="113"/>
    </row>
    <row r="244" spans="1:3" ht="15.75" customHeight="1">
      <c r="A244" s="115"/>
      <c r="B244" s="114"/>
      <c r="C244" s="113"/>
    </row>
    <row r="245" spans="1:3" ht="15.75" customHeight="1">
      <c r="A245" s="115"/>
      <c r="B245" s="114"/>
      <c r="C245" s="113"/>
    </row>
    <row r="246" spans="1:3" ht="15.75" customHeight="1">
      <c r="A246" s="115"/>
      <c r="B246" s="114"/>
      <c r="C246" s="113"/>
    </row>
    <row r="247" spans="1:3" ht="15.75" customHeight="1">
      <c r="A247" s="115"/>
      <c r="B247" s="114"/>
      <c r="C247" s="113"/>
    </row>
    <row r="248" spans="1:3" ht="15.75" customHeight="1">
      <c r="A248" s="115"/>
      <c r="B248" s="114"/>
      <c r="C248" s="113"/>
    </row>
    <row r="249" spans="1:3" ht="15.75" customHeight="1">
      <c r="A249" s="115"/>
      <c r="B249" s="114"/>
      <c r="C249" s="113"/>
    </row>
    <row r="250" spans="1:3" ht="15.75" customHeight="1">
      <c r="A250" s="115"/>
      <c r="B250" s="114"/>
      <c r="C250" s="113"/>
    </row>
    <row r="251" spans="1:3" ht="15.75" customHeight="1">
      <c r="A251" s="115"/>
      <c r="B251" s="114"/>
      <c r="C251" s="113"/>
    </row>
    <row r="252" spans="1:3" ht="15.75" customHeight="1">
      <c r="A252" s="115"/>
      <c r="B252" s="114"/>
      <c r="C252" s="113"/>
    </row>
    <row r="253" spans="1:3" ht="15.75" customHeight="1">
      <c r="A253" s="115"/>
      <c r="B253" s="114"/>
      <c r="C253" s="113"/>
    </row>
    <row r="254" spans="1:3" ht="15.75" customHeight="1">
      <c r="A254" s="115"/>
      <c r="B254" s="114"/>
      <c r="C254" s="113"/>
    </row>
    <row r="255" spans="1:3" ht="15.75" customHeight="1">
      <c r="A255" s="115"/>
      <c r="B255" s="114"/>
      <c r="C255" s="113"/>
    </row>
    <row r="256" spans="1:3" ht="15.75" customHeight="1">
      <c r="A256" s="115"/>
      <c r="B256" s="114"/>
      <c r="C256" s="113"/>
    </row>
    <row r="257" spans="1:3" ht="15.75" customHeight="1">
      <c r="A257" s="115"/>
      <c r="B257" s="114"/>
      <c r="C257" s="113"/>
    </row>
    <row r="258" spans="1:3" ht="15.75" customHeight="1">
      <c r="A258" s="115"/>
      <c r="B258" s="114"/>
      <c r="C258" s="113"/>
    </row>
    <row r="259" spans="1:3" ht="15.75" customHeight="1">
      <c r="A259" s="115"/>
      <c r="B259" s="114"/>
      <c r="C259" s="113"/>
    </row>
    <row r="260" spans="1:3" ht="15.75" customHeight="1">
      <c r="A260" s="115"/>
      <c r="B260" s="114"/>
      <c r="C260" s="113"/>
    </row>
    <row r="261" spans="1:3" ht="15.75" customHeight="1">
      <c r="A261" s="115"/>
      <c r="B261" s="114"/>
      <c r="C261" s="113"/>
    </row>
    <row r="262" spans="1:3" ht="15.75" customHeight="1">
      <c r="A262" s="115"/>
      <c r="B262" s="114"/>
      <c r="C262" s="113"/>
    </row>
    <row r="263" spans="1:3" ht="15.75" customHeight="1">
      <c r="A263" s="115"/>
      <c r="B263" s="114"/>
      <c r="C263" s="113"/>
    </row>
    <row r="264" spans="1:3" ht="15.75" customHeight="1">
      <c r="A264" s="115"/>
      <c r="B264" s="114"/>
      <c r="C264" s="113"/>
    </row>
    <row r="265" spans="1:3" ht="15.75" customHeight="1">
      <c r="A265" s="115"/>
      <c r="B265" s="114"/>
      <c r="C265" s="113"/>
    </row>
    <row r="266" spans="1:3" ht="15.75" customHeight="1">
      <c r="A266" s="115"/>
      <c r="B266" s="114"/>
      <c r="C266" s="113"/>
    </row>
    <row r="267" spans="1:3" ht="15.75" customHeight="1">
      <c r="A267" s="115"/>
      <c r="B267" s="114"/>
      <c r="C267" s="113"/>
    </row>
    <row r="268" spans="1:3" ht="15.75" customHeight="1">
      <c r="A268" s="115"/>
      <c r="B268" s="114"/>
      <c r="C268" s="113"/>
    </row>
    <row r="269" spans="1:3" ht="15.75" customHeight="1">
      <c r="A269" s="115"/>
      <c r="B269" s="114"/>
      <c r="C269" s="113"/>
    </row>
    <row r="270" spans="1:3" ht="15.75" customHeight="1">
      <c r="A270" s="115"/>
      <c r="B270" s="114"/>
      <c r="C270" s="113"/>
    </row>
    <row r="271" spans="1:3" ht="15.75" customHeight="1">
      <c r="A271" s="115"/>
      <c r="B271" s="114"/>
      <c r="C271" s="113"/>
    </row>
    <row r="272" spans="1:3" ht="15.75" customHeight="1">
      <c r="A272" s="115"/>
      <c r="B272" s="114"/>
      <c r="C272" s="113"/>
    </row>
    <row r="273" spans="1:3" ht="15.75" customHeight="1">
      <c r="A273" s="115"/>
      <c r="B273" s="114"/>
      <c r="C273" s="113"/>
    </row>
    <row r="274" spans="1:3" ht="15.75" customHeight="1">
      <c r="A274" s="115"/>
      <c r="B274" s="114"/>
      <c r="C274" s="113"/>
    </row>
    <row r="275" spans="1:3" ht="15.75" customHeight="1">
      <c r="A275" s="115"/>
      <c r="B275" s="114"/>
      <c r="C275" s="113"/>
    </row>
    <row r="276" spans="1:3" ht="15.75" customHeight="1">
      <c r="A276" s="115"/>
      <c r="B276" s="114"/>
      <c r="C276" s="113"/>
    </row>
    <row r="277" spans="1:3" ht="15.75" customHeight="1">
      <c r="A277" s="115"/>
      <c r="B277" s="114"/>
      <c r="C277" s="113"/>
    </row>
    <row r="278" spans="1:3" ht="15.75" customHeight="1">
      <c r="A278" s="115"/>
      <c r="B278" s="114"/>
      <c r="C278" s="113"/>
    </row>
    <row r="279" spans="1:3" ht="15.75" customHeight="1">
      <c r="A279" s="115"/>
      <c r="B279" s="114"/>
      <c r="C279" s="113"/>
    </row>
    <row r="280" spans="1:3" ht="15.75" customHeight="1">
      <c r="A280" s="115"/>
      <c r="B280" s="114"/>
      <c r="C280" s="113"/>
    </row>
    <row r="281" spans="1:3" ht="15.75" customHeight="1">
      <c r="A281" s="115"/>
      <c r="B281" s="114"/>
      <c r="C281" s="113"/>
    </row>
    <row r="282" spans="1:3" ht="15.75" customHeight="1">
      <c r="A282" s="115"/>
      <c r="B282" s="114"/>
      <c r="C282" s="113"/>
    </row>
    <row r="283" spans="1:3" ht="15.75" customHeight="1">
      <c r="A283" s="115"/>
      <c r="B283" s="114"/>
      <c r="C283" s="113"/>
    </row>
    <row r="284" spans="1:3" ht="15.75" customHeight="1">
      <c r="A284" s="115"/>
      <c r="B284" s="114"/>
      <c r="C284" s="113"/>
    </row>
    <row r="285" spans="1:3" ht="15.75" customHeight="1">
      <c r="A285" s="115"/>
      <c r="B285" s="114"/>
      <c r="C285" s="113"/>
    </row>
    <row r="286" spans="1:3" ht="15.75" customHeight="1">
      <c r="A286" s="115"/>
      <c r="B286" s="114"/>
      <c r="C286" s="113"/>
    </row>
    <row r="287" spans="1:3" ht="15.75" customHeight="1">
      <c r="A287" s="115"/>
      <c r="B287" s="114"/>
      <c r="C287" s="113"/>
    </row>
    <row r="288" spans="1:3" ht="15.75" customHeight="1">
      <c r="A288" s="115"/>
      <c r="B288" s="114"/>
      <c r="C288" s="113"/>
    </row>
    <row r="289" spans="1:3" ht="15.75" customHeight="1">
      <c r="A289" s="115"/>
      <c r="B289" s="114"/>
      <c r="C289" s="113"/>
    </row>
    <row r="290" spans="1:3" ht="15.75" customHeight="1">
      <c r="A290" s="115"/>
      <c r="B290" s="114"/>
      <c r="C290" s="113"/>
    </row>
    <row r="291" spans="1:3" ht="15.75" customHeight="1">
      <c r="A291" s="115"/>
      <c r="B291" s="114"/>
      <c r="C291" s="113"/>
    </row>
    <row r="292" spans="1:3" ht="15.75" customHeight="1">
      <c r="A292" s="115"/>
      <c r="B292" s="114"/>
      <c r="C292" s="113"/>
    </row>
    <row r="293" spans="1:3" ht="15.75" customHeight="1">
      <c r="A293" s="115"/>
      <c r="B293" s="114"/>
      <c r="C293" s="113"/>
    </row>
    <row r="294" spans="1:3" ht="15.75" customHeight="1">
      <c r="A294" s="115"/>
      <c r="B294" s="114"/>
      <c r="C294" s="113"/>
    </row>
    <row r="295" spans="1:3" ht="15.75" customHeight="1">
      <c r="A295" s="115"/>
      <c r="B295" s="114"/>
      <c r="C295" s="113"/>
    </row>
    <row r="296" spans="1:3" ht="15.75" customHeight="1">
      <c r="A296" s="115"/>
      <c r="B296" s="114"/>
      <c r="C296" s="113"/>
    </row>
    <row r="297" spans="1:3" ht="15.75" customHeight="1">
      <c r="A297" s="115"/>
      <c r="B297" s="114"/>
      <c r="C297" s="113"/>
    </row>
    <row r="298" spans="1:3" ht="15.75" customHeight="1">
      <c r="A298" s="115"/>
      <c r="B298" s="114"/>
      <c r="C298" s="113"/>
    </row>
    <row r="299" spans="1:3" ht="15.75" customHeight="1">
      <c r="A299" s="115"/>
      <c r="B299" s="114"/>
      <c r="C299" s="113"/>
    </row>
    <row r="300" spans="1:3" ht="15.75" customHeight="1">
      <c r="A300" s="115"/>
      <c r="B300" s="114"/>
      <c r="C300" s="113"/>
    </row>
    <row r="301" spans="1:3" ht="15.75" customHeight="1">
      <c r="A301" s="115"/>
      <c r="B301" s="114"/>
      <c r="C301" s="113"/>
    </row>
    <row r="302" spans="1:3" ht="15.75" customHeight="1">
      <c r="A302" s="115"/>
      <c r="B302" s="114"/>
      <c r="C302" s="113"/>
    </row>
    <row r="303" spans="1:3" ht="15.75" customHeight="1">
      <c r="A303" s="115"/>
      <c r="B303" s="114"/>
      <c r="C303" s="113"/>
    </row>
    <row r="304" spans="1:3" ht="15.75" customHeight="1">
      <c r="A304" s="115"/>
      <c r="B304" s="114"/>
      <c r="C304" s="113"/>
    </row>
    <row r="305" spans="1:3" ht="15.75" customHeight="1">
      <c r="A305" s="115"/>
      <c r="B305" s="114"/>
      <c r="C305" s="113"/>
    </row>
    <row r="306" spans="1:3" ht="15.75" customHeight="1">
      <c r="A306" s="115"/>
      <c r="B306" s="114"/>
      <c r="C306" s="113"/>
    </row>
    <row r="307" spans="1:3" ht="15.75" customHeight="1">
      <c r="A307" s="115"/>
      <c r="B307" s="114"/>
      <c r="C307" s="113"/>
    </row>
    <row r="308" spans="1:3" ht="15.75" customHeight="1">
      <c r="A308" s="115"/>
      <c r="B308" s="114"/>
      <c r="C308" s="113"/>
    </row>
    <row r="309" spans="1:3" ht="15.75" customHeight="1">
      <c r="A309" s="115"/>
      <c r="B309" s="114"/>
      <c r="C309" s="113"/>
    </row>
    <row r="310" spans="1:3" ht="15.75" customHeight="1">
      <c r="A310" s="115"/>
      <c r="B310" s="114"/>
      <c r="C310" s="113"/>
    </row>
    <row r="311" spans="1:3" ht="15.75" customHeight="1">
      <c r="A311" s="115"/>
      <c r="B311" s="114"/>
      <c r="C311" s="113"/>
    </row>
    <row r="312" spans="1:3" ht="15.75" customHeight="1">
      <c r="A312" s="115"/>
      <c r="B312" s="114"/>
      <c r="C312" s="113"/>
    </row>
    <row r="313" spans="1:3" ht="15.75" customHeight="1">
      <c r="A313" s="115"/>
      <c r="B313" s="114"/>
      <c r="C313" s="113"/>
    </row>
    <row r="314" spans="1:3" ht="15.75" customHeight="1">
      <c r="A314" s="115"/>
      <c r="B314" s="114"/>
      <c r="C314" s="113"/>
    </row>
    <row r="315" spans="1:3" ht="15.75" customHeight="1">
      <c r="A315" s="115"/>
      <c r="B315" s="114"/>
      <c r="C315" s="113"/>
    </row>
    <row r="316" spans="1:3" ht="15.75" customHeight="1">
      <c r="A316" s="115"/>
      <c r="B316" s="114"/>
      <c r="C316" s="113"/>
    </row>
    <row r="317" spans="1:3" ht="15.75" customHeight="1">
      <c r="A317" s="115"/>
      <c r="B317" s="114"/>
      <c r="C317" s="113"/>
    </row>
    <row r="318" spans="1:3" ht="15.75" customHeight="1">
      <c r="A318" s="115"/>
      <c r="B318" s="114"/>
      <c r="C318" s="113"/>
    </row>
    <row r="319" spans="1:3" ht="15.75" customHeight="1">
      <c r="A319" s="115"/>
      <c r="B319" s="114"/>
      <c r="C319" s="113"/>
    </row>
    <row r="320" spans="1:3" ht="15.75" customHeight="1">
      <c r="A320" s="115"/>
      <c r="B320" s="114"/>
      <c r="C320" s="113"/>
    </row>
    <row r="321" spans="1:3" ht="15.75" customHeight="1">
      <c r="A321" s="115"/>
      <c r="B321" s="114"/>
      <c r="C321" s="113"/>
    </row>
    <row r="322" spans="1:3" ht="15.75" customHeight="1">
      <c r="A322" s="115"/>
      <c r="B322" s="114"/>
      <c r="C322" s="113"/>
    </row>
    <row r="323" spans="1:3" ht="15.75" customHeight="1">
      <c r="A323" s="115"/>
      <c r="B323" s="114"/>
      <c r="C323" s="113"/>
    </row>
    <row r="324" spans="1:3" ht="15.75" customHeight="1">
      <c r="A324" s="115"/>
      <c r="B324" s="114"/>
      <c r="C324" s="113"/>
    </row>
    <row r="325" spans="1:3" ht="15.75" customHeight="1">
      <c r="A325" s="115"/>
      <c r="B325" s="114"/>
      <c r="C325" s="113"/>
    </row>
    <row r="326" spans="1:3" ht="15.75" customHeight="1">
      <c r="A326" s="115"/>
      <c r="B326" s="114"/>
      <c r="C326" s="113"/>
    </row>
    <row r="327" spans="1:3" ht="15.75" customHeight="1">
      <c r="A327" s="115"/>
      <c r="B327" s="114"/>
      <c r="C327" s="113"/>
    </row>
    <row r="328" spans="1:3" ht="15.75" customHeight="1">
      <c r="A328" s="115"/>
      <c r="B328" s="114"/>
      <c r="C328" s="113"/>
    </row>
    <row r="329" spans="1:3" ht="15.75" customHeight="1">
      <c r="A329" s="115"/>
      <c r="B329" s="114"/>
      <c r="C329" s="113"/>
    </row>
    <row r="330" spans="1:3" ht="15.75" customHeight="1">
      <c r="A330" s="115"/>
      <c r="B330" s="114"/>
      <c r="C330" s="113"/>
    </row>
    <row r="331" spans="1:3" ht="15.75" customHeight="1">
      <c r="A331" s="115"/>
      <c r="B331" s="114"/>
      <c r="C331" s="113"/>
    </row>
    <row r="332" spans="1:3" ht="15.75" customHeight="1">
      <c r="A332" s="115"/>
      <c r="B332" s="114"/>
      <c r="C332" s="113"/>
    </row>
    <row r="333" spans="1:3" ht="15.75" customHeight="1">
      <c r="A333" s="115"/>
      <c r="B333" s="114"/>
      <c r="C333" s="113"/>
    </row>
    <row r="334" spans="1:3" ht="15.75" customHeight="1">
      <c r="A334" s="115"/>
      <c r="B334" s="114"/>
      <c r="C334" s="113"/>
    </row>
    <row r="335" spans="1:3" ht="15.75" customHeight="1">
      <c r="A335" s="115"/>
      <c r="B335" s="114"/>
      <c r="C335" s="113"/>
    </row>
    <row r="336" spans="1:3" ht="15.75" customHeight="1">
      <c r="A336" s="115"/>
      <c r="B336" s="114"/>
      <c r="C336" s="113"/>
    </row>
    <row r="337" spans="1:3" ht="15.75" customHeight="1">
      <c r="A337" s="115"/>
      <c r="B337" s="114"/>
      <c r="C337" s="113"/>
    </row>
    <row r="338" spans="1:3" ht="15.75" customHeight="1">
      <c r="A338" s="115"/>
      <c r="B338" s="114"/>
      <c r="C338" s="113"/>
    </row>
    <row r="339" spans="1:3" ht="15.75" customHeight="1">
      <c r="A339" s="115"/>
      <c r="B339" s="114"/>
      <c r="C339" s="113"/>
    </row>
    <row r="340" spans="1:3" ht="15.75" customHeight="1">
      <c r="A340" s="115"/>
      <c r="B340" s="114"/>
      <c r="C340" s="113"/>
    </row>
    <row r="341" spans="1:3" ht="15.75" customHeight="1">
      <c r="A341" s="115"/>
      <c r="B341" s="114"/>
      <c r="C341" s="113"/>
    </row>
    <row r="342" spans="1:3" ht="15.75" customHeight="1">
      <c r="A342" s="115"/>
      <c r="B342" s="114"/>
      <c r="C342" s="113"/>
    </row>
    <row r="343" spans="1:3" ht="15.75" customHeight="1">
      <c r="A343" s="115"/>
      <c r="B343" s="114"/>
      <c r="C343" s="113"/>
    </row>
    <row r="344" spans="1:3" ht="15.75" customHeight="1">
      <c r="A344" s="115"/>
      <c r="B344" s="114"/>
      <c r="C344" s="113"/>
    </row>
    <row r="345" spans="1:3" ht="15.75" customHeight="1">
      <c r="A345" s="115"/>
      <c r="B345" s="114"/>
      <c r="C345" s="113"/>
    </row>
    <row r="346" spans="1:3" ht="15.75" customHeight="1">
      <c r="A346" s="115"/>
      <c r="B346" s="114"/>
      <c r="C346" s="113"/>
    </row>
    <row r="347" spans="1:3" ht="15.75" customHeight="1">
      <c r="A347" s="115"/>
      <c r="B347" s="114"/>
      <c r="C347" s="113"/>
    </row>
    <row r="348" spans="1:3" ht="15.75" customHeight="1">
      <c r="A348" s="115"/>
      <c r="B348" s="114"/>
      <c r="C348" s="113"/>
    </row>
    <row r="349" spans="1:3" ht="15.75" customHeight="1">
      <c r="A349" s="115"/>
      <c r="B349" s="114"/>
      <c r="C349" s="113"/>
    </row>
    <row r="350" spans="1:3" ht="15.75" customHeight="1">
      <c r="A350" s="115"/>
      <c r="B350" s="114"/>
      <c r="C350" s="113"/>
    </row>
    <row r="351" spans="1:3" ht="15.75" customHeight="1">
      <c r="A351" s="115"/>
      <c r="B351" s="114"/>
      <c r="C351" s="113"/>
    </row>
    <row r="352" spans="1:3" ht="15.75" customHeight="1">
      <c r="A352" s="115"/>
      <c r="B352" s="114"/>
      <c r="C352" s="113"/>
    </row>
    <row r="353" spans="1:3" ht="15.75" customHeight="1">
      <c r="A353" s="115"/>
      <c r="B353" s="114"/>
      <c r="C353" s="113"/>
    </row>
    <row r="354" spans="1:3" ht="15.75" customHeight="1">
      <c r="A354" s="115"/>
      <c r="B354" s="114"/>
      <c r="C354" s="113"/>
    </row>
    <row r="355" spans="1:3" ht="15.75" customHeight="1">
      <c r="A355" s="115"/>
      <c r="B355" s="114"/>
      <c r="C355" s="113"/>
    </row>
    <row r="356" spans="1:3" ht="15.75" customHeight="1">
      <c r="A356" s="115"/>
      <c r="B356" s="114"/>
      <c r="C356" s="113"/>
    </row>
    <row r="357" spans="1:3" ht="15.75" customHeight="1">
      <c r="A357" s="115"/>
      <c r="B357" s="114"/>
      <c r="C357" s="113"/>
    </row>
    <row r="358" spans="1:3" ht="15.75" customHeight="1">
      <c r="A358" s="115"/>
      <c r="B358" s="114"/>
      <c r="C358" s="113"/>
    </row>
    <row r="359" spans="1:3" ht="15.75" customHeight="1">
      <c r="A359" s="115"/>
      <c r="B359" s="114"/>
      <c r="C359" s="113"/>
    </row>
    <row r="360" spans="1:3" ht="15.75" customHeight="1">
      <c r="A360" s="115"/>
      <c r="B360" s="114"/>
      <c r="C360" s="113"/>
    </row>
    <row r="361" spans="1:3" ht="15.75" customHeight="1">
      <c r="A361" s="115"/>
      <c r="B361" s="114"/>
      <c r="C361" s="113"/>
    </row>
    <row r="362" spans="1:3" ht="15.75" customHeight="1">
      <c r="A362" s="115"/>
      <c r="B362" s="114"/>
      <c r="C362" s="113"/>
    </row>
    <row r="363" spans="1:3" ht="15.75" customHeight="1">
      <c r="A363" s="115"/>
      <c r="B363" s="114"/>
      <c r="C363" s="113"/>
    </row>
    <row r="364" spans="1:3" ht="15.75" customHeight="1">
      <c r="A364" s="115"/>
      <c r="B364" s="114"/>
      <c r="C364" s="113"/>
    </row>
    <row r="365" spans="1:3" ht="15.75" customHeight="1">
      <c r="A365" s="115"/>
      <c r="B365" s="114"/>
      <c r="C365" s="113"/>
    </row>
    <row r="366" spans="1:3" ht="15.75" customHeight="1">
      <c r="A366" s="115"/>
      <c r="B366" s="114"/>
      <c r="C366" s="113"/>
    </row>
    <row r="367" spans="1:3" ht="15.75" customHeight="1">
      <c r="A367" s="115"/>
      <c r="B367" s="114"/>
      <c r="C367" s="113"/>
    </row>
    <row r="368" spans="1:3" ht="15.75" customHeight="1">
      <c r="A368" s="115"/>
      <c r="B368" s="114"/>
      <c r="C368" s="113"/>
    </row>
    <row r="369" spans="1:3" ht="15.75" customHeight="1">
      <c r="A369" s="115"/>
      <c r="B369" s="114"/>
      <c r="C369" s="113"/>
    </row>
    <row r="370" spans="1:3" ht="15.75" customHeight="1">
      <c r="A370" s="115"/>
      <c r="B370" s="114"/>
      <c r="C370" s="113"/>
    </row>
    <row r="371" spans="1:3" ht="15.75" customHeight="1">
      <c r="A371" s="115"/>
      <c r="B371" s="114"/>
      <c r="C371" s="113"/>
    </row>
    <row r="372" spans="1:3" ht="15.75" customHeight="1">
      <c r="A372" s="115"/>
      <c r="B372" s="114"/>
      <c r="C372" s="113"/>
    </row>
    <row r="373" spans="1:3" ht="15.75" customHeight="1">
      <c r="A373" s="115"/>
      <c r="B373" s="114"/>
      <c r="C373" s="113"/>
    </row>
    <row r="374" spans="1:3" ht="15.75" customHeight="1">
      <c r="A374" s="115"/>
      <c r="B374" s="114"/>
      <c r="C374" s="113"/>
    </row>
    <row r="375" spans="1:3" ht="15.75" customHeight="1">
      <c r="A375" s="115"/>
      <c r="B375" s="114"/>
      <c r="C375" s="113"/>
    </row>
    <row r="376" spans="1:3" ht="15.75" customHeight="1">
      <c r="A376" s="115"/>
      <c r="B376" s="114"/>
      <c r="C376" s="113"/>
    </row>
    <row r="377" spans="1:3" ht="15.75" customHeight="1">
      <c r="A377" s="115"/>
      <c r="B377" s="114"/>
      <c r="C377" s="113"/>
    </row>
    <row r="378" spans="1:3" ht="15.75" customHeight="1">
      <c r="A378" s="115"/>
      <c r="B378" s="114"/>
      <c r="C378" s="113"/>
    </row>
    <row r="379" spans="1:3" ht="15.75" customHeight="1">
      <c r="A379" s="115"/>
      <c r="B379" s="114"/>
      <c r="C379" s="113"/>
    </row>
    <row r="380" spans="1:3" ht="15.75" customHeight="1">
      <c r="A380" s="115"/>
      <c r="B380" s="114"/>
      <c r="C380" s="113"/>
    </row>
    <row r="381" spans="1:3" ht="15.75" customHeight="1">
      <c r="A381" s="115"/>
      <c r="B381" s="114"/>
      <c r="C381" s="113"/>
    </row>
    <row r="382" spans="1:3" ht="15.75" customHeight="1">
      <c r="A382" s="115"/>
      <c r="B382" s="114"/>
      <c r="C382" s="113"/>
    </row>
    <row r="383" spans="1:3" ht="15.75" customHeight="1">
      <c r="A383" s="115"/>
      <c r="B383" s="114"/>
      <c r="C383" s="113"/>
    </row>
    <row r="384" spans="1:3" ht="15.75" customHeight="1">
      <c r="A384" s="115"/>
      <c r="B384" s="114"/>
      <c r="C384" s="113"/>
    </row>
    <row r="385" spans="1:3" ht="15.75" customHeight="1">
      <c r="A385" s="115"/>
      <c r="B385" s="114"/>
      <c r="C385" s="113"/>
    </row>
    <row r="386" spans="1:3" ht="15.75" customHeight="1">
      <c r="A386" s="115"/>
      <c r="B386" s="114"/>
      <c r="C386" s="113"/>
    </row>
    <row r="387" spans="1:3" ht="15.75" customHeight="1">
      <c r="A387" s="115"/>
      <c r="B387" s="114"/>
      <c r="C387" s="113"/>
    </row>
    <row r="388" spans="1:3" ht="15.75" customHeight="1">
      <c r="A388" s="115"/>
      <c r="B388" s="114"/>
      <c r="C388" s="113"/>
    </row>
    <row r="389" spans="1:3" ht="15.75" customHeight="1">
      <c r="A389" s="115"/>
      <c r="B389" s="114"/>
      <c r="C389" s="113"/>
    </row>
    <row r="390" spans="1:3" ht="15.75" customHeight="1">
      <c r="A390" s="115"/>
      <c r="B390" s="114"/>
      <c r="C390" s="113"/>
    </row>
    <row r="391" spans="1:3" ht="15.75" customHeight="1">
      <c r="A391" s="115"/>
      <c r="B391" s="114"/>
      <c r="C391" s="113"/>
    </row>
    <row r="392" spans="1:3" ht="15.75" customHeight="1">
      <c r="A392" s="115"/>
      <c r="B392" s="114"/>
      <c r="C392" s="113"/>
    </row>
    <row r="393" spans="1:3" ht="15.75" customHeight="1">
      <c r="A393" s="115"/>
      <c r="B393" s="114"/>
      <c r="C393" s="113"/>
    </row>
    <row r="394" spans="1:3" ht="15.75" customHeight="1">
      <c r="A394" s="115"/>
      <c r="B394" s="114"/>
      <c r="C394" s="113"/>
    </row>
    <row r="395" spans="1:3" ht="15.75" customHeight="1">
      <c r="A395" s="115"/>
      <c r="B395" s="114"/>
      <c r="C395" s="113"/>
    </row>
    <row r="396" spans="1:3" ht="15.75" customHeight="1">
      <c r="A396" s="115"/>
      <c r="B396" s="114"/>
      <c r="C396" s="113"/>
    </row>
    <row r="397" spans="1:3" ht="15.75" customHeight="1">
      <c r="A397" s="115"/>
      <c r="B397" s="114"/>
      <c r="C397" s="113"/>
    </row>
    <row r="398" spans="1:3" ht="15.75" customHeight="1">
      <c r="A398" s="115"/>
      <c r="B398" s="114"/>
      <c r="C398" s="113"/>
    </row>
    <row r="399" spans="1:3" ht="15.75" customHeight="1">
      <c r="A399" s="115"/>
      <c r="B399" s="114"/>
      <c r="C399" s="113"/>
    </row>
    <row r="400" spans="1:3" ht="15.75" customHeight="1">
      <c r="A400" s="115"/>
      <c r="B400" s="114"/>
      <c r="C400" s="113"/>
    </row>
    <row r="401" spans="1:3" ht="15.75" customHeight="1">
      <c r="A401" s="115"/>
      <c r="B401" s="114"/>
      <c r="C401" s="113"/>
    </row>
    <row r="402" spans="1:3" ht="15.75" customHeight="1">
      <c r="A402" s="115"/>
      <c r="B402" s="114"/>
      <c r="C402" s="113"/>
    </row>
    <row r="403" spans="1:3" ht="15.75" customHeight="1">
      <c r="A403" s="115"/>
      <c r="B403" s="114"/>
      <c r="C403" s="113"/>
    </row>
    <row r="404" spans="1:3" ht="15.75" customHeight="1">
      <c r="A404" s="115"/>
      <c r="B404" s="114"/>
      <c r="C404" s="113"/>
    </row>
    <row r="405" spans="1:3" ht="15.75" customHeight="1">
      <c r="A405" s="115"/>
      <c r="B405" s="114"/>
      <c r="C405" s="113"/>
    </row>
    <row r="406" spans="1:3" ht="15.75" customHeight="1">
      <c r="A406" s="115"/>
      <c r="B406" s="114"/>
      <c r="C406" s="113"/>
    </row>
    <row r="407" spans="1:3" ht="15.75" customHeight="1">
      <c r="A407" s="115"/>
      <c r="B407" s="114"/>
      <c r="C407" s="113"/>
    </row>
    <row r="408" spans="1:3" ht="15.75" customHeight="1">
      <c r="A408" s="115"/>
      <c r="B408" s="114"/>
      <c r="C408" s="113"/>
    </row>
    <row r="409" spans="1:3" ht="15.75" customHeight="1">
      <c r="A409" s="115"/>
      <c r="B409" s="114"/>
      <c r="C409" s="113"/>
    </row>
    <row r="410" spans="1:3" ht="15.75" customHeight="1">
      <c r="A410" s="115"/>
      <c r="B410" s="114"/>
      <c r="C410" s="113"/>
    </row>
    <row r="411" spans="1:3" ht="15.75" customHeight="1">
      <c r="A411" s="115"/>
      <c r="B411" s="114"/>
      <c r="C411" s="113"/>
    </row>
    <row r="412" spans="1:3" ht="15.75" customHeight="1">
      <c r="A412" s="115"/>
      <c r="B412" s="114"/>
      <c r="C412" s="113"/>
    </row>
    <row r="413" spans="1:3" ht="15.75" customHeight="1">
      <c r="A413" s="115"/>
      <c r="B413" s="114"/>
      <c r="C413" s="113"/>
    </row>
    <row r="414" spans="1:3" ht="15.75" customHeight="1">
      <c r="A414" s="115"/>
      <c r="B414" s="114"/>
      <c r="C414" s="113"/>
    </row>
    <row r="415" spans="1:3" ht="15.75" customHeight="1">
      <c r="A415" s="115"/>
      <c r="B415" s="114"/>
      <c r="C415" s="113"/>
    </row>
    <row r="416" spans="1:3" ht="15.75" customHeight="1">
      <c r="A416" s="115"/>
      <c r="B416" s="114"/>
      <c r="C416" s="113"/>
    </row>
    <row r="417" spans="1:3" ht="15.75" customHeight="1">
      <c r="A417" s="115"/>
      <c r="B417" s="114"/>
      <c r="C417" s="113"/>
    </row>
    <row r="418" spans="1:3" ht="15.75" customHeight="1">
      <c r="A418" s="115"/>
      <c r="B418" s="114"/>
      <c r="C418" s="113"/>
    </row>
    <row r="419" spans="1:3" ht="15.75" customHeight="1">
      <c r="A419" s="115"/>
      <c r="B419" s="114"/>
      <c r="C419" s="113"/>
    </row>
    <row r="420" spans="1:3" ht="15.75" customHeight="1">
      <c r="A420" s="115"/>
      <c r="B420" s="114"/>
      <c r="C420" s="113"/>
    </row>
    <row r="421" spans="1:3" ht="15.75" customHeight="1">
      <c r="A421" s="115"/>
      <c r="B421" s="114"/>
      <c r="C421" s="113"/>
    </row>
    <row r="422" spans="1:3" ht="15.75" customHeight="1">
      <c r="A422" s="115"/>
      <c r="B422" s="114"/>
      <c r="C422" s="113"/>
    </row>
    <row r="423" spans="1:3" ht="15.75" customHeight="1">
      <c r="A423" s="115"/>
      <c r="B423" s="114"/>
      <c r="C423" s="113"/>
    </row>
    <row r="424" spans="1:3" ht="15.75" customHeight="1">
      <c r="A424" s="115"/>
      <c r="B424" s="114"/>
      <c r="C424" s="113"/>
    </row>
    <row r="425" spans="1:3" ht="15.75" customHeight="1">
      <c r="A425" s="115"/>
      <c r="B425" s="114"/>
      <c r="C425" s="113"/>
    </row>
    <row r="426" spans="1:3" ht="15.75" customHeight="1">
      <c r="A426" s="115"/>
      <c r="B426" s="114"/>
      <c r="C426" s="113"/>
    </row>
    <row r="427" spans="1:3" ht="15.75" customHeight="1">
      <c r="A427" s="115"/>
      <c r="B427" s="114"/>
      <c r="C427" s="113"/>
    </row>
    <row r="428" spans="1:3" ht="15.75" customHeight="1">
      <c r="A428" s="115"/>
      <c r="B428" s="114"/>
      <c r="C428" s="113"/>
    </row>
    <row r="429" spans="1:3" ht="15.75" customHeight="1">
      <c r="A429" s="115"/>
      <c r="B429" s="114"/>
      <c r="C429" s="113"/>
    </row>
    <row r="430" spans="1:3" ht="15.75" customHeight="1">
      <c r="A430" s="115"/>
      <c r="B430" s="114"/>
      <c r="C430" s="113"/>
    </row>
    <row r="431" spans="1:3" ht="15.75" customHeight="1">
      <c r="A431" s="115"/>
      <c r="B431" s="114"/>
      <c r="C431" s="113"/>
    </row>
    <row r="432" spans="1:3" ht="15.75" customHeight="1">
      <c r="A432" s="115"/>
      <c r="B432" s="114"/>
      <c r="C432" s="113"/>
    </row>
    <row r="433" spans="1:3" ht="15.75" customHeight="1">
      <c r="A433" s="115"/>
      <c r="B433" s="114"/>
      <c r="C433" s="113"/>
    </row>
    <row r="434" spans="1:3" ht="15.75" customHeight="1">
      <c r="A434" s="115"/>
      <c r="B434" s="114"/>
      <c r="C434" s="113"/>
    </row>
    <row r="435" spans="1:3" ht="15.75" customHeight="1">
      <c r="A435" s="115"/>
      <c r="B435" s="114"/>
      <c r="C435" s="113"/>
    </row>
    <row r="436" spans="1:3" ht="15.75" customHeight="1">
      <c r="A436" s="115"/>
      <c r="B436" s="114"/>
      <c r="C436" s="113"/>
    </row>
    <row r="437" spans="1:3" ht="15.75" customHeight="1">
      <c r="A437" s="115"/>
      <c r="B437" s="114"/>
      <c r="C437" s="113"/>
    </row>
    <row r="438" spans="1:3" ht="15.75" customHeight="1">
      <c r="A438" s="115"/>
      <c r="B438" s="114"/>
      <c r="C438" s="113"/>
    </row>
    <row r="439" spans="1:3" ht="15.75" customHeight="1">
      <c r="A439" s="115"/>
      <c r="B439" s="114"/>
      <c r="C439" s="113"/>
    </row>
    <row r="440" spans="1:3" ht="15.75" customHeight="1">
      <c r="A440" s="115"/>
      <c r="B440" s="114"/>
      <c r="C440" s="113"/>
    </row>
    <row r="441" spans="1:3" ht="15.75" customHeight="1">
      <c r="A441" s="115"/>
      <c r="B441" s="114"/>
      <c r="C441" s="113"/>
    </row>
    <row r="442" spans="1:3" ht="15.75" customHeight="1">
      <c r="A442" s="115"/>
      <c r="B442" s="114"/>
      <c r="C442" s="113"/>
    </row>
    <row r="443" spans="1:3" ht="15.75" customHeight="1">
      <c r="A443" s="115"/>
      <c r="B443" s="114"/>
      <c r="C443" s="113"/>
    </row>
    <row r="444" spans="1:3" ht="15.75" customHeight="1">
      <c r="A444" s="115"/>
      <c r="B444" s="114"/>
      <c r="C444" s="113"/>
    </row>
    <row r="445" spans="1:3" ht="15.75" customHeight="1">
      <c r="A445" s="115"/>
      <c r="B445" s="114"/>
      <c r="C445" s="113"/>
    </row>
    <row r="446" spans="1:3" ht="15.75" customHeight="1">
      <c r="A446" s="115"/>
      <c r="B446" s="114"/>
      <c r="C446" s="113"/>
    </row>
    <row r="447" spans="1:3" ht="15.75" customHeight="1">
      <c r="A447" s="115"/>
      <c r="B447" s="114"/>
      <c r="C447" s="113"/>
    </row>
    <row r="448" spans="1:3" ht="15.75" customHeight="1">
      <c r="A448" s="115"/>
      <c r="B448" s="114"/>
      <c r="C448" s="113"/>
    </row>
    <row r="449" spans="1:3" ht="15.75" customHeight="1">
      <c r="A449" s="115"/>
      <c r="B449" s="114"/>
      <c r="C449" s="113"/>
    </row>
    <row r="450" spans="1:3" ht="15.75" customHeight="1">
      <c r="A450" s="115"/>
      <c r="B450" s="114"/>
      <c r="C450" s="113"/>
    </row>
    <row r="451" spans="1:3" ht="15.75" customHeight="1">
      <c r="A451" s="115"/>
      <c r="B451" s="114"/>
      <c r="C451" s="113"/>
    </row>
    <row r="452" spans="1:3" ht="15.75" customHeight="1">
      <c r="A452" s="115"/>
      <c r="B452" s="114"/>
      <c r="C452" s="113"/>
    </row>
    <row r="453" spans="1:3" ht="15.75" customHeight="1">
      <c r="A453" s="115"/>
      <c r="B453" s="114"/>
      <c r="C453" s="113"/>
    </row>
    <row r="454" spans="1:3" ht="15.75" customHeight="1">
      <c r="A454" s="115"/>
      <c r="B454" s="114"/>
      <c r="C454" s="113"/>
    </row>
    <row r="455" spans="1:3" ht="15.75" customHeight="1">
      <c r="A455" s="115"/>
      <c r="B455" s="114"/>
      <c r="C455" s="113"/>
    </row>
    <row r="456" spans="1:3" ht="15.75" customHeight="1">
      <c r="A456" s="115"/>
      <c r="B456" s="114"/>
      <c r="C456" s="113"/>
    </row>
    <row r="457" spans="1:3" ht="15.75" customHeight="1">
      <c r="A457" s="115"/>
      <c r="B457" s="114"/>
      <c r="C457" s="113"/>
    </row>
    <row r="458" spans="1:3" ht="15.75" customHeight="1">
      <c r="A458" s="115"/>
      <c r="B458" s="114"/>
      <c r="C458" s="113"/>
    </row>
    <row r="459" spans="1:3" ht="15.75" customHeight="1">
      <c r="A459" s="115"/>
      <c r="B459" s="114"/>
      <c r="C459" s="113"/>
    </row>
    <row r="460" spans="1:3" ht="15.75" customHeight="1">
      <c r="A460" s="115"/>
      <c r="B460" s="114"/>
      <c r="C460" s="113"/>
    </row>
    <row r="461" spans="1:3" ht="15.75" customHeight="1">
      <c r="A461" s="115"/>
      <c r="B461" s="114"/>
      <c r="C461" s="113"/>
    </row>
    <row r="462" spans="1:3" ht="15.75" customHeight="1">
      <c r="A462" s="115"/>
      <c r="B462" s="114"/>
      <c r="C462" s="113"/>
    </row>
    <row r="463" spans="1:3" ht="15.75" customHeight="1">
      <c r="A463" s="115"/>
      <c r="B463" s="114"/>
      <c r="C463" s="113"/>
    </row>
    <row r="464" spans="1:3" ht="15.75" customHeight="1">
      <c r="A464" s="115"/>
      <c r="B464" s="114"/>
      <c r="C464" s="113"/>
    </row>
    <row r="465" spans="1:3" ht="15.75" customHeight="1">
      <c r="A465" s="115"/>
      <c r="B465" s="114"/>
      <c r="C465" s="113"/>
    </row>
    <row r="466" spans="1:3" ht="15.75" customHeight="1">
      <c r="A466" s="115"/>
      <c r="B466" s="114"/>
      <c r="C466" s="113"/>
    </row>
    <row r="467" spans="1:3" ht="15.75" customHeight="1">
      <c r="A467" s="115"/>
      <c r="B467" s="114"/>
      <c r="C467" s="113"/>
    </row>
    <row r="468" spans="1:3" ht="15.75" customHeight="1">
      <c r="A468" s="115"/>
      <c r="B468" s="114"/>
      <c r="C468" s="113"/>
    </row>
    <row r="469" spans="1:3" ht="15.75" customHeight="1">
      <c r="A469" s="115"/>
      <c r="B469" s="114"/>
      <c r="C469" s="113"/>
    </row>
    <row r="470" spans="1:3" ht="15.75" customHeight="1">
      <c r="A470" s="115"/>
      <c r="B470" s="114"/>
      <c r="C470" s="113"/>
    </row>
    <row r="471" spans="1:3" ht="15.75" customHeight="1">
      <c r="A471" s="115"/>
      <c r="B471" s="114"/>
      <c r="C471" s="113"/>
    </row>
    <row r="472" spans="1:3" ht="15.75" customHeight="1">
      <c r="A472" s="115"/>
      <c r="B472" s="114"/>
      <c r="C472" s="113"/>
    </row>
    <row r="473" spans="1:3" ht="15.75" customHeight="1">
      <c r="A473" s="115"/>
      <c r="B473" s="114"/>
      <c r="C473" s="113"/>
    </row>
    <row r="474" spans="1:3" ht="15.75" customHeight="1">
      <c r="A474" s="115"/>
      <c r="B474" s="114"/>
      <c r="C474" s="113"/>
    </row>
    <row r="475" spans="1:3" ht="15.75" customHeight="1">
      <c r="A475" s="115"/>
      <c r="B475" s="114"/>
      <c r="C475" s="113"/>
    </row>
    <row r="476" spans="1:3" ht="15.75" customHeight="1">
      <c r="A476" s="115"/>
      <c r="B476" s="114"/>
      <c r="C476" s="113"/>
    </row>
    <row r="477" spans="1:3" ht="15.75" customHeight="1">
      <c r="A477" s="115"/>
      <c r="B477" s="114"/>
      <c r="C477" s="113"/>
    </row>
    <row r="478" spans="1:3" ht="15.75" customHeight="1">
      <c r="A478" s="115"/>
      <c r="B478" s="114"/>
      <c r="C478" s="113"/>
    </row>
    <row r="479" spans="1:3" ht="15.75" customHeight="1">
      <c r="A479" s="115"/>
      <c r="B479" s="114"/>
      <c r="C479" s="113"/>
    </row>
    <row r="480" spans="1:3" ht="15.75" customHeight="1">
      <c r="A480" s="115"/>
      <c r="B480" s="114"/>
      <c r="C480" s="113"/>
    </row>
    <row r="481" spans="1:3" ht="15.75" customHeight="1">
      <c r="A481" s="115"/>
      <c r="B481" s="114"/>
      <c r="C481" s="113"/>
    </row>
    <row r="482" spans="1:3" ht="15.75" customHeight="1">
      <c r="A482" s="115"/>
      <c r="B482" s="114"/>
      <c r="C482" s="113"/>
    </row>
    <row r="483" spans="1:3" ht="15.75" customHeight="1">
      <c r="A483" s="115"/>
      <c r="B483" s="114"/>
      <c r="C483" s="113"/>
    </row>
    <row r="484" spans="1:3" ht="15.75" customHeight="1">
      <c r="A484" s="115"/>
      <c r="B484" s="114"/>
      <c r="C484" s="113"/>
    </row>
    <row r="485" spans="1:3" ht="15.75" customHeight="1">
      <c r="A485" s="115"/>
      <c r="B485" s="114"/>
      <c r="C485" s="113"/>
    </row>
    <row r="486" spans="1:3" ht="15.75" customHeight="1">
      <c r="A486" s="115"/>
      <c r="B486" s="114"/>
      <c r="C486" s="113"/>
    </row>
    <row r="487" spans="1:3" ht="15.75" customHeight="1">
      <c r="A487" s="115"/>
      <c r="B487" s="114"/>
      <c r="C487" s="113"/>
    </row>
    <row r="488" spans="1:3" ht="15.75" customHeight="1">
      <c r="A488" s="115"/>
      <c r="B488" s="114"/>
      <c r="C488" s="113"/>
    </row>
    <row r="489" spans="1:3" ht="15.75" customHeight="1">
      <c r="A489" s="115"/>
      <c r="B489" s="114"/>
      <c r="C489" s="113"/>
    </row>
    <row r="490" spans="1:3" ht="15.75" customHeight="1">
      <c r="A490" s="115"/>
      <c r="B490" s="114"/>
      <c r="C490" s="113"/>
    </row>
    <row r="491" spans="1:3" ht="15.75" customHeight="1">
      <c r="A491" s="115"/>
      <c r="B491" s="114"/>
      <c r="C491" s="113"/>
    </row>
    <row r="492" spans="1:3" ht="15.75" customHeight="1">
      <c r="A492" s="115"/>
      <c r="B492" s="114"/>
      <c r="C492" s="113"/>
    </row>
    <row r="493" spans="1:3" ht="15.75" customHeight="1">
      <c r="A493" s="115"/>
      <c r="B493" s="114"/>
      <c r="C493" s="113"/>
    </row>
    <row r="494" spans="1:3" ht="15.75" customHeight="1">
      <c r="A494" s="115"/>
      <c r="B494" s="114"/>
      <c r="C494" s="113"/>
    </row>
    <row r="495" spans="1:3" ht="15.75" customHeight="1">
      <c r="A495" s="115"/>
      <c r="B495" s="114"/>
      <c r="C495" s="113"/>
    </row>
    <row r="496" spans="1:3" ht="15.75" customHeight="1">
      <c r="A496" s="115"/>
      <c r="B496" s="114"/>
      <c r="C496" s="113"/>
    </row>
    <row r="497" spans="1:3" ht="15.75" customHeight="1">
      <c r="A497" s="115"/>
      <c r="B497" s="114"/>
      <c r="C497" s="113"/>
    </row>
    <row r="498" spans="1:3" ht="15.75" customHeight="1">
      <c r="A498" s="115"/>
      <c r="B498" s="114"/>
      <c r="C498" s="113"/>
    </row>
    <row r="499" spans="1:3" ht="15.75" customHeight="1">
      <c r="A499" s="115"/>
      <c r="B499" s="114"/>
      <c r="C499" s="113"/>
    </row>
    <row r="500" spans="1:3" ht="15.75" customHeight="1">
      <c r="A500" s="115"/>
      <c r="B500" s="114"/>
      <c r="C500" s="113"/>
    </row>
    <row r="501" spans="1:3" ht="15.75" customHeight="1">
      <c r="A501" s="115"/>
      <c r="B501" s="114"/>
      <c r="C501" s="113"/>
    </row>
    <row r="502" spans="1:3" ht="15.75" customHeight="1">
      <c r="A502" s="115"/>
      <c r="B502" s="114"/>
      <c r="C502" s="113"/>
    </row>
    <row r="503" spans="1:3" ht="15.75" customHeight="1">
      <c r="A503" s="115"/>
      <c r="B503" s="114"/>
      <c r="C503" s="113"/>
    </row>
    <row r="504" spans="1:3" ht="15.75" customHeight="1">
      <c r="A504" s="115"/>
      <c r="B504" s="114"/>
      <c r="C504" s="113"/>
    </row>
    <row r="505" spans="1:3" ht="15.75" customHeight="1">
      <c r="A505" s="115"/>
      <c r="B505" s="114"/>
      <c r="C505" s="113"/>
    </row>
    <row r="506" spans="1:3" ht="15.75" customHeight="1">
      <c r="A506" s="115"/>
      <c r="B506" s="114"/>
      <c r="C506" s="113"/>
    </row>
    <row r="507" spans="1:3" ht="15.75" customHeight="1">
      <c r="A507" s="115"/>
      <c r="B507" s="114"/>
      <c r="C507" s="113"/>
    </row>
    <row r="508" spans="1:3" ht="15.75" customHeight="1">
      <c r="A508" s="115"/>
      <c r="B508" s="114"/>
      <c r="C508" s="113"/>
    </row>
    <row r="509" spans="1:3" ht="15.75" customHeight="1">
      <c r="A509" s="115"/>
      <c r="B509" s="114"/>
      <c r="C509" s="113"/>
    </row>
    <row r="510" spans="1:3" ht="15.75" customHeight="1">
      <c r="A510" s="115"/>
      <c r="B510" s="114"/>
      <c r="C510" s="113"/>
    </row>
    <row r="511" spans="1:3" ht="15.75" customHeight="1">
      <c r="A511" s="115"/>
      <c r="B511" s="114"/>
      <c r="C511" s="113"/>
    </row>
    <row r="512" spans="1:3" ht="15.75" customHeight="1">
      <c r="A512" s="115"/>
      <c r="B512" s="114"/>
      <c r="C512" s="113"/>
    </row>
    <row r="513" spans="1:3" ht="15.75" customHeight="1">
      <c r="A513" s="115"/>
      <c r="B513" s="114"/>
      <c r="C513" s="113"/>
    </row>
    <row r="514" spans="1:3" ht="15.75" customHeight="1">
      <c r="A514" s="115"/>
      <c r="B514" s="114"/>
      <c r="C514" s="113"/>
    </row>
    <row r="515" spans="1:3" ht="15.75" customHeight="1">
      <c r="A515" s="115"/>
      <c r="B515" s="114"/>
      <c r="C515" s="113"/>
    </row>
    <row r="516" spans="1:3" ht="15.75" customHeight="1">
      <c r="A516" s="115"/>
      <c r="B516" s="114"/>
      <c r="C516" s="113"/>
    </row>
    <row r="517" spans="1:3" ht="15.75" customHeight="1">
      <c r="A517" s="115"/>
      <c r="B517" s="114"/>
      <c r="C517" s="113"/>
    </row>
    <row r="518" spans="1:3" ht="15.75" customHeight="1">
      <c r="A518" s="115"/>
      <c r="B518" s="114"/>
      <c r="C518" s="113"/>
    </row>
    <row r="519" spans="1:3" ht="15.75" customHeight="1">
      <c r="A519" s="115"/>
      <c r="B519" s="114"/>
      <c r="C519" s="113"/>
    </row>
    <row r="520" spans="1:3" ht="15.75" customHeight="1">
      <c r="A520" s="115"/>
      <c r="B520" s="114"/>
      <c r="C520" s="113"/>
    </row>
    <row r="521" spans="1:3" ht="15.75" customHeight="1">
      <c r="A521" s="115"/>
      <c r="B521" s="114"/>
      <c r="C521" s="113"/>
    </row>
    <row r="522" spans="1:3" ht="15.75" customHeight="1">
      <c r="A522" s="115"/>
      <c r="B522" s="114"/>
      <c r="C522" s="113"/>
    </row>
    <row r="523" spans="1:3" ht="15.75" customHeight="1">
      <c r="A523" s="115"/>
      <c r="B523" s="114"/>
      <c r="C523" s="113"/>
    </row>
    <row r="524" spans="1:3" ht="15.75" customHeight="1">
      <c r="A524" s="115"/>
      <c r="B524" s="114"/>
      <c r="C524" s="113"/>
    </row>
    <row r="525" spans="1:3" ht="15.75" customHeight="1">
      <c r="A525" s="115"/>
      <c r="B525" s="114"/>
      <c r="C525" s="113"/>
    </row>
    <row r="526" spans="1:3" ht="15.75" customHeight="1">
      <c r="A526" s="115"/>
      <c r="B526" s="114"/>
      <c r="C526" s="113"/>
    </row>
    <row r="527" spans="1:3" ht="15.75" customHeight="1">
      <c r="A527" s="115"/>
      <c r="B527" s="114"/>
      <c r="C527" s="113"/>
    </row>
    <row r="528" spans="1:3" ht="15.75" customHeight="1">
      <c r="A528" s="115"/>
      <c r="B528" s="114"/>
      <c r="C528" s="113"/>
    </row>
    <row r="529" spans="1:3" ht="15.75" customHeight="1">
      <c r="A529" s="115"/>
      <c r="B529" s="114"/>
      <c r="C529" s="113"/>
    </row>
    <row r="530" spans="1:3" ht="15.75" customHeight="1">
      <c r="A530" s="115"/>
      <c r="B530" s="114"/>
      <c r="C530" s="113"/>
    </row>
    <row r="531" spans="1:3" ht="15.75" customHeight="1">
      <c r="A531" s="115"/>
      <c r="B531" s="114"/>
      <c r="C531" s="113"/>
    </row>
    <row r="532" spans="1:3" ht="15.75" customHeight="1">
      <c r="A532" s="115"/>
      <c r="B532" s="114"/>
      <c r="C532" s="113"/>
    </row>
    <row r="533" spans="1:3" ht="15.75" customHeight="1">
      <c r="A533" s="115"/>
      <c r="B533" s="114"/>
      <c r="C533" s="113"/>
    </row>
    <row r="534" spans="1:3" ht="15.75" customHeight="1">
      <c r="A534" s="115"/>
      <c r="B534" s="114"/>
      <c r="C534" s="113"/>
    </row>
    <row r="535" spans="1:3" ht="15.75" customHeight="1">
      <c r="A535" s="115"/>
      <c r="B535" s="114"/>
      <c r="C535" s="113"/>
    </row>
    <row r="536" spans="1:3" ht="15.75" customHeight="1">
      <c r="A536" s="115"/>
      <c r="B536" s="114"/>
      <c r="C536" s="113"/>
    </row>
    <row r="537" spans="1:3" ht="15.75" customHeight="1">
      <c r="A537" s="115"/>
      <c r="B537" s="114"/>
      <c r="C537" s="113"/>
    </row>
    <row r="538" spans="1:3" ht="15.75" customHeight="1">
      <c r="A538" s="115"/>
      <c r="B538" s="114"/>
      <c r="C538" s="113"/>
    </row>
    <row r="539" spans="1:3" ht="15.75" customHeight="1">
      <c r="A539" s="115"/>
      <c r="B539" s="114"/>
      <c r="C539" s="113"/>
    </row>
    <row r="540" spans="1:3" ht="15.75" customHeight="1">
      <c r="A540" s="115"/>
      <c r="B540" s="114"/>
      <c r="C540" s="113"/>
    </row>
    <row r="541" spans="1:3" ht="15.75" customHeight="1">
      <c r="A541" s="115"/>
      <c r="B541" s="114"/>
      <c r="C541" s="113"/>
    </row>
    <row r="542" spans="1:3" ht="15.75" customHeight="1">
      <c r="A542" s="115"/>
      <c r="B542" s="114"/>
      <c r="C542" s="113"/>
    </row>
    <row r="543" spans="1:3" ht="15.75" customHeight="1">
      <c r="A543" s="115"/>
      <c r="B543" s="114"/>
      <c r="C543" s="113"/>
    </row>
    <row r="544" spans="1:3" ht="15.75" customHeight="1">
      <c r="A544" s="115"/>
      <c r="B544" s="114"/>
      <c r="C544" s="113"/>
    </row>
    <row r="545" spans="1:3" ht="15.75" customHeight="1">
      <c r="A545" s="115"/>
      <c r="B545" s="114"/>
      <c r="C545" s="113"/>
    </row>
    <row r="546" spans="1:3" ht="15.75" customHeight="1">
      <c r="A546" s="115"/>
      <c r="B546" s="114"/>
      <c r="C546" s="113"/>
    </row>
    <row r="547" spans="1:3" ht="15.75" customHeight="1">
      <c r="A547" s="115"/>
      <c r="B547" s="114"/>
      <c r="C547" s="113"/>
    </row>
    <row r="548" spans="1:3" ht="15.75" customHeight="1">
      <c r="A548" s="115"/>
      <c r="B548" s="114"/>
      <c r="C548" s="113"/>
    </row>
    <row r="549" spans="1:3" ht="15.75" customHeight="1">
      <c r="A549" s="115"/>
      <c r="B549" s="114"/>
      <c r="C549" s="113"/>
    </row>
    <row r="550" spans="1:3" ht="15.75" customHeight="1">
      <c r="A550" s="115"/>
      <c r="B550" s="114"/>
      <c r="C550" s="113"/>
    </row>
    <row r="551" spans="1:3" ht="15.75" customHeight="1">
      <c r="A551" s="115"/>
      <c r="B551" s="114"/>
      <c r="C551" s="113"/>
    </row>
    <row r="552" spans="1:3" ht="15.75" customHeight="1">
      <c r="A552" s="115"/>
      <c r="B552" s="114"/>
      <c r="C552" s="113"/>
    </row>
    <row r="553" spans="1:3" ht="15.75" customHeight="1">
      <c r="A553" s="115"/>
      <c r="B553" s="114"/>
      <c r="C553" s="113"/>
    </row>
    <row r="554" spans="1:3" ht="15.75" customHeight="1">
      <c r="A554" s="115"/>
      <c r="B554" s="114"/>
      <c r="C554" s="113"/>
    </row>
    <row r="555" spans="1:3" ht="15.75" customHeight="1">
      <c r="A555" s="115"/>
      <c r="B555" s="114"/>
      <c r="C555" s="113"/>
    </row>
    <row r="556" spans="1:3" ht="15.75" customHeight="1">
      <c r="A556" s="115"/>
      <c r="B556" s="114"/>
      <c r="C556" s="113"/>
    </row>
    <row r="557" spans="1:3" ht="15.75" customHeight="1">
      <c r="A557" s="115"/>
      <c r="B557" s="114"/>
      <c r="C557" s="113"/>
    </row>
    <row r="558" spans="1:3" ht="15.75" customHeight="1">
      <c r="A558" s="115"/>
      <c r="B558" s="114"/>
      <c r="C558" s="113"/>
    </row>
    <row r="559" spans="1:3" ht="15.75" customHeight="1">
      <c r="A559" s="115"/>
      <c r="B559" s="114"/>
      <c r="C559" s="113"/>
    </row>
    <row r="560" spans="1:3" ht="15.75" customHeight="1">
      <c r="A560" s="115"/>
      <c r="B560" s="114"/>
      <c r="C560" s="113"/>
    </row>
    <row r="561" spans="1:3" ht="15.75" customHeight="1">
      <c r="A561" s="115"/>
      <c r="B561" s="114"/>
      <c r="C561" s="113"/>
    </row>
    <row r="562" spans="1:3" ht="15.75" customHeight="1">
      <c r="A562" s="115"/>
      <c r="B562" s="114"/>
      <c r="C562" s="113"/>
    </row>
    <row r="563" spans="1:3" ht="15.75" customHeight="1">
      <c r="A563" s="115"/>
      <c r="B563" s="114"/>
      <c r="C563" s="113"/>
    </row>
    <row r="564" spans="1:3" ht="15.75" customHeight="1">
      <c r="A564" s="115"/>
      <c r="B564" s="114"/>
      <c r="C564" s="113"/>
    </row>
    <row r="565" spans="1:3" ht="15.75" customHeight="1">
      <c r="A565" s="115"/>
      <c r="B565" s="114"/>
      <c r="C565" s="113"/>
    </row>
    <row r="566" spans="1:3" ht="15.75" customHeight="1">
      <c r="A566" s="115"/>
      <c r="B566" s="114"/>
      <c r="C566" s="113"/>
    </row>
    <row r="567" spans="1:3" ht="15.75" customHeight="1">
      <c r="A567" s="115"/>
      <c r="B567" s="114"/>
      <c r="C567" s="113"/>
    </row>
    <row r="568" spans="1:3" ht="15.75" customHeight="1">
      <c r="A568" s="115"/>
      <c r="B568" s="114"/>
      <c r="C568" s="113"/>
    </row>
    <row r="569" spans="1:3" ht="15.75" customHeight="1">
      <c r="A569" s="115"/>
      <c r="B569" s="114"/>
      <c r="C569" s="113"/>
    </row>
    <row r="570" spans="1:3" ht="15.75" customHeight="1">
      <c r="A570" s="115"/>
      <c r="B570" s="114"/>
      <c r="C570" s="113"/>
    </row>
    <row r="571" spans="1:3" ht="15.75" customHeight="1">
      <c r="A571" s="115"/>
      <c r="B571" s="114"/>
      <c r="C571" s="113"/>
    </row>
    <row r="572" spans="1:3" ht="15.75" customHeight="1">
      <c r="A572" s="115"/>
      <c r="B572" s="114"/>
      <c r="C572" s="113"/>
    </row>
    <row r="573" spans="1:3" ht="15.75" customHeight="1">
      <c r="A573" s="115"/>
      <c r="B573" s="114"/>
      <c r="C573" s="113"/>
    </row>
    <row r="574" spans="1:3" ht="15.75" customHeight="1">
      <c r="A574" s="115"/>
      <c r="B574" s="114"/>
      <c r="C574" s="113"/>
    </row>
    <row r="575" spans="1:3" ht="15.75" customHeight="1">
      <c r="A575" s="115"/>
      <c r="B575" s="114"/>
      <c r="C575" s="113"/>
    </row>
    <row r="576" spans="1:3" ht="15.75" customHeight="1">
      <c r="A576" s="115"/>
      <c r="B576" s="114"/>
      <c r="C576" s="113"/>
    </row>
    <row r="577" spans="1:3" ht="15.75" customHeight="1">
      <c r="A577" s="115"/>
      <c r="B577" s="114"/>
      <c r="C577" s="113"/>
    </row>
    <row r="578" spans="1:3" ht="15.75" customHeight="1">
      <c r="A578" s="115"/>
      <c r="B578" s="114"/>
      <c r="C578" s="113"/>
    </row>
    <row r="579" spans="1:3" ht="15.75" customHeight="1">
      <c r="A579" s="115"/>
      <c r="B579" s="114"/>
      <c r="C579" s="113"/>
    </row>
    <row r="580" spans="1:3" ht="15.75" customHeight="1">
      <c r="A580" s="115"/>
      <c r="B580" s="114"/>
      <c r="C580" s="113"/>
    </row>
    <row r="581" spans="1:3" ht="15.75" customHeight="1">
      <c r="A581" s="115"/>
      <c r="B581" s="114"/>
      <c r="C581" s="113"/>
    </row>
    <row r="582" spans="1:3" ht="15.75" customHeight="1">
      <c r="A582" s="115"/>
      <c r="B582" s="114"/>
      <c r="C582" s="113"/>
    </row>
    <row r="583" spans="1:3" ht="15.75" customHeight="1">
      <c r="A583" s="115"/>
      <c r="B583" s="114"/>
      <c r="C583" s="113"/>
    </row>
    <row r="584" spans="1:3" ht="15.75" customHeight="1">
      <c r="A584" s="115"/>
      <c r="B584" s="114"/>
      <c r="C584" s="113"/>
    </row>
    <row r="585" spans="1:3" ht="15.75" customHeight="1">
      <c r="A585" s="115"/>
      <c r="B585" s="114"/>
      <c r="C585" s="113"/>
    </row>
    <row r="586" spans="1:3" ht="15.75" customHeight="1">
      <c r="A586" s="115"/>
      <c r="B586" s="114"/>
      <c r="C586" s="113"/>
    </row>
    <row r="587" spans="1:3" ht="15.75" customHeight="1">
      <c r="A587" s="115"/>
      <c r="B587" s="114"/>
      <c r="C587" s="113"/>
    </row>
    <row r="588" spans="1:3" ht="15.75" customHeight="1">
      <c r="A588" s="115"/>
      <c r="B588" s="114"/>
      <c r="C588" s="113"/>
    </row>
    <row r="589" spans="1:3" ht="15.75" customHeight="1">
      <c r="A589" s="115"/>
      <c r="B589" s="114"/>
      <c r="C589" s="113"/>
    </row>
    <row r="590" spans="1:3" ht="15.75" customHeight="1">
      <c r="A590" s="115"/>
      <c r="B590" s="114"/>
      <c r="C590" s="113"/>
    </row>
    <row r="591" spans="1:3" ht="15.75" customHeight="1">
      <c r="A591" s="115"/>
      <c r="B591" s="114"/>
      <c r="C591" s="113"/>
    </row>
    <row r="592" spans="1:3" ht="15.75" customHeight="1">
      <c r="A592" s="115"/>
      <c r="B592" s="114"/>
      <c r="C592" s="113"/>
    </row>
    <row r="593" spans="1:3" ht="15.75" customHeight="1">
      <c r="A593" s="115"/>
      <c r="B593" s="114"/>
      <c r="C593" s="113"/>
    </row>
    <row r="594" spans="1:3" ht="15.75" customHeight="1">
      <c r="A594" s="115"/>
      <c r="B594" s="114"/>
      <c r="C594" s="113"/>
    </row>
    <row r="595" spans="1:3" ht="15.75" customHeight="1">
      <c r="A595" s="115"/>
      <c r="B595" s="114"/>
      <c r="C595" s="113"/>
    </row>
    <row r="596" spans="1:3" ht="15.75" customHeight="1">
      <c r="A596" s="115"/>
      <c r="B596" s="114"/>
      <c r="C596" s="113"/>
    </row>
    <row r="597" spans="1:3" ht="15.75" customHeight="1">
      <c r="A597" s="115"/>
      <c r="B597" s="114"/>
      <c r="C597" s="113"/>
    </row>
    <row r="598" spans="1:3" ht="15.75" customHeight="1">
      <c r="A598" s="115"/>
      <c r="B598" s="114"/>
      <c r="C598" s="113"/>
    </row>
    <row r="599" spans="1:3" ht="15.75" customHeight="1">
      <c r="A599" s="115"/>
      <c r="B599" s="114"/>
      <c r="C599" s="113"/>
    </row>
    <row r="600" spans="1:3" ht="15.75" customHeight="1">
      <c r="A600" s="115"/>
      <c r="B600" s="114"/>
      <c r="C600" s="113"/>
    </row>
    <row r="601" spans="1:3" ht="15.75" customHeight="1">
      <c r="A601" s="115"/>
      <c r="B601" s="114"/>
      <c r="C601" s="113"/>
    </row>
    <row r="602" spans="1:3" ht="15.75" customHeight="1">
      <c r="A602" s="115"/>
      <c r="B602" s="114"/>
      <c r="C602" s="113"/>
    </row>
    <row r="603" spans="1:3" ht="15.75" customHeight="1">
      <c r="A603" s="115"/>
      <c r="B603" s="114"/>
      <c r="C603" s="113"/>
    </row>
    <row r="604" spans="1:3" ht="15.75" customHeight="1">
      <c r="A604" s="115"/>
      <c r="B604" s="114"/>
      <c r="C604" s="113"/>
    </row>
    <row r="605" spans="1:3" ht="15.75" customHeight="1">
      <c r="A605" s="115"/>
      <c r="B605" s="114"/>
      <c r="C605" s="113"/>
    </row>
    <row r="606" spans="1:3" ht="15.75" customHeight="1">
      <c r="A606" s="115"/>
      <c r="B606" s="114"/>
      <c r="C606" s="113"/>
    </row>
    <row r="607" spans="1:3" ht="15.75" customHeight="1">
      <c r="A607" s="115"/>
      <c r="B607" s="114"/>
      <c r="C607" s="113"/>
    </row>
    <row r="608" spans="1:3" ht="15.75" customHeight="1">
      <c r="A608" s="115"/>
      <c r="B608" s="114"/>
      <c r="C608" s="113"/>
    </row>
    <row r="609" spans="1:3" ht="15.75" customHeight="1">
      <c r="A609" s="115"/>
      <c r="B609" s="114"/>
      <c r="C609" s="113"/>
    </row>
    <row r="610" spans="1:3" ht="15.75" customHeight="1">
      <c r="A610" s="115"/>
      <c r="B610" s="114"/>
      <c r="C610" s="113"/>
    </row>
    <row r="611" spans="1:3" ht="15.75" customHeight="1">
      <c r="A611" s="115"/>
      <c r="B611" s="114"/>
      <c r="C611" s="113"/>
    </row>
    <row r="612" spans="1:3" ht="15.75" customHeight="1">
      <c r="A612" s="115"/>
      <c r="B612" s="114"/>
      <c r="C612" s="113"/>
    </row>
    <row r="613" spans="1:3" ht="15.75" customHeight="1">
      <c r="A613" s="115"/>
      <c r="B613" s="114"/>
      <c r="C613" s="113"/>
    </row>
    <row r="614" spans="1:3" ht="15.75" customHeight="1">
      <c r="A614" s="115"/>
      <c r="B614" s="114"/>
      <c r="C614" s="113"/>
    </row>
    <row r="615" spans="1:3" ht="15.75" customHeight="1">
      <c r="A615" s="115"/>
      <c r="B615" s="114"/>
      <c r="C615" s="113"/>
    </row>
    <row r="616" spans="1:3" ht="15.75" customHeight="1">
      <c r="A616" s="115"/>
      <c r="B616" s="114"/>
      <c r="C616" s="113"/>
    </row>
    <row r="617" spans="1:3" ht="15.75" customHeight="1">
      <c r="A617" s="115"/>
      <c r="B617" s="114"/>
      <c r="C617" s="113"/>
    </row>
    <row r="618" spans="1:3" ht="15.75" customHeight="1">
      <c r="A618" s="115"/>
      <c r="B618" s="114"/>
      <c r="C618" s="113"/>
    </row>
    <row r="619" spans="1:3" ht="15.75" customHeight="1">
      <c r="A619" s="115"/>
      <c r="B619" s="114"/>
      <c r="C619" s="113"/>
    </row>
    <row r="620" spans="1:3" ht="15.75" customHeight="1">
      <c r="A620" s="115"/>
      <c r="B620" s="114"/>
      <c r="C620" s="113"/>
    </row>
    <row r="621" spans="1:3" ht="15.75" customHeight="1">
      <c r="A621" s="115"/>
      <c r="B621" s="114"/>
      <c r="C621" s="113"/>
    </row>
    <row r="622" spans="1:3" ht="15.75" customHeight="1">
      <c r="A622" s="115"/>
      <c r="B622" s="114"/>
      <c r="C622" s="113"/>
    </row>
    <row r="623" spans="1:3" ht="15.75" customHeight="1">
      <c r="A623" s="115"/>
      <c r="B623" s="114"/>
      <c r="C623" s="113"/>
    </row>
    <row r="624" spans="1:3" ht="15.75" customHeight="1">
      <c r="A624" s="115"/>
      <c r="B624" s="114"/>
      <c r="C624" s="113"/>
    </row>
    <row r="625" spans="1:3" ht="15.75" customHeight="1">
      <c r="A625" s="115"/>
      <c r="B625" s="114"/>
      <c r="C625" s="113"/>
    </row>
    <row r="626" spans="1:3" ht="15.75" customHeight="1">
      <c r="A626" s="115"/>
      <c r="B626" s="114"/>
      <c r="C626" s="113"/>
    </row>
    <row r="627" spans="1:3" ht="15.75" customHeight="1">
      <c r="A627" s="115"/>
      <c r="B627" s="114"/>
      <c r="C627" s="113"/>
    </row>
    <row r="628" spans="1:3" ht="15.75" customHeight="1">
      <c r="A628" s="115"/>
      <c r="B628" s="114"/>
      <c r="C628" s="113"/>
    </row>
    <row r="629" spans="1:3" ht="15.75" customHeight="1">
      <c r="A629" s="115"/>
      <c r="B629" s="114"/>
      <c r="C629" s="113"/>
    </row>
    <row r="630" spans="1:3" ht="15.75" customHeight="1">
      <c r="A630" s="115"/>
      <c r="B630" s="114"/>
      <c r="C630" s="113"/>
    </row>
    <row r="631" spans="1:3" ht="15.75" customHeight="1">
      <c r="A631" s="115"/>
      <c r="B631" s="114"/>
      <c r="C631" s="113"/>
    </row>
    <row r="632" spans="1:3" ht="15.75" customHeight="1">
      <c r="A632" s="115"/>
      <c r="B632" s="114"/>
      <c r="C632" s="113"/>
    </row>
    <row r="633" spans="1:3" ht="15.75" customHeight="1">
      <c r="A633" s="115"/>
      <c r="B633" s="114"/>
      <c r="C633" s="113"/>
    </row>
    <row r="634" spans="1:3" ht="15.75" customHeight="1">
      <c r="A634" s="115"/>
      <c r="B634" s="114"/>
      <c r="C634" s="113"/>
    </row>
    <row r="635" spans="1:3" ht="15.75" customHeight="1">
      <c r="A635" s="115"/>
      <c r="B635" s="114"/>
      <c r="C635" s="113"/>
    </row>
    <row r="636" spans="1:3" ht="15.75" customHeight="1">
      <c r="A636" s="115"/>
      <c r="B636" s="114"/>
      <c r="C636" s="113"/>
    </row>
    <row r="637" spans="1:3" ht="15.75" customHeight="1">
      <c r="A637" s="115"/>
      <c r="B637" s="114"/>
      <c r="C637" s="113"/>
    </row>
    <row r="638" spans="1:3" ht="15.75" customHeight="1">
      <c r="A638" s="115"/>
      <c r="B638" s="114"/>
      <c r="C638" s="113"/>
    </row>
    <row r="639" spans="1:3" ht="15.75" customHeight="1">
      <c r="A639" s="115"/>
      <c r="B639" s="114"/>
      <c r="C639" s="113"/>
    </row>
    <row r="640" spans="1:3" ht="15.75" customHeight="1">
      <c r="A640" s="115"/>
      <c r="B640" s="114"/>
      <c r="C640" s="113"/>
    </row>
    <row r="641" spans="1:3" ht="15.75" customHeight="1">
      <c r="A641" s="115"/>
      <c r="B641" s="114"/>
      <c r="C641" s="113"/>
    </row>
    <row r="642" spans="1:3" ht="15.75" customHeight="1">
      <c r="A642" s="115"/>
      <c r="B642" s="114"/>
      <c r="C642" s="113"/>
    </row>
    <row r="643" spans="1:3" ht="15.75" customHeight="1">
      <c r="A643" s="115"/>
      <c r="B643" s="114"/>
      <c r="C643" s="113"/>
    </row>
    <row r="644" spans="1:3" ht="15.75" customHeight="1">
      <c r="A644" s="115"/>
      <c r="B644" s="114"/>
      <c r="C644" s="113"/>
    </row>
    <row r="645" spans="1:3" ht="15.75" customHeight="1">
      <c r="A645" s="115"/>
      <c r="B645" s="114"/>
      <c r="C645" s="113"/>
    </row>
    <row r="646" spans="1:3" ht="15.75" customHeight="1">
      <c r="A646" s="115"/>
      <c r="B646" s="114"/>
      <c r="C646" s="113"/>
    </row>
    <row r="647" spans="1:3" ht="15.75" customHeight="1">
      <c r="A647" s="115"/>
      <c r="B647" s="114"/>
      <c r="C647" s="113"/>
    </row>
    <row r="648" spans="1:3" ht="15.75" customHeight="1">
      <c r="A648" s="115"/>
      <c r="B648" s="114"/>
      <c r="C648" s="113"/>
    </row>
    <row r="649" spans="1:3" ht="15.75" customHeight="1">
      <c r="A649" s="115"/>
      <c r="B649" s="114"/>
      <c r="C649" s="113"/>
    </row>
    <row r="650" spans="1:3" ht="15.75" customHeight="1">
      <c r="A650" s="115"/>
      <c r="B650" s="114"/>
      <c r="C650" s="113"/>
    </row>
    <row r="651" spans="1:3" ht="15.75" customHeight="1">
      <c r="A651" s="115"/>
      <c r="B651" s="114"/>
      <c r="C651" s="113"/>
    </row>
    <row r="652" spans="1:3" ht="15.75" customHeight="1">
      <c r="A652" s="115"/>
      <c r="B652" s="114"/>
      <c r="C652" s="113"/>
    </row>
    <row r="653" spans="1:3" ht="15.75" customHeight="1">
      <c r="A653" s="115"/>
      <c r="B653" s="114"/>
      <c r="C653" s="113"/>
    </row>
    <row r="654" spans="1:3" ht="15.75" customHeight="1">
      <c r="A654" s="115"/>
      <c r="B654" s="114"/>
      <c r="C654" s="113"/>
    </row>
    <row r="655" spans="1:3" ht="15.75" customHeight="1">
      <c r="A655" s="115"/>
      <c r="B655" s="114"/>
      <c r="C655" s="113"/>
    </row>
    <row r="656" spans="1:3" ht="15.75" customHeight="1">
      <c r="A656" s="115"/>
      <c r="B656" s="114"/>
      <c r="C656" s="113"/>
    </row>
    <row r="657" spans="1:3" ht="15.75" customHeight="1">
      <c r="A657" s="115"/>
      <c r="B657" s="114"/>
      <c r="C657" s="113"/>
    </row>
    <row r="658" spans="1:3" ht="15.75" customHeight="1">
      <c r="A658" s="115"/>
      <c r="B658" s="114"/>
      <c r="C658" s="113"/>
    </row>
    <row r="659" spans="1:3" ht="15.75" customHeight="1">
      <c r="A659" s="115"/>
      <c r="B659" s="114"/>
      <c r="C659" s="113"/>
    </row>
    <row r="660" spans="1:3" ht="15.75" customHeight="1">
      <c r="A660" s="115"/>
      <c r="B660" s="114"/>
      <c r="C660" s="113"/>
    </row>
    <row r="661" spans="1:3" ht="15.75" customHeight="1">
      <c r="A661" s="115"/>
      <c r="B661" s="114"/>
      <c r="C661" s="113"/>
    </row>
    <row r="662" spans="1:3" ht="15.75" customHeight="1">
      <c r="A662" s="115"/>
      <c r="B662" s="114"/>
      <c r="C662" s="113"/>
    </row>
    <row r="663" spans="1:3" ht="15.75" customHeight="1">
      <c r="A663" s="115"/>
      <c r="B663" s="114"/>
      <c r="C663" s="113"/>
    </row>
    <row r="664" spans="1:3" ht="15.75" customHeight="1">
      <c r="A664" s="115"/>
      <c r="B664" s="114"/>
      <c r="C664" s="113"/>
    </row>
    <row r="665" spans="1:3" ht="15.75" customHeight="1">
      <c r="A665" s="115"/>
      <c r="B665" s="114"/>
      <c r="C665" s="113"/>
    </row>
    <row r="666" spans="1:3" ht="15.75" customHeight="1">
      <c r="A666" s="115"/>
      <c r="B666" s="114"/>
      <c r="C666" s="113"/>
    </row>
    <row r="667" spans="1:3" ht="15.75" customHeight="1">
      <c r="A667" s="115"/>
      <c r="B667" s="114"/>
      <c r="C667" s="113"/>
    </row>
    <row r="668" spans="1:3" ht="15.75" customHeight="1">
      <c r="A668" s="115"/>
      <c r="B668" s="114"/>
      <c r="C668" s="113"/>
    </row>
    <row r="669" spans="1:3" ht="15.75" customHeight="1">
      <c r="A669" s="115"/>
      <c r="B669" s="114"/>
      <c r="C669" s="113"/>
    </row>
    <row r="670" spans="1:3" ht="15.75" customHeight="1">
      <c r="A670" s="115"/>
      <c r="B670" s="114"/>
      <c r="C670" s="113"/>
    </row>
    <row r="671" spans="1:3" ht="15.75" customHeight="1">
      <c r="A671" s="115"/>
      <c r="B671" s="114"/>
      <c r="C671" s="113"/>
    </row>
    <row r="672" spans="1:3" ht="15.75" customHeight="1">
      <c r="A672" s="115"/>
      <c r="B672" s="114"/>
      <c r="C672" s="113"/>
    </row>
    <row r="673" spans="1:3" ht="15.75" customHeight="1">
      <c r="A673" s="115"/>
      <c r="B673" s="114"/>
      <c r="C673" s="113"/>
    </row>
    <row r="674" spans="1:3" ht="15.75" customHeight="1">
      <c r="A674" s="115"/>
      <c r="B674" s="114"/>
      <c r="C674" s="113"/>
    </row>
    <row r="675" spans="1:3" ht="15.75" customHeight="1">
      <c r="A675" s="115"/>
      <c r="B675" s="114"/>
      <c r="C675" s="113"/>
    </row>
    <row r="676" spans="1:3" ht="15.75" customHeight="1">
      <c r="A676" s="115"/>
      <c r="B676" s="114"/>
      <c r="C676" s="113"/>
    </row>
    <row r="677" spans="1:3" ht="15.75" customHeight="1">
      <c r="A677" s="115"/>
      <c r="B677" s="114"/>
      <c r="C677" s="113"/>
    </row>
    <row r="678" spans="1:3" ht="15.75" customHeight="1">
      <c r="A678" s="115"/>
      <c r="B678" s="114"/>
      <c r="C678" s="113"/>
    </row>
    <row r="679" spans="1:3" ht="15.75" customHeight="1">
      <c r="A679" s="115"/>
      <c r="B679" s="114"/>
      <c r="C679" s="113"/>
    </row>
    <row r="680" spans="1:3" ht="15.75" customHeight="1">
      <c r="A680" s="115"/>
      <c r="B680" s="114"/>
      <c r="C680" s="113"/>
    </row>
    <row r="681" spans="1:3" ht="15.75" customHeight="1">
      <c r="A681" s="115"/>
      <c r="B681" s="114"/>
      <c r="C681" s="113"/>
    </row>
    <row r="682" spans="1:3" ht="15.75" customHeight="1">
      <c r="A682" s="115"/>
      <c r="B682" s="114"/>
      <c r="C682" s="113"/>
    </row>
    <row r="683" spans="1:3" ht="15.75" customHeight="1">
      <c r="A683" s="115"/>
      <c r="B683" s="114"/>
      <c r="C683" s="113"/>
    </row>
    <row r="684" spans="1:3" ht="15.75" customHeight="1">
      <c r="A684" s="115"/>
      <c r="B684" s="114"/>
      <c r="C684" s="113"/>
    </row>
    <row r="685" spans="1:3" ht="15.75" customHeight="1">
      <c r="A685" s="115"/>
      <c r="B685" s="114"/>
      <c r="C685" s="113"/>
    </row>
    <row r="686" spans="1:3" ht="15.75" customHeight="1">
      <c r="A686" s="115"/>
      <c r="B686" s="114"/>
      <c r="C686" s="113"/>
    </row>
    <row r="687" spans="1:3" ht="15.75" customHeight="1">
      <c r="A687" s="115"/>
      <c r="B687" s="114"/>
      <c r="C687" s="113"/>
    </row>
    <row r="688" spans="1:3" ht="15.75" customHeight="1">
      <c r="A688" s="115"/>
      <c r="B688" s="114"/>
      <c r="C688" s="113"/>
    </row>
    <row r="689" spans="1:3" ht="15.75" customHeight="1">
      <c r="A689" s="115"/>
      <c r="B689" s="114"/>
      <c r="C689" s="113"/>
    </row>
    <row r="690" spans="1:3" ht="15.75" customHeight="1">
      <c r="A690" s="115"/>
      <c r="B690" s="114"/>
      <c r="C690" s="113"/>
    </row>
    <row r="691" spans="1:3" ht="15.75" customHeight="1">
      <c r="A691" s="115"/>
      <c r="B691" s="114"/>
      <c r="C691" s="113"/>
    </row>
    <row r="692" spans="1:3" ht="15.75" customHeight="1">
      <c r="A692" s="115"/>
      <c r="B692" s="114"/>
      <c r="C692" s="113"/>
    </row>
    <row r="693" spans="1:3" ht="15.75" customHeight="1">
      <c r="A693" s="115"/>
      <c r="B693" s="114"/>
      <c r="C693" s="113"/>
    </row>
    <row r="694" spans="1:3" ht="15.75" customHeight="1">
      <c r="A694" s="115"/>
      <c r="B694" s="114"/>
      <c r="C694" s="113"/>
    </row>
    <row r="695" spans="1:3" ht="15.75" customHeight="1">
      <c r="A695" s="115"/>
      <c r="B695" s="114"/>
      <c r="C695" s="113"/>
    </row>
    <row r="696" spans="1:3" ht="15.75" customHeight="1">
      <c r="A696" s="115"/>
      <c r="B696" s="114"/>
      <c r="C696" s="113"/>
    </row>
    <row r="697" spans="1:3" ht="15.75" customHeight="1">
      <c r="A697" s="115"/>
      <c r="B697" s="114"/>
      <c r="C697" s="113"/>
    </row>
    <row r="698" spans="1:3" ht="15.75" customHeight="1">
      <c r="A698" s="115"/>
      <c r="B698" s="114"/>
      <c r="C698" s="113"/>
    </row>
    <row r="699" spans="1:3" ht="15.75" customHeight="1">
      <c r="A699" s="115"/>
      <c r="B699" s="114"/>
      <c r="C699" s="113"/>
    </row>
    <row r="700" spans="1:3" ht="15.75" customHeight="1">
      <c r="A700" s="115"/>
      <c r="B700" s="114"/>
      <c r="C700" s="113"/>
    </row>
    <row r="701" spans="1:3" ht="15.75" customHeight="1">
      <c r="A701" s="115"/>
      <c r="B701" s="114"/>
      <c r="C701" s="113"/>
    </row>
    <row r="702" spans="1:3" ht="15.75" customHeight="1">
      <c r="A702" s="115"/>
      <c r="B702" s="114"/>
      <c r="C702" s="113"/>
    </row>
    <row r="703" spans="1:3" ht="15.75" customHeight="1">
      <c r="A703" s="115"/>
      <c r="B703" s="114"/>
      <c r="C703" s="113"/>
    </row>
    <row r="704" spans="1:3" ht="15.75" customHeight="1">
      <c r="A704" s="115"/>
      <c r="B704" s="114"/>
      <c r="C704" s="113"/>
    </row>
    <row r="705" spans="1:3" ht="15.75" customHeight="1">
      <c r="A705" s="115"/>
      <c r="B705" s="114"/>
      <c r="C705" s="113"/>
    </row>
    <row r="706" spans="1:3" ht="15.75" customHeight="1">
      <c r="A706" s="115"/>
      <c r="B706" s="114"/>
      <c r="C706" s="113"/>
    </row>
    <row r="707" spans="1:3" ht="15.75" customHeight="1">
      <c r="A707" s="115"/>
      <c r="B707" s="114"/>
      <c r="C707" s="113"/>
    </row>
    <row r="708" spans="1:3" ht="15.75" customHeight="1">
      <c r="A708" s="115"/>
      <c r="B708" s="114"/>
      <c r="C708" s="113"/>
    </row>
    <row r="709" spans="1:3" ht="15.75" customHeight="1">
      <c r="A709" s="115"/>
      <c r="B709" s="114"/>
      <c r="C709" s="113"/>
    </row>
    <row r="710" spans="1:3" ht="15.75" customHeight="1">
      <c r="A710" s="115"/>
      <c r="B710" s="114"/>
      <c r="C710" s="113"/>
    </row>
    <row r="711" spans="1:3" ht="15.75" customHeight="1">
      <c r="A711" s="115"/>
      <c r="B711" s="114"/>
      <c r="C711" s="113"/>
    </row>
    <row r="712" spans="1:3" ht="15.75" customHeight="1">
      <c r="A712" s="115"/>
      <c r="B712" s="114"/>
      <c r="C712" s="113"/>
    </row>
    <row r="713" spans="1:3" ht="15.75" customHeight="1">
      <c r="A713" s="115"/>
      <c r="B713" s="114"/>
      <c r="C713" s="113"/>
    </row>
    <row r="714" spans="1:3" ht="15.75" customHeight="1">
      <c r="A714" s="115"/>
      <c r="B714" s="114"/>
      <c r="C714" s="113"/>
    </row>
    <row r="715" spans="1:3" ht="15.75" customHeight="1">
      <c r="A715" s="115"/>
      <c r="B715" s="114"/>
      <c r="C715" s="113"/>
    </row>
    <row r="716" spans="1:3" ht="15.75" customHeight="1">
      <c r="A716" s="115"/>
      <c r="B716" s="114"/>
      <c r="C716" s="113"/>
    </row>
    <row r="717" spans="1:3" ht="15.75" customHeight="1">
      <c r="A717" s="115"/>
      <c r="B717" s="114"/>
      <c r="C717" s="113"/>
    </row>
    <row r="718" spans="1:3" ht="15.75" customHeight="1">
      <c r="A718" s="115"/>
      <c r="B718" s="114"/>
      <c r="C718" s="113"/>
    </row>
    <row r="719" spans="1:3" ht="15.75" customHeight="1">
      <c r="A719" s="115"/>
      <c r="B719" s="114"/>
      <c r="C719" s="113"/>
    </row>
    <row r="720" spans="1:3" ht="15.75" customHeight="1">
      <c r="A720" s="115"/>
      <c r="B720" s="114"/>
      <c r="C720" s="113"/>
    </row>
    <row r="721" spans="1:3" ht="15.75" customHeight="1">
      <c r="A721" s="115"/>
      <c r="B721" s="114"/>
      <c r="C721" s="113"/>
    </row>
    <row r="722" spans="1:3" ht="15.75" customHeight="1">
      <c r="A722" s="115"/>
      <c r="B722" s="114"/>
      <c r="C722" s="113"/>
    </row>
    <row r="723" spans="1:3" ht="15.75" customHeight="1">
      <c r="A723" s="115"/>
      <c r="B723" s="114"/>
      <c r="C723" s="113"/>
    </row>
    <row r="724" spans="1:3" ht="15.75" customHeight="1">
      <c r="A724" s="115"/>
      <c r="B724" s="114"/>
      <c r="C724" s="113"/>
    </row>
    <row r="725" spans="1:3" ht="15.75" customHeight="1">
      <c r="A725" s="115"/>
      <c r="B725" s="114"/>
      <c r="C725" s="113"/>
    </row>
    <row r="726" spans="1:3" ht="15.75" customHeight="1">
      <c r="A726" s="115"/>
      <c r="B726" s="114"/>
      <c r="C726" s="113"/>
    </row>
    <row r="727" spans="1:3" ht="15.75" customHeight="1">
      <c r="A727" s="115"/>
      <c r="B727" s="114"/>
      <c r="C727" s="113"/>
    </row>
    <row r="728" spans="1:3" ht="15.75" customHeight="1">
      <c r="A728" s="115"/>
      <c r="B728" s="114"/>
      <c r="C728" s="113"/>
    </row>
    <row r="729" spans="1:3" ht="15.75" customHeight="1">
      <c r="A729" s="115"/>
      <c r="B729" s="114"/>
      <c r="C729" s="113"/>
    </row>
    <row r="730" spans="1:3" ht="15.75" customHeight="1">
      <c r="A730" s="115"/>
      <c r="B730" s="114"/>
      <c r="C730" s="113"/>
    </row>
    <row r="731" spans="1:3" ht="15.75" customHeight="1">
      <c r="A731" s="115"/>
      <c r="B731" s="114"/>
      <c r="C731" s="113"/>
    </row>
    <row r="732" spans="1:3" ht="15.75" customHeight="1">
      <c r="A732" s="115"/>
      <c r="B732" s="114"/>
      <c r="C732" s="113"/>
    </row>
    <row r="733" spans="1:3" ht="15.75" customHeight="1">
      <c r="A733" s="115"/>
      <c r="B733" s="114"/>
      <c r="C733" s="113"/>
    </row>
    <row r="734" spans="1:3" ht="15.75" customHeight="1">
      <c r="A734" s="115"/>
      <c r="B734" s="114"/>
      <c r="C734" s="113"/>
    </row>
    <row r="735" spans="1:3" ht="15.75" customHeight="1">
      <c r="A735" s="115"/>
      <c r="B735" s="114"/>
      <c r="C735" s="113"/>
    </row>
    <row r="736" spans="1:3" ht="15.75" customHeight="1">
      <c r="A736" s="115"/>
      <c r="B736" s="114"/>
      <c r="C736" s="113"/>
    </row>
    <row r="737" spans="1:3" ht="15.75" customHeight="1">
      <c r="A737" s="115"/>
      <c r="B737" s="114"/>
      <c r="C737" s="113"/>
    </row>
    <row r="738" spans="1:3" ht="15.75" customHeight="1">
      <c r="A738" s="115"/>
      <c r="B738" s="114"/>
      <c r="C738" s="113"/>
    </row>
    <row r="739" spans="1:3" ht="15.75" customHeight="1">
      <c r="A739" s="115"/>
      <c r="B739" s="114"/>
      <c r="C739" s="113"/>
    </row>
    <row r="740" spans="1:3" ht="15.75" customHeight="1">
      <c r="A740" s="115"/>
      <c r="B740" s="114"/>
      <c r="C740" s="113"/>
    </row>
    <row r="741" spans="1:3" ht="15.75" customHeight="1">
      <c r="A741" s="115"/>
      <c r="B741" s="114"/>
      <c r="C741" s="113"/>
    </row>
    <row r="742" spans="1:3" ht="15.75" customHeight="1">
      <c r="A742" s="115"/>
      <c r="B742" s="114"/>
      <c r="C742" s="113"/>
    </row>
    <row r="743" spans="1:3" ht="15.75" customHeight="1">
      <c r="A743" s="115"/>
      <c r="B743" s="114"/>
      <c r="C743" s="113"/>
    </row>
    <row r="744" spans="1:3" ht="15.75" customHeight="1">
      <c r="A744" s="115"/>
      <c r="B744" s="114"/>
      <c r="C744" s="113"/>
    </row>
    <row r="745" spans="1:3" ht="15.75" customHeight="1">
      <c r="A745" s="115"/>
      <c r="B745" s="114"/>
      <c r="C745" s="113"/>
    </row>
    <row r="746" spans="1:3" ht="15.75" customHeight="1">
      <c r="A746" s="115"/>
      <c r="B746" s="114"/>
      <c r="C746" s="113"/>
    </row>
    <row r="747" spans="1:3" ht="15.75" customHeight="1">
      <c r="A747" s="115"/>
      <c r="B747" s="114"/>
      <c r="C747" s="113"/>
    </row>
    <row r="748" spans="1:3" ht="15.75" customHeight="1">
      <c r="A748" s="115"/>
      <c r="B748" s="114"/>
      <c r="C748" s="113"/>
    </row>
    <row r="749" spans="1:3" ht="15.75" customHeight="1">
      <c r="A749" s="115"/>
      <c r="B749" s="114"/>
      <c r="C749" s="113"/>
    </row>
    <row r="750" spans="1:3" ht="15.75" customHeight="1">
      <c r="A750" s="115"/>
      <c r="B750" s="114"/>
      <c r="C750" s="113"/>
    </row>
    <row r="751" spans="1:3" ht="15.75" customHeight="1">
      <c r="A751" s="115"/>
      <c r="B751" s="114"/>
      <c r="C751" s="113"/>
    </row>
    <row r="752" spans="1:3" ht="15.75" customHeight="1">
      <c r="A752" s="115"/>
      <c r="B752" s="114"/>
      <c r="C752" s="113"/>
    </row>
    <row r="753" spans="1:3" ht="15.75" customHeight="1">
      <c r="A753" s="115"/>
      <c r="B753" s="114"/>
      <c r="C753" s="113"/>
    </row>
    <row r="754" spans="1:3" ht="15.75" customHeight="1">
      <c r="A754" s="115"/>
      <c r="B754" s="114"/>
      <c r="C754" s="113"/>
    </row>
    <row r="755" spans="1:3" ht="15.75" customHeight="1">
      <c r="A755" s="115"/>
      <c r="B755" s="114"/>
      <c r="C755" s="113"/>
    </row>
    <row r="756" spans="1:3" ht="15.75" customHeight="1">
      <c r="A756" s="115"/>
      <c r="B756" s="114"/>
      <c r="C756" s="113"/>
    </row>
    <row r="757" spans="1:3" ht="15.75" customHeight="1">
      <c r="A757" s="115"/>
      <c r="B757" s="114"/>
      <c r="C757" s="113"/>
    </row>
    <row r="758" spans="1:3" ht="15.75" customHeight="1">
      <c r="A758" s="115"/>
      <c r="B758" s="114"/>
      <c r="C758" s="113"/>
    </row>
    <row r="759" spans="1:3" ht="15.75" customHeight="1">
      <c r="A759" s="115"/>
      <c r="B759" s="114"/>
      <c r="C759" s="113"/>
    </row>
    <row r="760" spans="1:3" ht="15.75" customHeight="1">
      <c r="A760" s="115"/>
      <c r="B760" s="114"/>
      <c r="C760" s="113"/>
    </row>
    <row r="761" spans="1:3" ht="15.75" customHeight="1">
      <c r="A761" s="115"/>
      <c r="B761" s="114"/>
      <c r="C761" s="113"/>
    </row>
    <row r="762" spans="1:3" ht="15.75" customHeight="1">
      <c r="A762" s="115"/>
      <c r="B762" s="114"/>
      <c r="C762" s="113"/>
    </row>
    <row r="763" spans="1:3" ht="15.75" customHeight="1">
      <c r="A763" s="115"/>
      <c r="B763" s="114"/>
      <c r="C763" s="113"/>
    </row>
    <row r="764" spans="1:3" ht="15.75" customHeight="1">
      <c r="A764" s="115"/>
      <c r="B764" s="114"/>
      <c r="C764" s="113"/>
    </row>
    <row r="765" spans="1:3" ht="15.75" customHeight="1">
      <c r="A765" s="115"/>
      <c r="B765" s="114"/>
      <c r="C765" s="113"/>
    </row>
    <row r="766" spans="1:3" ht="15.75" customHeight="1">
      <c r="A766" s="115"/>
      <c r="B766" s="114"/>
      <c r="C766" s="113"/>
    </row>
    <row r="767" spans="1:3" ht="15.75" customHeight="1">
      <c r="A767" s="115"/>
      <c r="B767" s="114"/>
      <c r="C767" s="113"/>
    </row>
    <row r="768" spans="1:3" ht="15.75" customHeight="1">
      <c r="A768" s="115"/>
      <c r="B768" s="114"/>
      <c r="C768" s="113"/>
    </row>
    <row r="769" spans="1:3" ht="15.75" customHeight="1">
      <c r="A769" s="115"/>
      <c r="B769" s="114"/>
      <c r="C769" s="113"/>
    </row>
    <row r="770" spans="1:3" ht="15.75" customHeight="1">
      <c r="A770" s="115"/>
      <c r="B770" s="114"/>
      <c r="C770" s="113"/>
    </row>
    <row r="771" spans="1:3" ht="15.75" customHeight="1">
      <c r="A771" s="115"/>
      <c r="B771" s="114"/>
      <c r="C771" s="113"/>
    </row>
    <row r="772" spans="1:3" ht="15.75" customHeight="1">
      <c r="A772" s="115"/>
      <c r="B772" s="114"/>
      <c r="C772" s="113"/>
    </row>
    <row r="773" spans="1:3" ht="15.75" customHeight="1">
      <c r="A773" s="115"/>
      <c r="B773" s="114"/>
      <c r="C773" s="113"/>
    </row>
    <row r="774" spans="1:3" ht="15.75" customHeight="1">
      <c r="A774" s="115"/>
      <c r="B774" s="114"/>
      <c r="C774" s="113"/>
    </row>
    <row r="775" spans="1:3" ht="15.75" customHeight="1">
      <c r="A775" s="115"/>
      <c r="B775" s="114"/>
      <c r="C775" s="113"/>
    </row>
    <row r="776" spans="1:3" ht="15.75" customHeight="1">
      <c r="A776" s="115"/>
      <c r="B776" s="114"/>
      <c r="C776" s="113"/>
    </row>
    <row r="777" spans="1:3" ht="15.75" customHeight="1">
      <c r="A777" s="115"/>
      <c r="B777" s="114"/>
      <c r="C777" s="113"/>
    </row>
    <row r="778" spans="1:3" ht="15.75" customHeight="1">
      <c r="A778" s="115"/>
      <c r="B778" s="114"/>
      <c r="C778" s="113"/>
    </row>
    <row r="779" spans="1:3" ht="15.75" customHeight="1">
      <c r="A779" s="115"/>
      <c r="B779" s="114"/>
      <c r="C779" s="113"/>
    </row>
    <row r="780" spans="1:3" ht="15.75" customHeight="1">
      <c r="A780" s="115"/>
      <c r="B780" s="114"/>
      <c r="C780" s="113"/>
    </row>
    <row r="781" spans="1:3" ht="15.75" customHeight="1">
      <c r="A781" s="115"/>
      <c r="B781" s="114"/>
      <c r="C781" s="113"/>
    </row>
    <row r="782" spans="1:3" ht="15.75" customHeight="1">
      <c r="A782" s="115"/>
      <c r="B782" s="114"/>
      <c r="C782" s="113"/>
    </row>
    <row r="783" spans="1:3" ht="15.75" customHeight="1">
      <c r="A783" s="115"/>
      <c r="B783" s="114"/>
      <c r="C783" s="113"/>
    </row>
    <row r="784" spans="1:3" ht="15.75" customHeight="1">
      <c r="A784" s="115"/>
      <c r="B784" s="114"/>
      <c r="C784" s="113"/>
    </row>
    <row r="785" spans="1:3" ht="15.75" customHeight="1">
      <c r="A785" s="115"/>
      <c r="B785" s="114"/>
      <c r="C785" s="113"/>
    </row>
    <row r="786" spans="1:3" ht="15.75" customHeight="1">
      <c r="A786" s="115"/>
      <c r="B786" s="114"/>
      <c r="C786" s="113"/>
    </row>
    <row r="787" spans="1:3" ht="15.75" customHeight="1">
      <c r="A787" s="115"/>
      <c r="B787" s="114"/>
      <c r="C787" s="113"/>
    </row>
    <row r="788" spans="1:3" ht="15.75" customHeight="1">
      <c r="A788" s="115"/>
      <c r="B788" s="114"/>
      <c r="C788" s="113"/>
    </row>
    <row r="789" spans="1:3" ht="15.75" customHeight="1">
      <c r="A789" s="115"/>
      <c r="B789" s="114"/>
      <c r="C789" s="113"/>
    </row>
    <row r="790" spans="1:3" ht="15.75" customHeight="1">
      <c r="A790" s="115"/>
      <c r="B790" s="114"/>
      <c r="C790" s="113"/>
    </row>
    <row r="791" spans="1:3" ht="15.75" customHeight="1">
      <c r="A791" s="115"/>
      <c r="B791" s="114"/>
      <c r="C791" s="113"/>
    </row>
    <row r="792" spans="1:3" ht="15.75" customHeight="1">
      <c r="A792" s="115"/>
      <c r="B792" s="114"/>
      <c r="C792" s="113"/>
    </row>
    <row r="793" spans="1:3" ht="15.75" customHeight="1">
      <c r="A793" s="115"/>
      <c r="B793" s="114"/>
      <c r="C793" s="113"/>
    </row>
    <row r="794" spans="1:3" ht="15.75" customHeight="1">
      <c r="A794" s="115"/>
      <c r="B794" s="114"/>
      <c r="C794" s="113"/>
    </row>
    <row r="795" spans="1:3" ht="15.75" customHeight="1">
      <c r="A795" s="115"/>
      <c r="B795" s="114"/>
      <c r="C795" s="113"/>
    </row>
    <row r="796" spans="1:3" ht="15.75" customHeight="1">
      <c r="A796" s="115"/>
      <c r="B796" s="114"/>
      <c r="C796" s="113"/>
    </row>
    <row r="797" spans="1:3" ht="15.75" customHeight="1">
      <c r="A797" s="115"/>
      <c r="B797" s="114"/>
      <c r="C797" s="113"/>
    </row>
    <row r="798" spans="1:3" ht="15.75" customHeight="1">
      <c r="A798" s="115"/>
      <c r="B798" s="114"/>
      <c r="C798" s="113"/>
    </row>
    <row r="799" spans="1:3" ht="15.75" customHeight="1">
      <c r="A799" s="115"/>
      <c r="B799" s="114"/>
      <c r="C799" s="113"/>
    </row>
    <row r="800" spans="1:3" ht="15.75" customHeight="1">
      <c r="A800" s="115"/>
      <c r="B800" s="114"/>
      <c r="C800" s="113"/>
    </row>
    <row r="801" spans="1:3" ht="15.75" customHeight="1">
      <c r="A801" s="115"/>
      <c r="B801" s="114"/>
      <c r="C801" s="113"/>
    </row>
    <row r="802" spans="1:3" ht="15.75" customHeight="1">
      <c r="A802" s="115"/>
      <c r="B802" s="114"/>
      <c r="C802" s="113"/>
    </row>
    <row r="803" spans="1:3" ht="15.75" customHeight="1">
      <c r="A803" s="115"/>
      <c r="B803" s="114"/>
      <c r="C803" s="113"/>
    </row>
    <row r="804" spans="1:3" ht="15.75" customHeight="1">
      <c r="A804" s="115"/>
      <c r="B804" s="114"/>
      <c r="C804" s="113"/>
    </row>
    <row r="805" spans="1:3" ht="15.75" customHeight="1">
      <c r="A805" s="115"/>
      <c r="B805" s="114"/>
      <c r="C805" s="113"/>
    </row>
    <row r="806" spans="1:3" ht="15.75" customHeight="1">
      <c r="A806" s="115"/>
      <c r="B806" s="114"/>
      <c r="C806" s="113"/>
    </row>
    <row r="807" spans="1:3" ht="15.75" customHeight="1">
      <c r="A807" s="115"/>
      <c r="B807" s="114"/>
      <c r="C807" s="113"/>
    </row>
    <row r="808" spans="1:3" ht="15.75" customHeight="1">
      <c r="A808" s="115"/>
      <c r="B808" s="114"/>
      <c r="C808" s="113"/>
    </row>
    <row r="809" spans="1:3" ht="15.75" customHeight="1">
      <c r="A809" s="115"/>
      <c r="B809" s="114"/>
      <c r="C809" s="113"/>
    </row>
    <row r="810" spans="1:3" ht="15.75" customHeight="1">
      <c r="A810" s="115"/>
      <c r="B810" s="114"/>
      <c r="C810" s="113"/>
    </row>
    <row r="811" spans="1:3" ht="15.75" customHeight="1">
      <c r="A811" s="115"/>
      <c r="B811" s="114"/>
      <c r="C811" s="113"/>
    </row>
    <row r="812" spans="1:3" ht="15.75" customHeight="1">
      <c r="A812" s="115"/>
      <c r="B812" s="114"/>
      <c r="C812" s="113"/>
    </row>
    <row r="813" spans="1:3" ht="15.75" customHeight="1">
      <c r="A813" s="115"/>
      <c r="B813" s="114"/>
      <c r="C813" s="113"/>
    </row>
    <row r="814" spans="1:3" ht="15.75" customHeight="1">
      <c r="A814" s="115"/>
      <c r="B814" s="114"/>
      <c r="C814" s="113"/>
    </row>
    <row r="815" spans="1:3" ht="15.75" customHeight="1">
      <c r="A815" s="115"/>
      <c r="B815" s="114"/>
      <c r="C815" s="113"/>
    </row>
    <row r="816" spans="1:3" ht="15.75" customHeight="1">
      <c r="A816" s="115"/>
      <c r="B816" s="114"/>
      <c r="C816" s="113"/>
    </row>
    <row r="817" spans="1:3" ht="15.75" customHeight="1">
      <c r="A817" s="115"/>
      <c r="B817" s="114"/>
      <c r="C817" s="113"/>
    </row>
    <row r="818" spans="1:3" ht="15.75" customHeight="1">
      <c r="A818" s="115"/>
      <c r="B818" s="114"/>
      <c r="C818" s="113"/>
    </row>
    <row r="819" spans="1:3" ht="15.75" customHeight="1">
      <c r="A819" s="115"/>
      <c r="B819" s="114"/>
      <c r="C819" s="113"/>
    </row>
    <row r="820" spans="1:3" ht="15.75" customHeight="1">
      <c r="A820" s="115"/>
      <c r="B820" s="114"/>
      <c r="C820" s="113"/>
    </row>
    <row r="821" spans="1:3" ht="15.75" customHeight="1">
      <c r="A821" s="115"/>
      <c r="B821" s="114"/>
      <c r="C821" s="113"/>
    </row>
    <row r="822" spans="1:3" ht="15.75" customHeight="1">
      <c r="A822" s="115"/>
      <c r="B822" s="114"/>
      <c r="C822" s="113"/>
    </row>
    <row r="823" spans="1:3" ht="15.75" customHeight="1">
      <c r="A823" s="115"/>
      <c r="B823" s="114"/>
      <c r="C823" s="113"/>
    </row>
    <row r="824" spans="1:3" ht="15.75" customHeight="1">
      <c r="A824" s="115"/>
      <c r="B824" s="114"/>
      <c r="C824" s="113"/>
    </row>
    <row r="825" spans="1:3" ht="15.75" customHeight="1">
      <c r="A825" s="115"/>
      <c r="B825" s="114"/>
      <c r="C825" s="113"/>
    </row>
    <row r="826" spans="1:3" ht="15.75" customHeight="1">
      <c r="A826" s="115"/>
      <c r="B826" s="114"/>
      <c r="C826" s="113"/>
    </row>
    <row r="827" spans="1:3" ht="15.75" customHeight="1">
      <c r="A827" s="115"/>
      <c r="B827" s="114"/>
      <c r="C827" s="113"/>
    </row>
    <row r="828" spans="1:3" ht="15.75" customHeight="1">
      <c r="A828" s="115"/>
      <c r="B828" s="114"/>
      <c r="C828" s="113"/>
    </row>
    <row r="829" spans="1:3" ht="15.75" customHeight="1">
      <c r="A829" s="115"/>
      <c r="B829" s="114"/>
      <c r="C829" s="113"/>
    </row>
    <row r="830" spans="1:3" ht="15.75" customHeight="1">
      <c r="A830" s="115"/>
      <c r="B830" s="114"/>
      <c r="C830" s="113"/>
    </row>
    <row r="831" spans="1:3" ht="15.75" customHeight="1">
      <c r="A831" s="115"/>
      <c r="B831" s="114"/>
      <c r="C831" s="113"/>
    </row>
    <row r="832" spans="1:3" ht="15.75" customHeight="1">
      <c r="A832" s="115"/>
      <c r="B832" s="114"/>
      <c r="C832" s="113"/>
    </row>
    <row r="833" spans="1:3" ht="15.75" customHeight="1">
      <c r="A833" s="115"/>
      <c r="B833" s="114"/>
      <c r="C833" s="113"/>
    </row>
    <row r="834" spans="1:3" ht="15.75" customHeight="1">
      <c r="A834" s="115"/>
      <c r="B834" s="114"/>
      <c r="C834" s="113"/>
    </row>
    <row r="835" spans="1:3" ht="15.75" customHeight="1">
      <c r="A835" s="115"/>
      <c r="B835" s="114"/>
      <c r="C835" s="113"/>
    </row>
    <row r="836" spans="1:3" ht="15.75" customHeight="1">
      <c r="A836" s="115"/>
      <c r="B836" s="114"/>
      <c r="C836" s="113"/>
    </row>
    <row r="837" spans="1:3" ht="15.75" customHeight="1">
      <c r="A837" s="115"/>
      <c r="B837" s="114"/>
      <c r="C837" s="113"/>
    </row>
    <row r="838" spans="1:3" ht="15.75" customHeight="1">
      <c r="A838" s="115"/>
      <c r="B838" s="114"/>
      <c r="C838" s="113"/>
    </row>
    <row r="839" spans="1:3" ht="15.75" customHeight="1">
      <c r="A839" s="115"/>
      <c r="B839" s="114"/>
      <c r="C839" s="113"/>
    </row>
    <row r="840" spans="1:3" ht="15.75" customHeight="1">
      <c r="A840" s="115"/>
      <c r="B840" s="114"/>
      <c r="C840" s="113"/>
    </row>
    <row r="841" spans="1:3" ht="15.75" customHeight="1">
      <c r="A841" s="115"/>
      <c r="B841" s="114"/>
      <c r="C841" s="113"/>
    </row>
    <row r="842" spans="1:3" ht="15.75" customHeight="1">
      <c r="A842" s="115"/>
      <c r="B842" s="114"/>
      <c r="C842" s="113"/>
    </row>
    <row r="843" spans="1:3" ht="15.75" customHeight="1">
      <c r="A843" s="115"/>
      <c r="B843" s="114"/>
      <c r="C843" s="113"/>
    </row>
    <row r="844" spans="1:3" ht="15.75" customHeight="1">
      <c r="A844" s="115"/>
      <c r="B844" s="114"/>
      <c r="C844" s="113"/>
    </row>
    <row r="845" spans="1:3" ht="15.75" customHeight="1">
      <c r="A845" s="115"/>
      <c r="B845" s="114"/>
      <c r="C845" s="113"/>
    </row>
    <row r="846" spans="1:3" ht="15.75" customHeight="1">
      <c r="A846" s="115"/>
      <c r="B846" s="114"/>
      <c r="C846" s="113"/>
    </row>
    <row r="847" spans="1:3" ht="15.75" customHeight="1">
      <c r="A847" s="115"/>
      <c r="B847" s="114"/>
      <c r="C847" s="113"/>
    </row>
    <row r="848" spans="1:3" ht="15.75" customHeight="1">
      <c r="A848" s="115"/>
      <c r="B848" s="114"/>
      <c r="C848" s="113"/>
    </row>
    <row r="849" spans="1:3" ht="15.75" customHeight="1">
      <c r="A849" s="115"/>
      <c r="B849" s="114"/>
      <c r="C849" s="113"/>
    </row>
    <row r="850" spans="1:3" ht="15.75" customHeight="1">
      <c r="A850" s="115"/>
      <c r="B850" s="114"/>
      <c r="C850" s="113"/>
    </row>
    <row r="851" spans="1:3" ht="15.75" customHeight="1">
      <c r="A851" s="115"/>
      <c r="B851" s="114"/>
      <c r="C851" s="113"/>
    </row>
    <row r="852" spans="1:3" ht="15.75" customHeight="1">
      <c r="A852" s="115"/>
      <c r="B852" s="114"/>
      <c r="C852" s="113"/>
    </row>
    <row r="853" spans="1:3" ht="15.75" customHeight="1">
      <c r="A853" s="115"/>
      <c r="B853" s="114"/>
      <c r="C853" s="113"/>
    </row>
    <row r="854" spans="1:3" ht="15.75" customHeight="1">
      <c r="A854" s="115"/>
      <c r="B854" s="114"/>
      <c r="C854" s="113"/>
    </row>
    <row r="855" spans="1:3" ht="15.75" customHeight="1">
      <c r="A855" s="115"/>
      <c r="B855" s="114"/>
      <c r="C855" s="113"/>
    </row>
    <row r="856" spans="1:3" ht="15.75" customHeight="1">
      <c r="A856" s="115"/>
      <c r="B856" s="114"/>
      <c r="C856" s="113"/>
    </row>
    <row r="857" spans="1:3" ht="15.75" customHeight="1">
      <c r="A857" s="115"/>
      <c r="B857" s="114"/>
      <c r="C857" s="113"/>
    </row>
    <row r="858" spans="1:3" ht="15.75" customHeight="1">
      <c r="A858" s="115"/>
      <c r="B858" s="114"/>
      <c r="C858" s="113"/>
    </row>
    <row r="859" spans="1:3" ht="15.75" customHeight="1">
      <c r="A859" s="115"/>
      <c r="B859" s="114"/>
      <c r="C859" s="113"/>
    </row>
    <row r="860" spans="1:3" ht="15.75" customHeight="1">
      <c r="A860" s="115"/>
      <c r="B860" s="114"/>
      <c r="C860" s="113"/>
    </row>
    <row r="861" spans="1:3" ht="15.75" customHeight="1">
      <c r="A861" s="115"/>
      <c r="B861" s="114"/>
      <c r="C861" s="113"/>
    </row>
    <row r="862" spans="1:3" ht="15.75" customHeight="1">
      <c r="A862" s="115"/>
      <c r="B862" s="114"/>
      <c r="C862" s="113"/>
    </row>
    <row r="863" spans="1:3" ht="15.75" customHeight="1">
      <c r="A863" s="115"/>
      <c r="B863" s="114"/>
      <c r="C863" s="113"/>
    </row>
    <row r="864" spans="1:3" ht="15.75" customHeight="1">
      <c r="A864" s="115"/>
      <c r="B864" s="114"/>
      <c r="C864" s="113"/>
    </row>
    <row r="865" spans="1:3" ht="15.75" customHeight="1">
      <c r="A865" s="115"/>
      <c r="B865" s="114"/>
      <c r="C865" s="113"/>
    </row>
    <row r="866" spans="1:3" ht="15.75" customHeight="1">
      <c r="A866" s="115"/>
      <c r="B866" s="114"/>
      <c r="C866" s="113"/>
    </row>
    <row r="867" spans="1:3" ht="15.75" customHeight="1">
      <c r="A867" s="115"/>
      <c r="B867" s="114"/>
      <c r="C867" s="113"/>
    </row>
    <row r="868" spans="1:3" ht="15.75" customHeight="1">
      <c r="A868" s="115"/>
      <c r="B868" s="114"/>
      <c r="C868" s="113"/>
    </row>
    <row r="869" spans="1:3" ht="15.75" customHeight="1">
      <c r="A869" s="115"/>
      <c r="B869" s="114"/>
      <c r="C869" s="113"/>
    </row>
    <row r="870" spans="1:3" ht="15.75" customHeight="1">
      <c r="A870" s="115"/>
      <c r="B870" s="114"/>
      <c r="C870" s="113"/>
    </row>
    <row r="871" spans="1:3" ht="15.75" customHeight="1">
      <c r="A871" s="115"/>
      <c r="B871" s="114"/>
      <c r="C871" s="113"/>
    </row>
    <row r="872" spans="1:3" ht="15.75" customHeight="1">
      <c r="A872" s="115"/>
      <c r="B872" s="114"/>
      <c r="C872" s="113"/>
    </row>
    <row r="873" spans="1:3" ht="15.75" customHeight="1">
      <c r="A873" s="115"/>
      <c r="B873" s="114"/>
      <c r="C873" s="113"/>
    </row>
    <row r="874" spans="1:3" ht="15.75" customHeight="1">
      <c r="A874" s="115"/>
      <c r="B874" s="114"/>
      <c r="C874" s="113"/>
    </row>
    <row r="875" spans="1:3" ht="15.75" customHeight="1">
      <c r="A875" s="115"/>
      <c r="B875" s="114"/>
      <c r="C875" s="113"/>
    </row>
    <row r="876" spans="1:3" ht="15.75" customHeight="1">
      <c r="A876" s="115"/>
      <c r="B876" s="114"/>
      <c r="C876" s="113"/>
    </row>
    <row r="877" spans="1:3" ht="15.75" customHeight="1">
      <c r="A877" s="115"/>
      <c r="B877" s="114"/>
      <c r="C877" s="113"/>
    </row>
    <row r="878" spans="1:3" ht="15.75" customHeight="1">
      <c r="A878" s="115"/>
      <c r="B878" s="114"/>
      <c r="C878" s="113"/>
    </row>
    <row r="879" spans="1:3" ht="15.75" customHeight="1">
      <c r="A879" s="115"/>
      <c r="B879" s="114"/>
      <c r="C879" s="113"/>
    </row>
    <row r="880" spans="1:3" ht="15.75" customHeight="1">
      <c r="A880" s="115"/>
      <c r="B880" s="114"/>
      <c r="C880" s="113"/>
    </row>
    <row r="881" spans="1:3" ht="15.75" customHeight="1">
      <c r="A881" s="115"/>
      <c r="B881" s="114"/>
      <c r="C881" s="113"/>
    </row>
    <row r="882" spans="1:3" ht="15.75" customHeight="1">
      <c r="A882" s="115"/>
      <c r="B882" s="114"/>
      <c r="C882" s="113"/>
    </row>
    <row r="883" spans="1:3" ht="15.75" customHeight="1">
      <c r="A883" s="115"/>
      <c r="B883" s="114"/>
      <c r="C883" s="113"/>
    </row>
    <row r="884" spans="1:3" ht="15.75" customHeight="1">
      <c r="A884" s="115"/>
      <c r="B884" s="114"/>
      <c r="C884" s="113"/>
    </row>
    <row r="885" spans="1:3" ht="15.75" customHeight="1">
      <c r="A885" s="115"/>
      <c r="B885" s="114"/>
      <c r="C885" s="113"/>
    </row>
    <row r="886" spans="1:3" ht="15.75" customHeight="1">
      <c r="A886" s="115"/>
      <c r="B886" s="114"/>
      <c r="C886" s="113"/>
    </row>
    <row r="887" spans="1:3" ht="15.75" customHeight="1">
      <c r="A887" s="115"/>
      <c r="B887" s="114"/>
      <c r="C887" s="113"/>
    </row>
    <row r="888" spans="1:3" ht="15.75" customHeight="1">
      <c r="A888" s="115"/>
      <c r="B888" s="114"/>
      <c r="C888" s="113"/>
    </row>
    <row r="889" spans="1:3" ht="15.75" customHeight="1">
      <c r="A889" s="115"/>
      <c r="B889" s="114"/>
      <c r="C889" s="113"/>
    </row>
    <row r="890" spans="1:3" ht="15.75" customHeight="1">
      <c r="A890" s="115"/>
      <c r="B890" s="114"/>
      <c r="C890" s="113"/>
    </row>
    <row r="891" spans="1:3" ht="15.75" customHeight="1">
      <c r="A891" s="115"/>
      <c r="B891" s="114"/>
      <c r="C891" s="113"/>
    </row>
    <row r="892" spans="1:3" ht="15.75" customHeight="1">
      <c r="A892" s="115"/>
      <c r="B892" s="114"/>
      <c r="C892" s="113"/>
    </row>
    <row r="893" spans="1:3" ht="15.75" customHeight="1">
      <c r="A893" s="115"/>
      <c r="B893" s="114"/>
      <c r="C893" s="113"/>
    </row>
    <row r="894" spans="1:3" ht="15.75" customHeight="1">
      <c r="A894" s="115"/>
      <c r="B894" s="114"/>
      <c r="C894" s="113"/>
    </row>
    <row r="895" spans="1:3" ht="15.75" customHeight="1">
      <c r="A895" s="115"/>
      <c r="B895" s="114"/>
      <c r="C895" s="113"/>
    </row>
    <row r="896" spans="1:3" ht="15.75" customHeight="1">
      <c r="A896" s="115"/>
      <c r="B896" s="114"/>
      <c r="C896" s="113"/>
    </row>
    <row r="897" spans="1:3" ht="15.75" customHeight="1">
      <c r="A897" s="115"/>
      <c r="B897" s="114"/>
      <c r="C897" s="113"/>
    </row>
    <row r="898" spans="1:3" ht="15.75" customHeight="1">
      <c r="A898" s="115"/>
      <c r="B898" s="114"/>
      <c r="C898" s="113"/>
    </row>
    <row r="899" spans="1:3" ht="15.75" customHeight="1">
      <c r="A899" s="115"/>
      <c r="B899" s="114"/>
      <c r="C899" s="113"/>
    </row>
    <row r="900" spans="1:3" ht="15.75" customHeight="1">
      <c r="A900" s="115"/>
      <c r="B900" s="114"/>
      <c r="C900" s="113"/>
    </row>
    <row r="901" spans="1:3" ht="15.75" customHeight="1">
      <c r="A901" s="115"/>
      <c r="B901" s="114"/>
      <c r="C901" s="113"/>
    </row>
    <row r="902" spans="1:3" ht="15.75" customHeight="1">
      <c r="A902" s="115"/>
      <c r="B902" s="114"/>
      <c r="C902" s="113"/>
    </row>
    <row r="903" spans="1:3" ht="15.75" customHeight="1">
      <c r="A903" s="115"/>
      <c r="B903" s="114"/>
      <c r="C903" s="113"/>
    </row>
    <row r="904" spans="1:3" ht="15.75" customHeight="1">
      <c r="A904" s="115"/>
      <c r="B904" s="114"/>
      <c r="C904" s="113"/>
    </row>
    <row r="905" spans="1:3" ht="15.75" customHeight="1">
      <c r="A905" s="115"/>
      <c r="B905" s="114"/>
      <c r="C905" s="113"/>
    </row>
    <row r="906" spans="1:3" ht="15.75" customHeight="1">
      <c r="A906" s="115"/>
      <c r="B906" s="114"/>
      <c r="C906" s="113"/>
    </row>
    <row r="907" spans="1:3" ht="15.75" customHeight="1">
      <c r="A907" s="115"/>
      <c r="B907" s="114"/>
      <c r="C907" s="113"/>
    </row>
    <row r="908" spans="1:3" ht="15.75" customHeight="1">
      <c r="A908" s="115"/>
      <c r="B908" s="114"/>
      <c r="C908" s="113"/>
    </row>
    <row r="909" spans="1:3" ht="15.75" customHeight="1">
      <c r="A909" s="115"/>
      <c r="B909" s="114"/>
      <c r="C909" s="113"/>
    </row>
    <row r="910" spans="1:3" ht="15.75" customHeight="1">
      <c r="A910" s="115"/>
      <c r="B910" s="114"/>
      <c r="C910" s="113"/>
    </row>
    <row r="911" spans="1:3" ht="15.75" customHeight="1">
      <c r="A911" s="115"/>
      <c r="B911" s="114"/>
      <c r="C911" s="113"/>
    </row>
    <row r="912" spans="1:3" ht="15.75" customHeight="1">
      <c r="A912" s="115"/>
      <c r="B912" s="114"/>
      <c r="C912" s="113"/>
    </row>
    <row r="913" spans="1:3" ht="15.75" customHeight="1">
      <c r="A913" s="115"/>
      <c r="B913" s="114"/>
      <c r="C913" s="113"/>
    </row>
    <row r="914" spans="1:3" ht="15.75" customHeight="1">
      <c r="A914" s="115"/>
      <c r="B914" s="114"/>
      <c r="C914" s="113"/>
    </row>
    <row r="915" spans="1:3" ht="15.75" customHeight="1">
      <c r="A915" s="115"/>
      <c r="B915" s="114"/>
      <c r="C915" s="113"/>
    </row>
    <row r="916" spans="1:3" ht="15.75" customHeight="1">
      <c r="A916" s="115"/>
      <c r="B916" s="114"/>
      <c r="C916" s="113"/>
    </row>
    <row r="917" spans="1:3" ht="15.75" customHeight="1">
      <c r="A917" s="115"/>
      <c r="B917" s="114"/>
      <c r="C917" s="113"/>
    </row>
    <row r="918" spans="1:3" ht="15.75" customHeight="1">
      <c r="A918" s="115"/>
      <c r="B918" s="114"/>
      <c r="C918" s="113"/>
    </row>
    <row r="919" spans="1:3" ht="15.75" customHeight="1">
      <c r="A919" s="115"/>
      <c r="B919" s="114"/>
      <c r="C919" s="113"/>
    </row>
    <row r="920" spans="1:3" ht="15.75" customHeight="1">
      <c r="A920" s="115"/>
      <c r="B920" s="114"/>
      <c r="C920" s="113"/>
    </row>
    <row r="921" spans="1:3" ht="15.75" customHeight="1">
      <c r="A921" s="115"/>
      <c r="B921" s="114"/>
      <c r="C921" s="113"/>
    </row>
    <row r="922" spans="1:3" ht="15.75" customHeight="1">
      <c r="A922" s="115"/>
      <c r="B922" s="114"/>
      <c r="C922" s="113"/>
    </row>
    <row r="923" spans="1:3" ht="15.75" customHeight="1">
      <c r="A923" s="115"/>
      <c r="B923" s="114"/>
      <c r="C923" s="113"/>
    </row>
    <row r="924" spans="1:3" ht="15.75" customHeight="1">
      <c r="A924" s="115"/>
      <c r="B924" s="114"/>
      <c r="C924" s="113"/>
    </row>
    <row r="925" spans="1:3" ht="15.75" customHeight="1">
      <c r="A925" s="115"/>
      <c r="B925" s="114"/>
      <c r="C925" s="113"/>
    </row>
    <row r="926" spans="1:3" ht="15.75" customHeight="1">
      <c r="A926" s="115"/>
      <c r="B926" s="114"/>
      <c r="C926" s="113"/>
    </row>
    <row r="927" spans="1:3" ht="15.75" customHeight="1">
      <c r="A927" s="115"/>
      <c r="B927" s="114"/>
      <c r="C927" s="113"/>
    </row>
    <row r="928" spans="1:3" ht="15.75" customHeight="1">
      <c r="A928" s="115"/>
      <c r="B928" s="114"/>
      <c r="C928" s="113"/>
    </row>
    <row r="929" spans="1:3" ht="15.75" customHeight="1">
      <c r="A929" s="115"/>
      <c r="B929" s="114"/>
      <c r="C929" s="113"/>
    </row>
    <row r="930" spans="1:3" ht="15.75" customHeight="1">
      <c r="A930" s="115"/>
      <c r="B930" s="114"/>
      <c r="C930" s="113"/>
    </row>
    <row r="931" spans="1:3" ht="15.75" customHeight="1">
      <c r="A931" s="115"/>
      <c r="B931" s="114"/>
      <c r="C931" s="113"/>
    </row>
    <row r="932" spans="1:3" ht="15.75" customHeight="1">
      <c r="A932" s="115"/>
      <c r="B932" s="114"/>
      <c r="C932" s="113"/>
    </row>
    <row r="933" spans="1:3" ht="15.75" customHeight="1">
      <c r="A933" s="115"/>
      <c r="B933" s="114"/>
      <c r="C933" s="113"/>
    </row>
    <row r="934" spans="1:3" ht="15.75" customHeight="1">
      <c r="A934" s="115"/>
      <c r="B934" s="114"/>
      <c r="C934" s="113"/>
    </row>
    <row r="935" spans="1:3" ht="15.75" customHeight="1">
      <c r="A935" s="115"/>
      <c r="B935" s="114"/>
      <c r="C935" s="113"/>
    </row>
    <row r="936" spans="1:3" ht="15.75" customHeight="1">
      <c r="A936" s="115"/>
      <c r="B936" s="114"/>
      <c r="C936" s="113"/>
    </row>
    <row r="937" spans="1:3" ht="15.75" customHeight="1">
      <c r="A937" s="115"/>
      <c r="B937" s="114"/>
      <c r="C937" s="113"/>
    </row>
    <row r="938" spans="1:3" ht="15.75" customHeight="1">
      <c r="A938" s="115"/>
      <c r="B938" s="114"/>
      <c r="C938" s="113"/>
    </row>
    <row r="939" spans="1:3" ht="15.75" customHeight="1">
      <c r="A939" s="115"/>
      <c r="B939" s="114"/>
      <c r="C939" s="113"/>
    </row>
    <row r="940" spans="1:3" ht="15.75" customHeight="1">
      <c r="A940" s="115"/>
      <c r="B940" s="114"/>
      <c r="C940" s="113"/>
    </row>
    <row r="941" spans="1:3" ht="15.75" customHeight="1">
      <c r="A941" s="115"/>
      <c r="B941" s="114"/>
      <c r="C941" s="113"/>
    </row>
    <row r="942" spans="1:3" ht="15.75" customHeight="1">
      <c r="A942" s="115"/>
      <c r="B942" s="114"/>
      <c r="C942" s="113"/>
    </row>
    <row r="943" spans="1:3" ht="15.75" customHeight="1">
      <c r="A943" s="115"/>
      <c r="B943" s="114"/>
      <c r="C943" s="113"/>
    </row>
    <row r="944" spans="1:3" ht="15.75" customHeight="1">
      <c r="A944" s="115"/>
      <c r="B944" s="114"/>
      <c r="C944" s="113"/>
    </row>
    <row r="945" spans="1:3" ht="15.75" customHeight="1">
      <c r="A945" s="115"/>
      <c r="B945" s="114"/>
      <c r="C945" s="113"/>
    </row>
    <row r="946" spans="1:3" ht="15.75" customHeight="1">
      <c r="A946" s="115"/>
      <c r="B946" s="114"/>
      <c r="C946" s="113"/>
    </row>
    <row r="947" spans="1:3" ht="15.75" customHeight="1">
      <c r="A947" s="115"/>
      <c r="B947" s="114"/>
      <c r="C947" s="113"/>
    </row>
    <row r="948" spans="1:3" ht="15.75" customHeight="1">
      <c r="A948" s="115"/>
      <c r="B948" s="114"/>
      <c r="C948" s="113"/>
    </row>
  </sheetData>
  <mergeCells count="2">
    <mergeCell ref="A1:C2"/>
    <mergeCell ref="A3:C3"/>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27B7-66EF-46D1-BCD3-4AF95CD70C0B}">
  <sheetPr codeName="Feuil3">
    <pageSetUpPr fitToPage="1"/>
  </sheetPr>
  <dimension ref="A1:AJ546"/>
  <sheetViews>
    <sheetView topLeftCell="C3" zoomScale="70" zoomScaleNormal="70" workbookViewId="0">
      <selection activeCell="C16" sqref="C16:C17"/>
    </sheetView>
  </sheetViews>
  <sheetFormatPr baseColWidth="10" defaultColWidth="14.42578125" defaultRowHeight="15" customHeight="1"/>
  <cols>
    <col min="1" max="1" width="13.5703125" style="89" customWidth="1"/>
    <col min="2" max="2" width="46.28515625" style="89" customWidth="1"/>
    <col min="3" max="3" width="16.42578125" style="90" customWidth="1"/>
    <col min="4" max="4" width="28.85546875" style="89" customWidth="1"/>
    <col min="5" max="5" width="14.7109375" style="17" customWidth="1"/>
    <col min="6" max="6" width="10.85546875" style="23" customWidth="1"/>
    <col min="7" max="7" width="12.85546875" style="17" customWidth="1"/>
    <col min="8" max="8" width="11.42578125" style="17" customWidth="1"/>
    <col min="9" max="9" width="12" style="17" customWidth="1"/>
    <col min="10" max="10" width="12.85546875" style="17" customWidth="1"/>
    <col min="11" max="11" width="10.140625" style="17" customWidth="1"/>
    <col min="12" max="12" width="10.42578125" style="17" customWidth="1"/>
    <col min="13" max="13" width="12.140625" style="58" bestFit="1" customWidth="1"/>
    <col min="14" max="14" width="12.140625" style="58" customWidth="1"/>
    <col min="15" max="15" width="12.28515625" style="17" customWidth="1"/>
    <col min="16" max="18" width="10.42578125" style="17" customWidth="1"/>
    <col min="19" max="19" width="11.42578125" style="17" bestFit="1" customWidth="1"/>
    <col min="20" max="20" width="8.7109375" style="17" customWidth="1"/>
    <col min="21" max="21" width="10" style="17" customWidth="1"/>
    <col min="22" max="23" width="5.28515625" style="17" bestFit="1" customWidth="1"/>
    <col min="24" max="24" width="11.28515625" style="17" customWidth="1"/>
    <col min="25" max="25" width="8.140625" style="17" customWidth="1"/>
    <col min="26" max="26" width="16.85546875" style="17" customWidth="1"/>
    <col min="27" max="27" width="11.85546875" style="17" customWidth="1"/>
    <col min="28" max="28" width="9" style="17" customWidth="1"/>
    <col min="29" max="29" width="11.42578125" style="17" bestFit="1" customWidth="1"/>
    <col min="30" max="30" width="8.42578125" style="17" bestFit="1" customWidth="1"/>
    <col min="31" max="31" width="8.85546875" style="17" customWidth="1"/>
    <col min="32" max="32" width="11.42578125" style="17" bestFit="1" customWidth="1"/>
    <col min="33" max="33" width="12.5703125" style="17" customWidth="1"/>
    <col min="34" max="16384" width="14.42578125" style="17"/>
  </cols>
  <sheetData>
    <row r="1" spans="1:36" ht="81" customHeight="1">
      <c r="A1" s="21"/>
      <c r="C1" s="54"/>
      <c r="E1" s="19"/>
      <c r="F1" s="19"/>
      <c r="G1" s="19"/>
      <c r="H1" s="19"/>
      <c r="I1" s="19"/>
      <c r="J1" s="19"/>
      <c r="K1" s="19"/>
      <c r="L1" s="16"/>
      <c r="M1" s="16"/>
      <c r="N1" s="16"/>
      <c r="O1" s="16"/>
      <c r="P1" s="16"/>
      <c r="Q1" s="16"/>
      <c r="R1" s="16"/>
      <c r="S1" s="16"/>
      <c r="T1" s="16"/>
      <c r="U1" s="16"/>
    </row>
    <row r="2" spans="1:36" ht="21.75" customHeight="1">
      <c r="A2" s="171" t="s">
        <v>94</v>
      </c>
      <c r="B2" s="171"/>
      <c r="C2" s="171"/>
      <c r="D2" s="171"/>
      <c r="E2" s="171"/>
      <c r="F2" s="171"/>
      <c r="G2" s="171"/>
      <c r="H2" s="171"/>
      <c r="I2" s="171"/>
      <c r="J2" s="171"/>
      <c r="K2" s="171"/>
      <c r="L2" s="16"/>
      <c r="M2" s="16"/>
      <c r="N2" s="16"/>
      <c r="O2" s="16"/>
      <c r="P2" s="16"/>
      <c r="Q2" s="16"/>
      <c r="R2" s="16"/>
      <c r="S2" s="16"/>
      <c r="T2" s="16"/>
      <c r="U2" s="16"/>
    </row>
    <row r="3" spans="1:36">
      <c r="D3" s="91"/>
    </row>
    <row r="4" spans="1:36" ht="15.75" customHeight="1" thickBot="1"/>
    <row r="5" spans="1:36" ht="27" customHeight="1" thickBot="1">
      <c r="A5" s="166"/>
      <c r="B5" s="167"/>
      <c r="C5" s="167"/>
      <c r="D5" s="168"/>
    </row>
    <row r="6" spans="1:36" ht="15.75" customHeight="1" thickBot="1">
      <c r="A6" s="155" t="s">
        <v>33</v>
      </c>
      <c r="B6" s="157" t="s">
        <v>117</v>
      </c>
      <c r="C6" s="157" t="s">
        <v>77</v>
      </c>
      <c r="D6" s="161" t="s">
        <v>135</v>
      </c>
      <c r="E6" s="172" t="s">
        <v>37</v>
      </c>
      <c r="F6" s="173"/>
      <c r="G6" s="173"/>
      <c r="H6" s="173"/>
      <c r="I6" s="174"/>
      <c r="J6" s="175" t="s">
        <v>55</v>
      </c>
      <c r="K6" s="176"/>
      <c r="L6" s="177"/>
    </row>
    <row r="7" spans="1:36" ht="45.75" customHeight="1" thickBot="1">
      <c r="A7" s="156"/>
      <c r="B7" s="158"/>
      <c r="C7" s="158"/>
      <c r="D7" s="162"/>
      <c r="E7" s="35" t="s">
        <v>54</v>
      </c>
      <c r="F7" s="11" t="s">
        <v>63</v>
      </c>
      <c r="G7" s="11" t="s">
        <v>64</v>
      </c>
      <c r="H7" s="11" t="s">
        <v>65</v>
      </c>
      <c r="I7" s="36" t="s">
        <v>36</v>
      </c>
      <c r="J7" s="35" t="s">
        <v>74</v>
      </c>
      <c r="K7" s="11" t="s">
        <v>73</v>
      </c>
      <c r="L7" s="36" t="s">
        <v>72</v>
      </c>
      <c r="M7" s="46" t="s">
        <v>75</v>
      </c>
      <c r="N7" s="46" t="s">
        <v>136</v>
      </c>
      <c r="O7" s="45" t="s">
        <v>139</v>
      </c>
      <c r="P7" s="33"/>
      <c r="Q7" s="33"/>
      <c r="R7" s="33"/>
      <c r="S7" s="41" t="s">
        <v>54</v>
      </c>
      <c r="T7" s="40" t="s">
        <v>67</v>
      </c>
      <c r="U7" s="40" t="s">
        <v>68</v>
      </c>
      <c r="V7" s="40" t="s">
        <v>57</v>
      </c>
      <c r="W7" s="40" t="s">
        <v>58</v>
      </c>
      <c r="X7" s="40" t="s">
        <v>69</v>
      </c>
      <c r="Y7" s="40" t="s">
        <v>36</v>
      </c>
      <c r="Z7" s="40" t="s">
        <v>70</v>
      </c>
      <c r="AA7" s="40" t="s">
        <v>66</v>
      </c>
      <c r="AB7" s="40" t="s">
        <v>71</v>
      </c>
      <c r="AC7" s="40" t="s">
        <v>82</v>
      </c>
      <c r="AD7" s="40" t="s">
        <v>81</v>
      </c>
      <c r="AE7" s="40" t="s">
        <v>83</v>
      </c>
      <c r="AF7" s="40" t="s">
        <v>62</v>
      </c>
      <c r="AG7" s="78" t="s">
        <v>104</v>
      </c>
      <c r="AH7" s="78" t="s">
        <v>103</v>
      </c>
      <c r="AI7" s="78" t="s">
        <v>105</v>
      </c>
      <c r="AJ7" s="78" t="s">
        <v>98</v>
      </c>
    </row>
    <row r="8" spans="1:36" ht="49.5" customHeight="1" thickBot="1">
      <c r="A8" s="88"/>
      <c r="B8" s="83"/>
      <c r="C8" s="84"/>
      <c r="D8" s="83"/>
      <c r="E8" s="28"/>
      <c r="F8" s="29"/>
      <c r="G8" s="30"/>
      <c r="H8" s="86"/>
      <c r="I8" s="87"/>
      <c r="J8" s="37"/>
      <c r="K8" s="38"/>
      <c r="L8" s="39"/>
      <c r="M8" s="59">
        <f>ROUNDUP(($AF8*10)/10, 1)</f>
        <v>0.1</v>
      </c>
      <c r="N8" s="59">
        <f>AVERAGE(AG8:AJ8) * 2.5</f>
        <v>0</v>
      </c>
      <c r="O8" s="34">
        <f>M8*N8 /10</f>
        <v>0</v>
      </c>
      <c r="P8" s="42"/>
      <c r="Q8" s="42"/>
      <c r="R8" s="42"/>
      <c r="S8" s="9">
        <f>IF(ISBLANK(E8),0,
 IF($E8="Network (N)", 0.85, 1) *
 IF($E8="Adjacent (A)", 0.62, 1) *
 IF($E8="Local (L)", 0.55, 1) *
 IF($E8="Physical (P)", 0.2, 1))</f>
        <v>0</v>
      </c>
      <c r="T8" s="9">
        <f>IF(ISBLANK(F8),0,
 IF($F8="High (H)", 0.44, 1) *
 IF($F8="Low (L)", 0.77, 1))</f>
        <v>0</v>
      </c>
      <c r="U8" s="9">
        <f>IF(ISBLANK(G8),0,
 IF($G8="None (N)", 0.85, 1) *
 IF($G8="Low (L)", $V8, 1) *
 IF($G8="High (H)", $W8, 1))</f>
        <v>0</v>
      </c>
      <c r="V8" s="9">
        <f>IF($I8="Unchanged (U)", 0.62, 0.68)</f>
        <v>0.68</v>
      </c>
      <c r="W8" s="9">
        <f>IF($I8="Unchanged (U)", 0.27, 0.5)</f>
        <v>0.5</v>
      </c>
      <c r="X8" s="9">
        <f>IF(ISBLANK(H8),0,
 IF($H8="None (N)", 0.85, 1) *
 IF($H8="Required (R)", 0.62, 1))</f>
        <v>0</v>
      </c>
      <c r="Y8" s="9">
        <f>IF(ISBLANK(I8),0,
 IF($I8="Unchanged (U)", 6.42, 1) *
 IF($I8="Changed ( C )", 7.52, 1))</f>
        <v>0</v>
      </c>
      <c r="Z8" s="9">
        <f>IF(ISBLANK(J8),0,
 IF($J8="None (N)", 0, 1) *
 IF($J8="Low (L)", 0.22, 1) *
 IF($J8="High (H)", 0.56, 1))</f>
        <v>0</v>
      </c>
      <c r="AA8" s="9">
        <f>IF(ISBLANK(K8),0,
 IF($K8="None (N)", 0, 1) *
 IF($K8="Low (L)", 0.22, 1) *
 IF($K8="High (H)", 0.56, 1))</f>
        <v>0</v>
      </c>
      <c r="AB8" s="9">
        <f>IF(ISBLANK(L8),0,
 IF($L8="None (N)", 0, 1) *
 IF($L8="Low (L)", 0.22, 1) *
 IF($L8="High (H)", 0.56, 1))</f>
        <v>0</v>
      </c>
      <c r="AC8" s="9">
        <f>8.22 * $S8 * $T8 * $U8 * $X8</f>
        <v>0</v>
      </c>
      <c r="AD8" s="9">
        <f>(1 - ((1 - $Z8) * (1 - $AA8) * (1 - $AB8)))</f>
        <v>0</v>
      </c>
      <c r="AE8" s="9">
        <f>IF($I8="Unchanged (U)",
  $Y8 * $AD8,
  $Y8 * ($AD8 - 0.029) -
   3.25 * POWER($AD8 - 0.02, 15))</f>
        <v>1.0649600000000003E-25</v>
      </c>
      <c r="AF8" s="9">
        <f>IF($AE8&lt;=0, 0,
  IF($I8="Unchanged (U)",
    MIN($AC8 + $AE8, 10),
    MIN(($AC8 + $AE8) * 1.08, 10)))</f>
        <v>1.1501568000000004E-25</v>
      </c>
      <c r="AG8" s="77">
        <f>IF(ISBLANK(E11),0,
IF($E11="Non Applicable [0]", 0,1) *
IF($E11="Dégats limités sur la production [1]", 1,1) *
IF($E11="Dégats significatifs sur la production [2]",2,1)*
IF($E11="Dégats majeurs sur la production [3]",3,1) *
IF($E11="Arrêt de production sur le long terme [4]",4,1))</f>
        <v>0</v>
      </c>
      <c r="AH8" s="77">
        <f>IF(ISBLANK(G11),0,
IF($G11="Non Applicable [0]", 0,1) *
IF($G11="Non respect des engagements et SLA [1]", 1,1) *
IF($G11="Non respect d'une norme obligatoire (PCI-DSS, RGPD, …) [2]",2,1)*
IF($G11="Perte d'une certification (ISO, PCI-DSS, …) [3]", 3,1) *
IF($G11="Poursuite judiciaire possible [4]",4,1))</f>
        <v>0</v>
      </c>
      <c r="AI8" s="77">
        <f>IF(ISBLANK(I11),0,
IF($I11="Non Applicable [0]", 0,1) *
IF($I11="Les coûts de dommages sont moins élevés que résoudre le problème [1]", 1,1) *
IF($I11="Effet mineur sur le bénéfice annuel [2]",2,1)*
IF($I11="Effet significatif sur le bénéfice annuel [3]", 3,1) *
IF($I11="Pouvant amener au dépôt de bilan [4]",4,1))</f>
        <v>0</v>
      </c>
      <c r="AJ8" s="77">
        <f>IF(ISBLANK(K11),0,
IF($K11="Non Applicable [0]",0,1) *
IF($K11="Dégâts minimes [1]", 1,1) *
IF($K11="Perte de confiance [2]",2,1)*
IF($K11="Perte de grandes comptes [3]", 3,1) *
IF($K11="Dégradation de la marque [4]",4,1))</f>
        <v>0</v>
      </c>
    </row>
    <row r="9" spans="1:36" ht="15.75" thickBot="1">
      <c r="A9" s="146" t="s">
        <v>118</v>
      </c>
      <c r="B9" s="147"/>
      <c r="C9" s="147"/>
      <c r="D9" s="147"/>
      <c r="E9" s="172" t="s">
        <v>95</v>
      </c>
      <c r="F9" s="173"/>
      <c r="G9" s="173"/>
      <c r="H9" s="173"/>
      <c r="I9" s="173"/>
      <c r="J9" s="173"/>
      <c r="K9" s="173"/>
      <c r="L9" s="174"/>
      <c r="M9" s="72"/>
      <c r="N9" s="72"/>
      <c r="O9" s="74"/>
      <c r="P9" s="42"/>
      <c r="Q9" s="42"/>
      <c r="R9" s="42"/>
      <c r="S9" s="75"/>
      <c r="T9" s="75"/>
      <c r="U9" s="75"/>
      <c r="V9" s="75"/>
      <c r="W9" s="75"/>
      <c r="X9" s="75"/>
      <c r="Y9" s="75"/>
      <c r="Z9" s="75"/>
      <c r="AA9" s="75"/>
      <c r="AB9" s="75"/>
      <c r="AC9" s="75"/>
      <c r="AD9" s="75"/>
      <c r="AE9" s="75"/>
      <c r="AF9" s="75"/>
    </row>
    <row r="10" spans="1:36" ht="15.75" thickBot="1">
      <c r="A10" s="149"/>
      <c r="B10" s="150"/>
      <c r="C10" s="150"/>
      <c r="D10" s="150"/>
      <c r="E10" s="178" t="s">
        <v>24</v>
      </c>
      <c r="F10" s="179"/>
      <c r="G10" s="179" t="s">
        <v>26</v>
      </c>
      <c r="H10" s="179"/>
      <c r="I10" s="179" t="s">
        <v>23</v>
      </c>
      <c r="J10" s="179"/>
      <c r="K10" s="179" t="s">
        <v>25</v>
      </c>
      <c r="L10" s="180"/>
      <c r="M10" s="72"/>
      <c r="N10" s="72"/>
      <c r="O10" s="74"/>
      <c r="P10" s="42"/>
      <c r="Q10" s="42"/>
      <c r="R10" s="42"/>
      <c r="S10" s="75"/>
      <c r="T10" s="75"/>
      <c r="U10" s="75"/>
      <c r="V10" s="75"/>
      <c r="W10" s="75"/>
      <c r="X10" s="75"/>
      <c r="Y10" s="75"/>
      <c r="Z10" s="75"/>
      <c r="AA10" s="75"/>
      <c r="AB10" s="75"/>
      <c r="AC10" s="75"/>
      <c r="AD10" s="75"/>
      <c r="AE10" s="75"/>
      <c r="AF10" s="75"/>
    </row>
    <row r="11" spans="1:36" ht="57.75" customHeight="1" thickBot="1">
      <c r="A11" s="163"/>
      <c r="B11" s="164"/>
      <c r="C11" s="164"/>
      <c r="D11" s="165"/>
      <c r="E11" s="181"/>
      <c r="F11" s="182"/>
      <c r="G11" s="182"/>
      <c r="H11" s="182"/>
      <c r="I11" s="182"/>
      <c r="J11" s="182"/>
      <c r="K11" s="182"/>
      <c r="L11" s="183"/>
      <c r="M11" s="72"/>
      <c r="N11" s="72"/>
      <c r="O11" s="74"/>
      <c r="P11" s="42"/>
      <c r="Q11" s="42"/>
      <c r="R11" s="42"/>
      <c r="S11" s="75"/>
      <c r="T11" s="75"/>
      <c r="U11" s="75"/>
      <c r="V11" s="75"/>
      <c r="W11" s="75"/>
      <c r="X11" s="75"/>
      <c r="Y11" s="75"/>
      <c r="Z11" s="75"/>
      <c r="AA11" s="75"/>
      <c r="AB11" s="75"/>
      <c r="AC11" s="75"/>
      <c r="AD11" s="75"/>
      <c r="AE11" s="75"/>
      <c r="AF11" s="75"/>
    </row>
    <row r="12" spans="1:36" ht="12.75">
      <c r="S12" s="27"/>
    </row>
    <row r="13" spans="1:36" ht="12.75">
      <c r="S13" s="27"/>
    </row>
    <row r="14" spans="1:36" ht="13.5" thickBot="1">
      <c r="S14" s="27"/>
    </row>
    <row r="15" spans="1:36" ht="28.9" customHeight="1" thickBot="1">
      <c r="A15" s="166"/>
      <c r="B15" s="167"/>
      <c r="C15" s="167"/>
      <c r="D15" s="168"/>
    </row>
    <row r="16" spans="1:36" ht="15.75" customHeight="1" thickBot="1">
      <c r="A16" s="155" t="s">
        <v>33</v>
      </c>
      <c r="B16" s="157" t="s">
        <v>117</v>
      </c>
      <c r="C16" s="157" t="s">
        <v>77</v>
      </c>
      <c r="D16" s="161" t="s">
        <v>135</v>
      </c>
      <c r="E16" s="172" t="s">
        <v>37</v>
      </c>
      <c r="F16" s="173"/>
      <c r="G16" s="173"/>
      <c r="H16" s="173"/>
      <c r="I16" s="174"/>
      <c r="J16" s="175" t="s">
        <v>55</v>
      </c>
      <c r="K16" s="176"/>
      <c r="L16" s="177"/>
    </row>
    <row r="17" spans="1:36" ht="45.75" customHeight="1" thickBot="1">
      <c r="A17" s="156"/>
      <c r="B17" s="158"/>
      <c r="C17" s="158"/>
      <c r="D17" s="162"/>
      <c r="E17" s="35" t="s">
        <v>54</v>
      </c>
      <c r="F17" s="11" t="s">
        <v>63</v>
      </c>
      <c r="G17" s="11" t="s">
        <v>64</v>
      </c>
      <c r="H17" s="11" t="s">
        <v>65</v>
      </c>
      <c r="I17" s="36" t="s">
        <v>36</v>
      </c>
      <c r="J17" s="35" t="s">
        <v>74</v>
      </c>
      <c r="K17" s="11" t="s">
        <v>73</v>
      </c>
      <c r="L17" s="36" t="s">
        <v>72</v>
      </c>
      <c r="M17" s="85" t="s">
        <v>75</v>
      </c>
      <c r="N17" s="46" t="s">
        <v>136</v>
      </c>
      <c r="O17" s="45" t="s">
        <v>139</v>
      </c>
      <c r="P17" s="33"/>
      <c r="Q17" s="33"/>
      <c r="R17" s="33"/>
      <c r="S17" s="41" t="s">
        <v>54</v>
      </c>
      <c r="T17" s="40" t="s">
        <v>67</v>
      </c>
      <c r="U17" s="40" t="s">
        <v>68</v>
      </c>
      <c r="V17" s="40" t="s">
        <v>57</v>
      </c>
      <c r="W17" s="40" t="s">
        <v>58</v>
      </c>
      <c r="X17" s="40" t="s">
        <v>69</v>
      </c>
      <c r="Y17" s="40" t="s">
        <v>36</v>
      </c>
      <c r="Z17" s="40" t="s">
        <v>70</v>
      </c>
      <c r="AA17" s="40" t="s">
        <v>66</v>
      </c>
      <c r="AB17" s="40" t="s">
        <v>71</v>
      </c>
      <c r="AC17" s="40" t="s">
        <v>59</v>
      </c>
      <c r="AD17" s="40" t="s">
        <v>60</v>
      </c>
      <c r="AE17" s="40" t="s">
        <v>61</v>
      </c>
      <c r="AF17" s="40" t="s">
        <v>62</v>
      </c>
      <c r="AG17" s="78" t="s">
        <v>104</v>
      </c>
      <c r="AH17" s="78" t="s">
        <v>103</v>
      </c>
      <c r="AI17" s="78" t="s">
        <v>105</v>
      </c>
      <c r="AJ17" s="78" t="s">
        <v>98</v>
      </c>
    </row>
    <row r="18" spans="1:36" ht="63.75" customHeight="1" thickBot="1">
      <c r="A18" s="88"/>
      <c r="B18" s="83"/>
      <c r="C18" s="84"/>
      <c r="D18" s="137"/>
      <c r="E18" s="28"/>
      <c r="F18" s="29"/>
      <c r="G18" s="30"/>
      <c r="H18" s="86"/>
      <c r="I18" s="87"/>
      <c r="J18" s="37"/>
      <c r="K18" s="38"/>
      <c r="L18" s="39"/>
      <c r="M18" s="59">
        <f>ROUNDUP(($AF18*10)/10, 1)</f>
        <v>0.1</v>
      </c>
      <c r="N18" s="59">
        <f>AVERAGE(AG18:AJ18) * 2.5</f>
        <v>0</v>
      </c>
      <c r="O18" s="34">
        <f>M18*N18 /10</f>
        <v>0</v>
      </c>
      <c r="P18" s="32"/>
      <c r="Q18" s="32"/>
      <c r="R18" s="32"/>
      <c r="S18" s="9">
        <f>IF(ISBLANK(E18),0,
 IF($E18="Network (N)", 0.85, 1) *
 IF($E18="Adjacent (A)", 0.62, 1) *
 IF($E18="Local (L)", 0.55, 1) *
 IF($E18="Physical (P)", 0.2, 1))</f>
        <v>0</v>
      </c>
      <c r="T18" s="9">
        <f>IF(ISBLANK(F18),0,
 IF($F18="High (H)", 0.44, 1) *
 IF($F18="Low (L)", 0.77, 1))</f>
        <v>0</v>
      </c>
      <c r="U18" s="9">
        <f>IF(ISBLANK(G18),0,
 IF($G18="None (N)", 0.85, 1) *
 IF($G18="Low (L)", $V18, 1) *
 IF($G18="High (H)", $W18, 1))</f>
        <v>0</v>
      </c>
      <c r="V18" s="9">
        <f>IF($I18="Unchanged (U)", 0.62, 0.68)</f>
        <v>0.68</v>
      </c>
      <c r="W18" s="9">
        <f>IF($I18="Unchanged (U)", 0.27, 0.5)</f>
        <v>0.5</v>
      </c>
      <c r="X18" s="9">
        <f>IF(ISBLANK(H18),0,
 IF($H18="None (N)", 0.85, 1) *
 IF($H18="Required (R)", 0.62, 1))</f>
        <v>0</v>
      </c>
      <c r="Y18" s="9">
        <f>IF(ISBLANK(I18),0,
 IF($I18="Unchanged (U)", 6.42, 1) *
 IF($I18="Changed ( C )", 7.52, 1))</f>
        <v>0</v>
      </c>
      <c r="Z18" s="9">
        <f>IF(ISBLANK(J18),0,
 IF($J18="None (N)", 0, 1) *
 IF($J18="Low (L)", 0.22, 1) *
 IF($J18="High (H)", 0.56, 1))</f>
        <v>0</v>
      </c>
      <c r="AA18" s="9">
        <f>IF(ISBLANK(K18),0,
 IF($K18="None (N)", 0, 1) *
 IF($K18="Low (L)", 0.22, 1) *
 IF($K18="High (H)", 0.56, 1))</f>
        <v>0</v>
      </c>
      <c r="AB18" s="9">
        <f>IF(ISBLANK(L18),0,
 IF($L18="None (N)", 0, 1) *
 IF($L18="Low (L)", 0.22, 1) *
 IF($L18="High (H)", 0.56, 1))</f>
        <v>0</v>
      </c>
      <c r="AC18" s="9">
        <f>8.22 * $S18 * $T18 * $U18 * $X18</f>
        <v>0</v>
      </c>
      <c r="AD18" s="9">
        <f>(1 - ((1 - $Z18) * (1 - $AA18) * (1 - $AB18)))</f>
        <v>0</v>
      </c>
      <c r="AE18" s="9">
        <f>IF($I18="Unchanged (U)",
  $Y18 * $AD18,
  $Y18 * ($AD18 - 0.029) -
   3.25 * POWER($AD18 - 0.02, 15))</f>
        <v>1.0649600000000003E-25</v>
      </c>
      <c r="AF18" s="9">
        <f>IF($AE18&lt;=0, 0,
  IF($I18="Unchanged (U)",
    MIN($AC18 + $AE18, 10),
    MIN(($AC18 + $AE18) * 1.08, 10)))</f>
        <v>1.1501568000000004E-25</v>
      </c>
      <c r="AG18" s="77">
        <f>IF(ISBLANK(E21),0,
IF($E21="Non Applicable [0]", 0,1) *
IF($E21="Dégats limités sur la production [1]", 1,1) *
IF($E21="Dégats significatifs sur la production [2]",2,1)*
IF($E21="Dégats majeurs sur la production [3]",3,1) *
IF($E21="Arrêt de production sur le long terme [4]",4,1))</f>
        <v>0</v>
      </c>
      <c r="AH18" s="77">
        <f>IF(ISBLANK(G21),0,
IF($G21="Non Applicable [0]", 0,1) *
IF($G21="Non respect des engagements et SLA [1]", 1,1) *
IF($G21="Non respect d'une norme obligatoire (PCI-DSS, RGPD, …) [2]",2,1)*
IF($G21="Perte d'une certification (ISO, PCI-DSS, …) [3]", 3,1) *
IF($G21="Poursuite judiciaire possible [4]",4,1))</f>
        <v>0</v>
      </c>
      <c r="AI18" s="77">
        <f>IF(ISBLANK(I21),0,
IF($I21="Non Applicable [0]", 0,1) *
IF($I21="Les coûts de dommages sont moins élevés que résoudre le problème [1]", 1,1) *
IF($I21="Effet mineur sur le bénéfice annuel [2]",2,1)*
IF($I21="Effet significatif sur le bénéfice annuel [3]", 3,1) *
IF($I21="Pouvant amener au dépôt de bilan [4]",4,1))</f>
        <v>0</v>
      </c>
      <c r="AJ18" s="77">
        <f>IF(ISBLANK(K21),0,
IF($K21="Non Applicable [0]",0,1) *
IF($K21="Dégâts minimes [1]", 1,1) *
IF($K21="Perte de confiance [2]",2,1)*
IF($K21="Perte de grandes comptes [3]", 3,1) *
IF($K21="Dégradation de la marque [4]",4,1))</f>
        <v>0</v>
      </c>
    </row>
    <row r="19" spans="1:36" ht="15.75" thickBot="1">
      <c r="A19" s="146" t="s">
        <v>118</v>
      </c>
      <c r="B19" s="147"/>
      <c r="C19" s="147"/>
      <c r="D19" s="147"/>
      <c r="E19" s="172" t="s">
        <v>95</v>
      </c>
      <c r="F19" s="173"/>
      <c r="G19" s="173"/>
      <c r="H19" s="173"/>
      <c r="I19" s="173"/>
      <c r="J19" s="173"/>
      <c r="K19" s="173"/>
      <c r="L19" s="174"/>
      <c r="M19" s="72"/>
      <c r="N19" s="72"/>
      <c r="O19" s="74"/>
      <c r="P19" s="42"/>
      <c r="Q19" s="42"/>
      <c r="R19" s="42"/>
      <c r="S19" s="75"/>
      <c r="T19" s="75"/>
      <c r="U19" s="75"/>
      <c r="V19" s="75"/>
      <c r="W19" s="75"/>
      <c r="X19" s="75"/>
      <c r="Y19" s="75"/>
      <c r="Z19" s="75"/>
      <c r="AA19" s="75"/>
      <c r="AB19" s="75"/>
      <c r="AC19" s="75"/>
      <c r="AD19" s="75"/>
      <c r="AE19" s="75"/>
      <c r="AF19" s="75"/>
    </row>
    <row r="20" spans="1:36" ht="15.75" thickBot="1">
      <c r="A20" s="149"/>
      <c r="B20" s="150"/>
      <c r="C20" s="150"/>
      <c r="D20" s="150"/>
      <c r="E20" s="178" t="s">
        <v>24</v>
      </c>
      <c r="F20" s="179"/>
      <c r="G20" s="179" t="s">
        <v>26</v>
      </c>
      <c r="H20" s="179"/>
      <c r="I20" s="179" t="s">
        <v>23</v>
      </c>
      <c r="J20" s="179"/>
      <c r="K20" s="179" t="s">
        <v>25</v>
      </c>
      <c r="L20" s="180"/>
      <c r="M20" s="72"/>
      <c r="N20" s="72"/>
      <c r="O20" s="74"/>
      <c r="P20" s="42"/>
      <c r="Q20" s="42"/>
      <c r="R20" s="42"/>
      <c r="S20" s="75"/>
      <c r="T20" s="75"/>
      <c r="U20" s="75"/>
      <c r="V20" s="75"/>
      <c r="W20" s="75"/>
      <c r="X20" s="75"/>
      <c r="Y20" s="75"/>
      <c r="Z20" s="75"/>
      <c r="AA20" s="75"/>
      <c r="AB20" s="75"/>
      <c r="AC20" s="75"/>
      <c r="AD20" s="75"/>
      <c r="AE20" s="75"/>
      <c r="AF20" s="75"/>
    </row>
    <row r="21" spans="1:36" ht="51.75" customHeight="1" thickBot="1">
      <c r="A21" s="163"/>
      <c r="B21" s="164"/>
      <c r="C21" s="164"/>
      <c r="D21" s="165"/>
      <c r="E21" s="181"/>
      <c r="F21" s="182"/>
      <c r="G21" s="182"/>
      <c r="H21" s="182"/>
      <c r="I21" s="182"/>
      <c r="J21" s="182"/>
      <c r="K21" s="182"/>
      <c r="L21" s="183"/>
      <c r="M21" s="72"/>
      <c r="N21" s="72"/>
      <c r="O21" s="74"/>
      <c r="P21" s="42"/>
      <c r="Q21" s="42"/>
      <c r="R21" s="42"/>
      <c r="S21" s="75"/>
      <c r="T21" s="75"/>
      <c r="U21" s="75"/>
      <c r="V21" s="75"/>
      <c r="W21" s="75"/>
      <c r="X21" s="75"/>
      <c r="Y21" s="75"/>
      <c r="Z21" s="75"/>
      <c r="AA21" s="75"/>
      <c r="AB21" s="75"/>
      <c r="AC21" s="75"/>
      <c r="AD21" s="75"/>
      <c r="AE21" s="75"/>
      <c r="AF21" s="75"/>
    </row>
    <row r="22" spans="1:36" ht="34.15" customHeight="1">
      <c r="A22" s="72"/>
      <c r="B22" s="73"/>
      <c r="D22" s="73"/>
      <c r="E22" s="56"/>
      <c r="F22" s="56"/>
      <c r="G22" s="56"/>
      <c r="H22" s="56"/>
      <c r="I22" s="56"/>
      <c r="J22" s="56"/>
      <c r="K22" s="56"/>
      <c r="L22" s="56"/>
      <c r="M22" s="56"/>
      <c r="N22" s="56"/>
      <c r="O22" s="74"/>
      <c r="P22" s="42"/>
      <c r="Q22" s="42"/>
      <c r="R22" s="42"/>
      <c r="S22" s="75"/>
      <c r="T22" s="75"/>
      <c r="U22" s="75"/>
      <c r="V22" s="75"/>
      <c r="W22" s="75"/>
      <c r="X22" s="75"/>
      <c r="Y22" s="75"/>
      <c r="Z22" s="75"/>
      <c r="AA22" s="75"/>
      <c r="AB22" s="75"/>
      <c r="AC22" s="75"/>
      <c r="AD22" s="75"/>
      <c r="AE22" s="75"/>
      <c r="AF22" s="75"/>
    </row>
    <row r="23" spans="1:36" ht="15.75" customHeight="1"/>
    <row r="24" spans="1:36" ht="15.75" customHeight="1" thickBot="1">
      <c r="O24"/>
    </row>
    <row r="25" spans="1:36" ht="31.15" customHeight="1" thickBot="1">
      <c r="A25" s="166">
        <v>3</v>
      </c>
      <c r="B25" s="167"/>
      <c r="C25" s="167"/>
      <c r="D25" s="168"/>
    </row>
    <row r="26" spans="1:36" ht="15.75" customHeight="1" thickBot="1">
      <c r="A26" s="155" t="s">
        <v>33</v>
      </c>
      <c r="B26" s="157" t="s">
        <v>117</v>
      </c>
      <c r="C26" s="157" t="s">
        <v>77</v>
      </c>
      <c r="D26" s="159" t="s">
        <v>135</v>
      </c>
      <c r="E26" s="172" t="s">
        <v>37</v>
      </c>
      <c r="F26" s="173"/>
      <c r="G26" s="173"/>
      <c r="H26" s="173"/>
      <c r="I26" s="174"/>
      <c r="J26" s="175" t="s">
        <v>55</v>
      </c>
      <c r="K26" s="176"/>
      <c r="L26" s="177"/>
    </row>
    <row r="27" spans="1:36" ht="26.25" thickBot="1">
      <c r="A27" s="156"/>
      <c r="B27" s="158"/>
      <c r="C27" s="158"/>
      <c r="D27" s="160"/>
      <c r="E27" s="35" t="s">
        <v>54</v>
      </c>
      <c r="F27" s="11" t="s">
        <v>63</v>
      </c>
      <c r="G27" s="11" t="s">
        <v>64</v>
      </c>
      <c r="H27" s="11" t="s">
        <v>65</v>
      </c>
      <c r="I27" s="36" t="s">
        <v>36</v>
      </c>
      <c r="J27" s="35" t="s">
        <v>74</v>
      </c>
      <c r="K27" s="11" t="s">
        <v>73</v>
      </c>
      <c r="L27" s="36" t="s">
        <v>72</v>
      </c>
      <c r="M27" s="85" t="s">
        <v>75</v>
      </c>
      <c r="N27" s="46" t="s">
        <v>136</v>
      </c>
      <c r="O27" s="45" t="s">
        <v>139</v>
      </c>
      <c r="P27" s="33"/>
      <c r="Q27" s="33"/>
      <c r="R27" s="33"/>
      <c r="S27" s="41" t="s">
        <v>54</v>
      </c>
      <c r="T27" s="40" t="s">
        <v>67</v>
      </c>
      <c r="U27" s="40" t="s">
        <v>68</v>
      </c>
      <c r="V27" s="40" t="s">
        <v>57</v>
      </c>
      <c r="W27" s="40" t="s">
        <v>58</v>
      </c>
      <c r="X27" s="40" t="s">
        <v>69</v>
      </c>
      <c r="Y27" s="40" t="s">
        <v>36</v>
      </c>
      <c r="Z27" s="40" t="s">
        <v>70</v>
      </c>
      <c r="AA27" s="40" t="s">
        <v>66</v>
      </c>
      <c r="AB27" s="40" t="s">
        <v>71</v>
      </c>
      <c r="AC27" s="40" t="s">
        <v>59</v>
      </c>
      <c r="AD27" s="40" t="s">
        <v>60</v>
      </c>
      <c r="AE27" s="40" t="s">
        <v>61</v>
      </c>
      <c r="AF27" s="40" t="s">
        <v>62</v>
      </c>
      <c r="AG27" s="78" t="s">
        <v>104</v>
      </c>
      <c r="AH27" s="78" t="s">
        <v>103</v>
      </c>
      <c r="AI27" s="78" t="s">
        <v>105</v>
      </c>
      <c r="AJ27" s="78" t="s">
        <v>98</v>
      </c>
    </row>
    <row r="28" spans="1:36" ht="61.5" customHeight="1" thickBot="1">
      <c r="A28" s="88"/>
      <c r="B28" s="83"/>
      <c r="C28" s="84"/>
      <c r="D28" s="83"/>
      <c r="E28" s="28"/>
      <c r="F28" s="29"/>
      <c r="G28" s="30"/>
      <c r="H28" s="86"/>
      <c r="I28" s="87"/>
      <c r="J28" s="37"/>
      <c r="K28" s="38"/>
      <c r="L28" s="39"/>
      <c r="M28" s="59">
        <f>ROUNDUP(($AF28*10)/10, 1)</f>
        <v>0.1</v>
      </c>
      <c r="N28" s="59">
        <f>AVERAGE(AG28:AJ28) * 2.5</f>
        <v>0</v>
      </c>
      <c r="O28" s="34">
        <f>M28*N28 /10</f>
        <v>0</v>
      </c>
      <c r="P28" s="32"/>
      <c r="Q28" s="32"/>
      <c r="R28" s="32"/>
      <c r="S28" s="9">
        <f>IF(ISBLANK(E28),0,
 IF($E28="Network (N)", 0.85, 1) *
 IF($E28="Adjacent (A)", 0.62, 1) *
 IF($E28="Local (L)", 0.55, 1) *
 IF($E28="Physical (P)", 0.2, 1))</f>
        <v>0</v>
      </c>
      <c r="T28" s="9">
        <f>IF(ISBLANK(F28),0,
 IF($F28="High (H)", 0.44, 1) *
 IF($F28="Low (L)", 0.77, 1))</f>
        <v>0</v>
      </c>
      <c r="U28" s="9">
        <f>IF(ISBLANK(G28),0,
 IF($G28="None (N)", 0.85, 1) *
 IF($G28="Low (L)", $V28, 1) *
 IF($G28="High (H)", $W28, 1))</f>
        <v>0</v>
      </c>
      <c r="V28" s="9">
        <f>IF($I28="Unchanged (U)", 0.62, 0.68)</f>
        <v>0.68</v>
      </c>
      <c r="W28" s="9">
        <f>IF($I28="Unchanged (U)", 0.27, 0.5)</f>
        <v>0.5</v>
      </c>
      <c r="X28" s="9">
        <f>IF(ISBLANK(H28),0,
 IF($H28="None (N)", 0.85, 1) *
 IF($H28="Required (R)", 0.62, 1))</f>
        <v>0</v>
      </c>
      <c r="Y28" s="9">
        <f>IF(ISBLANK(I28),0,
 IF($I28="Unchanged (U)", 6.42, 1) *
 IF($I28="Changed ( C )", 7.52, 1))</f>
        <v>0</v>
      </c>
      <c r="Z28" s="9">
        <f>IF(ISBLANK(J28),0,
 IF($J28="None (N)", 0, 1) *
 IF($J28="Low (L)", 0.22, 1) *
 IF($J28="High (H)", 0.56, 1))</f>
        <v>0</v>
      </c>
      <c r="AA28" s="9">
        <f>IF(ISBLANK(K28),0,
 IF($K28="None (N)", 0, 1) *
 IF($K28="Low (L)", 0.22, 1) *
 IF($K28="High (H)", 0.56, 1))</f>
        <v>0</v>
      </c>
      <c r="AB28" s="9">
        <f>IF(ISBLANK(L28),0,
 IF($L28="None (N)", 0, 1) *
 IF($L28="Low (L)", 0.22, 1) *
 IF($L28="High (H)", 0.56, 1))</f>
        <v>0</v>
      </c>
      <c r="AC28" s="9">
        <f>8.22 * $S28 * $T28 * $U28 * $X28</f>
        <v>0</v>
      </c>
      <c r="AD28" s="9">
        <f>(1 - ((1 - $Z28) * (1 - $AA28) * (1 - $AB28)))</f>
        <v>0</v>
      </c>
      <c r="AE28" s="9">
        <f>IF($I28="Unchanged (U)",
  $Y28 * $AD28,
  $Y28 * ($AD28 - 0.029) -
   3.25 * POWER($AD28 - 0.02, 15))</f>
        <v>1.0649600000000003E-25</v>
      </c>
      <c r="AF28" s="9">
        <f>IF($AE28&lt;=0, 0,
  IF($I28="Unchanged (U)",
    MIN($AC28 + $AE28, 10),
    MIN(($AC28 + $AE28) * 1.08, 10)))</f>
        <v>1.1501568000000004E-25</v>
      </c>
      <c r="AG28" s="77">
        <f>IF(ISBLANK(E31),0,
IF($E31="Non Applicable [0]", 0,1) *
IF($E31="Dégats limités sur la production [1]", 1,1) *
IF($E31="Dégats significatifs sur la production [2]",2,1)*
IF($E31="Dégats majeurs sur la production [3]",3,1) *
IF($E31="Arrêt de production sur le long terme [4]",4,1))</f>
        <v>0</v>
      </c>
      <c r="AH28" s="77">
        <f>IF(ISBLANK(G31),0,
IF($G31="Non Applicable [0]", 0,1) *
IF($G31="Non respect des engagements et SLA [1]", 1,1) *
IF($G31="Non respect d'une norme obligatoire (PCI-DSS, RGPD, …) [2]",2,1)*
IF($G31="Perte d'une certification (ISO, PCI-DSS, …) [3]", 3,1) *
IF($G31="Poursuite judiciaire possible [4]",4,1))</f>
        <v>0</v>
      </c>
      <c r="AI28" s="77">
        <f>IF(ISBLANK(I31),0,
IF($I31="Non Applicable [0]", 0,1) *
IF($I31="Les coûts de dommages sont moins élevés que résoudre le problème [1]", 1,1) *
IF($I31="Effet mineur sur le bénéfice annuel [2]",2,1)*
IF($I31="Effet significatif sur le bénéfice annuel [3]", 3,1) *
IF($I31="Pouvant amener au dépôt de bilan [4]",4,1))</f>
        <v>0</v>
      </c>
      <c r="AJ28" s="77">
        <f>IF(ISBLANK(K31),0,
IF($K31="Non Applicable [0]",0,1) *
IF($K31="Dégâts minimes [1]", 1,1) *
IF($K31="Perte de confiance [2]",2,1)*
IF($K31="Perte de grandes comptes [3]", 3,1) *
IF($K31="Dégradation de la marque [4]",4,1))</f>
        <v>0</v>
      </c>
    </row>
    <row r="29" spans="1:36">
      <c r="A29" s="146" t="s">
        <v>118</v>
      </c>
      <c r="B29" s="147"/>
      <c r="C29" s="147"/>
      <c r="D29" s="148"/>
      <c r="E29" s="184" t="s">
        <v>95</v>
      </c>
      <c r="F29" s="185"/>
      <c r="G29" s="185"/>
      <c r="H29" s="185"/>
      <c r="I29" s="185"/>
      <c r="J29" s="185"/>
      <c r="K29" s="185"/>
      <c r="L29" s="186"/>
      <c r="M29" s="72"/>
      <c r="N29" s="72"/>
      <c r="O29" s="74"/>
      <c r="P29" s="42"/>
      <c r="Q29" s="42"/>
      <c r="R29" s="42"/>
      <c r="S29" s="75"/>
      <c r="T29" s="75"/>
      <c r="U29" s="75"/>
      <c r="V29" s="75"/>
      <c r="W29" s="75"/>
      <c r="X29" s="75"/>
      <c r="Y29" s="75"/>
      <c r="Z29" s="75"/>
      <c r="AA29" s="75"/>
      <c r="AB29" s="75"/>
      <c r="AC29" s="75"/>
      <c r="AD29" s="75"/>
      <c r="AE29" s="75"/>
      <c r="AF29" s="75"/>
    </row>
    <row r="30" spans="1:36" ht="15.75" thickBot="1">
      <c r="A30" s="149"/>
      <c r="B30" s="150"/>
      <c r="C30" s="150"/>
      <c r="D30" s="151"/>
      <c r="E30" s="187" t="s">
        <v>24</v>
      </c>
      <c r="F30" s="187"/>
      <c r="G30" s="187" t="s">
        <v>26</v>
      </c>
      <c r="H30" s="187"/>
      <c r="I30" s="187" t="s">
        <v>23</v>
      </c>
      <c r="J30" s="187"/>
      <c r="K30" s="187" t="s">
        <v>25</v>
      </c>
      <c r="L30" s="191"/>
      <c r="M30" s="72"/>
      <c r="N30" s="72"/>
      <c r="O30" s="74"/>
      <c r="P30" s="42"/>
      <c r="Q30" s="42"/>
      <c r="R30" s="42"/>
      <c r="S30" s="75"/>
      <c r="T30" s="75"/>
      <c r="U30" s="75"/>
      <c r="V30" s="75"/>
      <c r="W30" s="75"/>
      <c r="X30" s="75"/>
      <c r="Y30" s="75"/>
      <c r="Z30" s="75"/>
      <c r="AA30" s="75"/>
      <c r="AB30" s="75"/>
      <c r="AC30" s="75"/>
      <c r="AD30" s="75"/>
      <c r="AE30" s="75"/>
      <c r="AF30" s="75"/>
    </row>
    <row r="31" spans="1:36" ht="34.15" customHeight="1" thickBot="1">
      <c r="A31" s="163"/>
      <c r="B31" s="164"/>
      <c r="C31" s="164"/>
      <c r="D31" s="165"/>
      <c r="E31" s="182"/>
      <c r="F31" s="182"/>
      <c r="G31" s="182"/>
      <c r="H31" s="182"/>
      <c r="I31" s="182"/>
      <c r="J31" s="182"/>
      <c r="K31" s="182"/>
      <c r="L31" s="183"/>
      <c r="M31" s="72"/>
      <c r="N31" s="72"/>
      <c r="O31" s="74"/>
      <c r="P31" s="42"/>
      <c r="Q31" s="42"/>
      <c r="R31" s="42"/>
      <c r="S31" s="75"/>
      <c r="T31" s="75"/>
      <c r="U31" s="75"/>
      <c r="V31" s="75"/>
      <c r="W31" s="75"/>
      <c r="X31" s="75"/>
      <c r="Y31" s="75"/>
      <c r="Z31" s="75"/>
      <c r="AA31" s="75"/>
      <c r="AB31" s="75"/>
      <c r="AC31" s="75"/>
      <c r="AD31" s="75"/>
      <c r="AE31" s="75"/>
      <c r="AF31" s="75"/>
    </row>
    <row r="32" spans="1:36" ht="15.75" customHeight="1"/>
    <row r="33" spans="1:36" ht="15.75" customHeight="1"/>
    <row r="34" spans="1:36" ht="15.75" customHeight="1" thickBot="1"/>
    <row r="35" spans="1:36" ht="27" customHeight="1" thickBot="1">
      <c r="A35" s="166">
        <v>4</v>
      </c>
      <c r="B35" s="167"/>
      <c r="C35" s="167"/>
      <c r="D35" s="168"/>
    </row>
    <row r="36" spans="1:36" ht="13.5" thickBot="1">
      <c r="A36" s="155" t="s">
        <v>33</v>
      </c>
      <c r="B36" s="157" t="s">
        <v>117</v>
      </c>
      <c r="C36" s="157" t="s">
        <v>77</v>
      </c>
      <c r="D36" s="159" t="s">
        <v>135</v>
      </c>
      <c r="E36" s="172" t="s">
        <v>37</v>
      </c>
      <c r="F36" s="173"/>
      <c r="G36" s="173"/>
      <c r="H36" s="173"/>
      <c r="I36" s="174"/>
      <c r="J36" s="175" t="s">
        <v>55</v>
      </c>
      <c r="K36" s="176"/>
      <c r="L36" s="177"/>
    </row>
    <row r="37" spans="1:36" ht="26.25" thickBot="1">
      <c r="A37" s="156"/>
      <c r="B37" s="158"/>
      <c r="C37" s="158"/>
      <c r="D37" s="160"/>
      <c r="E37" s="35" t="s">
        <v>54</v>
      </c>
      <c r="F37" s="11" t="s">
        <v>63</v>
      </c>
      <c r="G37" s="11" t="s">
        <v>64</v>
      </c>
      <c r="H37" s="11" t="s">
        <v>65</v>
      </c>
      <c r="I37" s="36" t="s">
        <v>36</v>
      </c>
      <c r="J37" s="35" t="s">
        <v>74</v>
      </c>
      <c r="K37" s="11" t="s">
        <v>73</v>
      </c>
      <c r="L37" s="36" t="s">
        <v>72</v>
      </c>
      <c r="M37" s="85" t="s">
        <v>75</v>
      </c>
      <c r="N37" s="46" t="s">
        <v>136</v>
      </c>
      <c r="O37" s="45" t="s">
        <v>139</v>
      </c>
      <c r="P37" s="33"/>
      <c r="Q37" s="33"/>
      <c r="R37" s="33"/>
      <c r="S37" s="41" t="s">
        <v>54</v>
      </c>
      <c r="T37" s="40" t="s">
        <v>67</v>
      </c>
      <c r="U37" s="40" t="s">
        <v>68</v>
      </c>
      <c r="V37" s="40" t="s">
        <v>57</v>
      </c>
      <c r="W37" s="40" t="s">
        <v>58</v>
      </c>
      <c r="X37" s="40" t="s">
        <v>69</v>
      </c>
      <c r="Y37" s="40" t="s">
        <v>36</v>
      </c>
      <c r="Z37" s="40" t="s">
        <v>70</v>
      </c>
      <c r="AA37" s="40" t="s">
        <v>66</v>
      </c>
      <c r="AB37" s="40" t="s">
        <v>71</v>
      </c>
      <c r="AC37" s="40" t="s">
        <v>59</v>
      </c>
      <c r="AD37" s="40" t="s">
        <v>60</v>
      </c>
      <c r="AE37" s="40" t="s">
        <v>61</v>
      </c>
      <c r="AF37" s="40" t="s">
        <v>62</v>
      </c>
      <c r="AG37" s="78" t="s">
        <v>104</v>
      </c>
      <c r="AH37" s="78" t="s">
        <v>103</v>
      </c>
      <c r="AI37" s="78" t="s">
        <v>105</v>
      </c>
      <c r="AJ37" s="78" t="s">
        <v>98</v>
      </c>
    </row>
    <row r="38" spans="1:36" ht="55.5" customHeight="1" thickBot="1">
      <c r="A38" s="88"/>
      <c r="B38" s="83"/>
      <c r="C38" s="84"/>
      <c r="D38" s="83"/>
      <c r="E38" s="28"/>
      <c r="F38" s="29"/>
      <c r="G38" s="30"/>
      <c r="H38" s="86"/>
      <c r="I38" s="87"/>
      <c r="J38" s="37"/>
      <c r="K38" s="38"/>
      <c r="L38" s="39"/>
      <c r="M38" s="59">
        <f>ROUNDUP(($AF38*10)/10, 1)</f>
        <v>0.1</v>
      </c>
      <c r="N38" s="59">
        <f>AVERAGE(AG38:AJ38) * 2.5</f>
        <v>0</v>
      </c>
      <c r="O38" s="34">
        <f>M38*N38 /10</f>
        <v>0</v>
      </c>
      <c r="P38" s="32"/>
      <c r="Q38" s="32"/>
      <c r="R38" s="32"/>
      <c r="S38" s="9">
        <f>IF(ISBLANK(E38),0,
 IF($E38="Network (N)", 0.85, 1) *
 IF($E38="Adjacent (A)", 0.62, 1) *
 IF($E38="Local (L)", 0.55, 1) *
 IF($E38="Physical (P)", 0.2, 1))</f>
        <v>0</v>
      </c>
      <c r="T38" s="9">
        <f>IF(ISBLANK(F38),0,
 IF($F38="High (H)", 0.44, 1) *
 IF($F38="Low (L)", 0.77, 1))</f>
        <v>0</v>
      </c>
      <c r="U38" s="9">
        <f>IF(ISBLANK(G38),0,
 IF($G38="None (N)", 0.85, 1) *
 IF($G38="Low (L)", $V38, 1) *
 IF($G38="High (H)", $W38, 1))</f>
        <v>0</v>
      </c>
      <c r="V38" s="9">
        <f>IF($I38="Unchanged (U)", 0.62, 0.68)</f>
        <v>0.68</v>
      </c>
      <c r="W38" s="9">
        <f>IF($I38="Unchanged (U)", 0.27, 0.5)</f>
        <v>0.5</v>
      </c>
      <c r="X38" s="9">
        <f>IF(ISBLANK(H38),0,
 IF($H38="None (N)", 0.85, 1) *
 IF($H38="Required (R)", 0.62, 1))</f>
        <v>0</v>
      </c>
      <c r="Y38" s="9">
        <f>IF(ISBLANK(I38),0,
 IF($I38="Unchanged (U)", 6.42, 1) *
 IF($I38="Changed ( C )", 7.52, 1))</f>
        <v>0</v>
      </c>
      <c r="Z38" s="9">
        <f>IF(ISBLANK(J38),0,
 IF($J38="None (N)", 0, 1) *
 IF($J38="Low (L)", 0.22, 1) *
 IF($J38="High (H)", 0.56, 1))</f>
        <v>0</v>
      </c>
      <c r="AA38" s="9">
        <f>IF(ISBLANK(K38),0,
 IF($K38="None (N)", 0, 1) *
 IF($K38="Low (L)", 0.22, 1) *
 IF($K38="High (H)", 0.56, 1))</f>
        <v>0</v>
      </c>
      <c r="AB38" s="9">
        <f>IF(ISBLANK(L38),0,
 IF($L38="None (N)", 0, 1) *
 IF($L38="Low (L)", 0.22, 1) *
 IF($L38="High (H)", 0.56, 1))</f>
        <v>0</v>
      </c>
      <c r="AC38" s="9">
        <f>8.22 * $S38 * $T38 * $U38 * $X38</f>
        <v>0</v>
      </c>
      <c r="AD38" s="9">
        <f>(1 - ((1 - $Z38) * (1 - $AA38) * (1 - $AB38)))</f>
        <v>0</v>
      </c>
      <c r="AE38" s="9">
        <f>IF($I38="Unchanged (U)",
  $Y38 * $AD38,
  $Y38 * ($AD38 - 0.029) -
   3.25 * POWER($AD38 - 0.02, 15))</f>
        <v>1.0649600000000003E-25</v>
      </c>
      <c r="AF38" s="9">
        <f>IF($AE38&lt;=0, 0,
  IF($I38="Unchanged (U)",
    MIN($AC38 + $AE38, 10),
    MIN(($AC38 + $AE38) * 1.08, 10)))</f>
        <v>1.1501568000000004E-25</v>
      </c>
      <c r="AG38" s="77">
        <f>IF(ISBLANK(E41),0,
IF($E41="Non Applicable [0]", 0,1) *
IF($E41="Dégats limités sur la production [1]", 1,1) *
IF($E41="Dégats significatifs sur la production [2]",2,1)*
IF($E41="Dégats majeurs sur la production [3]",3,1) *
IF($E41="Arrêt de production sur le long terme [4]",4,1))</f>
        <v>0</v>
      </c>
      <c r="AH38" s="77">
        <f>IF(ISBLANK(G41),0,
IF($G41="Non Applicable [0]", 0,1) *
IF($G41="Non respect des engagements et SLA [1]", 1,1) *
IF($G41="Non respect d'une norme obligatoire (PCI-DSS, RGPD, …) [2]",2,1)*
IF($G41="Perte d'une certification (ISO, PCI-DSS, …) [3]", 3,1) *
IF($G41="Poursuite judiciaire possible [4]",4,1))</f>
        <v>0</v>
      </c>
      <c r="AI38" s="77">
        <f>IF(ISBLANK(I41),0,
IF($I41="Non Applicable [0]", 0,1) *
IF($I41="Les coûts de dommages sont moins élevés que résoudre le problème [1]", 1,1) *
IF($I41="Effet mineur sur le bénéfice annuel [2]",2,1)*
IF($I41="Effet significatif sur le bénéfice annuel [3]", 3,1) *
IF($I41="Pouvant amener au dépôt de bilan [4]",4,1))</f>
        <v>0</v>
      </c>
      <c r="AJ38" s="77">
        <f>IF(ISBLANK(K41),0,
IF($K41="Non Applicable [0]",0,1) *
IF($K41="Dégâts minimes [1]", 1,1) *
IF($K41="Perte de confiance [2]",2,1)*
IF($K41="Perte de grandes comptes [3]", 3,1) *
IF($K41="Dégradation de la marque [4]",4,1))</f>
        <v>0</v>
      </c>
    </row>
    <row r="39" spans="1:36">
      <c r="A39" s="146" t="s">
        <v>118</v>
      </c>
      <c r="B39" s="147"/>
      <c r="C39" s="147"/>
      <c r="D39" s="148"/>
      <c r="E39" s="188" t="s">
        <v>95</v>
      </c>
      <c r="F39" s="189"/>
      <c r="G39" s="189"/>
      <c r="H39" s="189"/>
      <c r="I39" s="189"/>
      <c r="J39" s="189"/>
      <c r="K39" s="189"/>
      <c r="L39" s="190"/>
      <c r="M39" s="72"/>
      <c r="N39" s="72"/>
      <c r="O39" s="74"/>
      <c r="P39" s="42"/>
      <c r="Q39" s="42"/>
      <c r="R39" s="42"/>
      <c r="S39" s="75"/>
      <c r="T39" s="75"/>
      <c r="U39" s="75"/>
      <c r="V39" s="75"/>
      <c r="W39" s="75"/>
      <c r="X39" s="75"/>
      <c r="Y39" s="75"/>
      <c r="Z39" s="75"/>
      <c r="AA39" s="75"/>
      <c r="AB39" s="75"/>
      <c r="AC39" s="75"/>
      <c r="AD39" s="75"/>
      <c r="AE39" s="75"/>
      <c r="AF39" s="75"/>
    </row>
    <row r="40" spans="1:36" ht="15.75" thickBot="1">
      <c r="A40" s="149"/>
      <c r="B40" s="150"/>
      <c r="C40" s="150"/>
      <c r="D40" s="151"/>
      <c r="E40" s="187" t="s">
        <v>24</v>
      </c>
      <c r="F40" s="187"/>
      <c r="G40" s="187" t="s">
        <v>26</v>
      </c>
      <c r="H40" s="187"/>
      <c r="I40" s="187" t="s">
        <v>23</v>
      </c>
      <c r="J40" s="187"/>
      <c r="K40" s="187" t="s">
        <v>25</v>
      </c>
      <c r="L40" s="191"/>
      <c r="M40" s="72"/>
      <c r="N40" s="72"/>
      <c r="O40" s="74"/>
      <c r="P40" s="42"/>
      <c r="Q40" s="42"/>
      <c r="R40" s="42"/>
      <c r="S40" s="75"/>
      <c r="T40" s="75"/>
      <c r="U40" s="75"/>
      <c r="V40" s="75"/>
      <c r="W40" s="75"/>
      <c r="X40" s="75"/>
      <c r="Y40" s="75"/>
      <c r="Z40" s="75"/>
      <c r="AA40" s="75"/>
      <c r="AB40" s="75"/>
      <c r="AC40" s="75"/>
      <c r="AD40" s="75"/>
      <c r="AE40" s="75"/>
      <c r="AF40" s="75"/>
    </row>
    <row r="41" spans="1:36" ht="50.45" customHeight="1" thickBot="1">
      <c r="A41" s="163"/>
      <c r="B41" s="164"/>
      <c r="C41" s="164"/>
      <c r="D41" s="165"/>
      <c r="E41" s="182"/>
      <c r="F41" s="182"/>
      <c r="G41" s="182"/>
      <c r="H41" s="182"/>
      <c r="I41" s="182"/>
      <c r="J41" s="182"/>
      <c r="K41" s="182"/>
      <c r="L41" s="183"/>
      <c r="M41" s="72"/>
      <c r="N41" s="72"/>
      <c r="O41" s="74"/>
      <c r="P41" s="42"/>
      <c r="Q41" s="42"/>
      <c r="R41" s="42"/>
      <c r="S41" s="75"/>
      <c r="T41" s="75"/>
      <c r="U41" s="75"/>
      <c r="V41" s="75"/>
      <c r="W41" s="75"/>
      <c r="X41" s="75"/>
      <c r="Y41" s="75"/>
      <c r="Z41" s="75"/>
      <c r="AA41" s="75"/>
      <c r="AB41" s="75"/>
      <c r="AC41" s="75"/>
      <c r="AD41" s="75"/>
      <c r="AE41" s="75"/>
      <c r="AF41" s="75"/>
    </row>
    <row r="42" spans="1:36" ht="15.75" customHeight="1"/>
    <row r="43" spans="1:36" ht="15.75" customHeight="1"/>
    <row r="44" spans="1:36" ht="15.75" customHeight="1" thickBot="1"/>
    <row r="45" spans="1:36" ht="28.15" customHeight="1" thickBot="1">
      <c r="A45" s="166">
        <v>5</v>
      </c>
      <c r="B45" s="167"/>
      <c r="C45" s="167"/>
      <c r="D45" s="168"/>
    </row>
    <row r="46" spans="1:36" ht="13.5" thickBot="1">
      <c r="A46" s="155" t="s">
        <v>33</v>
      </c>
      <c r="B46" s="157" t="s">
        <v>117</v>
      </c>
      <c r="C46" s="157" t="s">
        <v>77</v>
      </c>
      <c r="D46" s="159" t="s">
        <v>135</v>
      </c>
      <c r="E46" s="172" t="s">
        <v>37</v>
      </c>
      <c r="F46" s="173"/>
      <c r="G46" s="173"/>
      <c r="H46" s="173"/>
      <c r="I46" s="174"/>
      <c r="J46" s="175" t="s">
        <v>55</v>
      </c>
      <c r="K46" s="176"/>
      <c r="L46" s="177"/>
    </row>
    <row r="47" spans="1:36" ht="26.25" thickBot="1">
      <c r="A47" s="156"/>
      <c r="B47" s="158"/>
      <c r="C47" s="158"/>
      <c r="D47" s="160"/>
      <c r="E47" s="35" t="s">
        <v>54</v>
      </c>
      <c r="F47" s="11" t="s">
        <v>63</v>
      </c>
      <c r="G47" s="11" t="s">
        <v>64</v>
      </c>
      <c r="H47" s="11" t="s">
        <v>65</v>
      </c>
      <c r="I47" s="36" t="s">
        <v>36</v>
      </c>
      <c r="J47" s="35" t="s">
        <v>74</v>
      </c>
      <c r="K47" s="11" t="s">
        <v>73</v>
      </c>
      <c r="L47" s="36" t="s">
        <v>72</v>
      </c>
      <c r="M47" s="85" t="s">
        <v>75</v>
      </c>
      <c r="N47" s="46" t="s">
        <v>136</v>
      </c>
      <c r="O47" s="45" t="s">
        <v>139</v>
      </c>
      <c r="P47" s="33"/>
      <c r="Q47" s="33"/>
      <c r="R47" s="33"/>
      <c r="S47" s="41" t="s">
        <v>54</v>
      </c>
      <c r="T47" s="40" t="s">
        <v>67</v>
      </c>
      <c r="U47" s="40" t="s">
        <v>68</v>
      </c>
      <c r="V47" s="40" t="s">
        <v>57</v>
      </c>
      <c r="W47" s="40" t="s">
        <v>58</v>
      </c>
      <c r="X47" s="40" t="s">
        <v>69</v>
      </c>
      <c r="Y47" s="40" t="s">
        <v>36</v>
      </c>
      <c r="Z47" s="40" t="s">
        <v>70</v>
      </c>
      <c r="AA47" s="40" t="s">
        <v>66</v>
      </c>
      <c r="AB47" s="40" t="s">
        <v>71</v>
      </c>
      <c r="AC47" s="40" t="s">
        <v>59</v>
      </c>
      <c r="AD47" s="40" t="s">
        <v>60</v>
      </c>
      <c r="AE47" s="40" t="s">
        <v>61</v>
      </c>
      <c r="AF47" s="40" t="s">
        <v>62</v>
      </c>
      <c r="AG47" s="78" t="s">
        <v>104</v>
      </c>
      <c r="AH47" s="78" t="s">
        <v>103</v>
      </c>
      <c r="AI47" s="78" t="s">
        <v>105</v>
      </c>
      <c r="AJ47" s="78" t="s">
        <v>98</v>
      </c>
    </row>
    <row r="48" spans="1:36" ht="55.5" customHeight="1" thickBot="1">
      <c r="A48" s="88"/>
      <c r="B48" s="83"/>
      <c r="C48" s="84"/>
      <c r="D48" s="83"/>
      <c r="E48" s="28"/>
      <c r="F48" s="29"/>
      <c r="G48" s="30"/>
      <c r="H48" s="86"/>
      <c r="I48" s="87"/>
      <c r="J48" s="37"/>
      <c r="K48" s="38"/>
      <c r="L48" s="39"/>
      <c r="M48" s="59">
        <f>ROUNDUP(($AF48*10)/10, 1)</f>
        <v>0.1</v>
      </c>
      <c r="N48" s="59">
        <f>AVERAGE(AG48:AJ48) * 2.5</f>
        <v>0</v>
      </c>
      <c r="O48" s="34">
        <f>M48*N48 /10</f>
        <v>0</v>
      </c>
      <c r="P48" s="32"/>
      <c r="Q48" s="32"/>
      <c r="R48" s="32"/>
      <c r="S48" s="9">
        <f>IF(ISBLANK(E48),0,
 IF($E48="Network (N)", 0.85, 1) *
 IF($E48="Adjacent (A)", 0.62, 1) *
 IF($E48="Local (L)", 0.55, 1) *
 IF($E48="Physical (P)", 0.2, 1))</f>
        <v>0</v>
      </c>
      <c r="T48" s="9">
        <f>IF(ISBLANK(F48),0,
 IF($F48="High (H)", 0.44, 1) *
 IF($F48="Low (L)", 0.77, 1))</f>
        <v>0</v>
      </c>
      <c r="U48" s="9">
        <f>IF(ISBLANK(G48),0,
 IF($G48="None (N)", 0.85, 1) *
 IF($G48="Low (L)", $V48, 1) *
 IF($G48="High (H)", $W48, 1))</f>
        <v>0</v>
      </c>
      <c r="V48" s="9">
        <f>IF($I48="Unchanged (U)", 0.62, 0.68)</f>
        <v>0.68</v>
      </c>
      <c r="W48" s="9">
        <f>IF($I48="Unchanged (U)", 0.27, 0.5)</f>
        <v>0.5</v>
      </c>
      <c r="X48" s="9">
        <f>IF(ISBLANK(H48),0,
 IF($H48="None (N)", 0.85, 1) *
 IF($H48="Required (R)", 0.62, 1))</f>
        <v>0</v>
      </c>
      <c r="Y48" s="9">
        <f>IF(ISBLANK(I48),0,
 IF($I48="Unchanged (U)", 6.42, 1) *
 IF($I48="Changed ( C )", 7.52, 1))</f>
        <v>0</v>
      </c>
      <c r="Z48" s="9">
        <f>IF(ISBLANK(J48),0,
 IF($J48="None (N)", 0, 1) *
 IF($J48="Low (L)", 0.22, 1) *
 IF($J48="High (H)", 0.56, 1))</f>
        <v>0</v>
      </c>
      <c r="AA48" s="9">
        <f>IF(ISBLANK(K48),0,
 IF($K48="None (N)", 0, 1) *
 IF($K48="Low (L)", 0.22, 1) *
 IF($K48="High (H)", 0.56, 1))</f>
        <v>0</v>
      </c>
      <c r="AB48" s="9">
        <f>IF(ISBLANK(L48),0,
 IF($L48="None (N)", 0, 1) *
 IF($L48="Low (L)", 0.22, 1) *
 IF($L48="High (H)", 0.56, 1))</f>
        <v>0</v>
      </c>
      <c r="AC48" s="9">
        <f>8.22 * $S48 * $T48 * $U48 * $X48</f>
        <v>0</v>
      </c>
      <c r="AD48" s="9">
        <f>(1 - ((1 - $Z48) * (1 - $AA48) * (1 - $AB48)))</f>
        <v>0</v>
      </c>
      <c r="AE48" s="9">
        <f>IF($I48="Unchanged (U)",
  $Y48 * $AD48,
  $Y48 * ($AD48 - 0.029) -
   3.25 * POWER($AD48 - 0.02, 15))</f>
        <v>1.0649600000000003E-25</v>
      </c>
      <c r="AF48" s="9">
        <f>IF($AE48&lt;=0, 0,
  IF($I48="Unchanged (U)",
    MIN($AC48 + $AE48, 10),
    MIN(($AC48 + $AE48) * 1.08, 10)))</f>
        <v>1.1501568000000004E-25</v>
      </c>
      <c r="AG48" s="77">
        <f>IF(ISBLANK(E51),0,
IF($E51="Non Applicable [0]", 0,1) *
IF($E51="Dégats limités sur la production [1]", 1,1) *
IF($E51="Dégats significatifs sur la production [2]",2,1)*
IF($E51="Dégats majeurs sur la production [3]",3,1) *
IF($E51="Arrêt de production sur le long terme [4]",4,1))</f>
        <v>0</v>
      </c>
      <c r="AH48" s="77">
        <f>IF(ISBLANK(G51),0,
IF($G51="Non Applicable [0]", 0,1) *
IF($G51="Non respect des engagements et SLA [1]", 1,1) *
IF($G51="Non respect d'une norme obligatoire (PCI-DSS, RGPD, …) [2]",2,1)*
IF($G51="Perte d'une certification (ISO, PCI-DSS, …) [3]", 3,1) *
IF($G51="Poursuite judiciaire possible [4]",4,1))</f>
        <v>0</v>
      </c>
      <c r="AI48" s="77">
        <f>IF(ISBLANK(I51),0,
IF($I51="Non Applicable [0]", 0,1) *
IF($I51="Les coûts de dommages sont moins élevés que résoudre le problème [1]", 1,1) *
IF($I51="Effet mineur sur le bénéfice annuel [2]",2,1)*
IF($I51="Effet significatif sur le bénéfice annuel [3]", 3,1) *
IF($I51="Pouvant amener au dépôt de bilan [4]",4,1))</f>
        <v>0</v>
      </c>
      <c r="AJ48" s="77">
        <f>IF(ISBLANK(K51),0,
IF($K51="Non Applicable [0]",0,1) *
IF($K51="Dégâts minimes [1]", 1,1) *
IF($K51="Perte de confiance [2]",2,1)*
IF($K51="Perte de grandes comptes [3]", 3,1) *
IF($K51="Dégradation de la marque [4]",4,1))</f>
        <v>0</v>
      </c>
    </row>
    <row r="49" spans="1:36">
      <c r="A49" s="146" t="s">
        <v>118</v>
      </c>
      <c r="B49" s="147"/>
      <c r="C49" s="147"/>
      <c r="D49" s="148"/>
      <c r="E49" s="188" t="s">
        <v>95</v>
      </c>
      <c r="F49" s="189"/>
      <c r="G49" s="189"/>
      <c r="H49" s="189"/>
      <c r="I49" s="189"/>
      <c r="J49" s="189"/>
      <c r="K49" s="189"/>
      <c r="L49" s="190"/>
      <c r="M49" s="72"/>
      <c r="N49" s="72"/>
      <c r="O49" s="74"/>
      <c r="P49" s="42"/>
      <c r="Q49" s="42"/>
      <c r="R49" s="42"/>
      <c r="S49" s="75"/>
      <c r="T49" s="75"/>
      <c r="U49" s="75"/>
      <c r="V49" s="75"/>
      <c r="W49" s="75"/>
      <c r="X49" s="75"/>
      <c r="Y49" s="75"/>
      <c r="Z49" s="75"/>
      <c r="AA49" s="75"/>
      <c r="AB49" s="75"/>
      <c r="AC49" s="75"/>
      <c r="AD49" s="75"/>
      <c r="AE49" s="75"/>
      <c r="AF49" s="75"/>
    </row>
    <row r="50" spans="1:36" ht="15.75" thickBot="1">
      <c r="A50" s="149"/>
      <c r="B50" s="150"/>
      <c r="C50" s="150"/>
      <c r="D50" s="151"/>
      <c r="E50" s="187" t="s">
        <v>24</v>
      </c>
      <c r="F50" s="187"/>
      <c r="G50" s="187" t="s">
        <v>26</v>
      </c>
      <c r="H50" s="187"/>
      <c r="I50" s="187" t="s">
        <v>23</v>
      </c>
      <c r="J50" s="187"/>
      <c r="K50" s="187" t="s">
        <v>25</v>
      </c>
      <c r="L50" s="191"/>
      <c r="M50" s="72"/>
      <c r="N50" s="72"/>
      <c r="O50" s="74"/>
      <c r="P50" s="42"/>
      <c r="Q50" s="42"/>
      <c r="R50" s="42"/>
      <c r="S50" s="75"/>
      <c r="T50" s="75"/>
      <c r="U50" s="75"/>
      <c r="V50" s="75"/>
      <c r="W50" s="75"/>
      <c r="X50" s="75"/>
      <c r="Y50" s="75"/>
      <c r="Z50" s="75"/>
      <c r="AA50" s="75"/>
      <c r="AB50" s="75"/>
      <c r="AC50" s="75"/>
      <c r="AD50" s="75"/>
      <c r="AE50" s="75"/>
      <c r="AF50" s="75"/>
    </row>
    <row r="51" spans="1:36" ht="50.45" customHeight="1" thickBot="1">
      <c r="A51" s="163"/>
      <c r="B51" s="164"/>
      <c r="C51" s="164"/>
      <c r="D51" s="165"/>
      <c r="E51" s="182"/>
      <c r="F51" s="182"/>
      <c r="G51" s="182"/>
      <c r="H51" s="182"/>
      <c r="I51" s="182"/>
      <c r="J51" s="182"/>
      <c r="K51" s="182"/>
      <c r="L51" s="183"/>
      <c r="M51" s="72"/>
      <c r="N51" s="72"/>
      <c r="O51" s="74"/>
      <c r="P51" s="42"/>
      <c r="Q51" s="42"/>
      <c r="R51" s="42"/>
      <c r="S51" s="75"/>
      <c r="T51" s="75"/>
      <c r="U51" s="75"/>
      <c r="V51" s="75"/>
      <c r="W51" s="75"/>
      <c r="X51" s="75"/>
      <c r="Y51" s="75"/>
      <c r="Z51" s="75"/>
      <c r="AA51" s="75"/>
      <c r="AB51" s="75"/>
      <c r="AC51" s="75"/>
      <c r="AD51" s="75"/>
      <c r="AE51" s="75"/>
      <c r="AF51" s="75"/>
    </row>
    <row r="52" spans="1:36" ht="15.75" customHeight="1"/>
    <row r="53" spans="1:36" ht="15.75" customHeight="1"/>
    <row r="54" spans="1:36" ht="15.75" customHeight="1" thickBot="1"/>
    <row r="55" spans="1:36" ht="27.6" customHeight="1" thickBot="1">
      <c r="A55" s="166">
        <v>6</v>
      </c>
      <c r="B55" s="167"/>
      <c r="C55" s="167"/>
      <c r="D55" s="168"/>
    </row>
    <row r="56" spans="1:36" ht="13.5" thickBot="1">
      <c r="A56" s="155" t="s">
        <v>33</v>
      </c>
      <c r="B56" s="157" t="s">
        <v>117</v>
      </c>
      <c r="C56" s="157" t="s">
        <v>77</v>
      </c>
      <c r="D56" s="159" t="s">
        <v>135</v>
      </c>
      <c r="E56" s="172" t="s">
        <v>37</v>
      </c>
      <c r="F56" s="173"/>
      <c r="G56" s="173"/>
      <c r="H56" s="173"/>
      <c r="I56" s="174"/>
      <c r="J56" s="175" t="s">
        <v>55</v>
      </c>
      <c r="K56" s="176"/>
      <c r="L56" s="177"/>
    </row>
    <row r="57" spans="1:36" ht="26.25" thickBot="1">
      <c r="A57" s="156"/>
      <c r="B57" s="158"/>
      <c r="C57" s="158"/>
      <c r="D57" s="160"/>
      <c r="E57" s="35" t="s">
        <v>54</v>
      </c>
      <c r="F57" s="11" t="s">
        <v>63</v>
      </c>
      <c r="G57" s="11" t="s">
        <v>64</v>
      </c>
      <c r="H57" s="11" t="s">
        <v>65</v>
      </c>
      <c r="I57" s="36" t="s">
        <v>36</v>
      </c>
      <c r="J57" s="35" t="s">
        <v>74</v>
      </c>
      <c r="K57" s="11" t="s">
        <v>73</v>
      </c>
      <c r="L57" s="36" t="s">
        <v>72</v>
      </c>
      <c r="M57" s="85" t="s">
        <v>75</v>
      </c>
      <c r="N57" s="46" t="s">
        <v>136</v>
      </c>
      <c r="O57" s="45" t="s">
        <v>139</v>
      </c>
      <c r="P57" s="33"/>
      <c r="Q57" s="33"/>
      <c r="R57" s="33"/>
      <c r="S57" s="41" t="s">
        <v>54</v>
      </c>
      <c r="T57" s="40" t="s">
        <v>67</v>
      </c>
      <c r="U57" s="40" t="s">
        <v>68</v>
      </c>
      <c r="V57" s="40" t="s">
        <v>57</v>
      </c>
      <c r="W57" s="40" t="s">
        <v>58</v>
      </c>
      <c r="X57" s="40" t="s">
        <v>69</v>
      </c>
      <c r="Y57" s="40" t="s">
        <v>36</v>
      </c>
      <c r="Z57" s="40" t="s">
        <v>70</v>
      </c>
      <c r="AA57" s="40" t="s">
        <v>66</v>
      </c>
      <c r="AB57" s="40" t="s">
        <v>71</v>
      </c>
      <c r="AC57" s="40" t="s">
        <v>59</v>
      </c>
      <c r="AD57" s="40" t="s">
        <v>60</v>
      </c>
      <c r="AE57" s="40" t="s">
        <v>61</v>
      </c>
      <c r="AF57" s="40" t="s">
        <v>62</v>
      </c>
      <c r="AG57" s="78" t="s">
        <v>104</v>
      </c>
      <c r="AH57" s="78" t="s">
        <v>103</v>
      </c>
      <c r="AI57" s="78" t="s">
        <v>105</v>
      </c>
      <c r="AJ57" s="78" t="s">
        <v>98</v>
      </c>
    </row>
    <row r="58" spans="1:36" ht="55.5" customHeight="1" thickBot="1">
      <c r="A58" s="88"/>
      <c r="B58" s="83"/>
      <c r="C58" s="84"/>
      <c r="D58" s="83"/>
      <c r="E58" s="28"/>
      <c r="F58" s="29"/>
      <c r="G58" s="30"/>
      <c r="H58" s="86"/>
      <c r="I58" s="87"/>
      <c r="J58" s="37"/>
      <c r="K58" s="38"/>
      <c r="L58" s="39"/>
      <c r="M58" s="59">
        <f>ROUNDUP(($AF58*10)/10, 1)</f>
        <v>0.1</v>
      </c>
      <c r="N58" s="59">
        <f>AVERAGE(AG58:AJ58) * 2.5</f>
        <v>0</v>
      </c>
      <c r="O58" s="34">
        <f>M58*N58 /10</f>
        <v>0</v>
      </c>
      <c r="P58" s="32"/>
      <c r="Q58" s="32"/>
      <c r="R58" s="32"/>
      <c r="S58" s="9">
        <f>IF(ISBLANK(E58),0,
 IF($E58="Network (N)", 0.85, 1) *
 IF($E58="Adjacent (A)", 0.62, 1) *
 IF($E58="Local (L)", 0.55, 1) *
 IF($E58="Physical (P)", 0.2, 1))</f>
        <v>0</v>
      </c>
      <c r="T58" s="9">
        <f>IF(ISBLANK(F58),0,
 IF($F58="High (H)", 0.44, 1) *
 IF($F58="Low (L)", 0.77, 1))</f>
        <v>0</v>
      </c>
      <c r="U58" s="9">
        <f>IF(ISBLANK(G58),0,
 IF($G58="None (N)", 0.85, 1) *
 IF($G58="Low (L)", $V58, 1) *
 IF($G58="High (H)", $W58, 1))</f>
        <v>0</v>
      </c>
      <c r="V58" s="9">
        <f>IF($I58="Unchanged (U)", 0.62, 0.68)</f>
        <v>0.68</v>
      </c>
      <c r="W58" s="9">
        <f>IF($I58="Unchanged (U)", 0.27, 0.5)</f>
        <v>0.5</v>
      </c>
      <c r="X58" s="9">
        <f>IF(ISBLANK(H58),0,
 IF($H58="None (N)", 0.85, 1) *
 IF($H58="Required (R)", 0.62, 1))</f>
        <v>0</v>
      </c>
      <c r="Y58" s="9">
        <f>IF(ISBLANK(I58),0,
 IF($I58="Unchanged (U)", 6.42, 1) *
 IF($I58="Changed ( C )", 7.52, 1))</f>
        <v>0</v>
      </c>
      <c r="Z58" s="9">
        <f>IF(ISBLANK(J58),0,
 IF($J58="None (N)", 0, 1) *
 IF($J58="Low (L)", 0.22, 1) *
 IF($J58="High (H)", 0.56, 1))</f>
        <v>0</v>
      </c>
      <c r="AA58" s="9">
        <f>IF(ISBLANK(K58),0,
 IF($K58="None (N)", 0, 1) *
 IF($K58="Low (L)", 0.22, 1) *
 IF($K58="High (H)", 0.56, 1))</f>
        <v>0</v>
      </c>
      <c r="AB58" s="9">
        <f>IF(ISBLANK(L58),0,
 IF($L58="None (N)", 0, 1) *
 IF($L58="Low (L)", 0.22, 1) *
 IF($L58="High (H)", 0.56, 1))</f>
        <v>0</v>
      </c>
      <c r="AC58" s="9">
        <f>8.22 * $S58 * $T58 * $U58 * $X58</f>
        <v>0</v>
      </c>
      <c r="AD58" s="9">
        <f>(1 - ((1 - $Z58) * (1 - $AA58) * (1 - $AB58)))</f>
        <v>0</v>
      </c>
      <c r="AE58" s="9">
        <f>IF($I58="Unchanged (U)",
  $Y58 * $AD58,
  $Y58 * ($AD58 - 0.029) -
   3.25 * POWER($AD58 - 0.02, 15))</f>
        <v>1.0649600000000003E-25</v>
      </c>
      <c r="AF58" s="9">
        <f>IF($AE58&lt;=0, 0,
  IF($I58="Unchanged (U)",
    MIN($AC58 + $AE58, 10),
    MIN(($AC58 + $AE58) * 1.08, 10)))</f>
        <v>1.1501568000000004E-25</v>
      </c>
      <c r="AG58" s="77">
        <f>IF(ISBLANK(E61),0,
IF($E61="Non Applicable [0]", 0,1) *
IF($E61="Dégats limités sur la production [1]", 1,1) *
IF($E61="Dégats significatifs sur la production [2]",2,1)*
IF($E61="Dégats majeurs sur la production [3]",3,1) *
IF($E61="Arrêt de production sur le long terme [4]",4,1))</f>
        <v>0</v>
      </c>
      <c r="AH58" s="77">
        <f>IF(ISBLANK(G61),0,
IF($G61="Non Applicable [0]", 0,1) *
IF($G61="Non respect des engagements et SLA [1]", 1,1) *
IF($G61="Non respect d'une norme obligatoire (PCI-DSS, RGPD, …) [2]",2,1)*
IF($G61="Perte d'une certification (ISO, PCI-DSS, …) [3]", 3,1) *
IF($G61="Poursuite judiciaire possible [4]",4,1))</f>
        <v>0</v>
      </c>
      <c r="AI58" s="77">
        <f>IF(ISBLANK(I61),0,
IF($I61="Non Applicable [0]", 0,1) *
IF($I61="Les coûts de dommages sont moins élevés que résoudre le problème [1]", 1,1) *
IF($I61="Effet mineur sur le bénéfice annuel [2]",2,1)*
IF($I61="Effet significatif sur le bénéfice annuel [3]", 3,1) *
IF($I61="Pouvant amener au dépôt de bilan [4]",4,1))</f>
        <v>0</v>
      </c>
      <c r="AJ58" s="77">
        <f>IF(ISBLANK(K61),0,
IF($K61="Non Applicable [0]",0,1) *
IF($K61="Dégâts minimes [1]", 1,1) *
IF($K61="Perte de confiance [2]",2,1)*
IF($K61="Perte de grandes comptes [3]", 3,1) *
IF($K61="Dégradation de la marque [4]",4,1))</f>
        <v>0</v>
      </c>
    </row>
    <row r="59" spans="1:36">
      <c r="A59" s="146" t="s">
        <v>118</v>
      </c>
      <c r="B59" s="147"/>
      <c r="C59" s="147"/>
      <c r="D59" s="148"/>
      <c r="E59" s="188" t="s">
        <v>95</v>
      </c>
      <c r="F59" s="189"/>
      <c r="G59" s="189"/>
      <c r="H59" s="189"/>
      <c r="I59" s="189"/>
      <c r="J59" s="189"/>
      <c r="K59" s="189"/>
      <c r="L59" s="190"/>
      <c r="M59" s="72"/>
      <c r="N59" s="72"/>
      <c r="O59" s="74"/>
      <c r="P59" s="42"/>
      <c r="Q59" s="42"/>
      <c r="R59" s="42"/>
      <c r="S59" s="75"/>
      <c r="T59" s="75"/>
      <c r="U59" s="75"/>
      <c r="V59" s="75"/>
      <c r="W59" s="75"/>
      <c r="X59" s="75"/>
      <c r="Y59" s="75"/>
      <c r="Z59" s="75"/>
      <c r="AA59" s="75"/>
      <c r="AB59" s="75"/>
      <c r="AC59" s="75"/>
      <c r="AD59" s="75"/>
      <c r="AE59" s="75"/>
      <c r="AF59" s="75"/>
    </row>
    <row r="60" spans="1:36" ht="15.75" thickBot="1">
      <c r="A60" s="149"/>
      <c r="B60" s="150"/>
      <c r="C60" s="150"/>
      <c r="D60" s="151"/>
      <c r="E60" s="187" t="s">
        <v>24</v>
      </c>
      <c r="F60" s="187"/>
      <c r="G60" s="187" t="s">
        <v>26</v>
      </c>
      <c r="H60" s="187"/>
      <c r="I60" s="187" t="s">
        <v>23</v>
      </c>
      <c r="J60" s="187"/>
      <c r="K60" s="187" t="s">
        <v>25</v>
      </c>
      <c r="L60" s="191"/>
      <c r="M60" s="72"/>
      <c r="N60" s="72"/>
      <c r="O60" s="74"/>
      <c r="P60" s="42"/>
      <c r="Q60" s="42"/>
      <c r="R60" s="42"/>
      <c r="S60" s="75"/>
      <c r="T60" s="75"/>
      <c r="U60" s="75"/>
      <c r="V60" s="75"/>
      <c r="W60" s="75"/>
      <c r="X60" s="75"/>
      <c r="Y60" s="75"/>
      <c r="Z60" s="75"/>
      <c r="AA60" s="75"/>
      <c r="AB60" s="75"/>
      <c r="AC60" s="75"/>
      <c r="AD60" s="75"/>
      <c r="AE60" s="75"/>
      <c r="AF60" s="75"/>
    </row>
    <row r="61" spans="1:36" ht="50.45" customHeight="1" thickBot="1">
      <c r="A61" s="163"/>
      <c r="B61" s="164"/>
      <c r="C61" s="164"/>
      <c r="D61" s="165"/>
      <c r="E61" s="182"/>
      <c r="F61" s="182"/>
      <c r="G61" s="182"/>
      <c r="H61" s="182"/>
      <c r="I61" s="182"/>
      <c r="J61" s="182"/>
      <c r="K61" s="182"/>
      <c r="L61" s="183"/>
      <c r="M61" s="72"/>
      <c r="N61" s="72"/>
      <c r="O61" s="74"/>
      <c r="P61" s="42"/>
      <c r="Q61" s="42"/>
      <c r="R61" s="42"/>
      <c r="S61" s="75"/>
      <c r="T61" s="75"/>
      <c r="U61" s="75"/>
      <c r="V61" s="75"/>
      <c r="W61" s="75"/>
      <c r="X61" s="75"/>
      <c r="Y61" s="75"/>
      <c r="Z61" s="75"/>
      <c r="AA61" s="75"/>
      <c r="AB61" s="75"/>
      <c r="AC61" s="75"/>
      <c r="AD61" s="75"/>
      <c r="AE61" s="75"/>
      <c r="AF61" s="75"/>
    </row>
    <row r="62" spans="1:36" ht="15.75" customHeight="1"/>
    <row r="63" spans="1:36" ht="15.75" customHeight="1"/>
    <row r="64" spans="1:36" ht="15.75" customHeight="1" thickBot="1"/>
    <row r="65" spans="1:36" ht="24" customHeight="1" thickBot="1">
      <c r="A65" s="166">
        <v>7</v>
      </c>
      <c r="B65" s="167"/>
      <c r="C65" s="167"/>
      <c r="D65" s="168"/>
    </row>
    <row r="66" spans="1:36" ht="13.5" thickBot="1">
      <c r="A66" s="155" t="s">
        <v>33</v>
      </c>
      <c r="B66" s="157" t="s">
        <v>117</v>
      </c>
      <c r="C66" s="157" t="s">
        <v>77</v>
      </c>
      <c r="D66" s="159" t="s">
        <v>135</v>
      </c>
      <c r="E66" s="172" t="s">
        <v>37</v>
      </c>
      <c r="F66" s="173"/>
      <c r="G66" s="173"/>
      <c r="H66" s="173"/>
      <c r="I66" s="174"/>
      <c r="J66" s="175" t="s">
        <v>55</v>
      </c>
      <c r="K66" s="176"/>
      <c r="L66" s="177"/>
    </row>
    <row r="67" spans="1:36" ht="26.25" thickBot="1">
      <c r="A67" s="156"/>
      <c r="B67" s="158"/>
      <c r="C67" s="158"/>
      <c r="D67" s="160"/>
      <c r="E67" s="35" t="s">
        <v>54</v>
      </c>
      <c r="F67" s="11" t="s">
        <v>63</v>
      </c>
      <c r="G67" s="11" t="s">
        <v>64</v>
      </c>
      <c r="H67" s="11" t="s">
        <v>65</v>
      </c>
      <c r="I67" s="36" t="s">
        <v>36</v>
      </c>
      <c r="J67" s="35" t="s">
        <v>74</v>
      </c>
      <c r="K67" s="11" t="s">
        <v>73</v>
      </c>
      <c r="L67" s="36" t="s">
        <v>72</v>
      </c>
      <c r="M67" s="85" t="s">
        <v>75</v>
      </c>
      <c r="N67" s="46" t="s">
        <v>136</v>
      </c>
      <c r="O67" s="45" t="s">
        <v>139</v>
      </c>
      <c r="P67" s="33"/>
      <c r="Q67" s="33"/>
      <c r="R67" s="33"/>
      <c r="S67" s="41" t="s">
        <v>54</v>
      </c>
      <c r="T67" s="40" t="s">
        <v>67</v>
      </c>
      <c r="U67" s="40" t="s">
        <v>68</v>
      </c>
      <c r="V67" s="40" t="s">
        <v>57</v>
      </c>
      <c r="W67" s="40" t="s">
        <v>58</v>
      </c>
      <c r="X67" s="40" t="s">
        <v>69</v>
      </c>
      <c r="Y67" s="40" t="s">
        <v>36</v>
      </c>
      <c r="Z67" s="40" t="s">
        <v>70</v>
      </c>
      <c r="AA67" s="40" t="s">
        <v>66</v>
      </c>
      <c r="AB67" s="40" t="s">
        <v>71</v>
      </c>
      <c r="AC67" s="40" t="s">
        <v>59</v>
      </c>
      <c r="AD67" s="40" t="s">
        <v>60</v>
      </c>
      <c r="AE67" s="40" t="s">
        <v>61</v>
      </c>
      <c r="AF67" s="40" t="s">
        <v>62</v>
      </c>
      <c r="AG67" s="78" t="s">
        <v>104</v>
      </c>
      <c r="AH67" s="78" t="s">
        <v>103</v>
      </c>
      <c r="AI67" s="78" t="s">
        <v>105</v>
      </c>
      <c r="AJ67" s="78" t="s">
        <v>98</v>
      </c>
    </row>
    <row r="68" spans="1:36" ht="55.5" customHeight="1" thickBot="1">
      <c r="A68" s="88"/>
      <c r="B68" s="83"/>
      <c r="C68" s="84"/>
      <c r="D68" s="83"/>
      <c r="E68" s="28"/>
      <c r="F68" s="29"/>
      <c r="G68" s="30"/>
      <c r="H68" s="86"/>
      <c r="I68" s="87"/>
      <c r="J68" s="37"/>
      <c r="K68" s="38"/>
      <c r="L68" s="39"/>
      <c r="M68" s="59">
        <f>ROUNDUP(($AF68*10)/10, 1)</f>
        <v>0.1</v>
      </c>
      <c r="N68" s="59">
        <f>AVERAGE(AG68:AJ68) * 2.5</f>
        <v>0</v>
      </c>
      <c r="O68" s="34">
        <f>M68*N68 /10</f>
        <v>0</v>
      </c>
      <c r="P68" s="32"/>
      <c r="Q68" s="32"/>
      <c r="R68" s="32"/>
      <c r="S68" s="9">
        <f>IF(ISBLANK(E68),0,
 IF($E68="Network (N)", 0.85, 1) *
 IF($E68="Adjacent (A)", 0.62, 1) *
 IF($E68="Local (L)", 0.55, 1) *
 IF($E68="Physical (P)", 0.2, 1))</f>
        <v>0</v>
      </c>
      <c r="T68" s="9">
        <f>IF(ISBLANK(F68),0,
 IF($F68="High (H)", 0.44, 1) *
 IF($F68="Low (L)", 0.77, 1))</f>
        <v>0</v>
      </c>
      <c r="U68" s="9">
        <f>IF(ISBLANK(G68),0,
 IF($G68="None (N)", 0.85, 1) *
 IF($G68="Low (L)", $V68, 1) *
 IF($G68="High (H)", $W68, 1))</f>
        <v>0</v>
      </c>
      <c r="V68" s="9">
        <f>IF($I68="Unchanged (U)", 0.62, 0.68)</f>
        <v>0.68</v>
      </c>
      <c r="W68" s="9">
        <f>IF($I68="Unchanged (U)", 0.27, 0.5)</f>
        <v>0.5</v>
      </c>
      <c r="X68" s="9">
        <f>IF(ISBLANK(H68),0,
 IF($H68="None (N)", 0.85, 1) *
 IF($H68="Required (R)", 0.62, 1))</f>
        <v>0</v>
      </c>
      <c r="Y68" s="9">
        <f>IF(ISBLANK(I68),0,
 IF($I68="Unchanged (U)", 6.42, 1) *
 IF($I68="Changed ( C )", 7.52, 1))</f>
        <v>0</v>
      </c>
      <c r="Z68" s="9">
        <f>IF(ISBLANK(J68),0,
 IF($J68="None (N)", 0, 1) *
 IF($J68="Low (L)", 0.22, 1) *
 IF($J68="High (H)", 0.56, 1))</f>
        <v>0</v>
      </c>
      <c r="AA68" s="9">
        <f>IF(ISBLANK(K68),0,
 IF($K68="None (N)", 0, 1) *
 IF($K68="Low (L)", 0.22, 1) *
 IF($K68="High (H)", 0.56, 1))</f>
        <v>0</v>
      </c>
      <c r="AB68" s="9">
        <f>IF(ISBLANK(L68),0,
 IF($L68="None (N)", 0, 1) *
 IF($L68="Low (L)", 0.22, 1) *
 IF($L68="High (H)", 0.56, 1))</f>
        <v>0</v>
      </c>
      <c r="AC68" s="9">
        <f>8.22 * $S68 * $T68 * $U68 * $X68</f>
        <v>0</v>
      </c>
      <c r="AD68" s="9">
        <f>(1 - ((1 - $Z68) * (1 - $AA68) * (1 - $AB68)))</f>
        <v>0</v>
      </c>
      <c r="AE68" s="9">
        <f>IF($I68="Unchanged (U)",
  $Y68 * $AD68,
  $Y68 * ($AD68 - 0.029) -
   3.25 * POWER($AD68 - 0.02, 15))</f>
        <v>1.0649600000000003E-25</v>
      </c>
      <c r="AF68" s="9">
        <f>IF($AE68&lt;=0, 0,
  IF($I68="Unchanged (U)",
    MIN($AC68 + $AE68, 10),
    MIN(($AC68 + $AE68) * 1.08, 10)))</f>
        <v>1.1501568000000004E-25</v>
      </c>
      <c r="AG68" s="77">
        <f>IF(ISBLANK(E71),0,
IF($E71="Non Applicable [0]", 0,1) *
IF($E71="Dégats limités sur la production [1]", 1,1) *
IF($E71="Dégats significatifs sur la production [2]",2,1)*
IF($E71="Dégats majeurs sur la production [3]",3,1) *
IF($E71="Arrêt de production sur le long terme [4]",4,1))</f>
        <v>0</v>
      </c>
      <c r="AH68" s="77">
        <f>IF(ISBLANK(G71),0,
IF($G71="Non Applicable [0]", 0,1) *
IF($G71="Non respect des engagements et SLA [1]", 1,1) *
IF($G71="Non respect d'une norme obligatoire (PCI-DSS, RGPD, …) [2]",2,1)*
IF($G71="Perte d'une certification (ISO, PCI-DSS, …) [3]", 3,1) *
IF($G71="Poursuite judiciaire possible [4]",4,1))</f>
        <v>0</v>
      </c>
      <c r="AI68" s="77">
        <f>IF(ISBLANK(I71),0,
IF($I71="Non Applicable [0]", 0,1) *
IF($I71="Les coûts de dommages sont moins élevés que résoudre le problème [1]", 1,1) *
IF($I71="Effet mineur sur le bénéfice annuel [2]",2,1)*
IF($I71="Effet significatif sur le bénéfice annuel [3]", 3,1) *
IF($I71="Pouvant amener au dépôt de bilan [4]",4,1))</f>
        <v>0</v>
      </c>
      <c r="AJ68" s="77">
        <f>IF(ISBLANK(K71),0,
IF($K71="Non Applicable [0]",0,1) *
IF($K71="Dégâts minimes [1]", 1,1) *
IF($K71="Perte de confiance [2]",2,1)*
IF($K71="Perte de grandes comptes [3]", 3,1) *
IF($K71="Dégradation de la marque [4]",4,1))</f>
        <v>0</v>
      </c>
    </row>
    <row r="69" spans="1:36">
      <c r="A69" s="146" t="s">
        <v>118</v>
      </c>
      <c r="B69" s="147"/>
      <c r="C69" s="147"/>
      <c r="D69" s="148"/>
      <c r="E69" s="188" t="s">
        <v>95</v>
      </c>
      <c r="F69" s="189"/>
      <c r="G69" s="189"/>
      <c r="H69" s="189"/>
      <c r="I69" s="189"/>
      <c r="J69" s="189"/>
      <c r="K69" s="189"/>
      <c r="L69" s="190"/>
      <c r="M69" s="72"/>
      <c r="N69" s="72"/>
      <c r="O69" s="74"/>
      <c r="P69" s="42"/>
      <c r="Q69" s="42"/>
      <c r="R69" s="42"/>
      <c r="S69" s="75"/>
      <c r="T69" s="75"/>
      <c r="U69" s="75"/>
      <c r="V69" s="75"/>
      <c r="W69" s="75"/>
      <c r="X69" s="75"/>
      <c r="Y69" s="75"/>
      <c r="Z69" s="75"/>
      <c r="AA69" s="75"/>
      <c r="AB69" s="75"/>
      <c r="AC69" s="75"/>
      <c r="AD69" s="75"/>
      <c r="AE69" s="75"/>
      <c r="AF69" s="75"/>
    </row>
    <row r="70" spans="1:36" ht="15.75" thickBot="1">
      <c r="A70" s="149"/>
      <c r="B70" s="150"/>
      <c r="C70" s="150"/>
      <c r="D70" s="151"/>
      <c r="E70" s="187" t="s">
        <v>24</v>
      </c>
      <c r="F70" s="187"/>
      <c r="G70" s="187" t="s">
        <v>26</v>
      </c>
      <c r="H70" s="187"/>
      <c r="I70" s="187" t="s">
        <v>23</v>
      </c>
      <c r="J70" s="187"/>
      <c r="K70" s="187" t="s">
        <v>25</v>
      </c>
      <c r="L70" s="191"/>
      <c r="M70" s="72"/>
      <c r="N70" s="72"/>
      <c r="O70" s="74"/>
      <c r="P70" s="42"/>
      <c r="Q70" s="42"/>
      <c r="R70" s="42"/>
      <c r="S70" s="75"/>
      <c r="T70" s="75"/>
      <c r="U70" s="75"/>
      <c r="V70" s="75"/>
      <c r="W70" s="75"/>
      <c r="X70" s="75"/>
      <c r="Y70" s="75"/>
      <c r="Z70" s="75"/>
      <c r="AA70" s="75"/>
      <c r="AB70" s="75"/>
      <c r="AC70" s="75"/>
      <c r="AD70" s="75"/>
      <c r="AE70" s="75"/>
      <c r="AF70" s="75"/>
    </row>
    <row r="71" spans="1:36" ht="50.45" customHeight="1" thickBot="1">
      <c r="A71" s="163"/>
      <c r="B71" s="164"/>
      <c r="C71" s="164"/>
      <c r="D71" s="165"/>
      <c r="E71" s="182"/>
      <c r="F71" s="182"/>
      <c r="G71" s="182"/>
      <c r="H71" s="182"/>
      <c r="I71" s="182"/>
      <c r="J71" s="182"/>
      <c r="K71" s="182"/>
      <c r="L71" s="183"/>
      <c r="M71" s="72"/>
      <c r="N71" s="72"/>
      <c r="O71" s="74"/>
      <c r="P71" s="42"/>
      <c r="Q71" s="42"/>
      <c r="R71" s="42"/>
      <c r="S71" s="75"/>
      <c r="T71" s="75"/>
      <c r="U71" s="75"/>
      <c r="V71" s="75"/>
      <c r="W71" s="75"/>
      <c r="X71" s="75"/>
      <c r="Y71" s="75"/>
      <c r="Z71" s="75"/>
      <c r="AA71" s="75"/>
      <c r="AB71" s="75"/>
      <c r="AC71" s="75"/>
      <c r="AD71" s="75"/>
      <c r="AE71" s="75"/>
      <c r="AF71" s="75"/>
    </row>
    <row r="72" spans="1:36" ht="15.75" customHeight="1"/>
    <row r="73" spans="1:36" ht="15.75" customHeight="1"/>
    <row r="74" spans="1:36" ht="15.75" customHeight="1" thickBot="1"/>
    <row r="75" spans="1:36" ht="31.15" customHeight="1" thickBot="1">
      <c r="A75" s="166">
        <v>8</v>
      </c>
      <c r="B75" s="167"/>
      <c r="C75" s="167"/>
      <c r="D75" s="168"/>
    </row>
    <row r="76" spans="1:36" ht="13.5" thickBot="1">
      <c r="A76" s="155" t="s">
        <v>33</v>
      </c>
      <c r="B76" s="157" t="s">
        <v>117</v>
      </c>
      <c r="C76" s="157" t="s">
        <v>77</v>
      </c>
      <c r="D76" s="159" t="s">
        <v>135</v>
      </c>
      <c r="E76" s="172" t="s">
        <v>37</v>
      </c>
      <c r="F76" s="173"/>
      <c r="G76" s="173"/>
      <c r="H76" s="173"/>
      <c r="I76" s="174"/>
      <c r="J76" s="175" t="s">
        <v>55</v>
      </c>
      <c r="K76" s="176"/>
      <c r="L76" s="177"/>
    </row>
    <row r="77" spans="1:36" ht="26.25" thickBot="1">
      <c r="A77" s="156"/>
      <c r="B77" s="158"/>
      <c r="C77" s="158"/>
      <c r="D77" s="160"/>
      <c r="E77" s="35" t="s">
        <v>54</v>
      </c>
      <c r="F77" s="11" t="s">
        <v>63</v>
      </c>
      <c r="G77" s="11" t="s">
        <v>64</v>
      </c>
      <c r="H77" s="11" t="s">
        <v>65</v>
      </c>
      <c r="I77" s="36" t="s">
        <v>36</v>
      </c>
      <c r="J77" s="35" t="s">
        <v>74</v>
      </c>
      <c r="K77" s="11" t="s">
        <v>73</v>
      </c>
      <c r="L77" s="36" t="s">
        <v>72</v>
      </c>
      <c r="M77" s="43" t="s">
        <v>75</v>
      </c>
      <c r="N77" s="46" t="s">
        <v>136</v>
      </c>
      <c r="O77" s="45" t="s">
        <v>139</v>
      </c>
      <c r="P77" s="33"/>
      <c r="Q77" s="33"/>
      <c r="R77" s="33"/>
      <c r="S77" s="41" t="s">
        <v>54</v>
      </c>
      <c r="T77" s="40" t="s">
        <v>67</v>
      </c>
      <c r="U77" s="40" t="s">
        <v>68</v>
      </c>
      <c r="V77" s="40" t="s">
        <v>57</v>
      </c>
      <c r="W77" s="40" t="s">
        <v>58</v>
      </c>
      <c r="X77" s="40" t="s">
        <v>69</v>
      </c>
      <c r="Y77" s="40" t="s">
        <v>36</v>
      </c>
      <c r="Z77" s="40" t="s">
        <v>70</v>
      </c>
      <c r="AA77" s="40" t="s">
        <v>66</v>
      </c>
      <c r="AB77" s="40" t="s">
        <v>71</v>
      </c>
      <c r="AC77" s="40" t="s">
        <v>59</v>
      </c>
      <c r="AD77" s="40" t="s">
        <v>60</v>
      </c>
      <c r="AE77" s="40" t="s">
        <v>61</v>
      </c>
      <c r="AF77" s="40" t="s">
        <v>62</v>
      </c>
      <c r="AG77" s="78" t="s">
        <v>104</v>
      </c>
      <c r="AH77" s="78" t="s">
        <v>103</v>
      </c>
      <c r="AI77" s="78" t="s">
        <v>105</v>
      </c>
      <c r="AJ77" s="78" t="s">
        <v>98</v>
      </c>
    </row>
    <row r="78" spans="1:36" ht="55.5" customHeight="1" thickBot="1">
      <c r="A78" s="82"/>
      <c r="B78" s="83"/>
      <c r="C78" s="84"/>
      <c r="D78" s="83"/>
      <c r="E78" s="28"/>
      <c r="F78" s="29"/>
      <c r="G78" s="30"/>
      <c r="H78" s="26"/>
      <c r="I78" s="31"/>
      <c r="J78" s="37"/>
      <c r="K78" s="38"/>
      <c r="L78" s="39"/>
      <c r="M78" s="59">
        <f>ROUNDUP(($AF78*10)/10, 1)</f>
        <v>0.1</v>
      </c>
      <c r="N78" s="59">
        <f>AVERAGE(AG78:AJ78) * 2.5</f>
        <v>0</v>
      </c>
      <c r="O78" s="34">
        <f>M78*N78 /10</f>
        <v>0</v>
      </c>
      <c r="P78" s="32"/>
      <c r="Q78" s="32"/>
      <c r="R78" s="32"/>
      <c r="S78" s="9">
        <f>IF(ISBLANK(E78),0,
 IF($E78="Network (N)", 0.85, 1) *
 IF($E78="Adjacent (A)", 0.62, 1) *
 IF($E78="Local (L)", 0.55, 1) *
 IF($E78="Physical (P)", 0.2, 1))</f>
        <v>0</v>
      </c>
      <c r="T78" s="9">
        <f>IF(ISBLANK(F78),0,
 IF($F78="High (H)", 0.44, 1) *
 IF($F78="Low (L)", 0.77, 1))</f>
        <v>0</v>
      </c>
      <c r="U78" s="9">
        <f>IF(ISBLANK(G78),0,
 IF($G78="None (N)", 0.85, 1) *
 IF($G78="Low (L)", $V78, 1) *
 IF($G78="High (H)", $W78, 1))</f>
        <v>0</v>
      </c>
      <c r="V78" s="9">
        <f>IF($I78="Unchanged (U)", 0.62, 0.68)</f>
        <v>0.68</v>
      </c>
      <c r="W78" s="9">
        <f>IF($I78="Unchanged (U)", 0.27, 0.5)</f>
        <v>0.5</v>
      </c>
      <c r="X78" s="9">
        <f>IF(ISBLANK(H78),0,
 IF($H78="None (N)", 0.85, 1) *
 IF($H78="Required (R)", 0.62, 1))</f>
        <v>0</v>
      </c>
      <c r="Y78" s="9">
        <f>IF(ISBLANK(I78),0,
 IF($I78="Unchanged (U)", 6.42, 1) *
 IF($I78="Changed ( C )", 7.52, 1))</f>
        <v>0</v>
      </c>
      <c r="Z78" s="9">
        <f>IF(ISBLANK(J78),0,
 IF($J78="None (N)", 0, 1) *
 IF($J78="Low (L)", 0.22, 1) *
 IF($J78="High (H)", 0.56, 1))</f>
        <v>0</v>
      </c>
      <c r="AA78" s="9">
        <f>IF(ISBLANK(K78),0,
 IF($K78="None (N)", 0, 1) *
 IF($K78="Low (L)", 0.22, 1) *
 IF($K78="High (H)", 0.56, 1))</f>
        <v>0</v>
      </c>
      <c r="AB78" s="9">
        <f>IF(ISBLANK(L78),0,
 IF($L78="None (N)", 0, 1) *
 IF($L78="Low (L)", 0.22, 1) *
 IF($L78="High (H)", 0.56, 1))</f>
        <v>0</v>
      </c>
      <c r="AC78" s="9">
        <f>8.22 * $S78 * $T78 * $U78 * $X78</f>
        <v>0</v>
      </c>
      <c r="AD78" s="9">
        <f>(1 - ((1 - $Z78) * (1 - $AA78) * (1 - $AB78)))</f>
        <v>0</v>
      </c>
      <c r="AE78" s="9">
        <f>IF($I78="Unchanged (U)",
  $Y78 * $AD78,
  $Y78 * ($AD78 - 0.029) -
   3.25 * POWER($AD78 - 0.02, 15))</f>
        <v>1.0649600000000003E-25</v>
      </c>
      <c r="AF78" s="9">
        <f>IF($AE78&lt;=0, 0,
  IF($I78="Unchanged (U)",
    MIN($AC78 + $AE78, 10),
    MIN(($AC78 + $AE78) * 1.08, 10)))</f>
        <v>1.1501568000000004E-25</v>
      </c>
      <c r="AG78" s="77">
        <f>IF(ISBLANK(E81),0,
IF($E81="Non Applicable [0]", 0,1) *
IF($E81="Dégats limités sur la production [1]", 1,1) *
IF($E81="Dégats significatifs sur la production [2]",2,1)*
IF($E81="Dégats majeurs sur la production [3]",3,1) *
IF($E81="Arrêt de production sur le long terme [4]",4,1))</f>
        <v>0</v>
      </c>
      <c r="AH78" s="77">
        <f>IF(ISBLANK(G81),0,
IF($G81="Non Applicable [0]", 0,1) *
IF($G81="Non respect des engagements et SLA [1]", 1,1) *
IF($G81="Non respect d'une norme obligatoire (PCI-DSS, RGPD, …) [2]",2,1)*
IF($G81="Perte d'une certification (ISO, PCI-DSS, …) [3]", 3,1) *
IF($G81="Poursuite judiciaire possible [4]",4,1))</f>
        <v>0</v>
      </c>
      <c r="AI78" s="77">
        <f>IF(ISBLANK(I81),0,
IF($I81="Non Applicable [0]", 0,1) *
IF($I81="Les coûts de dommages sont moins élevés que résoudre le problème [1]", 1,1) *
IF($I81="Effet mineur sur le bénéfice annuel [2]",2,1)*
IF($I81="Effet significatif sur le bénéfice annuel [3]", 3,1) *
IF($I81="Pouvant amener au dépôt de bilan [4]",4,1))</f>
        <v>0</v>
      </c>
      <c r="AJ78" s="77">
        <f>IF(ISBLANK(K81),0,
IF($K81="Non Applicable [0]",0,1) *
IF($K81="Dégâts minimes [1]", 1,1) *
IF($K81="Perte de confiance [2]",2,1)*
IF($K81="Perte de grandes comptes [3]", 3,1) *
IF($K81="Dégradation de la marque [4]",4,1))</f>
        <v>0</v>
      </c>
    </row>
    <row r="79" spans="1:36">
      <c r="A79" s="146" t="s">
        <v>118</v>
      </c>
      <c r="B79" s="147"/>
      <c r="C79" s="147"/>
      <c r="D79" s="148"/>
      <c r="E79" s="188" t="s">
        <v>95</v>
      </c>
      <c r="F79" s="189"/>
      <c r="G79" s="189"/>
      <c r="H79" s="189"/>
      <c r="I79" s="189"/>
      <c r="J79" s="189"/>
      <c r="K79" s="189"/>
      <c r="L79" s="190"/>
      <c r="M79" s="72"/>
      <c r="N79" s="72"/>
      <c r="O79" s="74"/>
      <c r="P79" s="42"/>
      <c r="Q79" s="42"/>
      <c r="R79" s="42"/>
      <c r="S79" s="75"/>
      <c r="T79" s="75"/>
      <c r="U79" s="75"/>
      <c r="V79" s="75"/>
      <c r="W79" s="75"/>
      <c r="X79" s="75"/>
      <c r="Y79" s="75"/>
      <c r="Z79" s="75"/>
      <c r="AA79" s="75"/>
      <c r="AB79" s="75"/>
      <c r="AC79" s="75"/>
      <c r="AD79" s="75"/>
      <c r="AE79" s="75"/>
      <c r="AF79" s="75"/>
    </row>
    <row r="80" spans="1:36" ht="15.75" thickBot="1">
      <c r="A80" s="149"/>
      <c r="B80" s="150"/>
      <c r="C80" s="150"/>
      <c r="D80" s="151"/>
      <c r="E80" s="187" t="s">
        <v>24</v>
      </c>
      <c r="F80" s="187"/>
      <c r="G80" s="187" t="s">
        <v>26</v>
      </c>
      <c r="H80" s="187"/>
      <c r="I80" s="187" t="s">
        <v>23</v>
      </c>
      <c r="J80" s="187"/>
      <c r="K80" s="187" t="s">
        <v>25</v>
      </c>
      <c r="L80" s="187"/>
      <c r="M80" s="72"/>
      <c r="N80" s="72"/>
      <c r="O80" s="74"/>
      <c r="P80" s="42"/>
      <c r="Q80" s="42"/>
      <c r="R80" s="42"/>
      <c r="S80" s="75"/>
      <c r="T80" s="75"/>
      <c r="U80" s="75"/>
      <c r="V80" s="75"/>
      <c r="W80" s="75"/>
      <c r="X80" s="75"/>
      <c r="Y80" s="75"/>
      <c r="Z80" s="75"/>
      <c r="AA80" s="75"/>
      <c r="AB80" s="75"/>
      <c r="AC80" s="75"/>
      <c r="AD80" s="75"/>
      <c r="AE80" s="75"/>
      <c r="AF80" s="75"/>
    </row>
    <row r="81" spans="1:36" ht="50.45" customHeight="1">
      <c r="A81" s="169"/>
      <c r="B81" s="169"/>
      <c r="C81" s="169"/>
      <c r="D81" s="170"/>
      <c r="E81" s="192"/>
      <c r="F81" s="192"/>
      <c r="G81" s="192"/>
      <c r="H81" s="192"/>
      <c r="I81" s="192"/>
      <c r="J81" s="192"/>
      <c r="K81" s="192"/>
      <c r="L81" s="192"/>
      <c r="M81" s="72"/>
      <c r="N81" s="72"/>
      <c r="O81" s="74"/>
      <c r="P81" s="42"/>
      <c r="Q81" s="42"/>
      <c r="R81" s="42"/>
      <c r="S81" s="75"/>
      <c r="T81" s="75"/>
      <c r="U81" s="75"/>
      <c r="V81" s="75"/>
      <c r="W81" s="75"/>
      <c r="X81" s="75"/>
      <c r="Y81" s="75"/>
      <c r="Z81" s="75"/>
      <c r="AA81" s="75"/>
      <c r="AB81" s="75"/>
      <c r="AC81" s="75"/>
      <c r="AD81" s="75"/>
      <c r="AE81" s="75"/>
      <c r="AF81" s="75"/>
    </row>
    <row r="82" spans="1:36" ht="15.75" customHeight="1"/>
    <row r="83" spans="1:36" ht="15.75" customHeight="1"/>
    <row r="84" spans="1:36" ht="15.75" customHeight="1" thickBot="1"/>
    <row r="85" spans="1:36" ht="30" customHeight="1" thickBot="1">
      <c r="A85" s="166">
        <v>9</v>
      </c>
      <c r="B85" s="167"/>
      <c r="C85" s="167"/>
      <c r="D85" s="168"/>
    </row>
    <row r="86" spans="1:36" ht="13.5" thickBot="1">
      <c r="A86" s="155" t="s">
        <v>33</v>
      </c>
      <c r="B86" s="157" t="s">
        <v>117</v>
      </c>
      <c r="C86" s="157" t="s">
        <v>77</v>
      </c>
      <c r="D86" s="159" t="s">
        <v>135</v>
      </c>
      <c r="E86" s="172" t="s">
        <v>37</v>
      </c>
      <c r="F86" s="173"/>
      <c r="G86" s="173"/>
      <c r="H86" s="173"/>
      <c r="I86" s="174"/>
      <c r="J86" s="175" t="s">
        <v>55</v>
      </c>
      <c r="K86" s="176"/>
      <c r="L86" s="177"/>
    </row>
    <row r="87" spans="1:36" ht="26.25" thickBot="1">
      <c r="A87" s="156"/>
      <c r="B87" s="158"/>
      <c r="C87" s="158"/>
      <c r="D87" s="160"/>
      <c r="E87" s="35" t="s">
        <v>54</v>
      </c>
      <c r="F87" s="11" t="s">
        <v>63</v>
      </c>
      <c r="G87" s="11" t="s">
        <v>64</v>
      </c>
      <c r="H87" s="11" t="s">
        <v>65</v>
      </c>
      <c r="I87" s="36" t="s">
        <v>36</v>
      </c>
      <c r="J87" s="35" t="s">
        <v>74</v>
      </c>
      <c r="K87" s="11" t="s">
        <v>73</v>
      </c>
      <c r="L87" s="36" t="s">
        <v>72</v>
      </c>
      <c r="M87" s="85" t="s">
        <v>75</v>
      </c>
      <c r="N87" s="46" t="s">
        <v>136</v>
      </c>
      <c r="O87" s="45" t="s">
        <v>139</v>
      </c>
      <c r="P87" s="33"/>
      <c r="Q87" s="33"/>
      <c r="R87" s="33"/>
      <c r="S87" s="41" t="s">
        <v>54</v>
      </c>
      <c r="T87" s="40" t="s">
        <v>67</v>
      </c>
      <c r="U87" s="40" t="s">
        <v>68</v>
      </c>
      <c r="V87" s="40" t="s">
        <v>57</v>
      </c>
      <c r="W87" s="40" t="s">
        <v>58</v>
      </c>
      <c r="X87" s="40" t="s">
        <v>69</v>
      </c>
      <c r="Y87" s="40" t="s">
        <v>36</v>
      </c>
      <c r="Z87" s="40" t="s">
        <v>70</v>
      </c>
      <c r="AA87" s="40" t="s">
        <v>66</v>
      </c>
      <c r="AB87" s="40" t="s">
        <v>71</v>
      </c>
      <c r="AC87" s="40" t="s">
        <v>59</v>
      </c>
      <c r="AD87" s="40" t="s">
        <v>60</v>
      </c>
      <c r="AE87" s="40" t="s">
        <v>61</v>
      </c>
      <c r="AF87" s="40" t="s">
        <v>62</v>
      </c>
      <c r="AG87" s="78" t="s">
        <v>104</v>
      </c>
      <c r="AH87" s="78" t="s">
        <v>103</v>
      </c>
      <c r="AI87" s="78" t="s">
        <v>105</v>
      </c>
      <c r="AJ87" s="78" t="s">
        <v>98</v>
      </c>
    </row>
    <row r="88" spans="1:36" ht="55.5" customHeight="1" thickBot="1">
      <c r="A88" s="88"/>
      <c r="B88" s="83"/>
      <c r="C88" s="84"/>
      <c r="D88" s="83"/>
      <c r="E88" s="28"/>
      <c r="F88" s="29"/>
      <c r="G88" s="30"/>
      <c r="H88" s="86"/>
      <c r="I88" s="87"/>
      <c r="J88" s="37"/>
      <c r="K88" s="38"/>
      <c r="L88" s="39"/>
      <c r="M88" s="59">
        <f>ROUNDUP(($AF88*10)/10, 1)</f>
        <v>0.1</v>
      </c>
      <c r="N88" s="59">
        <f>AVERAGE(AG88:AJ88) * 2.5</f>
        <v>0</v>
      </c>
      <c r="O88" s="34">
        <f>M88*N88 /10</f>
        <v>0</v>
      </c>
      <c r="P88" s="32"/>
      <c r="Q88" s="32"/>
      <c r="R88" s="32"/>
      <c r="S88" s="9">
        <f>IF(ISBLANK(E88),0,
 IF($E88="Network (N)", 0.85, 1) *
 IF($E88="Adjacent (A)", 0.62, 1) *
 IF($E88="Local (L)", 0.55, 1) *
 IF($E88="Physical (P)", 0.2, 1))</f>
        <v>0</v>
      </c>
      <c r="T88" s="9">
        <f>IF(ISBLANK(F88),0,
 IF($F88="High (H)", 0.44, 1) *
 IF($F88="Low (L)", 0.77, 1))</f>
        <v>0</v>
      </c>
      <c r="U88" s="9">
        <f>IF(ISBLANK(G88),0,
 IF($G88="None (N)", 0.85, 1) *
 IF($G88="Low (L)", $V88, 1) *
 IF($G88="High (H)", $W88, 1))</f>
        <v>0</v>
      </c>
      <c r="V88" s="9">
        <f>IF($I88="Unchanged (U)", 0.62, 0.68)</f>
        <v>0.68</v>
      </c>
      <c r="W88" s="9">
        <f>IF($I88="Unchanged (U)", 0.27, 0.5)</f>
        <v>0.5</v>
      </c>
      <c r="X88" s="9">
        <f>IF(ISBLANK(H88),0,
 IF($H88="None (N)", 0.85, 1) *
 IF($H88="Required (R)", 0.62, 1))</f>
        <v>0</v>
      </c>
      <c r="Y88" s="9">
        <f>IF(ISBLANK(I88),0,
 IF($I88="Unchanged (U)", 6.42, 1) *
 IF($I88="Changed ( C )", 7.52, 1))</f>
        <v>0</v>
      </c>
      <c r="Z88" s="9">
        <f>IF(ISBLANK(J88),0,
 IF($J88="None (N)", 0, 1) *
 IF($J88="Low (L)", 0.22, 1) *
 IF($J88="High (H)", 0.56, 1))</f>
        <v>0</v>
      </c>
      <c r="AA88" s="9">
        <f>IF(ISBLANK(K88),0,
 IF($K88="None (N)", 0, 1) *
 IF($K88="Low (L)", 0.22, 1) *
 IF($K88="High (H)", 0.56, 1))</f>
        <v>0</v>
      </c>
      <c r="AB88" s="9">
        <f>IF(ISBLANK(L88),0,
 IF($L88="None (N)", 0, 1) *
 IF($L88="Low (L)", 0.22, 1) *
 IF($L88="High (H)", 0.56, 1))</f>
        <v>0</v>
      </c>
      <c r="AC88" s="9">
        <f>8.22 * $S88 * $T88 * $U88 * $X88</f>
        <v>0</v>
      </c>
      <c r="AD88" s="9">
        <f>(1 - ((1 - $Z88) * (1 - $AA88) * (1 - $AB88)))</f>
        <v>0</v>
      </c>
      <c r="AE88" s="9">
        <f>IF($I88="Unchanged (U)",
  $Y88 * $AD88,
  $Y88 * ($AD88 - 0.029) -
   3.25 * POWER($AD88 - 0.02, 15))</f>
        <v>1.0649600000000003E-25</v>
      </c>
      <c r="AF88" s="9">
        <f>IF($AE88&lt;=0, 0,
  IF($I88="Unchanged (U)",
    MIN($AC88 + $AE88, 10),
    MIN(($AC88 + $AE88) * 1.08, 10)))</f>
        <v>1.1501568000000004E-25</v>
      </c>
      <c r="AG88" s="77">
        <f>IF(ISBLANK(E91),0,
IF($E91="Non Applicable [0]", 0,1) *
IF($E91="Dégats limités sur la production [1]", 1,1) *
IF($E91="Dégats significatifs sur la production [2]",2,1)*
IF($E91="Dégats majeurs sur la production [3]",3,1) *
IF($E91="Arrêt de production sur le long terme [4]",4,1))</f>
        <v>0</v>
      </c>
      <c r="AH88" s="77">
        <f>IF(ISBLANK(G91),0,
IF($G91="Non Applicable [0]", 0,1) *
IF($G91="Non respect des engagements et SLA [1]", 1,1) *
IF($G91="Non respect d'une norme obligatoire (PCI-DSS, RGPD, …) [2]",2,1)*
IF($G91="Perte d'une certification (ISO, PCI-DSS, …) [3]", 3,1) *
IF($G91="Poursuite judiciaire possible [4]",4,1))</f>
        <v>0</v>
      </c>
      <c r="AI88" s="77">
        <f>IF(ISBLANK(I91),0,
IF($I91="Non Applicable [0]", 0,1) *
IF($I91="Les coûts de dommages sont moins élevés que résoudre le problème [1]", 1,1) *
IF($I91="Effet mineur sur le bénéfice annuel [2]",2,1)*
IF($I91="Effet significatif sur le bénéfice annuel [3]", 3,1) *
IF($I91="Pouvant amener au dépôt de bilan [4]",4,1))</f>
        <v>0</v>
      </c>
      <c r="AJ88" s="77">
        <f>IF(ISBLANK(K91),0,
IF($K91="Non Applicable [0]",0,1) *
IF($K91="Dégâts minimes [1]", 1,1) *
IF($K91="Perte de confiance [2]",2,1)*
IF($K91="Perte de grandes comptes [3]", 3,1) *
IF($K91="Dégradation de la marque [4]",4,1))</f>
        <v>0</v>
      </c>
    </row>
    <row r="89" spans="1:36">
      <c r="A89" s="146" t="s">
        <v>118</v>
      </c>
      <c r="B89" s="147"/>
      <c r="C89" s="147"/>
      <c r="D89" s="148"/>
      <c r="E89" s="188" t="s">
        <v>95</v>
      </c>
      <c r="F89" s="189"/>
      <c r="G89" s="189"/>
      <c r="H89" s="189"/>
      <c r="I89" s="189"/>
      <c r="J89" s="189"/>
      <c r="K89" s="189"/>
      <c r="L89" s="190"/>
      <c r="M89" s="72"/>
      <c r="N89" s="72"/>
      <c r="O89" s="74"/>
      <c r="P89" s="42"/>
      <c r="Q89" s="42"/>
      <c r="R89" s="42"/>
      <c r="S89" s="75"/>
      <c r="T89" s="75"/>
      <c r="U89" s="75"/>
      <c r="V89" s="75"/>
      <c r="W89" s="75"/>
      <c r="X89" s="75"/>
      <c r="Y89" s="75"/>
      <c r="Z89" s="75"/>
      <c r="AA89" s="75"/>
      <c r="AB89" s="75"/>
      <c r="AC89" s="75"/>
      <c r="AD89" s="75"/>
      <c r="AE89" s="75"/>
      <c r="AF89" s="75"/>
    </row>
    <row r="90" spans="1:36" ht="15.75" thickBot="1">
      <c r="A90" s="149"/>
      <c r="B90" s="150"/>
      <c r="C90" s="150"/>
      <c r="D90" s="151"/>
      <c r="E90" s="187" t="s">
        <v>24</v>
      </c>
      <c r="F90" s="187"/>
      <c r="G90" s="187" t="s">
        <v>26</v>
      </c>
      <c r="H90" s="187"/>
      <c r="I90" s="187" t="s">
        <v>23</v>
      </c>
      <c r="J90" s="187"/>
      <c r="K90" s="187" t="s">
        <v>25</v>
      </c>
      <c r="L90" s="191"/>
      <c r="M90" s="72"/>
      <c r="N90" s="72"/>
      <c r="O90" s="74"/>
      <c r="P90" s="42"/>
      <c r="Q90" s="42"/>
      <c r="R90" s="42"/>
      <c r="S90" s="75"/>
      <c r="T90" s="75"/>
      <c r="U90" s="75"/>
      <c r="V90" s="75"/>
      <c r="W90" s="75"/>
      <c r="X90" s="75"/>
      <c r="Y90" s="75"/>
      <c r="Z90" s="75"/>
      <c r="AA90" s="75"/>
      <c r="AB90" s="75"/>
      <c r="AC90" s="75"/>
      <c r="AD90" s="75"/>
      <c r="AE90" s="75"/>
      <c r="AF90" s="75"/>
    </row>
    <row r="91" spans="1:36" ht="50.45" customHeight="1" thickBot="1">
      <c r="A91" s="152"/>
      <c r="B91" s="153"/>
      <c r="C91" s="153"/>
      <c r="D91" s="154"/>
      <c r="E91" s="182"/>
      <c r="F91" s="182"/>
      <c r="G91" s="182"/>
      <c r="H91" s="182"/>
      <c r="I91" s="182"/>
      <c r="J91" s="182"/>
      <c r="K91" s="182"/>
      <c r="L91" s="183"/>
      <c r="M91" s="72"/>
      <c r="N91" s="72"/>
      <c r="O91" s="74"/>
      <c r="P91" s="42"/>
      <c r="Q91" s="42"/>
      <c r="R91" s="42"/>
      <c r="S91" s="75"/>
      <c r="T91" s="75"/>
      <c r="U91" s="75"/>
      <c r="V91" s="75"/>
      <c r="W91" s="75"/>
      <c r="X91" s="75"/>
      <c r="Y91" s="75"/>
      <c r="Z91" s="75"/>
      <c r="AA91" s="75"/>
      <c r="AB91" s="75"/>
      <c r="AC91" s="75"/>
      <c r="AD91" s="75"/>
      <c r="AE91" s="75"/>
      <c r="AF91" s="75"/>
    </row>
    <row r="92" spans="1:36" ht="15.75" customHeight="1"/>
    <row r="93" spans="1:36" ht="15.75" customHeight="1"/>
    <row r="94" spans="1:36" ht="15.75" customHeight="1" thickBot="1"/>
    <row r="95" spans="1:36" ht="30" customHeight="1" thickBot="1">
      <c r="A95" s="166">
        <v>10</v>
      </c>
      <c r="B95" s="167"/>
      <c r="C95" s="167"/>
      <c r="D95" s="168"/>
    </row>
    <row r="96" spans="1:36" ht="13.5" thickBot="1">
      <c r="A96" s="155" t="s">
        <v>33</v>
      </c>
      <c r="B96" s="157" t="s">
        <v>117</v>
      </c>
      <c r="C96" s="157" t="s">
        <v>77</v>
      </c>
      <c r="D96" s="159" t="s">
        <v>135</v>
      </c>
      <c r="E96" s="172" t="s">
        <v>37</v>
      </c>
      <c r="F96" s="173"/>
      <c r="G96" s="173"/>
      <c r="H96" s="173"/>
      <c r="I96" s="174"/>
      <c r="J96" s="175" t="s">
        <v>55</v>
      </c>
      <c r="K96" s="176"/>
      <c r="L96" s="177"/>
    </row>
    <row r="97" spans="1:36" ht="26.25" thickBot="1">
      <c r="A97" s="156"/>
      <c r="B97" s="158"/>
      <c r="C97" s="158"/>
      <c r="D97" s="160"/>
      <c r="E97" s="35" t="s">
        <v>54</v>
      </c>
      <c r="F97" s="11" t="s">
        <v>63</v>
      </c>
      <c r="G97" s="11" t="s">
        <v>64</v>
      </c>
      <c r="H97" s="11" t="s">
        <v>65</v>
      </c>
      <c r="I97" s="36" t="s">
        <v>36</v>
      </c>
      <c r="J97" s="35" t="s">
        <v>74</v>
      </c>
      <c r="K97" s="11" t="s">
        <v>73</v>
      </c>
      <c r="L97" s="36" t="s">
        <v>72</v>
      </c>
      <c r="M97" s="85" t="s">
        <v>75</v>
      </c>
      <c r="N97" s="46" t="s">
        <v>136</v>
      </c>
      <c r="O97" s="45" t="s">
        <v>139</v>
      </c>
      <c r="P97" s="33"/>
      <c r="Q97" s="33"/>
      <c r="R97" s="33"/>
      <c r="S97" s="41" t="s">
        <v>54</v>
      </c>
      <c r="T97" s="40" t="s">
        <v>67</v>
      </c>
      <c r="U97" s="40" t="s">
        <v>68</v>
      </c>
      <c r="V97" s="40" t="s">
        <v>57</v>
      </c>
      <c r="W97" s="40" t="s">
        <v>58</v>
      </c>
      <c r="X97" s="40" t="s">
        <v>69</v>
      </c>
      <c r="Y97" s="40" t="s">
        <v>36</v>
      </c>
      <c r="Z97" s="40" t="s">
        <v>70</v>
      </c>
      <c r="AA97" s="40" t="s">
        <v>66</v>
      </c>
      <c r="AB97" s="40" t="s">
        <v>71</v>
      </c>
      <c r="AC97" s="40" t="s">
        <v>59</v>
      </c>
      <c r="AD97" s="40" t="s">
        <v>60</v>
      </c>
      <c r="AE97" s="40" t="s">
        <v>61</v>
      </c>
      <c r="AF97" s="40" t="s">
        <v>62</v>
      </c>
      <c r="AG97" s="78" t="s">
        <v>104</v>
      </c>
      <c r="AH97" s="78" t="s">
        <v>103</v>
      </c>
      <c r="AI97" s="78" t="s">
        <v>105</v>
      </c>
      <c r="AJ97" s="78" t="s">
        <v>98</v>
      </c>
    </row>
    <row r="98" spans="1:36" ht="55.5" customHeight="1" thickBot="1">
      <c r="A98" s="88"/>
      <c r="B98" s="83"/>
      <c r="C98" s="84"/>
      <c r="D98" s="83"/>
      <c r="E98" s="28"/>
      <c r="F98" s="29"/>
      <c r="G98" s="30"/>
      <c r="H98" s="86"/>
      <c r="I98" s="87"/>
      <c r="J98" s="37"/>
      <c r="K98" s="38"/>
      <c r="L98" s="39"/>
      <c r="M98" s="59">
        <f>ROUNDUP(($AF98*10)/10, 1)</f>
        <v>0.1</v>
      </c>
      <c r="N98" s="59">
        <f>AVERAGE(AG98:AJ98) * 2.5</f>
        <v>0</v>
      </c>
      <c r="O98" s="34">
        <f>M98*N98 /10</f>
        <v>0</v>
      </c>
      <c r="P98" s="32"/>
      <c r="Q98" s="32"/>
      <c r="R98" s="32"/>
      <c r="S98" s="9">
        <f>IF(ISBLANK(E98),0,
 IF($E98="Network (N)", 0.85, 1) *
 IF($E98="Adjacent (A)", 0.62, 1) *
 IF($E98="Local (L)", 0.55, 1) *
 IF($E98="Physical (P)", 0.2, 1))</f>
        <v>0</v>
      </c>
      <c r="T98" s="9">
        <f>IF(ISBLANK(F98),0,
 IF($F98="High (H)", 0.44, 1) *
 IF($F98="Low (L)", 0.77, 1))</f>
        <v>0</v>
      </c>
      <c r="U98" s="9">
        <f>IF(ISBLANK(G98),0,
 IF($G98="None (N)", 0.85, 1) *
 IF($G98="Low (L)", $V98, 1) *
 IF($G98="High (H)", $W98, 1))</f>
        <v>0</v>
      </c>
      <c r="V98" s="9">
        <f>IF($I98="Unchanged (U)", 0.62, 0.68)</f>
        <v>0.68</v>
      </c>
      <c r="W98" s="9">
        <f>IF($I98="Unchanged (U)", 0.27, 0.5)</f>
        <v>0.5</v>
      </c>
      <c r="X98" s="9">
        <f>IF(ISBLANK(H98),0,
 IF($H98="None (N)", 0.85, 1) *
 IF($H98="Required (R)", 0.62, 1))</f>
        <v>0</v>
      </c>
      <c r="Y98" s="9">
        <f>IF(ISBLANK(I98),0,
 IF($I98="Unchanged (U)", 6.42, 1) *
 IF($I98="Changed ( C )", 7.52, 1))</f>
        <v>0</v>
      </c>
      <c r="Z98" s="9">
        <f>IF(ISBLANK(J98),0,
 IF($J98="None (N)", 0, 1) *
 IF($J98="Low (L)", 0.22, 1) *
 IF($J98="High (H)", 0.56, 1))</f>
        <v>0</v>
      </c>
      <c r="AA98" s="9">
        <f>IF(ISBLANK(K98),0,
 IF($K98="None (N)", 0, 1) *
 IF($K98="Low (L)", 0.22, 1) *
 IF($K98="High (H)", 0.56, 1))</f>
        <v>0</v>
      </c>
      <c r="AB98" s="9">
        <f>IF(ISBLANK(L98),0,
 IF($L98="None (N)", 0, 1) *
 IF($L98="Low (L)", 0.22, 1) *
 IF($L98="High (H)", 0.56, 1))</f>
        <v>0</v>
      </c>
      <c r="AC98" s="9">
        <f>8.22 * $S98 * $T98 * $U98 * $X98</f>
        <v>0</v>
      </c>
      <c r="AD98" s="9">
        <f>(1 - ((1 - $Z98) * (1 - $AA98) * (1 - $AB98)))</f>
        <v>0</v>
      </c>
      <c r="AE98" s="9">
        <f>IF($I98="Unchanged (U)",
  $Y98 * $AD98,
  $Y98 * ($AD98 - 0.029) -
   3.25 * POWER($AD98 - 0.02, 15))</f>
        <v>1.0649600000000003E-25</v>
      </c>
      <c r="AF98" s="9">
        <f>IF($AE98&lt;=0, 0,
  IF($I98="Unchanged (U)",
    MIN($AC98 + $AE98, 10),
    MIN(($AC98 + $AE98) * 1.08, 10)))</f>
        <v>1.1501568000000004E-25</v>
      </c>
      <c r="AG98" s="77">
        <f>IF(ISBLANK(E101),0,
IF($E101="Non Applicable [0]", 0,1) *
IF($E101="Dégats limités sur la production [1]", 1,1) *
IF($E101="Dégats significatifs sur la production [2]",2,1)*
IF($E101="Dégats majeurs sur la production [3]",3,1) *
IF($E101="Arrêt de production sur le long terme [4]",4,1))</f>
        <v>0</v>
      </c>
      <c r="AH98" s="77">
        <f>IF(ISBLANK(G101),0,
IF($G101="Non Applicable [0]", 0,1) *
IF($G101="Non respect des engagements et SLA [1]", 1,1) *
IF($G101="Non respect d'une norme obligatoire (PCI-DSS, RGPD, …) [2]",2,1)*
IF($G101="Perte d'une certification (ISO, PCI-DSS, …) [3]", 3,1) *
IF($G101="Poursuite judiciaire possible [4]",4,1))</f>
        <v>0</v>
      </c>
      <c r="AI98" s="77">
        <f>IF(ISBLANK(I101),0,
IF($I101="Non Applicable [0]", 0,1) *
IF($I101="Les coûts de dommages sont moins élevés que résoudre le problème [1]", 1,1) *
IF($I101="Effet mineur sur le bénéfice annuel [2]",2,1)*
IF($I101="Effet significatif sur le bénéfice annuel [3]", 3,1) *
IF($I101="Pouvant amener au dépôt de bilan [4]",4,1))</f>
        <v>0</v>
      </c>
      <c r="AJ98" s="77">
        <f>IF(ISBLANK(K101),0,
IF($K101="Non Applicable [0]",0,1) *
IF($K101="Dégâts minimes [1]", 1,1) *
IF($K101="Perte de confiance [2]",2,1)*
IF($K101="Perte de grandes comptes [3]", 3,1) *
IF($K101="Dégradation de la marque [4]",4,1))</f>
        <v>0</v>
      </c>
    </row>
    <row r="99" spans="1:36">
      <c r="A99" s="146" t="s">
        <v>118</v>
      </c>
      <c r="B99" s="147"/>
      <c r="C99" s="147"/>
      <c r="D99" s="148"/>
      <c r="E99" s="188" t="s">
        <v>95</v>
      </c>
      <c r="F99" s="189"/>
      <c r="G99" s="189"/>
      <c r="H99" s="189"/>
      <c r="I99" s="189"/>
      <c r="J99" s="189"/>
      <c r="K99" s="189"/>
      <c r="L99" s="190"/>
      <c r="M99" s="72"/>
      <c r="N99" s="72"/>
      <c r="O99" s="74"/>
      <c r="P99" s="42"/>
      <c r="Q99" s="42"/>
      <c r="R99" s="42"/>
      <c r="S99" s="75"/>
      <c r="T99" s="75"/>
      <c r="U99" s="75"/>
      <c r="V99" s="75"/>
      <c r="W99" s="75"/>
      <c r="X99" s="75"/>
      <c r="Y99" s="75"/>
      <c r="Z99" s="75"/>
      <c r="AA99" s="75"/>
      <c r="AB99" s="75"/>
      <c r="AC99" s="75"/>
      <c r="AD99" s="75"/>
      <c r="AE99" s="75"/>
      <c r="AF99" s="75"/>
    </row>
    <row r="100" spans="1:36" ht="15.75" thickBot="1">
      <c r="A100" s="149"/>
      <c r="B100" s="150"/>
      <c r="C100" s="150"/>
      <c r="D100" s="151"/>
      <c r="E100" s="187" t="s">
        <v>24</v>
      </c>
      <c r="F100" s="187"/>
      <c r="G100" s="187" t="s">
        <v>26</v>
      </c>
      <c r="H100" s="187"/>
      <c r="I100" s="187" t="s">
        <v>23</v>
      </c>
      <c r="J100" s="187"/>
      <c r="K100" s="187" t="s">
        <v>25</v>
      </c>
      <c r="L100" s="191"/>
      <c r="M100" s="72"/>
      <c r="N100" s="72"/>
      <c r="O100" s="74"/>
      <c r="P100" s="42"/>
      <c r="Q100" s="42"/>
      <c r="R100" s="42"/>
      <c r="S100" s="75"/>
      <c r="T100" s="75"/>
      <c r="U100" s="75"/>
      <c r="V100" s="75"/>
      <c r="W100" s="75"/>
      <c r="X100" s="75"/>
      <c r="Y100" s="75"/>
      <c r="Z100" s="75"/>
      <c r="AA100" s="75"/>
      <c r="AB100" s="75"/>
      <c r="AC100" s="75"/>
      <c r="AD100" s="75"/>
      <c r="AE100" s="75"/>
      <c r="AF100" s="75"/>
    </row>
    <row r="101" spans="1:36" ht="50.45" customHeight="1" thickBot="1">
      <c r="A101" s="163"/>
      <c r="B101" s="164"/>
      <c r="C101" s="164"/>
      <c r="D101" s="165"/>
      <c r="E101" s="182"/>
      <c r="F101" s="182"/>
      <c r="G101" s="182"/>
      <c r="H101" s="182"/>
      <c r="I101" s="182"/>
      <c r="J101" s="182"/>
      <c r="K101" s="182"/>
      <c r="L101" s="183"/>
      <c r="M101" s="72"/>
      <c r="N101" s="72"/>
      <c r="O101" s="74"/>
      <c r="P101" s="42"/>
      <c r="Q101" s="42"/>
      <c r="R101" s="42"/>
      <c r="S101" s="75"/>
      <c r="T101" s="75"/>
      <c r="U101" s="75"/>
      <c r="V101" s="75"/>
      <c r="W101" s="75"/>
      <c r="X101" s="75"/>
      <c r="Y101" s="75"/>
      <c r="Z101" s="75"/>
      <c r="AA101" s="75"/>
      <c r="AB101" s="75"/>
      <c r="AC101" s="75"/>
      <c r="AD101" s="75"/>
      <c r="AE101" s="75"/>
      <c r="AF101" s="75"/>
    </row>
    <row r="102" spans="1:36" ht="15.75" customHeight="1"/>
    <row r="103" spans="1:36" ht="15.75" customHeight="1"/>
    <row r="104" spans="1:36" ht="15.75" customHeight="1" thickBot="1"/>
    <row r="105" spans="1:36" ht="31.15" customHeight="1" thickBot="1">
      <c r="A105" s="166">
        <v>11</v>
      </c>
      <c r="B105" s="167"/>
      <c r="C105" s="167"/>
      <c r="D105" s="168"/>
    </row>
    <row r="106" spans="1:36" ht="13.5" thickBot="1">
      <c r="A106" s="155" t="s">
        <v>33</v>
      </c>
      <c r="B106" s="157" t="s">
        <v>117</v>
      </c>
      <c r="C106" s="157" t="s">
        <v>77</v>
      </c>
      <c r="D106" s="159" t="s">
        <v>135</v>
      </c>
      <c r="E106" s="172" t="s">
        <v>37</v>
      </c>
      <c r="F106" s="173"/>
      <c r="G106" s="173"/>
      <c r="H106" s="173"/>
      <c r="I106" s="174"/>
      <c r="J106" s="175" t="s">
        <v>55</v>
      </c>
      <c r="K106" s="176"/>
      <c r="L106" s="177"/>
    </row>
    <row r="107" spans="1:36" ht="26.25" thickBot="1">
      <c r="A107" s="156"/>
      <c r="B107" s="158"/>
      <c r="C107" s="158"/>
      <c r="D107" s="160"/>
      <c r="E107" s="35" t="s">
        <v>54</v>
      </c>
      <c r="F107" s="11" t="s">
        <v>63</v>
      </c>
      <c r="G107" s="11" t="s">
        <v>64</v>
      </c>
      <c r="H107" s="11" t="s">
        <v>65</v>
      </c>
      <c r="I107" s="36" t="s">
        <v>36</v>
      </c>
      <c r="J107" s="35" t="s">
        <v>74</v>
      </c>
      <c r="K107" s="11" t="s">
        <v>73</v>
      </c>
      <c r="L107" s="36" t="s">
        <v>72</v>
      </c>
      <c r="M107" s="85" t="s">
        <v>75</v>
      </c>
      <c r="N107" s="46" t="s">
        <v>136</v>
      </c>
      <c r="O107" s="45" t="s">
        <v>139</v>
      </c>
      <c r="P107" s="33"/>
      <c r="Q107" s="33"/>
      <c r="R107" s="33"/>
      <c r="S107" s="41" t="s">
        <v>54</v>
      </c>
      <c r="T107" s="40" t="s">
        <v>67</v>
      </c>
      <c r="U107" s="40" t="s">
        <v>68</v>
      </c>
      <c r="V107" s="40" t="s">
        <v>57</v>
      </c>
      <c r="W107" s="40" t="s">
        <v>58</v>
      </c>
      <c r="X107" s="40" t="s">
        <v>69</v>
      </c>
      <c r="Y107" s="40" t="s">
        <v>36</v>
      </c>
      <c r="Z107" s="40" t="s">
        <v>70</v>
      </c>
      <c r="AA107" s="40" t="s">
        <v>66</v>
      </c>
      <c r="AB107" s="40" t="s">
        <v>71</v>
      </c>
      <c r="AC107" s="40" t="s">
        <v>59</v>
      </c>
      <c r="AD107" s="40" t="s">
        <v>60</v>
      </c>
      <c r="AE107" s="40" t="s">
        <v>61</v>
      </c>
      <c r="AF107" s="40" t="s">
        <v>62</v>
      </c>
      <c r="AG107" s="78" t="s">
        <v>104</v>
      </c>
      <c r="AH107" s="78" t="s">
        <v>103</v>
      </c>
      <c r="AI107" s="78" t="s">
        <v>105</v>
      </c>
      <c r="AJ107" s="78" t="s">
        <v>98</v>
      </c>
    </row>
    <row r="108" spans="1:36" ht="55.5" customHeight="1" thickBot="1">
      <c r="A108" s="88"/>
      <c r="B108" s="83"/>
      <c r="C108" s="84"/>
      <c r="D108" s="83"/>
      <c r="E108" s="28"/>
      <c r="F108" s="29"/>
      <c r="G108" s="30"/>
      <c r="H108" s="86"/>
      <c r="I108" s="87"/>
      <c r="J108" s="37"/>
      <c r="K108" s="38"/>
      <c r="L108" s="39"/>
      <c r="M108" s="59">
        <f>ROUNDUP(($AF108*10)/10, 1)</f>
        <v>0.1</v>
      </c>
      <c r="N108" s="59">
        <f>AVERAGE(AG108:AJ108) * 2.5</f>
        <v>0</v>
      </c>
      <c r="O108" s="34">
        <f>M108*N108 /10</f>
        <v>0</v>
      </c>
      <c r="P108" s="32"/>
      <c r="Q108" s="32"/>
      <c r="R108" s="32"/>
      <c r="S108" s="9">
        <f>IF(ISBLANK(E108),0,
 IF($E108="Network (N)", 0.85, 1) *
 IF($E108="Adjacent (A)", 0.62, 1) *
 IF($E108="Local (L)", 0.55, 1) *
 IF($E108="Physical (P)", 0.2, 1))</f>
        <v>0</v>
      </c>
      <c r="T108" s="9">
        <f>IF(ISBLANK(F108),0,
 IF($F108="High (H)", 0.44, 1) *
 IF($F108="Low (L)", 0.77, 1))</f>
        <v>0</v>
      </c>
      <c r="U108" s="9">
        <f>IF(ISBLANK(G108),0,
 IF($G108="None (N)", 0.85, 1) *
 IF($G108="Low (L)", $V108, 1) *
 IF($G108="High (H)", $W108, 1))</f>
        <v>0</v>
      </c>
      <c r="V108" s="9">
        <f>IF($I108="Unchanged (U)", 0.62, 0.68)</f>
        <v>0.68</v>
      </c>
      <c r="W108" s="9">
        <f>IF($I108="Unchanged (U)", 0.27, 0.5)</f>
        <v>0.5</v>
      </c>
      <c r="X108" s="9">
        <f>IF(ISBLANK(H108),0,
 IF($H108="None (N)", 0.85, 1) *
 IF($H108="Required (R)", 0.62, 1))</f>
        <v>0</v>
      </c>
      <c r="Y108" s="9">
        <f>IF(ISBLANK(I108),0,
 IF($I108="Unchanged (U)", 6.42, 1) *
 IF($I108="Changed ( C )", 7.52, 1))</f>
        <v>0</v>
      </c>
      <c r="Z108" s="9">
        <f>IF(ISBLANK(J108),0,
 IF($J108="None (N)", 0, 1) *
 IF($J108="Low (L)", 0.22, 1) *
 IF($J108="High (H)", 0.56, 1))</f>
        <v>0</v>
      </c>
      <c r="AA108" s="9">
        <f>IF(ISBLANK(K108),0,
 IF($K108="None (N)", 0, 1) *
 IF($K108="Low (L)", 0.22, 1) *
 IF($K108="High (H)", 0.56, 1))</f>
        <v>0</v>
      </c>
      <c r="AB108" s="9">
        <f>IF(ISBLANK(L108),0,
 IF($L108="None (N)", 0, 1) *
 IF($L108="Low (L)", 0.22, 1) *
 IF($L108="High (H)", 0.56, 1))</f>
        <v>0</v>
      </c>
      <c r="AC108" s="9">
        <f>8.22 * $S108 * $T108 * $U108 * $X108</f>
        <v>0</v>
      </c>
      <c r="AD108" s="9">
        <f>(1 - ((1 - $Z108) * (1 - $AA108) * (1 - $AB108)))</f>
        <v>0</v>
      </c>
      <c r="AE108" s="9">
        <f>IF($I108="Unchanged (U)",
  $Y108 * $AD108,
  $Y108 * ($AD108 - 0.029) -
   3.25 * POWER($AD108 - 0.02, 15))</f>
        <v>1.0649600000000003E-25</v>
      </c>
      <c r="AF108" s="9">
        <f>IF($AE108&lt;=0, 0,
  IF($I108="Unchanged (U)",
    MIN($AC108 + $AE108, 10),
    MIN(($AC108 + $AE108) * 1.08, 10)))</f>
        <v>1.1501568000000004E-25</v>
      </c>
      <c r="AG108" s="77">
        <f>IF(ISBLANK(E111),0,
IF($E111="Non Applicable [0]", 0,1) *
IF($E111="Dégats limités sur la production [1]", 1,1) *
IF($E111="Dégats significatifs sur la production [2]",2,1)*
IF($E111="Dégats majeurs sur la production [3]",3,1) *
IF($E111="Arrêt de production sur le long terme [4]",4,1))</f>
        <v>0</v>
      </c>
      <c r="AH108" s="77">
        <f>IF(ISBLANK(G111),0,
IF($G111="Non Applicable [0]", 0,1) *
IF($G111="Non respect des engagements et SLA [1]", 1,1) *
IF($G111="Non respect d'une norme obligatoire (PCI-DSS, RGPD, …) [2]",2,1)*
IF($G111="Perte d'une certification (ISO, PCI-DSS, …) [3]", 3,1) *
IF($G111="Poursuite judiciaire possible [4]",4,1))</f>
        <v>0</v>
      </c>
      <c r="AI108" s="77">
        <f>IF(ISBLANK(I111),0,
IF($I111="Non Applicable [0]", 0,1) *
IF($I111="Les coûts de dommages sont moins élevés que résoudre le problème [1]", 1,1) *
IF($I111="Effet mineur sur le bénéfice annuel [2]",2,1)*
IF($I111="Effet significatif sur le bénéfice annuel [3]", 3,1) *
IF($I111="Pouvant amener au dépôt de bilan [4]",4,1))</f>
        <v>0</v>
      </c>
      <c r="AJ108" s="77">
        <f>IF(ISBLANK(K111),0,
IF($K111="Non Applicable [0]",0,1) *
IF($K111="Dégâts minimes [1]", 1,1) *
IF($K111="Perte de confiance [2]",2,1)*
IF($K111="Perte de grandes comptes [3]", 3,1) *
IF($K111="Dégradation de la marque [4]",4,1))</f>
        <v>0</v>
      </c>
    </row>
    <row r="109" spans="1:36">
      <c r="A109" s="146" t="s">
        <v>118</v>
      </c>
      <c r="B109" s="147"/>
      <c r="C109" s="147"/>
      <c r="D109" s="148"/>
      <c r="E109" s="188" t="s">
        <v>95</v>
      </c>
      <c r="F109" s="189"/>
      <c r="G109" s="189"/>
      <c r="H109" s="189"/>
      <c r="I109" s="189"/>
      <c r="J109" s="189"/>
      <c r="K109" s="189"/>
      <c r="L109" s="190"/>
      <c r="M109" s="72"/>
      <c r="N109" s="72"/>
      <c r="O109" s="74"/>
      <c r="P109" s="42"/>
      <c r="Q109" s="42"/>
      <c r="R109" s="42"/>
      <c r="S109" s="75"/>
      <c r="T109" s="75"/>
      <c r="U109" s="75"/>
      <c r="V109" s="75"/>
      <c r="W109" s="75"/>
      <c r="X109" s="75"/>
      <c r="Y109" s="75"/>
      <c r="Z109" s="75"/>
      <c r="AA109" s="75"/>
      <c r="AB109" s="75"/>
      <c r="AC109" s="75"/>
      <c r="AD109" s="75"/>
      <c r="AE109" s="75"/>
      <c r="AF109" s="75"/>
    </row>
    <row r="110" spans="1:36" ht="15.75" thickBot="1">
      <c r="A110" s="149"/>
      <c r="B110" s="150"/>
      <c r="C110" s="150"/>
      <c r="D110" s="151"/>
      <c r="E110" s="187" t="s">
        <v>24</v>
      </c>
      <c r="F110" s="187"/>
      <c r="G110" s="187" t="s">
        <v>26</v>
      </c>
      <c r="H110" s="187"/>
      <c r="I110" s="187" t="s">
        <v>23</v>
      </c>
      <c r="J110" s="187"/>
      <c r="K110" s="187" t="s">
        <v>25</v>
      </c>
      <c r="L110" s="191"/>
      <c r="M110" s="72"/>
      <c r="N110" s="72"/>
      <c r="O110" s="74"/>
      <c r="P110" s="42"/>
      <c r="Q110" s="42"/>
      <c r="R110" s="42"/>
      <c r="S110" s="75"/>
      <c r="T110" s="75"/>
      <c r="U110" s="75"/>
      <c r="V110" s="75"/>
      <c r="W110" s="75"/>
      <c r="X110" s="75"/>
      <c r="Y110" s="75"/>
      <c r="Z110" s="75"/>
      <c r="AA110" s="75"/>
      <c r="AB110" s="75"/>
      <c r="AC110" s="75"/>
      <c r="AD110" s="75"/>
      <c r="AE110" s="75"/>
      <c r="AF110" s="75"/>
    </row>
    <row r="111" spans="1:36" ht="50.45" customHeight="1" thickBot="1">
      <c r="A111" s="163"/>
      <c r="B111" s="164"/>
      <c r="C111" s="164"/>
      <c r="D111" s="165"/>
      <c r="E111" s="182"/>
      <c r="F111" s="182"/>
      <c r="G111" s="182"/>
      <c r="H111" s="182"/>
      <c r="I111" s="182"/>
      <c r="J111" s="182"/>
      <c r="K111" s="182"/>
      <c r="L111" s="183"/>
      <c r="M111" s="72"/>
      <c r="N111" s="72"/>
      <c r="O111" s="74"/>
      <c r="P111" s="42"/>
      <c r="Q111" s="42"/>
      <c r="R111" s="42"/>
      <c r="S111" s="75"/>
      <c r="T111" s="75"/>
      <c r="U111" s="75"/>
      <c r="V111" s="75"/>
      <c r="W111" s="75"/>
      <c r="X111" s="75"/>
      <c r="Y111" s="75"/>
      <c r="Z111" s="75"/>
      <c r="AA111" s="75"/>
      <c r="AB111" s="75"/>
      <c r="AC111" s="75"/>
      <c r="AD111" s="75"/>
      <c r="AE111" s="75"/>
      <c r="AF111" s="75"/>
    </row>
    <row r="112" spans="1:36" ht="15.75" customHeight="1"/>
    <row r="113" spans="1:36" ht="15.75" customHeight="1"/>
    <row r="114" spans="1:36" ht="15.75" customHeight="1" thickBot="1"/>
    <row r="115" spans="1:36" ht="24" customHeight="1" thickBot="1">
      <c r="A115" s="166">
        <v>12</v>
      </c>
      <c r="B115" s="167"/>
      <c r="C115" s="167"/>
      <c r="D115" s="168"/>
    </row>
    <row r="116" spans="1:36" ht="13.5" thickBot="1">
      <c r="A116" s="155" t="s">
        <v>33</v>
      </c>
      <c r="B116" s="157" t="s">
        <v>117</v>
      </c>
      <c r="C116" s="157" t="s">
        <v>77</v>
      </c>
      <c r="D116" s="159" t="s">
        <v>135</v>
      </c>
      <c r="E116" s="172" t="s">
        <v>37</v>
      </c>
      <c r="F116" s="173"/>
      <c r="G116" s="173"/>
      <c r="H116" s="173"/>
      <c r="I116" s="174"/>
      <c r="J116" s="175" t="s">
        <v>55</v>
      </c>
      <c r="K116" s="176"/>
      <c r="L116" s="177"/>
    </row>
    <row r="117" spans="1:36" ht="26.25" thickBot="1">
      <c r="A117" s="156"/>
      <c r="B117" s="158"/>
      <c r="C117" s="158"/>
      <c r="D117" s="160"/>
      <c r="E117" s="35" t="s">
        <v>54</v>
      </c>
      <c r="F117" s="11" t="s">
        <v>63</v>
      </c>
      <c r="G117" s="11" t="s">
        <v>64</v>
      </c>
      <c r="H117" s="11" t="s">
        <v>65</v>
      </c>
      <c r="I117" s="36" t="s">
        <v>36</v>
      </c>
      <c r="J117" s="35" t="s">
        <v>74</v>
      </c>
      <c r="K117" s="11" t="s">
        <v>73</v>
      </c>
      <c r="L117" s="36" t="s">
        <v>72</v>
      </c>
      <c r="M117" s="85" t="s">
        <v>75</v>
      </c>
      <c r="N117" s="46" t="s">
        <v>136</v>
      </c>
      <c r="O117" s="45" t="s">
        <v>139</v>
      </c>
      <c r="P117" s="33"/>
      <c r="Q117" s="33"/>
      <c r="R117" s="33"/>
      <c r="S117" s="41" t="s">
        <v>54</v>
      </c>
      <c r="T117" s="40" t="s">
        <v>67</v>
      </c>
      <c r="U117" s="40" t="s">
        <v>68</v>
      </c>
      <c r="V117" s="40" t="s">
        <v>57</v>
      </c>
      <c r="W117" s="40" t="s">
        <v>58</v>
      </c>
      <c r="X117" s="40" t="s">
        <v>69</v>
      </c>
      <c r="Y117" s="40" t="s">
        <v>36</v>
      </c>
      <c r="Z117" s="40" t="s">
        <v>70</v>
      </c>
      <c r="AA117" s="40" t="s">
        <v>66</v>
      </c>
      <c r="AB117" s="40" t="s">
        <v>71</v>
      </c>
      <c r="AC117" s="40" t="s">
        <v>59</v>
      </c>
      <c r="AD117" s="40" t="s">
        <v>60</v>
      </c>
      <c r="AE117" s="40" t="s">
        <v>61</v>
      </c>
      <c r="AF117" s="40" t="s">
        <v>62</v>
      </c>
      <c r="AG117" s="78" t="s">
        <v>104</v>
      </c>
      <c r="AH117" s="78" t="s">
        <v>103</v>
      </c>
      <c r="AI117" s="78" t="s">
        <v>105</v>
      </c>
      <c r="AJ117" s="78" t="s">
        <v>98</v>
      </c>
    </row>
    <row r="118" spans="1:36" ht="55.5" customHeight="1" thickBot="1">
      <c r="A118" s="88"/>
      <c r="B118" s="83"/>
      <c r="C118" s="84"/>
      <c r="D118" s="83"/>
      <c r="E118" s="28"/>
      <c r="F118" s="29"/>
      <c r="G118" s="30"/>
      <c r="H118" s="86"/>
      <c r="I118" s="87"/>
      <c r="J118" s="37"/>
      <c r="K118" s="38"/>
      <c r="L118" s="39"/>
      <c r="M118" s="59">
        <f>ROUNDUP(($AF118*10)/10, 1)</f>
        <v>0.1</v>
      </c>
      <c r="N118" s="59">
        <f>AVERAGE(AG118:AJ118) * 2.5</f>
        <v>0</v>
      </c>
      <c r="O118" s="34">
        <f>M118*N118 /10</f>
        <v>0</v>
      </c>
      <c r="P118" s="32"/>
      <c r="Q118" s="32"/>
      <c r="R118" s="32"/>
      <c r="S118" s="9">
        <f>IF(ISBLANK(E118),0,
 IF($E118="Network (N)", 0.85, 1) *
 IF($E118="Adjacent (A)", 0.62, 1) *
 IF($E118="Local (L)", 0.55, 1) *
 IF($E118="Physical (P)", 0.2, 1))</f>
        <v>0</v>
      </c>
      <c r="T118" s="9">
        <f>IF(ISBLANK(F118),0,
 IF($F118="High (H)", 0.44, 1) *
 IF($F118="Low (L)", 0.77, 1))</f>
        <v>0</v>
      </c>
      <c r="U118" s="9">
        <f>IF(ISBLANK(G118),0,
 IF($G118="None (N)", 0.85, 1) *
 IF($G118="Low (L)", $V118, 1) *
 IF($G118="High (H)", $W118, 1))</f>
        <v>0</v>
      </c>
      <c r="V118" s="9">
        <f>IF($I118="Unchanged (U)", 0.62, 0.68)</f>
        <v>0.68</v>
      </c>
      <c r="W118" s="9">
        <f>IF($I118="Unchanged (U)", 0.27, 0.5)</f>
        <v>0.5</v>
      </c>
      <c r="X118" s="9">
        <f>IF(ISBLANK(H118),0,
 IF($H118="None (N)", 0.85, 1) *
 IF($H118="Required (R)", 0.62, 1))</f>
        <v>0</v>
      </c>
      <c r="Y118" s="9">
        <f>IF(ISBLANK(I118),0,
 IF($I118="Unchanged (U)", 6.42, 1) *
 IF($I118="Changed ( C )", 7.52, 1))</f>
        <v>0</v>
      </c>
      <c r="Z118" s="9">
        <f>IF(ISBLANK(J118),0,
 IF($J118="None (N)", 0, 1) *
 IF($J118="Low (L)", 0.22, 1) *
 IF($J118="High (H)", 0.56, 1))</f>
        <v>0</v>
      </c>
      <c r="AA118" s="9">
        <f>IF(ISBLANK(K118),0,
 IF($K118="None (N)", 0, 1) *
 IF($K118="Low (L)", 0.22, 1) *
 IF($K118="High (H)", 0.56, 1))</f>
        <v>0</v>
      </c>
      <c r="AB118" s="9">
        <f>IF(ISBLANK(L118),0,
 IF($L118="None (N)", 0, 1) *
 IF($L118="Low (L)", 0.22, 1) *
 IF($L118="High (H)", 0.56, 1))</f>
        <v>0</v>
      </c>
      <c r="AC118" s="9">
        <f>8.22 * $S118 * $T118 * $U118 * $X118</f>
        <v>0</v>
      </c>
      <c r="AD118" s="9">
        <f>(1 - ((1 - $Z118) * (1 - $AA118) * (1 - $AB118)))</f>
        <v>0</v>
      </c>
      <c r="AE118" s="9">
        <f>IF($I118="Unchanged (U)",
  $Y118 * $AD118,
  $Y118 * ($AD118 - 0.029) -
   3.25 * POWER($AD118 - 0.02, 15))</f>
        <v>1.0649600000000003E-25</v>
      </c>
      <c r="AF118" s="9">
        <f>IF($AE118&lt;=0, 0,
  IF($I118="Unchanged (U)",
    MIN($AC118 + $AE118, 10),
    MIN(($AC118 + $AE118) * 1.08, 10)))</f>
        <v>1.1501568000000004E-25</v>
      </c>
      <c r="AG118" s="77">
        <f>IF(ISBLANK(E121),0,
IF($E121="Non Applicable [0]", 0,1) *
IF($E121="Dégats limités sur la production [1]", 1,1) *
IF($E121="Dégats significatifs sur la production [2]",2,1)*
IF($E121="Dégats majeurs sur la production [3]",3,1) *
IF($E121="Arrêt de production sur le long terme [4]",4,1))</f>
        <v>0</v>
      </c>
      <c r="AH118" s="77">
        <f>IF(ISBLANK(G121),0,
IF($G121="Non Applicable [0]", 0,1) *
IF($G121="Non respect des engagements et SLA [1]", 1,1) *
IF($G121="Non respect d'une norme obligatoire (PCI-DSS, RGPD, …) [2]",2,1)*
IF($G121="Perte d'une certification (ISO, PCI-DSS, …) [3]", 3,1) *
IF($G121="Poursuite judiciaire possible [4]",4,1))</f>
        <v>0</v>
      </c>
      <c r="AI118" s="77">
        <f>IF(ISBLANK(I121),0,
IF($I121="Non Applicable [0]", 0,1) *
IF($I121="Les coûts de dommages sont moins élevés que résoudre le problème [1]", 1,1) *
IF($I121="Effet mineur sur le bénéfice annuel [2]",2,1)*
IF($I121="Effet significatif sur le bénéfice annuel [3]", 3,1) *
IF($I121="Pouvant amener au dépôt de bilan [4]",4,1))</f>
        <v>0</v>
      </c>
      <c r="AJ118" s="77">
        <f>IF(ISBLANK(K121),0,
IF($K121="Non Applicable [0]",0,1) *
IF($K121="Dégâts minimes [1]", 1,1) *
IF($K121="Perte de confiance [2]",2,1)*
IF($K121="Perte de grandes comptes [3]", 3,1) *
IF($K121="Dégradation de la marque [4]",4,1))</f>
        <v>0</v>
      </c>
    </row>
    <row r="119" spans="1:36">
      <c r="A119" s="146" t="s">
        <v>118</v>
      </c>
      <c r="B119" s="147"/>
      <c r="C119" s="147"/>
      <c r="D119" s="148"/>
      <c r="E119" s="188" t="s">
        <v>95</v>
      </c>
      <c r="F119" s="189"/>
      <c r="G119" s="189"/>
      <c r="H119" s="189"/>
      <c r="I119" s="189"/>
      <c r="J119" s="189"/>
      <c r="K119" s="189"/>
      <c r="L119" s="190"/>
      <c r="M119" s="72"/>
      <c r="N119" s="72"/>
      <c r="O119" s="74"/>
      <c r="P119" s="42"/>
      <c r="Q119" s="42"/>
      <c r="R119" s="42"/>
      <c r="S119" s="75"/>
      <c r="T119" s="75"/>
      <c r="U119" s="75"/>
      <c r="V119" s="75"/>
      <c r="W119" s="75"/>
      <c r="X119" s="75"/>
      <c r="Y119" s="75"/>
      <c r="Z119" s="75"/>
      <c r="AA119" s="75"/>
      <c r="AB119" s="75"/>
      <c r="AC119" s="75"/>
      <c r="AD119" s="75"/>
      <c r="AE119" s="75"/>
      <c r="AF119" s="75"/>
    </row>
    <row r="120" spans="1:36" ht="15.75" thickBot="1">
      <c r="A120" s="149"/>
      <c r="B120" s="150"/>
      <c r="C120" s="150"/>
      <c r="D120" s="151"/>
      <c r="E120" s="187" t="s">
        <v>24</v>
      </c>
      <c r="F120" s="187"/>
      <c r="G120" s="187" t="s">
        <v>26</v>
      </c>
      <c r="H120" s="187"/>
      <c r="I120" s="187" t="s">
        <v>23</v>
      </c>
      <c r="J120" s="187"/>
      <c r="K120" s="187" t="s">
        <v>25</v>
      </c>
      <c r="L120" s="191"/>
      <c r="M120" s="72"/>
      <c r="N120" s="72"/>
      <c r="O120" s="74"/>
      <c r="P120" s="42"/>
      <c r="Q120" s="42"/>
      <c r="R120" s="42"/>
      <c r="S120" s="75"/>
      <c r="T120" s="75"/>
      <c r="U120" s="75"/>
      <c r="V120" s="75"/>
      <c r="W120" s="75"/>
      <c r="X120" s="75"/>
      <c r="Y120" s="75"/>
      <c r="Z120" s="75"/>
      <c r="AA120" s="75"/>
      <c r="AB120" s="75"/>
      <c r="AC120" s="75"/>
      <c r="AD120" s="75"/>
      <c r="AE120" s="75"/>
      <c r="AF120" s="75"/>
    </row>
    <row r="121" spans="1:36" ht="50.45" customHeight="1" thickBot="1">
      <c r="A121" s="163"/>
      <c r="B121" s="164"/>
      <c r="C121" s="164"/>
      <c r="D121" s="165"/>
      <c r="E121" s="182"/>
      <c r="F121" s="182"/>
      <c r="G121" s="182"/>
      <c r="H121" s="182"/>
      <c r="I121" s="182"/>
      <c r="J121" s="182"/>
      <c r="K121" s="182"/>
      <c r="L121" s="183"/>
      <c r="M121" s="72"/>
      <c r="N121" s="72"/>
      <c r="O121" s="74"/>
      <c r="P121" s="42"/>
      <c r="Q121" s="42"/>
      <c r="R121" s="42"/>
      <c r="S121" s="75"/>
      <c r="T121" s="75"/>
      <c r="U121" s="75"/>
      <c r="V121" s="75"/>
      <c r="W121" s="75"/>
      <c r="X121" s="75"/>
      <c r="Y121" s="75"/>
      <c r="Z121" s="75"/>
      <c r="AA121" s="75"/>
      <c r="AB121" s="75"/>
      <c r="AC121" s="75"/>
      <c r="AD121" s="75"/>
      <c r="AE121" s="75"/>
      <c r="AF121" s="75"/>
    </row>
    <row r="122" spans="1:36" ht="15.75" customHeight="1"/>
    <row r="123" spans="1:36" ht="15.75" customHeight="1"/>
    <row r="124" spans="1:36" ht="15.75" customHeight="1" thickBot="1"/>
    <row r="125" spans="1:36" ht="25.9" customHeight="1" thickBot="1">
      <c r="A125" s="166">
        <v>13</v>
      </c>
      <c r="B125" s="167"/>
      <c r="C125" s="167"/>
      <c r="D125" s="168"/>
    </row>
    <row r="126" spans="1:36" ht="13.5" thickBot="1">
      <c r="A126" s="155" t="s">
        <v>33</v>
      </c>
      <c r="B126" s="157" t="s">
        <v>117</v>
      </c>
      <c r="C126" s="157" t="s">
        <v>77</v>
      </c>
      <c r="D126" s="159" t="s">
        <v>135</v>
      </c>
      <c r="E126" s="172" t="s">
        <v>37</v>
      </c>
      <c r="F126" s="173"/>
      <c r="G126" s="173"/>
      <c r="H126" s="173"/>
      <c r="I126" s="174"/>
      <c r="J126" s="175" t="s">
        <v>55</v>
      </c>
      <c r="K126" s="176"/>
      <c r="L126" s="177"/>
    </row>
    <row r="127" spans="1:36" ht="26.25" thickBot="1">
      <c r="A127" s="156"/>
      <c r="B127" s="158"/>
      <c r="C127" s="158"/>
      <c r="D127" s="160"/>
      <c r="E127" s="35" t="s">
        <v>54</v>
      </c>
      <c r="F127" s="11" t="s">
        <v>63</v>
      </c>
      <c r="G127" s="11" t="s">
        <v>64</v>
      </c>
      <c r="H127" s="11" t="s">
        <v>65</v>
      </c>
      <c r="I127" s="36" t="s">
        <v>36</v>
      </c>
      <c r="J127" s="35" t="s">
        <v>74</v>
      </c>
      <c r="K127" s="11" t="s">
        <v>73</v>
      </c>
      <c r="L127" s="36" t="s">
        <v>72</v>
      </c>
      <c r="M127" s="85" t="s">
        <v>75</v>
      </c>
      <c r="N127" s="46" t="s">
        <v>136</v>
      </c>
      <c r="O127" s="45" t="s">
        <v>139</v>
      </c>
      <c r="P127" s="33"/>
      <c r="Q127" s="33"/>
      <c r="R127" s="33"/>
      <c r="S127" s="41" t="s">
        <v>54</v>
      </c>
      <c r="T127" s="40" t="s">
        <v>67</v>
      </c>
      <c r="U127" s="40" t="s">
        <v>68</v>
      </c>
      <c r="V127" s="40" t="s">
        <v>57</v>
      </c>
      <c r="W127" s="40" t="s">
        <v>58</v>
      </c>
      <c r="X127" s="40" t="s">
        <v>69</v>
      </c>
      <c r="Y127" s="40" t="s">
        <v>36</v>
      </c>
      <c r="Z127" s="40" t="s">
        <v>70</v>
      </c>
      <c r="AA127" s="40" t="s">
        <v>66</v>
      </c>
      <c r="AB127" s="40" t="s">
        <v>71</v>
      </c>
      <c r="AC127" s="40" t="s">
        <v>59</v>
      </c>
      <c r="AD127" s="40" t="s">
        <v>60</v>
      </c>
      <c r="AE127" s="40" t="s">
        <v>61</v>
      </c>
      <c r="AF127" s="40" t="s">
        <v>62</v>
      </c>
      <c r="AG127" s="78" t="s">
        <v>104</v>
      </c>
      <c r="AH127" s="78" t="s">
        <v>103</v>
      </c>
      <c r="AI127" s="78" t="s">
        <v>105</v>
      </c>
      <c r="AJ127" s="78" t="s">
        <v>98</v>
      </c>
    </row>
    <row r="128" spans="1:36" ht="55.5" customHeight="1" thickBot="1">
      <c r="A128" s="88"/>
      <c r="B128" s="83"/>
      <c r="C128" s="84"/>
      <c r="D128" s="83"/>
      <c r="E128" s="28"/>
      <c r="F128" s="29"/>
      <c r="G128" s="30"/>
      <c r="H128" s="86"/>
      <c r="I128" s="87"/>
      <c r="J128" s="37"/>
      <c r="K128" s="38"/>
      <c r="L128" s="39"/>
      <c r="M128" s="59">
        <f>ROUNDUP(($AF128*10)/10, 1)</f>
        <v>0.1</v>
      </c>
      <c r="N128" s="59">
        <f>AVERAGE(AG128:AJ128) * 2.5</f>
        <v>0</v>
      </c>
      <c r="O128" s="34">
        <f>M128*N128 /10</f>
        <v>0</v>
      </c>
      <c r="P128" s="32"/>
      <c r="Q128" s="32"/>
      <c r="R128" s="32"/>
      <c r="S128" s="9">
        <f>IF(ISBLANK(E128),0,
 IF($E128="Network (N)", 0.85, 1) *
 IF($E128="Adjacent (A)", 0.62, 1) *
 IF($E128="Local (L)", 0.55, 1) *
 IF($E128="Physical (P)", 0.2, 1))</f>
        <v>0</v>
      </c>
      <c r="T128" s="9">
        <f>IF(ISBLANK(F128),0,
 IF($F128="High (H)", 0.44, 1) *
 IF($F128="Low (L)", 0.77, 1))</f>
        <v>0</v>
      </c>
      <c r="U128" s="9">
        <f>IF(ISBLANK(G128),0,
 IF($G128="None (N)", 0.85, 1) *
 IF($G128="Low (L)", $V128, 1) *
 IF($G128="High (H)", $W128, 1))</f>
        <v>0</v>
      </c>
      <c r="V128" s="9">
        <f>IF($I128="Unchanged (U)", 0.62, 0.68)</f>
        <v>0.68</v>
      </c>
      <c r="W128" s="9">
        <f>IF($I128="Unchanged (U)", 0.27, 0.5)</f>
        <v>0.5</v>
      </c>
      <c r="X128" s="9">
        <f>IF(ISBLANK(H128),0,
 IF($H128="None (N)", 0.85, 1) *
 IF($H128="Required (R)", 0.62, 1))</f>
        <v>0</v>
      </c>
      <c r="Y128" s="9">
        <f>IF(ISBLANK(I128),0,
 IF($I128="Unchanged (U)", 6.42, 1) *
 IF($I128="Changed ( C )", 7.52, 1))</f>
        <v>0</v>
      </c>
      <c r="Z128" s="9">
        <f>IF(ISBLANK(J128),0,
 IF($J128="None (N)", 0, 1) *
 IF($J128="Low (L)", 0.22, 1) *
 IF($J128="High (H)", 0.56, 1))</f>
        <v>0</v>
      </c>
      <c r="AA128" s="9">
        <f>IF(ISBLANK(K128),0,
 IF($K128="None (N)", 0, 1) *
 IF($K128="Low (L)", 0.22, 1) *
 IF($K128="High (H)", 0.56, 1))</f>
        <v>0</v>
      </c>
      <c r="AB128" s="9">
        <f>IF(ISBLANK(L128),0,
 IF($L128="None (N)", 0, 1) *
 IF($L128="Low (L)", 0.22, 1) *
 IF($L128="High (H)", 0.56, 1))</f>
        <v>0</v>
      </c>
      <c r="AC128" s="9">
        <f>8.22 * $S128 * $T128 * $U128 * $X128</f>
        <v>0</v>
      </c>
      <c r="AD128" s="9">
        <f>(1 - ((1 - $Z128) * (1 - $AA128) * (1 - $AB128)))</f>
        <v>0</v>
      </c>
      <c r="AE128" s="9">
        <f>IF($I128="Unchanged (U)",
  $Y128 * $AD128,
  $Y128 * ($AD128 - 0.029) -
   3.25 * POWER($AD128 - 0.02, 15))</f>
        <v>1.0649600000000003E-25</v>
      </c>
      <c r="AF128" s="9">
        <f>IF($AE128&lt;=0, 0,
  IF($I128="Unchanged (U)",
    MIN($AC128 + $AE128, 10),
    MIN(($AC128 + $AE128) * 1.08, 10)))</f>
        <v>1.1501568000000004E-25</v>
      </c>
      <c r="AG128" s="77">
        <f>IF(ISBLANK(E131),0,
IF($E131="Non Applicable [0]", 0,1) *
IF($E131="Dégats limités sur la production [1]", 1,1) *
IF($E131="Dégats significatifs sur la production [2]",2,1)*
IF($E131="Dégats majeurs sur la production [3]",3,1) *
IF($E131="Arrêt de production sur le long terme [4]",4,1))</f>
        <v>0</v>
      </c>
      <c r="AH128" s="77">
        <f>IF(ISBLANK(G131),0,
IF($G131="Non Applicable [0]", 0,1) *
IF($G131="Non respect des engagements et SLA [1]", 1,1) *
IF($G131="Non respect d'une norme obligatoire (PCI-DSS, RGPD, …) [2]",2,1)*
IF($G131="Perte d'une certification (ISO, PCI-DSS, …) [3]", 3,1) *
IF($G131="Poursuite judiciaire possible [4]",4,1))</f>
        <v>0</v>
      </c>
      <c r="AI128" s="77">
        <f>IF(ISBLANK(I131),0,
IF($I131="Non Applicable [0]", 0,1) *
IF($I131="Les coûts de dommages sont moins élevés que résoudre le problème [1]", 1,1) *
IF($I131="Effet mineur sur le bénéfice annuel [2]",2,1)*
IF($I131="Effet significatif sur le bénéfice annuel [3]", 3,1) *
IF($I131="Pouvant amener au dépôt de bilan [4]",4,1))</f>
        <v>0</v>
      </c>
      <c r="AJ128" s="77">
        <f>IF(ISBLANK(K131),0,
IF($K131="Non Applicable [0]",0,1) *
IF($K131="Dégâts minimes [1]", 1,1) *
IF($K131="Perte de confiance [2]",2,1)*
IF($K131="Perte de grandes comptes [3]", 3,1) *
IF($K131="Dégradation de la marque [4]",4,1))</f>
        <v>0</v>
      </c>
    </row>
    <row r="129" spans="1:36">
      <c r="A129" s="146" t="s">
        <v>118</v>
      </c>
      <c r="B129" s="147"/>
      <c r="C129" s="147"/>
      <c r="D129" s="148"/>
      <c r="E129" s="188" t="s">
        <v>95</v>
      </c>
      <c r="F129" s="189"/>
      <c r="G129" s="189"/>
      <c r="H129" s="189"/>
      <c r="I129" s="189"/>
      <c r="J129" s="189"/>
      <c r="K129" s="189"/>
      <c r="L129" s="190"/>
      <c r="M129" s="72"/>
      <c r="N129" s="72"/>
      <c r="O129" s="74"/>
      <c r="P129" s="42"/>
      <c r="Q129" s="42"/>
      <c r="R129" s="42"/>
      <c r="S129" s="75"/>
      <c r="T129" s="75"/>
      <c r="U129" s="75"/>
      <c r="V129" s="75"/>
      <c r="W129" s="75"/>
      <c r="X129" s="75"/>
      <c r="Y129" s="75"/>
      <c r="Z129" s="75"/>
      <c r="AA129" s="75"/>
      <c r="AB129" s="75"/>
      <c r="AC129" s="75"/>
      <c r="AD129" s="75"/>
      <c r="AE129" s="75"/>
      <c r="AF129" s="75"/>
    </row>
    <row r="130" spans="1:36" ht="15.75" thickBot="1">
      <c r="A130" s="149"/>
      <c r="B130" s="150"/>
      <c r="C130" s="150"/>
      <c r="D130" s="151"/>
      <c r="E130" s="187" t="s">
        <v>24</v>
      </c>
      <c r="F130" s="187"/>
      <c r="G130" s="187" t="s">
        <v>26</v>
      </c>
      <c r="H130" s="187"/>
      <c r="I130" s="187" t="s">
        <v>23</v>
      </c>
      <c r="J130" s="187"/>
      <c r="K130" s="187" t="s">
        <v>25</v>
      </c>
      <c r="L130" s="191"/>
      <c r="M130" s="72"/>
      <c r="N130" s="72"/>
      <c r="O130" s="74"/>
      <c r="P130" s="42"/>
      <c r="Q130" s="42"/>
      <c r="R130" s="42"/>
      <c r="S130" s="75"/>
      <c r="T130" s="75"/>
      <c r="U130" s="75"/>
      <c r="V130" s="75"/>
      <c r="W130" s="75"/>
      <c r="X130" s="75"/>
      <c r="Y130" s="75"/>
      <c r="Z130" s="75"/>
      <c r="AA130" s="75"/>
      <c r="AB130" s="75"/>
      <c r="AC130" s="75"/>
      <c r="AD130" s="75"/>
      <c r="AE130" s="75"/>
      <c r="AF130" s="75"/>
    </row>
    <row r="131" spans="1:36" ht="50.45" customHeight="1" thickBot="1">
      <c r="A131" s="163"/>
      <c r="B131" s="164"/>
      <c r="C131" s="164"/>
      <c r="D131" s="165"/>
      <c r="E131" s="182"/>
      <c r="F131" s="182"/>
      <c r="G131" s="182"/>
      <c r="H131" s="182"/>
      <c r="I131" s="182"/>
      <c r="J131" s="182"/>
      <c r="K131" s="182"/>
      <c r="L131" s="183"/>
      <c r="M131" s="72"/>
      <c r="N131" s="72"/>
      <c r="O131" s="74"/>
      <c r="P131" s="42"/>
      <c r="Q131" s="42"/>
      <c r="R131" s="42"/>
      <c r="S131" s="75"/>
      <c r="T131" s="75"/>
      <c r="U131" s="75"/>
      <c r="V131" s="75"/>
      <c r="W131" s="75"/>
      <c r="X131" s="75"/>
      <c r="Y131" s="75"/>
      <c r="Z131" s="75"/>
      <c r="AA131" s="75"/>
      <c r="AB131" s="75"/>
      <c r="AC131" s="75"/>
      <c r="AD131" s="75"/>
      <c r="AE131" s="75"/>
      <c r="AF131" s="75"/>
    </row>
    <row r="132" spans="1:36" ht="15.75" customHeight="1"/>
    <row r="133" spans="1:36" ht="15.75" customHeight="1"/>
    <row r="134" spans="1:36" ht="15.75" customHeight="1" thickBot="1"/>
    <row r="135" spans="1:36" ht="27.6" customHeight="1" thickBot="1">
      <c r="A135" s="166">
        <v>14</v>
      </c>
      <c r="B135" s="167"/>
      <c r="C135" s="167"/>
      <c r="D135" s="168"/>
    </row>
    <row r="136" spans="1:36" ht="13.5" thickBot="1">
      <c r="A136" s="155" t="s">
        <v>33</v>
      </c>
      <c r="B136" s="157" t="s">
        <v>117</v>
      </c>
      <c r="C136" s="157" t="s">
        <v>77</v>
      </c>
      <c r="D136" s="159" t="s">
        <v>135</v>
      </c>
      <c r="E136" s="172" t="s">
        <v>37</v>
      </c>
      <c r="F136" s="173"/>
      <c r="G136" s="173"/>
      <c r="H136" s="173"/>
      <c r="I136" s="174"/>
      <c r="J136" s="175" t="s">
        <v>55</v>
      </c>
      <c r="K136" s="176"/>
      <c r="L136" s="177"/>
    </row>
    <row r="137" spans="1:36" ht="26.25" thickBot="1">
      <c r="A137" s="156"/>
      <c r="B137" s="158"/>
      <c r="C137" s="158"/>
      <c r="D137" s="160"/>
      <c r="E137" s="35" t="s">
        <v>54</v>
      </c>
      <c r="F137" s="11" t="s">
        <v>63</v>
      </c>
      <c r="G137" s="11" t="s">
        <v>64</v>
      </c>
      <c r="H137" s="11" t="s">
        <v>65</v>
      </c>
      <c r="I137" s="36" t="s">
        <v>36</v>
      </c>
      <c r="J137" s="35" t="s">
        <v>74</v>
      </c>
      <c r="K137" s="11" t="s">
        <v>73</v>
      </c>
      <c r="L137" s="36" t="s">
        <v>72</v>
      </c>
      <c r="M137" s="85" t="s">
        <v>75</v>
      </c>
      <c r="N137" s="46" t="s">
        <v>136</v>
      </c>
      <c r="O137" s="45" t="s">
        <v>139</v>
      </c>
      <c r="P137" s="33"/>
      <c r="Q137" s="33"/>
      <c r="R137" s="33"/>
      <c r="S137" s="41" t="s">
        <v>54</v>
      </c>
      <c r="T137" s="40" t="s">
        <v>67</v>
      </c>
      <c r="U137" s="40" t="s">
        <v>68</v>
      </c>
      <c r="V137" s="40" t="s">
        <v>57</v>
      </c>
      <c r="W137" s="40" t="s">
        <v>58</v>
      </c>
      <c r="X137" s="40" t="s">
        <v>69</v>
      </c>
      <c r="Y137" s="40" t="s">
        <v>36</v>
      </c>
      <c r="Z137" s="40" t="s">
        <v>70</v>
      </c>
      <c r="AA137" s="40" t="s">
        <v>66</v>
      </c>
      <c r="AB137" s="40" t="s">
        <v>71</v>
      </c>
      <c r="AC137" s="40" t="s">
        <v>59</v>
      </c>
      <c r="AD137" s="40" t="s">
        <v>60</v>
      </c>
      <c r="AE137" s="40" t="s">
        <v>61</v>
      </c>
      <c r="AF137" s="40" t="s">
        <v>62</v>
      </c>
      <c r="AG137" s="78" t="s">
        <v>104</v>
      </c>
      <c r="AH137" s="78" t="s">
        <v>103</v>
      </c>
      <c r="AI137" s="78" t="s">
        <v>105</v>
      </c>
      <c r="AJ137" s="78" t="s">
        <v>98</v>
      </c>
    </row>
    <row r="138" spans="1:36" ht="55.5" customHeight="1" thickBot="1">
      <c r="A138" s="88"/>
      <c r="B138" s="83"/>
      <c r="C138" s="84"/>
      <c r="D138" s="83"/>
      <c r="E138" s="28"/>
      <c r="F138" s="29"/>
      <c r="G138" s="30"/>
      <c r="H138" s="86"/>
      <c r="I138" s="87"/>
      <c r="J138" s="37"/>
      <c r="K138" s="38"/>
      <c r="L138" s="39"/>
      <c r="M138" s="59">
        <f>ROUNDUP(($AF138*10)/10, 1)</f>
        <v>0.1</v>
      </c>
      <c r="N138" s="59">
        <f>AVERAGE(AG138:AJ138) * 2.5</f>
        <v>0</v>
      </c>
      <c r="O138" s="34">
        <f>M138*N138 /10</f>
        <v>0</v>
      </c>
      <c r="P138" s="32"/>
      <c r="Q138" s="32"/>
      <c r="R138" s="32"/>
      <c r="S138" s="9">
        <f>IF(ISBLANK(E138),0,
 IF($E138="Network (N)", 0.85, 1) *
 IF($E138="Adjacent (A)", 0.62, 1) *
 IF($E138="Local (L)", 0.55, 1) *
 IF($E138="Physical (P)", 0.2, 1))</f>
        <v>0</v>
      </c>
      <c r="T138" s="9">
        <f>IF(ISBLANK(F138),0,
 IF($F138="High (H)", 0.44, 1) *
 IF($F138="Low (L)", 0.77, 1))</f>
        <v>0</v>
      </c>
      <c r="U138" s="9">
        <f>IF(ISBLANK(G138),0,
 IF($G138="None (N)", 0.85, 1) *
 IF($G138="Low (L)", $V138, 1) *
 IF($G138="High (H)", $W138, 1))</f>
        <v>0</v>
      </c>
      <c r="V138" s="9">
        <f>IF($I138="Unchanged (U)", 0.62, 0.68)</f>
        <v>0.68</v>
      </c>
      <c r="W138" s="9">
        <f>IF($I138="Unchanged (U)", 0.27, 0.5)</f>
        <v>0.5</v>
      </c>
      <c r="X138" s="9">
        <f>IF(ISBLANK(H138),0,
 IF($H138="None (N)", 0.85, 1) *
 IF($H138="Required (R)", 0.62, 1))</f>
        <v>0</v>
      </c>
      <c r="Y138" s="9">
        <f>IF(ISBLANK(I138),0,
 IF($I138="Unchanged (U)", 6.42, 1) *
 IF($I138="Changed ( C )", 7.52, 1))</f>
        <v>0</v>
      </c>
      <c r="Z138" s="9">
        <f>IF(ISBLANK(J138),0,
 IF($J138="None (N)", 0, 1) *
 IF($J138="Low (L)", 0.22, 1) *
 IF($J138="High (H)", 0.56, 1))</f>
        <v>0</v>
      </c>
      <c r="AA138" s="9">
        <f>IF(ISBLANK(K138),0,
 IF($K138="None (N)", 0, 1) *
 IF($K138="Low (L)", 0.22, 1) *
 IF($K138="High (H)", 0.56, 1))</f>
        <v>0</v>
      </c>
      <c r="AB138" s="9">
        <f>IF(ISBLANK(L138),0,
 IF($L138="None (N)", 0, 1) *
 IF($L138="Low (L)", 0.22, 1) *
 IF($L138="High (H)", 0.56, 1))</f>
        <v>0</v>
      </c>
      <c r="AC138" s="9">
        <f>8.22 * $S138 * $T138 * $U138 * $X138</f>
        <v>0</v>
      </c>
      <c r="AD138" s="9">
        <f>(1 - ((1 - $Z138) * (1 - $AA138) * (1 - $AB138)))</f>
        <v>0</v>
      </c>
      <c r="AE138" s="9">
        <f>IF($I138="Unchanged (U)",
  $Y138 * $AD138,
  $Y138 * ($AD138 - 0.029) -
   3.25 * POWER($AD138 - 0.02, 15))</f>
        <v>1.0649600000000003E-25</v>
      </c>
      <c r="AF138" s="9">
        <f>IF($AE138&lt;=0, 0,
  IF($I138="Unchanged (U)",
    MIN($AC138 + $AE138, 10),
    MIN(($AC138 + $AE138) * 1.08, 10)))</f>
        <v>1.1501568000000004E-25</v>
      </c>
      <c r="AG138" s="77">
        <f>IF(ISBLANK(E141),0,
IF($E141="Non Applicable [0]", 0,1) *
IF($E141="Dégats limités sur la production [1]", 1,1) *
IF($E141="Dégats significatifs sur la production [2]",2,1)*
IF($E141="Dégats majeurs sur la production [3]",3,1) *
IF($E141="Arrêt de production sur le long terme [4]",4,1))</f>
        <v>0</v>
      </c>
      <c r="AH138" s="77">
        <f>IF(ISBLANK(G141),0,
IF($G141="Non Applicable [0]", 0,1) *
IF($G141="Non respect des engagements et SLA [1]", 1,1) *
IF($G141="Non respect d'une norme obligatoire (PCI-DSS, RGPD, …) [2]",2,1)*
IF($G141="Perte d'une certification (ISO, PCI-DSS, …) [3]", 3,1) *
IF($G141="Poursuite judiciaire possible [4]",4,1))</f>
        <v>0</v>
      </c>
      <c r="AI138" s="77">
        <f>IF(ISBLANK(I141),0,
IF($I141="Non Applicable [0]", 0,1) *
IF($I141="Les coûts de dommages sont moins élevés que résoudre le problème [1]", 1,1) *
IF($I141="Effet mineur sur le bénéfice annuel [2]",2,1)*
IF($I141="Effet significatif sur le bénéfice annuel [3]", 3,1) *
IF($I141="Pouvant amener au dépôt de bilan [4]",4,1))</f>
        <v>0</v>
      </c>
      <c r="AJ138" s="77">
        <f>IF(ISBLANK(K141),0,
IF($K141="Non Applicable [0]",0,1) *
IF($K141="Dégâts minimes [1]", 1,1) *
IF($K141="Perte de confiance [2]",2,1)*
IF($K141="Perte de grandes comptes [3]", 3,1) *
IF($K141="Dégradation de la marque [4]",4,1))</f>
        <v>0</v>
      </c>
    </row>
    <row r="139" spans="1:36">
      <c r="A139" s="146" t="s">
        <v>118</v>
      </c>
      <c r="B139" s="147"/>
      <c r="C139" s="147"/>
      <c r="D139" s="148"/>
      <c r="E139" s="188" t="s">
        <v>95</v>
      </c>
      <c r="F139" s="189"/>
      <c r="G139" s="189"/>
      <c r="H139" s="189"/>
      <c r="I139" s="189"/>
      <c r="J139" s="189"/>
      <c r="K139" s="189"/>
      <c r="L139" s="190"/>
      <c r="M139" s="72"/>
      <c r="N139" s="72"/>
      <c r="O139" s="74"/>
      <c r="P139" s="42"/>
      <c r="Q139" s="42"/>
      <c r="R139" s="42"/>
      <c r="S139" s="75"/>
      <c r="T139" s="75"/>
      <c r="U139" s="75"/>
      <c r="V139" s="75"/>
      <c r="W139" s="75"/>
      <c r="X139" s="75"/>
      <c r="Y139" s="75"/>
      <c r="Z139" s="75"/>
      <c r="AA139" s="75"/>
      <c r="AB139" s="75"/>
      <c r="AC139" s="75"/>
      <c r="AD139" s="75"/>
      <c r="AE139" s="75"/>
      <c r="AF139" s="75"/>
    </row>
    <row r="140" spans="1:36" ht="15.75" thickBot="1">
      <c r="A140" s="149"/>
      <c r="B140" s="150"/>
      <c r="C140" s="150"/>
      <c r="D140" s="151"/>
      <c r="E140" s="187" t="s">
        <v>24</v>
      </c>
      <c r="F140" s="187"/>
      <c r="G140" s="187" t="s">
        <v>26</v>
      </c>
      <c r="H140" s="187"/>
      <c r="I140" s="187" t="s">
        <v>23</v>
      </c>
      <c r="J140" s="187"/>
      <c r="K140" s="187" t="s">
        <v>25</v>
      </c>
      <c r="L140" s="191"/>
      <c r="M140" s="72"/>
      <c r="N140" s="72"/>
      <c r="O140" s="74"/>
      <c r="P140" s="42"/>
      <c r="Q140" s="42"/>
      <c r="R140" s="42"/>
      <c r="S140" s="75"/>
      <c r="T140" s="75"/>
      <c r="U140" s="75"/>
      <c r="V140" s="75"/>
      <c r="W140" s="75"/>
      <c r="X140" s="75"/>
      <c r="Y140" s="75"/>
      <c r="Z140" s="75"/>
      <c r="AA140" s="75"/>
      <c r="AB140" s="75"/>
      <c r="AC140" s="75"/>
      <c r="AD140" s="75"/>
      <c r="AE140" s="75"/>
      <c r="AF140" s="75"/>
    </row>
    <row r="141" spans="1:36" ht="50.45" customHeight="1" thickBot="1">
      <c r="A141" s="163"/>
      <c r="B141" s="164"/>
      <c r="C141" s="164"/>
      <c r="D141" s="165"/>
      <c r="E141" s="182"/>
      <c r="F141" s="182"/>
      <c r="G141" s="182"/>
      <c r="H141" s="182"/>
      <c r="I141" s="182"/>
      <c r="J141" s="182"/>
      <c r="K141" s="182"/>
      <c r="L141" s="183"/>
      <c r="M141" s="72"/>
      <c r="N141" s="72"/>
      <c r="O141" s="74"/>
      <c r="P141" s="42"/>
      <c r="Q141" s="42"/>
      <c r="R141" s="42"/>
      <c r="S141" s="75"/>
      <c r="T141" s="75"/>
      <c r="U141" s="75"/>
      <c r="V141" s="75"/>
      <c r="W141" s="75"/>
      <c r="X141" s="75"/>
      <c r="Y141" s="75"/>
      <c r="Z141" s="75"/>
      <c r="AA141" s="75"/>
      <c r="AB141" s="75"/>
      <c r="AC141" s="75"/>
      <c r="AD141" s="75"/>
      <c r="AE141" s="75"/>
      <c r="AF141" s="75"/>
    </row>
    <row r="142" spans="1:36" ht="15.75" customHeight="1"/>
    <row r="143" spans="1:36" ht="15.75" customHeight="1"/>
    <row r="144" spans="1:36" ht="15.75" customHeight="1" thickBot="1"/>
    <row r="145" spans="1:36" ht="28.15" customHeight="1" thickBot="1">
      <c r="A145" s="166">
        <v>15</v>
      </c>
      <c r="B145" s="167"/>
      <c r="C145" s="167"/>
      <c r="D145" s="168"/>
    </row>
    <row r="146" spans="1:36" ht="13.5" thickBot="1">
      <c r="A146" s="155" t="s">
        <v>33</v>
      </c>
      <c r="B146" s="157" t="s">
        <v>117</v>
      </c>
      <c r="C146" s="157" t="s">
        <v>77</v>
      </c>
      <c r="D146" s="159" t="s">
        <v>135</v>
      </c>
      <c r="E146" s="172" t="s">
        <v>37</v>
      </c>
      <c r="F146" s="173"/>
      <c r="G146" s="173"/>
      <c r="H146" s="173"/>
      <c r="I146" s="174"/>
      <c r="J146" s="175" t="s">
        <v>55</v>
      </c>
      <c r="K146" s="176"/>
      <c r="L146" s="177"/>
    </row>
    <row r="147" spans="1:36" ht="26.25" thickBot="1">
      <c r="A147" s="156"/>
      <c r="B147" s="158"/>
      <c r="C147" s="158"/>
      <c r="D147" s="160"/>
      <c r="E147" s="35" t="s">
        <v>54</v>
      </c>
      <c r="F147" s="11" t="s">
        <v>63</v>
      </c>
      <c r="G147" s="11" t="s">
        <v>64</v>
      </c>
      <c r="H147" s="11" t="s">
        <v>65</v>
      </c>
      <c r="I147" s="36" t="s">
        <v>36</v>
      </c>
      <c r="J147" s="35" t="s">
        <v>74</v>
      </c>
      <c r="K147" s="11" t="s">
        <v>73</v>
      </c>
      <c r="L147" s="36" t="s">
        <v>72</v>
      </c>
      <c r="M147" s="85" t="s">
        <v>75</v>
      </c>
      <c r="N147" s="46" t="s">
        <v>136</v>
      </c>
      <c r="O147" s="45" t="s">
        <v>139</v>
      </c>
      <c r="P147" s="33"/>
      <c r="Q147" s="33"/>
      <c r="R147" s="33"/>
      <c r="S147" s="41" t="s">
        <v>54</v>
      </c>
      <c r="T147" s="40" t="s">
        <v>67</v>
      </c>
      <c r="U147" s="40" t="s">
        <v>68</v>
      </c>
      <c r="V147" s="40" t="s">
        <v>57</v>
      </c>
      <c r="W147" s="40" t="s">
        <v>58</v>
      </c>
      <c r="X147" s="40" t="s">
        <v>69</v>
      </c>
      <c r="Y147" s="40" t="s">
        <v>36</v>
      </c>
      <c r="Z147" s="40" t="s">
        <v>70</v>
      </c>
      <c r="AA147" s="40" t="s">
        <v>66</v>
      </c>
      <c r="AB147" s="40" t="s">
        <v>71</v>
      </c>
      <c r="AC147" s="40" t="s">
        <v>59</v>
      </c>
      <c r="AD147" s="40" t="s">
        <v>60</v>
      </c>
      <c r="AE147" s="40" t="s">
        <v>61</v>
      </c>
      <c r="AF147" s="40" t="s">
        <v>62</v>
      </c>
      <c r="AG147" s="78" t="s">
        <v>104</v>
      </c>
      <c r="AH147" s="78" t="s">
        <v>103</v>
      </c>
      <c r="AI147" s="78" t="s">
        <v>105</v>
      </c>
      <c r="AJ147" s="78" t="s">
        <v>98</v>
      </c>
    </row>
    <row r="148" spans="1:36" ht="55.5" customHeight="1" thickBot="1">
      <c r="A148" s="88"/>
      <c r="B148" s="83"/>
      <c r="C148" s="84"/>
      <c r="D148" s="83"/>
      <c r="E148" s="28"/>
      <c r="F148" s="29"/>
      <c r="G148" s="30"/>
      <c r="H148" s="86"/>
      <c r="I148" s="87"/>
      <c r="J148" s="37"/>
      <c r="K148" s="38"/>
      <c r="L148" s="39"/>
      <c r="M148" s="59">
        <f>ROUNDUP(($AF148*10)/10, 1)</f>
        <v>0.1</v>
      </c>
      <c r="N148" s="59">
        <f>AVERAGE(AG148:AJ148) * 2.5</f>
        <v>0</v>
      </c>
      <c r="O148" s="34">
        <f>M148*N148 /10</f>
        <v>0</v>
      </c>
      <c r="P148" s="32"/>
      <c r="Q148" s="32"/>
      <c r="R148" s="32"/>
      <c r="S148" s="9">
        <f>IF(ISBLANK(E148),0,
 IF($E148="Network (N)", 0.85, 1) *
 IF($E148="Adjacent (A)", 0.62, 1) *
 IF($E148="Local (L)", 0.55, 1) *
 IF($E148="Physical (P)", 0.2, 1))</f>
        <v>0</v>
      </c>
      <c r="T148" s="9">
        <f>IF(ISBLANK(F148),0,
 IF($F148="High (H)", 0.44, 1) *
 IF($F148="Low (L)", 0.77, 1))</f>
        <v>0</v>
      </c>
      <c r="U148" s="9">
        <f>IF(ISBLANK(G148),0,
 IF($G148="None (N)", 0.85, 1) *
 IF($G148="Low (L)", $V148, 1) *
 IF($G148="High (H)", $W148, 1))</f>
        <v>0</v>
      </c>
      <c r="V148" s="9">
        <f>IF($I148="Unchanged (U)", 0.62, 0.68)</f>
        <v>0.68</v>
      </c>
      <c r="W148" s="9">
        <f>IF($I148="Unchanged (U)", 0.27, 0.5)</f>
        <v>0.5</v>
      </c>
      <c r="X148" s="9">
        <f>IF(ISBLANK(H148),0,
 IF($H148="None (N)", 0.85, 1) *
 IF($H148="Required (R)", 0.62, 1))</f>
        <v>0</v>
      </c>
      <c r="Y148" s="9">
        <f>IF(ISBLANK(I148),0,
 IF($I148="Unchanged (U)", 6.42, 1) *
 IF($I148="Changed ( C )", 7.52, 1))</f>
        <v>0</v>
      </c>
      <c r="Z148" s="9">
        <f>IF(ISBLANK(J148),0,
 IF($J148="None (N)", 0, 1) *
 IF($J148="Low (L)", 0.22, 1) *
 IF($J148="High (H)", 0.56, 1))</f>
        <v>0</v>
      </c>
      <c r="AA148" s="9">
        <f>IF(ISBLANK(K148),0,
 IF($K148="None (N)", 0, 1) *
 IF($K148="Low (L)", 0.22, 1) *
 IF($K148="High (H)", 0.56, 1))</f>
        <v>0</v>
      </c>
      <c r="AB148" s="9">
        <f>IF(ISBLANK(L148),0,
 IF($L148="None (N)", 0, 1) *
 IF($L148="Low (L)", 0.22, 1) *
 IF($L148="High (H)", 0.56, 1))</f>
        <v>0</v>
      </c>
      <c r="AC148" s="9">
        <f>8.22 * $S148 * $T148 * $U148 * $X148</f>
        <v>0</v>
      </c>
      <c r="AD148" s="9">
        <f>(1 - ((1 - $Z148) * (1 - $AA148) * (1 - $AB148)))</f>
        <v>0</v>
      </c>
      <c r="AE148" s="9">
        <f>IF($I148="Unchanged (U)",
  $Y148 * $AD148,
  $Y148 * ($AD148 - 0.029) -
   3.25 * POWER($AD148 - 0.02, 15))</f>
        <v>1.0649600000000003E-25</v>
      </c>
      <c r="AF148" s="9">
        <f>IF($AE148&lt;=0, 0,
  IF($I148="Unchanged (U)",
    MIN($AC148 + $AE148, 10),
    MIN(($AC148 + $AE148) * 1.08, 10)))</f>
        <v>1.1501568000000004E-25</v>
      </c>
      <c r="AG148" s="77">
        <f>IF(ISBLANK(E151),0,
IF($E151="Non Applicable [0]", 0,1) *
IF($E151="Dégats limités sur la production [1]", 1,1) *
IF($E151="Dégats significatifs sur la production [2]",2,1)*
IF($E151="Dégats majeurs sur la production [3]",3,1) *
IF($E151="Arrêt de production sur le long terme [4]",4,1))</f>
        <v>0</v>
      </c>
      <c r="AH148" s="77">
        <f>IF(ISBLANK(G151),0,
IF($G151="Non Applicable [0]", 0,1) *
IF($G151="Non respect des engagements et SLA [1]", 1,1) *
IF($G151="Non respect d'une norme obligatoire (PCI-DSS, RGPD, …) [2]",2,1)*
IF($G151="Perte d'une certification (ISO, PCI-DSS, …) [3]", 3,1) *
IF($G151="Poursuite judiciaire possible [4]",4,1))</f>
        <v>0</v>
      </c>
      <c r="AI148" s="77">
        <f>IF(ISBLANK(I151),0,
IF($I151="Non Applicable [0]", 0,1) *
IF($I151="Les coûts de dommages sont moins élevés que résoudre le problème [1]", 1,1) *
IF($I151="Effet mineur sur le bénéfice annuel [2]",2,1)*
IF($I151="Effet significatif sur le bénéfice annuel [3]", 3,1) *
IF($I151="Pouvant amener au dépôt de bilan [4]",4,1))</f>
        <v>0</v>
      </c>
      <c r="AJ148" s="77">
        <f>IF(ISBLANK(K151),0,
IF($K151="Non Applicable [0]",0,1) *
IF($K151="Dégâts minimes [1]", 1,1) *
IF($K151="Perte de confiance [2]",2,1)*
IF($K151="Perte de grandes comptes [3]", 3,1) *
IF($K151="Dégradation de la marque [4]",4,1))</f>
        <v>0</v>
      </c>
    </row>
    <row r="149" spans="1:36">
      <c r="A149" s="146" t="s">
        <v>118</v>
      </c>
      <c r="B149" s="147"/>
      <c r="C149" s="147"/>
      <c r="D149" s="148"/>
      <c r="E149" s="188" t="s">
        <v>95</v>
      </c>
      <c r="F149" s="189"/>
      <c r="G149" s="189"/>
      <c r="H149" s="189"/>
      <c r="I149" s="189"/>
      <c r="J149" s="189"/>
      <c r="K149" s="189"/>
      <c r="L149" s="190"/>
      <c r="M149" s="72"/>
      <c r="N149" s="72"/>
      <c r="O149" s="74"/>
      <c r="P149" s="42"/>
      <c r="Q149" s="42"/>
      <c r="R149" s="42"/>
      <c r="S149" s="75"/>
      <c r="T149" s="75"/>
      <c r="U149" s="75"/>
      <c r="V149" s="75"/>
      <c r="W149" s="75"/>
      <c r="X149" s="75"/>
      <c r="Y149" s="75"/>
      <c r="Z149" s="75"/>
      <c r="AA149" s="75"/>
      <c r="AB149" s="75"/>
      <c r="AC149" s="75"/>
      <c r="AD149" s="75"/>
      <c r="AE149" s="75"/>
      <c r="AF149" s="75"/>
    </row>
    <row r="150" spans="1:36" ht="15.75" thickBot="1">
      <c r="A150" s="149"/>
      <c r="B150" s="150"/>
      <c r="C150" s="150"/>
      <c r="D150" s="151"/>
      <c r="E150" s="187" t="s">
        <v>24</v>
      </c>
      <c r="F150" s="187"/>
      <c r="G150" s="187" t="s">
        <v>26</v>
      </c>
      <c r="H150" s="187"/>
      <c r="I150" s="187" t="s">
        <v>23</v>
      </c>
      <c r="J150" s="187"/>
      <c r="K150" s="187" t="s">
        <v>25</v>
      </c>
      <c r="L150" s="191"/>
      <c r="M150" s="72"/>
      <c r="N150" s="72"/>
      <c r="O150" s="74"/>
      <c r="P150" s="42"/>
      <c r="Q150" s="42"/>
      <c r="R150" s="42"/>
      <c r="S150" s="75"/>
      <c r="T150" s="75"/>
      <c r="U150" s="75"/>
      <c r="V150" s="75"/>
      <c r="W150" s="75"/>
      <c r="X150" s="75"/>
      <c r="Y150" s="75"/>
      <c r="Z150" s="75"/>
      <c r="AA150" s="75"/>
      <c r="AB150" s="75"/>
      <c r="AC150" s="75"/>
      <c r="AD150" s="75"/>
      <c r="AE150" s="75"/>
      <c r="AF150" s="75"/>
    </row>
    <row r="151" spans="1:36" ht="50.45" customHeight="1" thickBot="1">
      <c r="A151" s="163"/>
      <c r="B151" s="164"/>
      <c r="C151" s="164"/>
      <c r="D151" s="165"/>
      <c r="E151" s="182"/>
      <c r="F151" s="182"/>
      <c r="G151" s="182"/>
      <c r="H151" s="182"/>
      <c r="I151" s="182"/>
      <c r="J151" s="182"/>
      <c r="K151" s="182"/>
      <c r="L151" s="183"/>
      <c r="M151" s="72"/>
      <c r="N151" s="72"/>
      <c r="O151" s="74"/>
      <c r="P151" s="42"/>
      <c r="Q151" s="42"/>
      <c r="R151" s="42"/>
      <c r="S151" s="75"/>
      <c r="T151" s="75"/>
      <c r="U151" s="75"/>
      <c r="V151" s="75"/>
      <c r="W151" s="75"/>
      <c r="X151" s="75"/>
      <c r="Y151" s="75"/>
      <c r="Z151" s="75"/>
      <c r="AA151" s="75"/>
      <c r="AB151" s="75"/>
      <c r="AC151" s="75"/>
      <c r="AD151" s="75"/>
      <c r="AE151" s="75"/>
      <c r="AF151" s="75"/>
    </row>
    <row r="152" spans="1:36" ht="15.75" customHeight="1"/>
    <row r="153" spans="1:36" ht="15.75" customHeight="1"/>
    <row r="154" spans="1:36" ht="15.75" customHeight="1" thickBot="1"/>
    <row r="155" spans="1:36" ht="30" customHeight="1" thickBot="1">
      <c r="A155" s="166">
        <v>15.5</v>
      </c>
      <c r="B155" s="167"/>
      <c r="C155" s="167"/>
      <c r="D155" s="168"/>
    </row>
    <row r="156" spans="1:36" ht="13.5" thickBot="1">
      <c r="A156" s="155" t="s">
        <v>33</v>
      </c>
      <c r="B156" s="157" t="s">
        <v>117</v>
      </c>
      <c r="C156" s="157" t="s">
        <v>77</v>
      </c>
      <c r="D156" s="159" t="s">
        <v>135</v>
      </c>
      <c r="E156" s="172" t="s">
        <v>37</v>
      </c>
      <c r="F156" s="173"/>
      <c r="G156" s="173"/>
      <c r="H156" s="173"/>
      <c r="I156" s="174"/>
      <c r="J156" s="175" t="s">
        <v>55</v>
      </c>
      <c r="K156" s="176"/>
      <c r="L156" s="177"/>
    </row>
    <row r="157" spans="1:36" ht="26.25" thickBot="1">
      <c r="A157" s="156"/>
      <c r="B157" s="158"/>
      <c r="C157" s="158"/>
      <c r="D157" s="160"/>
      <c r="E157" s="35" t="s">
        <v>54</v>
      </c>
      <c r="F157" s="11" t="s">
        <v>63</v>
      </c>
      <c r="G157" s="11" t="s">
        <v>64</v>
      </c>
      <c r="H157" s="11" t="s">
        <v>65</v>
      </c>
      <c r="I157" s="36" t="s">
        <v>36</v>
      </c>
      <c r="J157" s="35" t="s">
        <v>74</v>
      </c>
      <c r="K157" s="11" t="s">
        <v>73</v>
      </c>
      <c r="L157" s="36" t="s">
        <v>72</v>
      </c>
      <c r="M157" s="85" t="s">
        <v>75</v>
      </c>
      <c r="N157" s="46" t="s">
        <v>136</v>
      </c>
      <c r="O157" s="45" t="s">
        <v>139</v>
      </c>
      <c r="P157" s="33"/>
      <c r="Q157" s="33"/>
      <c r="R157" s="33"/>
      <c r="S157" s="41" t="s">
        <v>54</v>
      </c>
      <c r="T157" s="40" t="s">
        <v>67</v>
      </c>
      <c r="U157" s="40" t="s">
        <v>68</v>
      </c>
      <c r="V157" s="40" t="s">
        <v>57</v>
      </c>
      <c r="W157" s="40" t="s">
        <v>58</v>
      </c>
      <c r="X157" s="40" t="s">
        <v>69</v>
      </c>
      <c r="Y157" s="40" t="s">
        <v>36</v>
      </c>
      <c r="Z157" s="40" t="s">
        <v>70</v>
      </c>
      <c r="AA157" s="40" t="s">
        <v>66</v>
      </c>
      <c r="AB157" s="40" t="s">
        <v>71</v>
      </c>
      <c r="AC157" s="40" t="s">
        <v>59</v>
      </c>
      <c r="AD157" s="40" t="s">
        <v>60</v>
      </c>
      <c r="AE157" s="40" t="s">
        <v>61</v>
      </c>
      <c r="AF157" s="40" t="s">
        <v>62</v>
      </c>
      <c r="AG157" s="78" t="s">
        <v>104</v>
      </c>
      <c r="AH157" s="78" t="s">
        <v>103</v>
      </c>
      <c r="AI157" s="78" t="s">
        <v>105</v>
      </c>
      <c r="AJ157" s="78" t="s">
        <v>98</v>
      </c>
    </row>
    <row r="158" spans="1:36" ht="55.5" customHeight="1" thickBot="1">
      <c r="A158" s="88"/>
      <c r="B158" s="83"/>
      <c r="C158" s="84"/>
      <c r="D158" s="83"/>
      <c r="E158" s="28"/>
      <c r="F158" s="29"/>
      <c r="G158" s="30"/>
      <c r="H158" s="86"/>
      <c r="I158" s="87"/>
      <c r="J158" s="37"/>
      <c r="K158" s="38"/>
      <c r="L158" s="39"/>
      <c r="M158" s="59">
        <f>ROUNDUP(($AF158*10)/10, 1)</f>
        <v>0.1</v>
      </c>
      <c r="N158" s="59">
        <f>AVERAGE(AG158:AJ158) * 2.5</f>
        <v>0</v>
      </c>
      <c r="O158" s="34">
        <f>M158*N158 /10</f>
        <v>0</v>
      </c>
      <c r="P158" s="32"/>
      <c r="Q158" s="32"/>
      <c r="R158" s="32"/>
      <c r="S158" s="9">
        <f>IF(ISBLANK(E158),0,
 IF($E158="Network (N)", 0.85, 1) *
 IF($E158="Adjacent (A)", 0.62, 1) *
 IF($E158="Local (L)", 0.55, 1) *
 IF($E158="Physical (P)", 0.2, 1))</f>
        <v>0</v>
      </c>
      <c r="T158" s="9">
        <f>IF(ISBLANK(F158),0,
 IF($F158="High (H)", 0.44, 1) *
 IF($F158="Low (L)", 0.77, 1))</f>
        <v>0</v>
      </c>
      <c r="U158" s="9">
        <f>IF(ISBLANK(G158),0,
 IF($G158="None (N)", 0.85, 1) *
 IF($G158="Low (L)", $V158, 1) *
 IF($G158="High (H)", $W158, 1))</f>
        <v>0</v>
      </c>
      <c r="V158" s="9">
        <f>IF($I158="Unchanged (U)", 0.62, 0.68)</f>
        <v>0.68</v>
      </c>
      <c r="W158" s="9">
        <f>IF($I158="Unchanged (U)", 0.27, 0.5)</f>
        <v>0.5</v>
      </c>
      <c r="X158" s="9">
        <f>IF(ISBLANK(H158),0,
 IF($H158="None (N)", 0.85, 1) *
 IF($H158="Required (R)", 0.62, 1))</f>
        <v>0</v>
      </c>
      <c r="Y158" s="9">
        <f>IF(ISBLANK(I158),0,
 IF($I158="Unchanged (U)", 6.42, 1) *
 IF($I158="Changed ( C )", 7.52, 1))</f>
        <v>0</v>
      </c>
      <c r="Z158" s="9">
        <f>IF(ISBLANK(J158),0,
 IF($J158="None (N)", 0, 1) *
 IF($J158="Low (L)", 0.22, 1) *
 IF($J158="High (H)", 0.56, 1))</f>
        <v>0</v>
      </c>
      <c r="AA158" s="9">
        <f>IF(ISBLANK(K158),0,
 IF($K158="None (N)", 0, 1) *
 IF($K158="Low (L)", 0.22, 1) *
 IF($K158="High (H)", 0.56, 1))</f>
        <v>0</v>
      </c>
      <c r="AB158" s="9">
        <f>IF(ISBLANK(L158),0,
 IF($L158="None (N)", 0, 1) *
 IF($L158="Low (L)", 0.22, 1) *
 IF($L158="High (H)", 0.56, 1))</f>
        <v>0</v>
      </c>
      <c r="AC158" s="9">
        <f>8.22 * $S158 * $T158 * $U158 * $X158</f>
        <v>0</v>
      </c>
      <c r="AD158" s="9">
        <f>(1 - ((1 - $Z158) * (1 - $AA158) * (1 - $AB158)))</f>
        <v>0</v>
      </c>
      <c r="AE158" s="9">
        <f>IF($I158="Unchanged (U)",
  $Y158 * $AD158,
  $Y158 * ($AD158 - 0.029) -
   3.25 * POWER($AD158 - 0.02, 15))</f>
        <v>1.0649600000000003E-25</v>
      </c>
      <c r="AF158" s="9">
        <f>IF($AE158&lt;=0, 0,
  IF($I158="Unchanged (U)",
    MIN($AC158 + $AE158, 10),
    MIN(($AC158 + $AE158) * 1.08, 10)))</f>
        <v>1.1501568000000004E-25</v>
      </c>
      <c r="AG158" s="77">
        <f>IF(ISBLANK(E161),0,
IF($E161="Non Applicable [0]", 0,1) *
IF($E161="Dégats limités sur la production [1]", 1,1) *
IF($E161="Dégats significatifs sur la production [2]",2,1)*
IF($E161="Dégats majeurs sur la production [3]",3,1) *
IF($E161="Arrêt de production sur le long terme [4]",4,1))</f>
        <v>0</v>
      </c>
      <c r="AH158" s="77">
        <f>IF(ISBLANK(G161),0,
IF($G161="Non Applicable [0]", 0,1) *
IF($G161="Non respect des engagements et SLA [1]", 1,1) *
IF($G161="Non respect d'une norme obligatoire (PCI-DSS, RGPD, …) [2]",2,1)*
IF($G161="Perte d'une certification (ISO, PCI-DSS, …) [3]", 3,1) *
IF($G161="Poursuite judiciaire possible [4]",4,1))</f>
        <v>0</v>
      </c>
      <c r="AI158" s="77">
        <f>IF(ISBLANK(I161),0,
IF($I161="Non Applicable [0]", 0,1) *
IF($I161="Les coûts de dommages sont moins élevés que résoudre le problème [1]", 1,1) *
IF($I161="Effet mineur sur le bénéfice annuel [2]",2,1)*
IF($I161="Effet significatif sur le bénéfice annuel [3]", 3,1) *
IF($I161="Pouvant amener au dépôt de bilan [4]",4,1))</f>
        <v>0</v>
      </c>
      <c r="AJ158" s="77">
        <f>IF(ISBLANK(K161),0,
IF($K161="Non Applicable [0]",0,1) *
IF($K161="Dégâts minimes [1]", 1,1) *
IF($K161="Perte de confiance [2]",2,1)*
IF($K161="Perte de grandes comptes [3]", 3,1) *
IF($K161="Dégradation de la marque [4]",4,1))</f>
        <v>0</v>
      </c>
    </row>
    <row r="159" spans="1:36">
      <c r="A159" s="146" t="s">
        <v>118</v>
      </c>
      <c r="B159" s="147"/>
      <c r="C159" s="147"/>
      <c r="D159" s="148"/>
      <c r="E159" s="188" t="s">
        <v>95</v>
      </c>
      <c r="F159" s="189"/>
      <c r="G159" s="189"/>
      <c r="H159" s="189"/>
      <c r="I159" s="189"/>
      <c r="J159" s="189"/>
      <c r="K159" s="189"/>
      <c r="L159" s="190"/>
      <c r="M159" s="72"/>
      <c r="N159" s="72"/>
      <c r="O159" s="74"/>
      <c r="P159" s="42"/>
      <c r="Q159" s="42"/>
      <c r="R159" s="42"/>
      <c r="S159" s="75"/>
      <c r="T159" s="75"/>
      <c r="U159" s="75"/>
      <c r="V159" s="75"/>
      <c r="W159" s="75"/>
      <c r="X159" s="75"/>
      <c r="Y159" s="75"/>
      <c r="Z159" s="75"/>
      <c r="AA159" s="75"/>
      <c r="AB159" s="75"/>
      <c r="AC159" s="75"/>
      <c r="AD159" s="75"/>
      <c r="AE159" s="75"/>
      <c r="AF159" s="75"/>
    </row>
    <row r="160" spans="1:36" ht="15.75" thickBot="1">
      <c r="A160" s="149"/>
      <c r="B160" s="150"/>
      <c r="C160" s="150"/>
      <c r="D160" s="151"/>
      <c r="E160" s="187" t="s">
        <v>24</v>
      </c>
      <c r="F160" s="187"/>
      <c r="G160" s="187" t="s">
        <v>26</v>
      </c>
      <c r="H160" s="187"/>
      <c r="I160" s="187" t="s">
        <v>23</v>
      </c>
      <c r="J160" s="187"/>
      <c r="K160" s="187" t="s">
        <v>25</v>
      </c>
      <c r="L160" s="191"/>
      <c r="M160" s="72"/>
      <c r="N160" s="72"/>
      <c r="O160" s="74"/>
      <c r="P160" s="42"/>
      <c r="Q160" s="42"/>
      <c r="R160" s="42"/>
      <c r="S160" s="75"/>
      <c r="T160" s="75"/>
      <c r="U160" s="75"/>
      <c r="V160" s="75"/>
      <c r="W160" s="75"/>
      <c r="X160" s="75"/>
      <c r="Y160" s="75"/>
      <c r="Z160" s="75"/>
      <c r="AA160" s="75"/>
      <c r="AB160" s="75"/>
      <c r="AC160" s="75"/>
      <c r="AD160" s="75"/>
      <c r="AE160" s="75"/>
      <c r="AF160" s="75"/>
    </row>
    <row r="161" spans="1:36" ht="50.45" customHeight="1" thickBot="1">
      <c r="A161" s="163"/>
      <c r="B161" s="164"/>
      <c r="C161" s="164"/>
      <c r="D161" s="165"/>
      <c r="E161" s="182"/>
      <c r="F161" s="182"/>
      <c r="G161" s="182"/>
      <c r="H161" s="182"/>
      <c r="I161" s="182"/>
      <c r="J161" s="182"/>
      <c r="K161" s="182"/>
      <c r="L161" s="183"/>
      <c r="M161" s="72"/>
      <c r="N161" s="72"/>
      <c r="O161" s="74"/>
      <c r="P161" s="42"/>
      <c r="Q161" s="42"/>
      <c r="R161" s="42"/>
      <c r="S161" s="75"/>
      <c r="T161" s="75"/>
      <c r="U161" s="75"/>
      <c r="V161" s="75"/>
      <c r="W161" s="75"/>
      <c r="X161" s="75"/>
      <c r="Y161" s="75"/>
      <c r="Z161" s="75"/>
      <c r="AA161" s="75"/>
      <c r="AB161" s="75"/>
      <c r="AC161" s="75"/>
      <c r="AD161" s="75"/>
      <c r="AE161" s="75"/>
      <c r="AF161" s="75"/>
    </row>
    <row r="162" spans="1:36" ht="15.75" customHeight="1"/>
    <row r="163" spans="1:36" ht="15.75" customHeight="1"/>
    <row r="164" spans="1:36" ht="15.75" customHeight="1" thickBot="1"/>
    <row r="165" spans="1:36" ht="27.6" customHeight="1" thickBot="1">
      <c r="A165" s="166">
        <v>16</v>
      </c>
      <c r="B165" s="167"/>
      <c r="C165" s="167"/>
      <c r="D165" s="168"/>
    </row>
    <row r="166" spans="1:36" ht="13.5" thickBot="1">
      <c r="A166" s="155" t="s">
        <v>33</v>
      </c>
      <c r="B166" s="157" t="s">
        <v>117</v>
      </c>
      <c r="C166" s="157" t="s">
        <v>77</v>
      </c>
      <c r="D166" s="159" t="s">
        <v>135</v>
      </c>
      <c r="E166" s="172" t="s">
        <v>37</v>
      </c>
      <c r="F166" s="173"/>
      <c r="G166" s="173"/>
      <c r="H166" s="173"/>
      <c r="I166" s="174"/>
      <c r="J166" s="175" t="s">
        <v>55</v>
      </c>
      <c r="K166" s="176"/>
      <c r="L166" s="177"/>
    </row>
    <row r="167" spans="1:36" ht="26.25" thickBot="1">
      <c r="A167" s="156"/>
      <c r="B167" s="158"/>
      <c r="C167" s="158"/>
      <c r="D167" s="160"/>
      <c r="E167" s="35" t="s">
        <v>54</v>
      </c>
      <c r="F167" s="11" t="s">
        <v>63</v>
      </c>
      <c r="G167" s="11" t="s">
        <v>64</v>
      </c>
      <c r="H167" s="11" t="s">
        <v>65</v>
      </c>
      <c r="I167" s="36" t="s">
        <v>36</v>
      </c>
      <c r="J167" s="35" t="s">
        <v>74</v>
      </c>
      <c r="K167" s="11" t="s">
        <v>73</v>
      </c>
      <c r="L167" s="36" t="s">
        <v>72</v>
      </c>
      <c r="M167" s="85" t="s">
        <v>75</v>
      </c>
      <c r="N167" s="46" t="s">
        <v>136</v>
      </c>
      <c r="O167" s="45" t="s">
        <v>139</v>
      </c>
      <c r="P167" s="33"/>
      <c r="Q167" s="33"/>
      <c r="R167" s="33"/>
      <c r="S167" s="41" t="s">
        <v>54</v>
      </c>
      <c r="T167" s="40" t="s">
        <v>67</v>
      </c>
      <c r="U167" s="40" t="s">
        <v>68</v>
      </c>
      <c r="V167" s="40" t="s">
        <v>57</v>
      </c>
      <c r="W167" s="40" t="s">
        <v>58</v>
      </c>
      <c r="X167" s="40" t="s">
        <v>69</v>
      </c>
      <c r="Y167" s="40" t="s">
        <v>36</v>
      </c>
      <c r="Z167" s="40" t="s">
        <v>70</v>
      </c>
      <c r="AA167" s="40" t="s">
        <v>66</v>
      </c>
      <c r="AB167" s="40" t="s">
        <v>71</v>
      </c>
      <c r="AC167" s="40" t="s">
        <v>59</v>
      </c>
      <c r="AD167" s="40" t="s">
        <v>60</v>
      </c>
      <c r="AE167" s="40" t="s">
        <v>61</v>
      </c>
      <c r="AF167" s="40" t="s">
        <v>62</v>
      </c>
      <c r="AG167" s="78" t="s">
        <v>104</v>
      </c>
      <c r="AH167" s="78" t="s">
        <v>103</v>
      </c>
      <c r="AI167" s="78" t="s">
        <v>105</v>
      </c>
      <c r="AJ167" s="78" t="s">
        <v>98</v>
      </c>
    </row>
    <row r="168" spans="1:36" ht="55.5" customHeight="1" thickBot="1">
      <c r="A168" s="88"/>
      <c r="B168" s="83"/>
      <c r="C168" s="84"/>
      <c r="D168" s="83"/>
      <c r="E168" s="28"/>
      <c r="F168" s="29"/>
      <c r="G168" s="30"/>
      <c r="H168" s="86"/>
      <c r="I168" s="87"/>
      <c r="J168" s="37"/>
      <c r="K168" s="38"/>
      <c r="L168" s="39"/>
      <c r="M168" s="59">
        <f>ROUNDUP(($AF168*10)/10, 1)</f>
        <v>0.1</v>
      </c>
      <c r="N168" s="59">
        <f>AVERAGE(AG168:AJ168) * 2.5</f>
        <v>0</v>
      </c>
      <c r="O168" s="34">
        <f>M168*N168 /10</f>
        <v>0</v>
      </c>
      <c r="P168" s="32"/>
      <c r="Q168" s="32"/>
      <c r="R168" s="32"/>
      <c r="S168" s="9">
        <f>IF(ISBLANK(E168),0,
 IF($E168="Network (N)", 0.85, 1) *
 IF($E168="Adjacent (A)", 0.62, 1) *
 IF($E168="Local (L)", 0.55, 1) *
 IF($E168="Physical (P)", 0.2, 1))</f>
        <v>0</v>
      </c>
      <c r="T168" s="9">
        <f>IF(ISBLANK(F168),0,
 IF($F168="High (H)", 0.44, 1) *
 IF($F168="Low (L)", 0.77, 1))</f>
        <v>0</v>
      </c>
      <c r="U168" s="9">
        <f>IF(ISBLANK(G168),0,
 IF($G168="None (N)", 0.85, 1) *
 IF($G168="Low (L)", $V168, 1) *
 IF($G168="High (H)", $W168, 1))</f>
        <v>0</v>
      </c>
      <c r="V168" s="9">
        <f>IF($I168="Unchanged (U)", 0.62, 0.68)</f>
        <v>0.68</v>
      </c>
      <c r="W168" s="9">
        <f>IF($I168="Unchanged (U)", 0.27, 0.5)</f>
        <v>0.5</v>
      </c>
      <c r="X168" s="9">
        <f>IF(ISBLANK(H168),0,
 IF($H168="None (N)", 0.85, 1) *
 IF($H168="Required (R)", 0.62, 1))</f>
        <v>0</v>
      </c>
      <c r="Y168" s="9">
        <f>IF(ISBLANK(I168),0,
 IF($I168="Unchanged (U)", 6.42, 1) *
 IF($I168="Changed ( C )", 7.52, 1))</f>
        <v>0</v>
      </c>
      <c r="Z168" s="9">
        <f>IF(ISBLANK(J168),0,
 IF($J168="None (N)", 0, 1) *
 IF($J168="Low (L)", 0.22, 1) *
 IF($J168="High (H)", 0.56, 1))</f>
        <v>0</v>
      </c>
      <c r="AA168" s="9">
        <f>IF(ISBLANK(K168),0,
 IF($K168="None (N)", 0, 1) *
 IF($K168="Low (L)", 0.22, 1) *
 IF($K168="High (H)", 0.56, 1))</f>
        <v>0</v>
      </c>
      <c r="AB168" s="9">
        <f>IF(ISBLANK(L168),0,
 IF($L168="None (N)", 0, 1) *
 IF($L168="Low (L)", 0.22, 1) *
 IF($L168="High (H)", 0.56, 1))</f>
        <v>0</v>
      </c>
      <c r="AC168" s="9">
        <f>8.22 * $S168 * $T168 * $U168 * $X168</f>
        <v>0</v>
      </c>
      <c r="AD168" s="9">
        <f>(1 - ((1 - $Z168) * (1 - $AA168) * (1 - $AB168)))</f>
        <v>0</v>
      </c>
      <c r="AE168" s="9">
        <f>IF($I168="Unchanged (U)",
  $Y168 * $AD168,
  $Y168 * ($AD168 - 0.029) -
   3.25 * POWER($AD168 - 0.02, 15))</f>
        <v>1.0649600000000003E-25</v>
      </c>
      <c r="AF168" s="9">
        <f>IF($AE168&lt;=0, 0,
  IF($I168="Unchanged (U)",
    MIN($AC168 + $AE168, 10),
    MIN(($AC168 + $AE168) * 1.08, 10)))</f>
        <v>1.1501568000000004E-25</v>
      </c>
      <c r="AG168" s="77">
        <f>IF(ISBLANK(E171),0,
IF($E171="Non Applicable [0]", 0,1) *
IF($E171="Dégats limités sur la production [1]", 1,1) *
IF($E171="Dégats significatifs sur la production [2]",2,1)*
IF($E171="Dégats majeurs sur la production [3]",3,1) *
IF($E171="Arrêt de production sur le long terme [4]",4,1))</f>
        <v>0</v>
      </c>
      <c r="AH168" s="77">
        <f>IF(ISBLANK(G171),0,
IF($G171="Non Applicable [0]", 0,1) *
IF($G171="Non respect des engagements et SLA [1]", 1,1) *
IF($G171="Non respect d'une norme obligatoire (PCI-DSS, RGPD, …) [2]",2,1)*
IF($G171="Perte d'une certification (ISO, PCI-DSS, …) [3]", 3,1) *
IF($G171="Poursuite judiciaire possible [4]",4,1))</f>
        <v>0</v>
      </c>
      <c r="AI168" s="77">
        <f>IF(ISBLANK(I171),0,
IF($I171="Non Applicable [0]", 0,1) *
IF($I171="Les coûts de dommages sont moins élevés que résoudre le problème [1]", 1,1) *
IF($I171="Effet mineur sur le bénéfice annuel [2]",2,1)*
IF($I171="Effet significatif sur le bénéfice annuel [3]", 3,1) *
IF($I171="Pouvant amener au dépôt de bilan [4]",4,1))</f>
        <v>0</v>
      </c>
      <c r="AJ168" s="77">
        <f>IF(ISBLANK(K171),0,
IF($K171="Non Applicable [0]",0,1) *
IF($K171="Dégâts minimes [1]", 1,1) *
IF($K171="Perte de confiance [2]",2,1)*
IF($K171="Perte de grandes comptes [3]", 3,1) *
IF($K171="Dégradation de la marque [4]",4,1))</f>
        <v>0</v>
      </c>
    </row>
    <row r="169" spans="1:36">
      <c r="A169" s="146" t="s">
        <v>118</v>
      </c>
      <c r="B169" s="147"/>
      <c r="C169" s="147"/>
      <c r="D169" s="148"/>
      <c r="E169" s="188" t="s">
        <v>95</v>
      </c>
      <c r="F169" s="189"/>
      <c r="G169" s="189"/>
      <c r="H169" s="189"/>
      <c r="I169" s="189"/>
      <c r="J169" s="189"/>
      <c r="K169" s="189"/>
      <c r="L169" s="190"/>
      <c r="M169" s="72"/>
      <c r="N169" s="72"/>
      <c r="O169" s="74"/>
      <c r="P169" s="42"/>
      <c r="Q169" s="42"/>
      <c r="R169" s="42"/>
      <c r="S169" s="75"/>
      <c r="T169" s="75"/>
      <c r="U169" s="75"/>
      <c r="V169" s="75"/>
      <c r="W169" s="75"/>
      <c r="X169" s="75"/>
      <c r="Y169" s="75"/>
      <c r="Z169" s="75"/>
      <c r="AA169" s="75"/>
      <c r="AB169" s="75"/>
      <c r="AC169" s="75"/>
      <c r="AD169" s="75"/>
      <c r="AE169" s="75"/>
      <c r="AF169" s="75"/>
    </row>
    <row r="170" spans="1:36" ht="15.75" thickBot="1">
      <c r="A170" s="149"/>
      <c r="B170" s="150"/>
      <c r="C170" s="150"/>
      <c r="D170" s="151"/>
      <c r="E170" s="187" t="s">
        <v>24</v>
      </c>
      <c r="F170" s="187"/>
      <c r="G170" s="187" t="s">
        <v>26</v>
      </c>
      <c r="H170" s="187"/>
      <c r="I170" s="187" t="s">
        <v>23</v>
      </c>
      <c r="J170" s="187"/>
      <c r="K170" s="187" t="s">
        <v>25</v>
      </c>
      <c r="L170" s="191"/>
      <c r="M170" s="72"/>
      <c r="N170" s="72"/>
      <c r="O170" s="74"/>
      <c r="P170" s="42"/>
      <c r="Q170" s="42"/>
      <c r="R170" s="42"/>
      <c r="S170" s="75"/>
      <c r="T170" s="75"/>
      <c r="U170" s="75"/>
      <c r="V170" s="75"/>
      <c r="W170" s="75"/>
      <c r="X170" s="75"/>
      <c r="Y170" s="75"/>
      <c r="Z170" s="75"/>
      <c r="AA170" s="75"/>
      <c r="AB170" s="75"/>
      <c r="AC170" s="75"/>
      <c r="AD170" s="75"/>
      <c r="AE170" s="75"/>
      <c r="AF170" s="75"/>
    </row>
    <row r="171" spans="1:36" ht="50.45" customHeight="1" thickBot="1">
      <c r="A171" s="163"/>
      <c r="B171" s="164"/>
      <c r="C171" s="164"/>
      <c r="D171" s="165"/>
      <c r="E171" s="182"/>
      <c r="F171" s="182"/>
      <c r="G171" s="182"/>
      <c r="H171" s="182"/>
      <c r="I171" s="182"/>
      <c r="J171" s="182"/>
      <c r="K171" s="182"/>
      <c r="L171" s="183"/>
      <c r="M171" s="72"/>
      <c r="N171" s="72"/>
      <c r="O171" s="74"/>
      <c r="P171" s="42"/>
      <c r="Q171" s="42"/>
      <c r="R171" s="42"/>
      <c r="S171" s="75"/>
      <c r="T171" s="75"/>
      <c r="U171" s="75"/>
      <c r="V171" s="75"/>
      <c r="W171" s="75"/>
      <c r="X171" s="75"/>
      <c r="Y171" s="75"/>
      <c r="Z171" s="75"/>
      <c r="AA171" s="75"/>
      <c r="AB171" s="75"/>
      <c r="AC171" s="75"/>
      <c r="AD171" s="75"/>
      <c r="AE171" s="75"/>
      <c r="AF171" s="75"/>
    </row>
    <row r="172" spans="1:36" ht="15.75" customHeight="1"/>
    <row r="173" spans="1:36" ht="15.75" customHeight="1"/>
    <row r="174" spans="1:36" ht="15.75" customHeight="1" thickBot="1"/>
    <row r="175" spans="1:36" ht="33" customHeight="1" thickBot="1">
      <c r="A175" s="166">
        <v>17</v>
      </c>
      <c r="B175" s="167"/>
      <c r="C175" s="167"/>
      <c r="D175" s="168"/>
    </row>
    <row r="176" spans="1:36" ht="13.5" thickBot="1">
      <c r="A176" s="155" t="s">
        <v>33</v>
      </c>
      <c r="B176" s="157" t="s">
        <v>117</v>
      </c>
      <c r="C176" s="157" t="s">
        <v>77</v>
      </c>
      <c r="D176" s="159" t="s">
        <v>135</v>
      </c>
      <c r="E176" s="172" t="s">
        <v>37</v>
      </c>
      <c r="F176" s="173"/>
      <c r="G176" s="173"/>
      <c r="H176" s="173"/>
      <c r="I176" s="174"/>
      <c r="J176" s="175" t="s">
        <v>55</v>
      </c>
      <c r="K176" s="176"/>
      <c r="L176" s="177"/>
    </row>
    <row r="177" spans="1:36" ht="26.25" thickBot="1">
      <c r="A177" s="156"/>
      <c r="B177" s="158"/>
      <c r="C177" s="158"/>
      <c r="D177" s="160"/>
      <c r="E177" s="35" t="s">
        <v>54</v>
      </c>
      <c r="F177" s="11" t="s">
        <v>63</v>
      </c>
      <c r="G177" s="11" t="s">
        <v>64</v>
      </c>
      <c r="H177" s="11" t="s">
        <v>65</v>
      </c>
      <c r="I177" s="36" t="s">
        <v>36</v>
      </c>
      <c r="J177" s="35" t="s">
        <v>74</v>
      </c>
      <c r="K177" s="11" t="s">
        <v>73</v>
      </c>
      <c r="L177" s="36" t="s">
        <v>72</v>
      </c>
      <c r="M177" s="85" t="s">
        <v>75</v>
      </c>
      <c r="N177" s="46" t="s">
        <v>136</v>
      </c>
      <c r="O177" s="45" t="s">
        <v>139</v>
      </c>
      <c r="P177" s="33"/>
      <c r="Q177" s="33"/>
      <c r="R177" s="33"/>
      <c r="S177" s="41" t="s">
        <v>54</v>
      </c>
      <c r="T177" s="40" t="s">
        <v>67</v>
      </c>
      <c r="U177" s="40" t="s">
        <v>68</v>
      </c>
      <c r="V177" s="40" t="s">
        <v>57</v>
      </c>
      <c r="W177" s="40" t="s">
        <v>58</v>
      </c>
      <c r="X177" s="40" t="s">
        <v>69</v>
      </c>
      <c r="Y177" s="40" t="s">
        <v>36</v>
      </c>
      <c r="Z177" s="40" t="s">
        <v>70</v>
      </c>
      <c r="AA177" s="40" t="s">
        <v>66</v>
      </c>
      <c r="AB177" s="40" t="s">
        <v>71</v>
      </c>
      <c r="AC177" s="40" t="s">
        <v>59</v>
      </c>
      <c r="AD177" s="40" t="s">
        <v>60</v>
      </c>
      <c r="AE177" s="40" t="s">
        <v>61</v>
      </c>
      <c r="AF177" s="40" t="s">
        <v>62</v>
      </c>
      <c r="AG177" s="78" t="s">
        <v>104</v>
      </c>
      <c r="AH177" s="78" t="s">
        <v>103</v>
      </c>
      <c r="AI177" s="78" t="s">
        <v>105</v>
      </c>
      <c r="AJ177" s="78" t="s">
        <v>98</v>
      </c>
    </row>
    <row r="178" spans="1:36" ht="55.5" customHeight="1" thickBot="1">
      <c r="A178" s="88"/>
      <c r="B178" s="83"/>
      <c r="C178" s="84"/>
      <c r="D178" s="83"/>
      <c r="E178" s="28"/>
      <c r="F178" s="29"/>
      <c r="G178" s="30"/>
      <c r="H178" s="86"/>
      <c r="I178" s="87"/>
      <c r="J178" s="37"/>
      <c r="K178" s="38"/>
      <c r="L178" s="39"/>
      <c r="M178" s="59">
        <f>ROUNDUP(($AF178*10)/10, 1)</f>
        <v>0.1</v>
      </c>
      <c r="N178" s="59">
        <f>AVERAGE(AG178:AJ178) * 2.5</f>
        <v>0</v>
      </c>
      <c r="O178" s="34">
        <f>M178*N178 /10</f>
        <v>0</v>
      </c>
      <c r="P178" s="32"/>
      <c r="Q178" s="32"/>
      <c r="R178" s="32"/>
      <c r="S178" s="9">
        <f>IF(ISBLANK(E178),0,
 IF($E178="Network (N)", 0.85, 1) *
 IF($E178="Adjacent (A)", 0.62, 1) *
 IF($E178="Local (L)", 0.55, 1) *
 IF($E178="Physical (P)", 0.2, 1))</f>
        <v>0</v>
      </c>
      <c r="T178" s="9">
        <f>IF(ISBLANK(F178),0,
 IF($F178="High (H)", 0.44, 1) *
 IF($F178="Low (L)", 0.77, 1))</f>
        <v>0</v>
      </c>
      <c r="U178" s="9">
        <f>IF(ISBLANK(G178),0,
 IF($G178="None (N)", 0.85, 1) *
 IF($G178="Low (L)", $V178, 1) *
 IF($G178="High (H)", $W178, 1))</f>
        <v>0</v>
      </c>
      <c r="V178" s="9">
        <f>IF($I178="Unchanged (U)", 0.62, 0.68)</f>
        <v>0.68</v>
      </c>
      <c r="W178" s="9">
        <f>IF($I178="Unchanged (U)", 0.27, 0.5)</f>
        <v>0.5</v>
      </c>
      <c r="X178" s="9">
        <f>IF(ISBLANK(H178),0,
 IF($H178="None (N)", 0.85, 1) *
 IF($H178="Required (R)", 0.62, 1))</f>
        <v>0</v>
      </c>
      <c r="Y178" s="9">
        <f>IF(ISBLANK(I178),0,
 IF($I178="Unchanged (U)", 6.42, 1) *
 IF($I178="Changed ( C )", 7.52, 1))</f>
        <v>0</v>
      </c>
      <c r="Z178" s="9">
        <f>IF(ISBLANK(J178),0,
 IF($J178="None (N)", 0, 1) *
 IF($J178="Low (L)", 0.22, 1) *
 IF($J178="High (H)", 0.56, 1))</f>
        <v>0</v>
      </c>
      <c r="AA178" s="9">
        <f>IF(ISBLANK(K178),0,
 IF($K178="None (N)", 0, 1) *
 IF($K178="Low (L)", 0.22, 1) *
 IF($K178="High (H)", 0.56, 1))</f>
        <v>0</v>
      </c>
      <c r="AB178" s="9">
        <f>IF(ISBLANK(L178),0,
 IF($L178="None (N)", 0, 1) *
 IF($L178="Low (L)", 0.22, 1) *
 IF($L178="High (H)", 0.56, 1))</f>
        <v>0</v>
      </c>
      <c r="AC178" s="9">
        <f>8.22 * $S178 * $T178 * $U178 * $X178</f>
        <v>0</v>
      </c>
      <c r="AD178" s="9">
        <f>(1 - ((1 - $Z178) * (1 - $AA178) * (1 - $AB178)))</f>
        <v>0</v>
      </c>
      <c r="AE178" s="9">
        <f>IF($I178="Unchanged (U)",
  $Y178 * $AD178,
  $Y178 * ($AD178 - 0.029) -
   3.25 * POWER($AD178 - 0.02, 15))</f>
        <v>1.0649600000000003E-25</v>
      </c>
      <c r="AF178" s="9">
        <f>IF($AE178&lt;=0, 0,
  IF($I178="Unchanged (U)",
    MIN($AC178 + $AE178, 10),
    MIN(($AC178 + $AE178) * 1.08, 10)))</f>
        <v>1.1501568000000004E-25</v>
      </c>
      <c r="AG178" s="77">
        <f>IF(ISBLANK(E181),0,
IF($E181="Non Applicable [0]", 0,1) *
IF($E181="Dégats limités sur la production [1]", 1,1) *
IF($E181="Dégats significatifs sur la production [2]",2,1)*
IF($E181="Dégats majeurs sur la production [3]",3,1) *
IF($E181="Arrêt de production sur le long terme [4]",4,1))</f>
        <v>0</v>
      </c>
      <c r="AH178" s="77">
        <f>IF(ISBLANK(G181),0,
IF($G181="Non Applicable [0]", 0,1) *
IF($G181="Non respect des engagements et SLA [1]", 1,1) *
IF($G181="Non respect d'une norme obligatoire (PCI-DSS, RGPD, …) [2]",2,1)*
IF($G181="Perte d'une certification (ISO, PCI-DSS, …) [3]", 3,1) *
IF($G181="Poursuite judiciaire possible [4]",4,1))</f>
        <v>0</v>
      </c>
      <c r="AI178" s="77">
        <f>IF(ISBLANK(I181),0,
IF($I181="Non Applicable [0]", 0,1) *
IF($I181="Les coûts de dommages sont moins élevés que résoudre le problème [1]", 1,1) *
IF($I181="Effet mineur sur le bénéfice annuel [2]",2,1)*
IF($I181="Effet significatif sur le bénéfice annuel [3]", 3,1) *
IF($I181="Pouvant amener au dépôt de bilan [4]",4,1))</f>
        <v>0</v>
      </c>
      <c r="AJ178" s="77">
        <f>IF(ISBLANK(K181),0,
IF($K181="Non Applicable [0]",0,1) *
IF($K181="Dégâts minimes [1]", 1,1) *
IF($K181="Perte de confiance [2]",2,1)*
IF($K181="Perte de grandes comptes [3]", 3,1) *
IF($K181="Dégradation de la marque [4]",4,1))</f>
        <v>0</v>
      </c>
    </row>
    <row r="179" spans="1:36">
      <c r="A179" s="146" t="s">
        <v>118</v>
      </c>
      <c r="B179" s="147"/>
      <c r="C179" s="147"/>
      <c r="D179" s="148"/>
      <c r="E179" s="188" t="s">
        <v>95</v>
      </c>
      <c r="F179" s="189"/>
      <c r="G179" s="189"/>
      <c r="H179" s="189"/>
      <c r="I179" s="189"/>
      <c r="J179" s="189"/>
      <c r="K179" s="189"/>
      <c r="L179" s="190"/>
      <c r="M179" s="72"/>
      <c r="N179" s="72"/>
      <c r="O179" s="74"/>
      <c r="P179" s="42"/>
      <c r="Q179" s="42"/>
      <c r="R179" s="42"/>
      <c r="S179" s="75"/>
      <c r="T179" s="75"/>
      <c r="U179" s="75"/>
      <c r="V179" s="75"/>
      <c r="W179" s="75"/>
      <c r="X179" s="75"/>
      <c r="Y179" s="75"/>
      <c r="Z179" s="75"/>
      <c r="AA179" s="75"/>
      <c r="AB179" s="75"/>
      <c r="AC179" s="75"/>
      <c r="AD179" s="75"/>
      <c r="AE179" s="75"/>
      <c r="AF179" s="75"/>
    </row>
    <row r="180" spans="1:36" ht="15.75" thickBot="1">
      <c r="A180" s="149"/>
      <c r="B180" s="150"/>
      <c r="C180" s="150"/>
      <c r="D180" s="151"/>
      <c r="E180" s="187" t="s">
        <v>24</v>
      </c>
      <c r="F180" s="187"/>
      <c r="G180" s="187" t="s">
        <v>26</v>
      </c>
      <c r="H180" s="187"/>
      <c r="I180" s="187" t="s">
        <v>23</v>
      </c>
      <c r="J180" s="187"/>
      <c r="K180" s="187" t="s">
        <v>25</v>
      </c>
      <c r="L180" s="191"/>
      <c r="M180" s="72"/>
      <c r="N180" s="72"/>
      <c r="O180" s="74"/>
      <c r="P180" s="42"/>
      <c r="Q180" s="42"/>
      <c r="R180" s="42"/>
      <c r="S180" s="75"/>
      <c r="T180" s="75"/>
      <c r="U180" s="75"/>
      <c r="V180" s="75"/>
      <c r="W180" s="75"/>
      <c r="X180" s="75"/>
      <c r="Y180" s="75"/>
      <c r="Z180" s="75"/>
      <c r="AA180" s="75"/>
      <c r="AB180" s="75"/>
      <c r="AC180" s="75"/>
      <c r="AD180" s="75"/>
      <c r="AE180" s="75"/>
      <c r="AF180" s="75"/>
    </row>
    <row r="181" spans="1:36" ht="50.45" customHeight="1" thickBot="1">
      <c r="A181" s="163"/>
      <c r="B181" s="164"/>
      <c r="C181" s="164"/>
      <c r="D181" s="165"/>
      <c r="E181" s="182"/>
      <c r="F181" s="182"/>
      <c r="G181" s="182"/>
      <c r="H181" s="182"/>
      <c r="I181" s="182"/>
      <c r="J181" s="182"/>
      <c r="K181" s="182"/>
      <c r="L181" s="183"/>
      <c r="M181" s="72"/>
      <c r="N181" s="72"/>
      <c r="O181" s="74"/>
      <c r="P181" s="42"/>
      <c r="Q181" s="42"/>
      <c r="R181" s="42"/>
      <c r="S181" s="75"/>
      <c r="T181" s="75"/>
      <c r="U181" s="75"/>
      <c r="V181" s="75"/>
      <c r="W181" s="75"/>
      <c r="X181" s="75"/>
      <c r="Y181" s="75"/>
      <c r="Z181" s="75"/>
      <c r="AA181" s="75"/>
      <c r="AB181" s="75"/>
      <c r="AC181" s="75"/>
      <c r="AD181" s="75"/>
      <c r="AE181" s="75"/>
      <c r="AF181" s="75"/>
    </row>
    <row r="182" spans="1:36" ht="15.75" customHeight="1"/>
    <row r="183" spans="1:36" ht="15.75" customHeight="1"/>
    <row r="184" spans="1:36" ht="15.75" customHeight="1" thickBot="1"/>
    <row r="185" spans="1:36" ht="31.9" customHeight="1" thickBot="1">
      <c r="A185" s="166">
        <v>18</v>
      </c>
      <c r="B185" s="167"/>
      <c r="C185" s="167"/>
      <c r="D185" s="168"/>
    </row>
    <row r="186" spans="1:36" ht="13.5" thickBot="1">
      <c r="A186" s="155" t="s">
        <v>33</v>
      </c>
      <c r="B186" s="157" t="s">
        <v>117</v>
      </c>
      <c r="C186" s="157" t="s">
        <v>77</v>
      </c>
      <c r="D186" s="159" t="s">
        <v>135</v>
      </c>
      <c r="E186" s="172" t="s">
        <v>37</v>
      </c>
      <c r="F186" s="173"/>
      <c r="G186" s="173"/>
      <c r="H186" s="173"/>
      <c r="I186" s="174"/>
      <c r="J186" s="175" t="s">
        <v>55</v>
      </c>
      <c r="K186" s="176"/>
      <c r="L186" s="177"/>
    </row>
    <row r="187" spans="1:36" ht="26.25" thickBot="1">
      <c r="A187" s="156"/>
      <c r="B187" s="158"/>
      <c r="C187" s="158"/>
      <c r="D187" s="160"/>
      <c r="E187" s="35" t="s">
        <v>54</v>
      </c>
      <c r="F187" s="11" t="s">
        <v>63</v>
      </c>
      <c r="G187" s="11" t="s">
        <v>64</v>
      </c>
      <c r="H187" s="11" t="s">
        <v>65</v>
      </c>
      <c r="I187" s="36" t="s">
        <v>36</v>
      </c>
      <c r="J187" s="35" t="s">
        <v>74</v>
      </c>
      <c r="K187" s="11" t="s">
        <v>73</v>
      </c>
      <c r="L187" s="36" t="s">
        <v>72</v>
      </c>
      <c r="M187" s="85" t="s">
        <v>75</v>
      </c>
      <c r="N187" s="46" t="s">
        <v>136</v>
      </c>
      <c r="O187" s="45" t="s">
        <v>139</v>
      </c>
      <c r="P187" s="33"/>
      <c r="Q187" s="33"/>
      <c r="R187" s="33"/>
      <c r="S187" s="41" t="s">
        <v>54</v>
      </c>
      <c r="T187" s="40" t="s">
        <v>67</v>
      </c>
      <c r="U187" s="40" t="s">
        <v>68</v>
      </c>
      <c r="V187" s="40" t="s">
        <v>57</v>
      </c>
      <c r="W187" s="40" t="s">
        <v>58</v>
      </c>
      <c r="X187" s="40" t="s">
        <v>69</v>
      </c>
      <c r="Y187" s="40" t="s">
        <v>36</v>
      </c>
      <c r="Z187" s="40" t="s">
        <v>70</v>
      </c>
      <c r="AA187" s="40" t="s">
        <v>66</v>
      </c>
      <c r="AB187" s="40" t="s">
        <v>71</v>
      </c>
      <c r="AC187" s="40" t="s">
        <v>59</v>
      </c>
      <c r="AD187" s="40" t="s">
        <v>60</v>
      </c>
      <c r="AE187" s="40" t="s">
        <v>61</v>
      </c>
      <c r="AF187" s="40" t="s">
        <v>62</v>
      </c>
      <c r="AG187" s="78" t="s">
        <v>104</v>
      </c>
      <c r="AH187" s="78" t="s">
        <v>103</v>
      </c>
      <c r="AI187" s="78" t="s">
        <v>105</v>
      </c>
      <c r="AJ187" s="78" t="s">
        <v>98</v>
      </c>
    </row>
    <row r="188" spans="1:36" ht="55.5" customHeight="1" thickBot="1">
      <c r="A188" s="88"/>
      <c r="B188" s="83"/>
      <c r="C188" s="84"/>
      <c r="D188" s="83"/>
      <c r="E188" s="28"/>
      <c r="F188" s="29"/>
      <c r="G188" s="30"/>
      <c r="H188" s="86"/>
      <c r="I188" s="87"/>
      <c r="J188" s="37"/>
      <c r="K188" s="38"/>
      <c r="L188" s="39"/>
      <c r="M188" s="59">
        <f>ROUNDUP(($AF188*10)/10, 1)</f>
        <v>0.1</v>
      </c>
      <c r="N188" s="59">
        <f>AVERAGE(AG188:AJ188) * 2.5</f>
        <v>0</v>
      </c>
      <c r="O188" s="34">
        <f>M188*N188 /10</f>
        <v>0</v>
      </c>
      <c r="P188" s="32"/>
      <c r="Q188" s="32"/>
      <c r="R188" s="32"/>
      <c r="S188" s="9">
        <f>IF(ISBLANK(E188),0,
 IF($E188="Network (N)", 0.85, 1) *
 IF($E188="Adjacent (A)", 0.62, 1) *
 IF($E188="Local (L)", 0.55, 1) *
 IF($E188="Physical (P)", 0.2, 1))</f>
        <v>0</v>
      </c>
      <c r="T188" s="9">
        <f>IF(ISBLANK(F188),0,
 IF($F188="High (H)", 0.44, 1) *
 IF($F188="Low (L)", 0.77, 1))</f>
        <v>0</v>
      </c>
      <c r="U188" s="9">
        <f>IF(ISBLANK(G188),0,
 IF($G188="None (N)", 0.85, 1) *
 IF($G188="Low (L)", $V188, 1) *
 IF($G188="High (H)", $W188, 1))</f>
        <v>0</v>
      </c>
      <c r="V188" s="9">
        <f>IF($I188="Unchanged (U)", 0.62, 0.68)</f>
        <v>0.68</v>
      </c>
      <c r="W188" s="9">
        <f>IF($I188="Unchanged (U)", 0.27, 0.5)</f>
        <v>0.5</v>
      </c>
      <c r="X188" s="9">
        <f>IF(ISBLANK(H188),0,
 IF($H188="None (N)", 0.85, 1) *
 IF($H188="Required (R)", 0.62, 1))</f>
        <v>0</v>
      </c>
      <c r="Y188" s="9">
        <f>IF(ISBLANK(I188),0,
 IF($I188="Unchanged (U)", 6.42, 1) *
 IF($I188="Changed ( C )", 7.52, 1))</f>
        <v>0</v>
      </c>
      <c r="Z188" s="9">
        <f>IF(ISBLANK(J188),0,
 IF($J188="None (N)", 0, 1) *
 IF($J188="Low (L)", 0.22, 1) *
 IF($J188="High (H)", 0.56, 1))</f>
        <v>0</v>
      </c>
      <c r="AA188" s="9">
        <f>IF(ISBLANK(K188),0,
 IF($K188="None (N)", 0, 1) *
 IF($K188="Low (L)", 0.22, 1) *
 IF($K188="High (H)", 0.56, 1))</f>
        <v>0</v>
      </c>
      <c r="AB188" s="9">
        <f>IF(ISBLANK(L188),0,
 IF($L188="None (N)", 0, 1) *
 IF($L188="Low (L)", 0.22, 1) *
 IF($L188="High (H)", 0.56, 1))</f>
        <v>0</v>
      </c>
      <c r="AC188" s="9">
        <f>8.22 * $S188 * $T188 * $U188 * $X188</f>
        <v>0</v>
      </c>
      <c r="AD188" s="9">
        <f>(1 - ((1 - $Z188) * (1 - $AA188) * (1 - $AB188)))</f>
        <v>0</v>
      </c>
      <c r="AE188" s="9">
        <f>IF($I188="Unchanged (U)",
  $Y188 * $AD188,
  $Y188 * ($AD188 - 0.029) -
   3.25 * POWER($AD188 - 0.02, 15))</f>
        <v>1.0649600000000003E-25</v>
      </c>
      <c r="AF188" s="9">
        <f>IF($AE188&lt;=0, 0,
  IF($I188="Unchanged (U)",
    MIN($AC188 + $AE188, 10),
    MIN(($AC188 + $AE188) * 1.08, 10)))</f>
        <v>1.1501568000000004E-25</v>
      </c>
      <c r="AG188" s="77">
        <f>IF(ISBLANK(E191),0,
IF($E191="Non Applicable [0]", 0,1) *
IF($E191="Dégats limités sur la production [1]", 1,1) *
IF($E191="Dégats significatifs sur la production [2]",2,1)*
IF($E191="Dégats majeurs sur la production [3]",3,1) *
IF($E191="Arrêt de production sur le long terme [4]",4,1))</f>
        <v>0</v>
      </c>
      <c r="AH188" s="77">
        <f>IF(ISBLANK(G191),0,
IF($G191="Non Applicable [0]", 0,1) *
IF($G191="Non respect des engagements et SLA [1]", 1,1) *
IF($G191="Non respect d'une norme obligatoire (PCI-DSS, RGPD, …) [2]",2,1)*
IF($G191="Perte d'une certification (ISO, PCI-DSS, …) [3]", 3,1) *
IF($G191="Poursuite judiciaire possible [4]",4,1))</f>
        <v>0</v>
      </c>
      <c r="AI188" s="77">
        <f>IF(ISBLANK(I191),0,
IF($I191="Non Applicable [0]", 0,1) *
IF($I191="Les coûts de dommages sont moins élevés que résoudre le problème [1]", 1,1) *
IF($I191="Effet mineur sur le bénéfice annuel [2]",2,1)*
IF($I191="Effet significatif sur le bénéfice annuel [3]", 3,1) *
IF($I191="Pouvant amener au dépôt de bilan [4]",4,1))</f>
        <v>0</v>
      </c>
      <c r="AJ188" s="77">
        <f>IF(ISBLANK(K191),0,
IF($K191="Non Applicable [0]",0,1) *
IF($K191="Dégâts minimes [1]", 1,1) *
IF($K191="Perte de confiance [2]",2,1)*
IF($K191="Perte de grandes comptes [3]", 3,1) *
IF($K191="Dégradation de la marque [4]",4,1))</f>
        <v>0</v>
      </c>
    </row>
    <row r="189" spans="1:36">
      <c r="A189" s="146" t="s">
        <v>118</v>
      </c>
      <c r="B189" s="147"/>
      <c r="C189" s="147"/>
      <c r="D189" s="148"/>
      <c r="E189" s="188" t="s">
        <v>95</v>
      </c>
      <c r="F189" s="189"/>
      <c r="G189" s="189"/>
      <c r="H189" s="189"/>
      <c r="I189" s="189"/>
      <c r="J189" s="189"/>
      <c r="K189" s="189"/>
      <c r="L189" s="190"/>
      <c r="M189" s="72"/>
      <c r="N189" s="72"/>
      <c r="O189" s="74"/>
      <c r="P189" s="42"/>
      <c r="Q189" s="42"/>
      <c r="R189" s="42"/>
      <c r="S189" s="75"/>
      <c r="T189" s="75"/>
      <c r="U189" s="75"/>
      <c r="V189" s="75"/>
      <c r="W189" s="75"/>
      <c r="X189" s="75"/>
      <c r="Y189" s="75"/>
      <c r="Z189" s="75"/>
      <c r="AA189" s="75"/>
      <c r="AB189" s="75"/>
      <c r="AC189" s="75"/>
      <c r="AD189" s="75"/>
      <c r="AE189" s="75"/>
      <c r="AF189" s="75"/>
    </row>
    <row r="190" spans="1:36" ht="15.75" thickBot="1">
      <c r="A190" s="149"/>
      <c r="B190" s="150"/>
      <c r="C190" s="150"/>
      <c r="D190" s="151"/>
      <c r="E190" s="187" t="s">
        <v>24</v>
      </c>
      <c r="F190" s="187"/>
      <c r="G190" s="187" t="s">
        <v>26</v>
      </c>
      <c r="H190" s="187"/>
      <c r="I190" s="187" t="s">
        <v>23</v>
      </c>
      <c r="J190" s="187"/>
      <c r="K190" s="187" t="s">
        <v>25</v>
      </c>
      <c r="L190" s="191"/>
      <c r="M190" s="72"/>
      <c r="N190" s="72"/>
      <c r="O190" s="74"/>
      <c r="P190" s="42"/>
      <c r="Q190" s="42"/>
      <c r="R190" s="42"/>
      <c r="S190" s="75"/>
      <c r="T190" s="75"/>
      <c r="U190" s="75"/>
      <c r="V190" s="75"/>
      <c r="W190" s="75"/>
      <c r="X190" s="75"/>
      <c r="Y190" s="75"/>
      <c r="Z190" s="75"/>
      <c r="AA190" s="75"/>
      <c r="AB190" s="75"/>
      <c r="AC190" s="75"/>
      <c r="AD190" s="75"/>
      <c r="AE190" s="75"/>
      <c r="AF190" s="75"/>
    </row>
    <row r="191" spans="1:36" ht="50.45" customHeight="1" thickBot="1">
      <c r="A191" s="163"/>
      <c r="B191" s="164"/>
      <c r="C191" s="164"/>
      <c r="D191" s="165"/>
      <c r="E191" s="182"/>
      <c r="F191" s="182"/>
      <c r="G191" s="182"/>
      <c r="H191" s="182"/>
      <c r="I191" s="182"/>
      <c r="J191" s="182"/>
      <c r="K191" s="182"/>
      <c r="L191" s="183"/>
      <c r="M191" s="72"/>
      <c r="N191" s="72"/>
      <c r="O191" s="74"/>
      <c r="P191" s="42"/>
      <c r="Q191" s="42"/>
      <c r="R191" s="42"/>
      <c r="S191" s="75"/>
      <c r="T191" s="75"/>
      <c r="U191" s="75"/>
      <c r="V191" s="75"/>
      <c r="W191" s="75"/>
      <c r="X191" s="75"/>
      <c r="Y191" s="75"/>
      <c r="Z191" s="75"/>
      <c r="AA191" s="75"/>
      <c r="AB191" s="75"/>
      <c r="AC191" s="75"/>
      <c r="AD191" s="75"/>
      <c r="AE191" s="75"/>
      <c r="AF191" s="75"/>
    </row>
    <row r="192" spans="1:36" ht="15.75" customHeight="1"/>
    <row r="193" spans="1:36" ht="15.75" customHeight="1"/>
    <row r="194" spans="1:36" ht="15.75" customHeight="1" thickBot="1"/>
    <row r="195" spans="1:36" ht="31.15" customHeight="1" thickBot="1">
      <c r="A195" s="166">
        <v>19</v>
      </c>
      <c r="B195" s="167"/>
      <c r="C195" s="167"/>
      <c r="D195" s="168"/>
    </row>
    <row r="196" spans="1:36" ht="13.5" thickBot="1">
      <c r="A196" s="155" t="s">
        <v>33</v>
      </c>
      <c r="B196" s="157" t="s">
        <v>117</v>
      </c>
      <c r="C196" s="157" t="s">
        <v>77</v>
      </c>
      <c r="D196" s="159" t="s">
        <v>135</v>
      </c>
      <c r="E196" s="172" t="s">
        <v>37</v>
      </c>
      <c r="F196" s="173"/>
      <c r="G196" s="173"/>
      <c r="H196" s="173"/>
      <c r="I196" s="174"/>
      <c r="J196" s="175" t="s">
        <v>55</v>
      </c>
      <c r="K196" s="176"/>
      <c r="L196" s="177"/>
    </row>
    <row r="197" spans="1:36" ht="26.25" thickBot="1">
      <c r="A197" s="156"/>
      <c r="B197" s="158"/>
      <c r="C197" s="158"/>
      <c r="D197" s="160"/>
      <c r="E197" s="35" t="s">
        <v>54</v>
      </c>
      <c r="F197" s="11" t="s">
        <v>63</v>
      </c>
      <c r="G197" s="11" t="s">
        <v>64</v>
      </c>
      <c r="H197" s="11" t="s">
        <v>65</v>
      </c>
      <c r="I197" s="36" t="s">
        <v>36</v>
      </c>
      <c r="J197" s="35" t="s">
        <v>74</v>
      </c>
      <c r="K197" s="11" t="s">
        <v>73</v>
      </c>
      <c r="L197" s="36" t="s">
        <v>72</v>
      </c>
      <c r="M197" s="85" t="s">
        <v>75</v>
      </c>
      <c r="N197" s="46" t="s">
        <v>136</v>
      </c>
      <c r="O197" s="45" t="s">
        <v>139</v>
      </c>
      <c r="P197" s="33"/>
      <c r="Q197" s="33"/>
      <c r="R197" s="33"/>
      <c r="S197" s="41" t="s">
        <v>54</v>
      </c>
      <c r="T197" s="40" t="s">
        <v>67</v>
      </c>
      <c r="U197" s="40" t="s">
        <v>68</v>
      </c>
      <c r="V197" s="40" t="s">
        <v>57</v>
      </c>
      <c r="W197" s="40" t="s">
        <v>58</v>
      </c>
      <c r="X197" s="40" t="s">
        <v>69</v>
      </c>
      <c r="Y197" s="40" t="s">
        <v>36</v>
      </c>
      <c r="Z197" s="40" t="s">
        <v>70</v>
      </c>
      <c r="AA197" s="40" t="s">
        <v>66</v>
      </c>
      <c r="AB197" s="40" t="s">
        <v>71</v>
      </c>
      <c r="AC197" s="40" t="s">
        <v>59</v>
      </c>
      <c r="AD197" s="40" t="s">
        <v>60</v>
      </c>
      <c r="AE197" s="40" t="s">
        <v>61</v>
      </c>
      <c r="AF197" s="40" t="s">
        <v>62</v>
      </c>
      <c r="AG197" s="78" t="s">
        <v>104</v>
      </c>
      <c r="AH197" s="78" t="s">
        <v>103</v>
      </c>
      <c r="AI197" s="78" t="s">
        <v>105</v>
      </c>
      <c r="AJ197" s="78" t="s">
        <v>98</v>
      </c>
    </row>
    <row r="198" spans="1:36" ht="55.5" customHeight="1" thickBot="1">
      <c r="A198" s="88"/>
      <c r="B198" s="83"/>
      <c r="C198" s="84"/>
      <c r="D198" s="83"/>
      <c r="E198" s="28"/>
      <c r="F198" s="29"/>
      <c r="G198" s="30"/>
      <c r="H198" s="86"/>
      <c r="I198" s="87"/>
      <c r="J198" s="37"/>
      <c r="K198" s="38"/>
      <c r="L198" s="39"/>
      <c r="M198" s="59">
        <f>ROUNDUP(($AF198*10)/10, 1)</f>
        <v>0.1</v>
      </c>
      <c r="N198" s="59">
        <f>AVERAGE(AG198:AJ198) * 2.5</f>
        <v>0</v>
      </c>
      <c r="O198" s="34">
        <f>M198*N198 /10</f>
        <v>0</v>
      </c>
      <c r="P198" s="32"/>
      <c r="Q198" s="32"/>
      <c r="R198" s="32"/>
      <c r="S198" s="9">
        <f>IF(ISBLANK(E198),0,
 IF($E198="Network (N)", 0.85, 1) *
 IF($E198="Adjacent (A)", 0.62, 1) *
 IF($E198="Local (L)", 0.55, 1) *
 IF($E198="Physical (P)", 0.2, 1))</f>
        <v>0</v>
      </c>
      <c r="T198" s="9">
        <f>IF(ISBLANK(F198),0,
 IF($F198="High (H)", 0.44, 1) *
 IF($F198="Low (L)", 0.77, 1))</f>
        <v>0</v>
      </c>
      <c r="U198" s="9">
        <f>IF(ISBLANK(G198),0,
 IF($G198="None (N)", 0.85, 1) *
 IF($G198="Low (L)", $V198, 1) *
 IF($G198="High (H)", $W198, 1))</f>
        <v>0</v>
      </c>
      <c r="V198" s="9">
        <f>IF($I198="Unchanged (U)", 0.62, 0.68)</f>
        <v>0.68</v>
      </c>
      <c r="W198" s="9">
        <f>IF($I198="Unchanged (U)", 0.27, 0.5)</f>
        <v>0.5</v>
      </c>
      <c r="X198" s="9">
        <f>IF(ISBLANK(H198),0,
 IF($H198="None (N)", 0.85, 1) *
 IF($H198="Required (R)", 0.62, 1))</f>
        <v>0</v>
      </c>
      <c r="Y198" s="9">
        <f>IF(ISBLANK(I198),0,
 IF($I198="Unchanged (U)", 6.42, 1) *
 IF($I198="Changed ( C )", 7.52, 1))</f>
        <v>0</v>
      </c>
      <c r="Z198" s="9">
        <f>IF(ISBLANK(J198),0,
 IF($J198="None (N)", 0, 1) *
 IF($J198="Low (L)", 0.22, 1) *
 IF($J198="High (H)", 0.56, 1))</f>
        <v>0</v>
      </c>
      <c r="AA198" s="9">
        <f>IF(ISBLANK(K198),0,
 IF($K198="None (N)", 0, 1) *
 IF($K198="Low (L)", 0.22, 1) *
 IF($K198="High (H)", 0.56, 1))</f>
        <v>0</v>
      </c>
      <c r="AB198" s="9">
        <f>IF(ISBLANK(L198),0,
 IF($L198="None (N)", 0, 1) *
 IF($L198="Low (L)", 0.22, 1) *
 IF($L198="High (H)", 0.56, 1))</f>
        <v>0</v>
      </c>
      <c r="AC198" s="9">
        <f>8.22 * $S198 * $T198 * $U198 * $X198</f>
        <v>0</v>
      </c>
      <c r="AD198" s="9">
        <f>(1 - ((1 - $Z198) * (1 - $AA198) * (1 - $AB198)))</f>
        <v>0</v>
      </c>
      <c r="AE198" s="9">
        <f>IF($I198="Unchanged (U)",
  $Y198 * $AD198,
  $Y198 * ($AD198 - 0.029) -
   3.25 * POWER($AD198 - 0.02, 15))</f>
        <v>1.0649600000000003E-25</v>
      </c>
      <c r="AF198" s="9">
        <f>IF($AE198&lt;=0, 0,
  IF($I198="Unchanged (U)",
    MIN($AC198 + $AE198, 10),
    MIN(($AC198 + $AE198) * 1.08, 10)))</f>
        <v>1.1501568000000004E-25</v>
      </c>
      <c r="AG198" s="77">
        <f>IF(ISBLANK(E201),0,
IF($E201="Non Applicable [0]", 0,1) *
IF($E201="Dégats limités sur la production [1]", 1,1) *
IF($E201="Dégats significatifs sur la production [2]",2,1)*
IF($E201="Dégats majeurs sur la production [3]",3,1) *
IF($E201="Arrêt de production sur le long terme [4]",4,1))</f>
        <v>0</v>
      </c>
      <c r="AH198" s="77">
        <f>IF(ISBLANK(G201),0,
IF($G201="Non Applicable [0]", 0,1) *
IF($G201="Non respect des engagements et SLA [1]", 1,1) *
IF($G201="Non respect d'une norme obligatoire (PCI-DSS, RGPD, …) [2]",2,1)*
IF($G201="Perte d'une certification (ISO, PCI-DSS, …) [3]", 3,1) *
IF($G201="Poursuite judiciaire possible [4]",4,1))</f>
        <v>0</v>
      </c>
      <c r="AI198" s="77">
        <f>IF(ISBLANK(I201),0,
IF($I201="Non Applicable [0]", 0,1) *
IF($I201="Les coûts de dommages sont moins élevés que résoudre le problème [1]", 1,1) *
IF($I201="Effet mineur sur le bénéfice annuel [2]",2,1)*
IF($I201="Effet significatif sur le bénéfice annuel [3]", 3,1) *
IF($I201="Pouvant amener au dépôt de bilan [4]",4,1))</f>
        <v>0</v>
      </c>
      <c r="AJ198" s="77">
        <f>IF(ISBLANK(K201),0,
IF($K201="Non Applicable [0]",0,1) *
IF($K201="Dégâts minimes [1]", 1,1) *
IF($K201="Perte de confiance [2]",2,1)*
IF($K201="Perte de grandes comptes [3]", 3,1) *
IF($K201="Dégradation de la marque [4]",4,1))</f>
        <v>0</v>
      </c>
    </row>
    <row r="199" spans="1:36">
      <c r="A199" s="146" t="s">
        <v>118</v>
      </c>
      <c r="B199" s="147"/>
      <c r="C199" s="147"/>
      <c r="D199" s="148"/>
      <c r="E199" s="188" t="s">
        <v>95</v>
      </c>
      <c r="F199" s="189"/>
      <c r="G199" s="189"/>
      <c r="H199" s="189"/>
      <c r="I199" s="189"/>
      <c r="J199" s="189"/>
      <c r="K199" s="189"/>
      <c r="L199" s="190"/>
      <c r="M199" s="72"/>
      <c r="N199" s="72"/>
      <c r="O199" s="74"/>
      <c r="P199" s="42"/>
      <c r="Q199" s="42"/>
      <c r="R199" s="42"/>
      <c r="S199" s="75"/>
      <c r="T199" s="75"/>
      <c r="U199" s="75"/>
      <c r="V199" s="75"/>
      <c r="W199" s="75"/>
      <c r="X199" s="75"/>
      <c r="Y199" s="75"/>
      <c r="Z199" s="75"/>
      <c r="AA199" s="75"/>
      <c r="AB199" s="75"/>
      <c r="AC199" s="75"/>
      <c r="AD199" s="75"/>
      <c r="AE199" s="75"/>
      <c r="AF199" s="75"/>
    </row>
    <row r="200" spans="1:36" ht="15.75" thickBot="1">
      <c r="A200" s="149"/>
      <c r="B200" s="150"/>
      <c r="C200" s="150"/>
      <c r="D200" s="151"/>
      <c r="E200" s="187" t="s">
        <v>24</v>
      </c>
      <c r="F200" s="187"/>
      <c r="G200" s="187" t="s">
        <v>26</v>
      </c>
      <c r="H200" s="187"/>
      <c r="I200" s="187" t="s">
        <v>23</v>
      </c>
      <c r="J200" s="187"/>
      <c r="K200" s="187" t="s">
        <v>25</v>
      </c>
      <c r="L200" s="191"/>
      <c r="M200" s="72"/>
      <c r="N200" s="72"/>
      <c r="O200" s="74"/>
      <c r="P200" s="42"/>
      <c r="Q200" s="42"/>
      <c r="R200" s="42"/>
      <c r="S200" s="75"/>
      <c r="T200" s="75"/>
      <c r="U200" s="75"/>
      <c r="V200" s="75"/>
      <c r="W200" s="75"/>
      <c r="X200" s="75"/>
      <c r="Y200" s="75"/>
      <c r="Z200" s="75"/>
      <c r="AA200" s="75"/>
      <c r="AB200" s="75"/>
      <c r="AC200" s="75"/>
      <c r="AD200" s="75"/>
      <c r="AE200" s="75"/>
      <c r="AF200" s="75"/>
    </row>
    <row r="201" spans="1:36" ht="50.45" customHeight="1" thickBot="1">
      <c r="A201" s="163"/>
      <c r="B201" s="164"/>
      <c r="C201" s="164"/>
      <c r="D201" s="165"/>
      <c r="E201" s="182"/>
      <c r="F201" s="182"/>
      <c r="G201" s="182"/>
      <c r="H201" s="182"/>
      <c r="I201" s="182"/>
      <c r="J201" s="182"/>
      <c r="K201" s="182"/>
      <c r="L201" s="183"/>
      <c r="M201" s="72"/>
      <c r="N201" s="72"/>
      <c r="O201" s="74"/>
      <c r="P201" s="42"/>
      <c r="Q201" s="42"/>
      <c r="R201" s="42"/>
      <c r="S201" s="75"/>
      <c r="T201" s="75"/>
      <c r="U201" s="75"/>
      <c r="V201" s="75"/>
      <c r="W201" s="75"/>
      <c r="X201" s="75"/>
      <c r="Y201" s="75"/>
      <c r="Z201" s="75"/>
      <c r="AA201" s="75"/>
      <c r="AB201" s="75"/>
      <c r="AC201" s="75"/>
      <c r="AD201" s="75"/>
      <c r="AE201" s="75"/>
      <c r="AF201" s="75"/>
    </row>
    <row r="202" spans="1:36" ht="15.75" customHeight="1"/>
    <row r="203" spans="1:36" ht="15.75" customHeight="1"/>
    <row r="204" spans="1:36" ht="15.75" customHeight="1" thickBot="1"/>
    <row r="205" spans="1:36" ht="33" customHeight="1" thickBot="1">
      <c r="A205" s="166">
        <v>20</v>
      </c>
      <c r="B205" s="167"/>
      <c r="C205" s="167"/>
      <c r="D205" s="168"/>
    </row>
    <row r="206" spans="1:36" ht="13.5" thickBot="1">
      <c r="A206" s="155" t="s">
        <v>33</v>
      </c>
      <c r="B206" s="157" t="s">
        <v>117</v>
      </c>
      <c r="C206" s="157" t="s">
        <v>77</v>
      </c>
      <c r="D206" s="159" t="s">
        <v>135</v>
      </c>
      <c r="E206" s="172" t="s">
        <v>37</v>
      </c>
      <c r="F206" s="173"/>
      <c r="G206" s="173"/>
      <c r="H206" s="173"/>
      <c r="I206" s="174"/>
      <c r="J206" s="175" t="s">
        <v>55</v>
      </c>
      <c r="K206" s="176"/>
      <c r="L206" s="177"/>
    </row>
    <row r="207" spans="1:36" ht="26.25" thickBot="1">
      <c r="A207" s="156"/>
      <c r="B207" s="158"/>
      <c r="C207" s="158"/>
      <c r="D207" s="160"/>
      <c r="E207" s="35" t="s">
        <v>54</v>
      </c>
      <c r="F207" s="11" t="s">
        <v>63</v>
      </c>
      <c r="G207" s="11" t="s">
        <v>64</v>
      </c>
      <c r="H207" s="11" t="s">
        <v>65</v>
      </c>
      <c r="I207" s="36" t="s">
        <v>36</v>
      </c>
      <c r="J207" s="35" t="s">
        <v>74</v>
      </c>
      <c r="K207" s="11" t="s">
        <v>73</v>
      </c>
      <c r="L207" s="36" t="s">
        <v>72</v>
      </c>
      <c r="M207" s="85" t="s">
        <v>75</v>
      </c>
      <c r="N207" s="46" t="s">
        <v>136</v>
      </c>
      <c r="O207" s="45" t="s">
        <v>139</v>
      </c>
      <c r="P207" s="33"/>
      <c r="Q207" s="33"/>
      <c r="R207" s="33"/>
      <c r="S207" s="41" t="s">
        <v>54</v>
      </c>
      <c r="T207" s="40" t="s">
        <v>67</v>
      </c>
      <c r="U207" s="40" t="s">
        <v>68</v>
      </c>
      <c r="V207" s="40" t="s">
        <v>57</v>
      </c>
      <c r="W207" s="40" t="s">
        <v>58</v>
      </c>
      <c r="X207" s="40" t="s">
        <v>69</v>
      </c>
      <c r="Y207" s="40" t="s">
        <v>36</v>
      </c>
      <c r="Z207" s="40" t="s">
        <v>70</v>
      </c>
      <c r="AA207" s="40" t="s">
        <v>66</v>
      </c>
      <c r="AB207" s="40" t="s">
        <v>71</v>
      </c>
      <c r="AC207" s="40" t="s">
        <v>59</v>
      </c>
      <c r="AD207" s="40" t="s">
        <v>60</v>
      </c>
      <c r="AE207" s="40" t="s">
        <v>61</v>
      </c>
      <c r="AF207" s="40" t="s">
        <v>62</v>
      </c>
      <c r="AG207" s="78" t="s">
        <v>104</v>
      </c>
      <c r="AH207" s="78" t="s">
        <v>103</v>
      </c>
      <c r="AI207" s="78" t="s">
        <v>105</v>
      </c>
      <c r="AJ207" s="78" t="s">
        <v>98</v>
      </c>
    </row>
    <row r="208" spans="1:36" ht="55.5" customHeight="1" thickBot="1">
      <c r="A208" s="88"/>
      <c r="B208" s="83"/>
      <c r="C208" s="84"/>
      <c r="D208" s="83"/>
      <c r="E208" s="28"/>
      <c r="F208" s="29"/>
      <c r="G208" s="30"/>
      <c r="H208" s="86"/>
      <c r="I208" s="87"/>
      <c r="J208" s="37"/>
      <c r="K208" s="38"/>
      <c r="L208" s="39"/>
      <c r="M208" s="59">
        <f>ROUNDUP(($AF208*10)/10, 1)</f>
        <v>0.1</v>
      </c>
      <c r="N208" s="59">
        <f>AVERAGE(AG208:AJ208) * 2.5</f>
        <v>0</v>
      </c>
      <c r="O208" s="34">
        <f>M208*N208 /10</f>
        <v>0</v>
      </c>
      <c r="P208" s="32"/>
      <c r="Q208" s="32"/>
      <c r="R208" s="32"/>
      <c r="S208" s="9">
        <f>IF(ISBLANK(E208),0,
 IF($E208="Network (N)", 0.85, 1) *
 IF($E208="Adjacent (A)", 0.62, 1) *
 IF($E208="Local (L)", 0.55, 1) *
 IF($E208="Physical (P)", 0.2, 1))</f>
        <v>0</v>
      </c>
      <c r="T208" s="9">
        <f>IF(ISBLANK(F208),0,
 IF($F208="High (H)", 0.44, 1) *
 IF($F208="Low (L)", 0.77, 1))</f>
        <v>0</v>
      </c>
      <c r="U208" s="9">
        <f>IF(ISBLANK(G208),0,
 IF($G208="None (N)", 0.85, 1) *
 IF($G208="Low (L)", $V208, 1) *
 IF($G208="High (H)", $W208, 1))</f>
        <v>0</v>
      </c>
      <c r="V208" s="9">
        <f>IF($I208="Unchanged (U)", 0.62, 0.68)</f>
        <v>0.68</v>
      </c>
      <c r="W208" s="9">
        <f>IF($I208="Unchanged (U)", 0.27, 0.5)</f>
        <v>0.5</v>
      </c>
      <c r="X208" s="9">
        <f>IF(ISBLANK(H208),0,
 IF($H208="None (N)", 0.85, 1) *
 IF($H208="Required (R)", 0.62, 1))</f>
        <v>0</v>
      </c>
      <c r="Y208" s="9">
        <f>IF(ISBLANK(I208),0,
 IF($I208="Unchanged (U)", 6.42, 1) *
 IF($I208="Changed ( C )", 7.52, 1))</f>
        <v>0</v>
      </c>
      <c r="Z208" s="9">
        <f>IF(ISBLANK(J208),0,
 IF($J208="None (N)", 0, 1) *
 IF($J208="Low (L)", 0.22, 1) *
 IF($J208="High (H)", 0.56, 1))</f>
        <v>0</v>
      </c>
      <c r="AA208" s="9">
        <f>IF(ISBLANK(K208),0,
 IF($K208="None (N)", 0, 1) *
 IF($K208="Low (L)", 0.22, 1) *
 IF($K208="High (H)", 0.56, 1))</f>
        <v>0</v>
      </c>
      <c r="AB208" s="9">
        <f>IF(ISBLANK(L208),0,
 IF($L208="None (N)", 0, 1) *
 IF($L208="Low (L)", 0.22, 1) *
 IF($L208="High (H)", 0.56, 1))</f>
        <v>0</v>
      </c>
      <c r="AC208" s="9">
        <f>8.22 * $S208 * $T208 * $U208 * $X208</f>
        <v>0</v>
      </c>
      <c r="AD208" s="9">
        <f>(1 - ((1 - $Z208) * (1 - $AA208) * (1 - $AB208)))</f>
        <v>0</v>
      </c>
      <c r="AE208" s="9">
        <f>IF($I208="Unchanged (U)",
  $Y208 * $AD208,
  $Y208 * ($AD208 - 0.029) -
   3.25 * POWER($AD208 - 0.02, 15))</f>
        <v>1.0649600000000003E-25</v>
      </c>
      <c r="AF208" s="9">
        <f>IF($AE208&lt;=0, 0,
  IF($I208="Unchanged (U)",
    MIN($AC208 + $AE208, 10),
    MIN(($AC208 + $AE208) * 1.08, 10)))</f>
        <v>1.1501568000000004E-25</v>
      </c>
      <c r="AG208" s="77">
        <f>IF(ISBLANK(E211),0,
IF($E211="Non Applicable [0]", 0,1) *
IF($E211="Dégats limités sur la production [1]", 1,1) *
IF($E211="Dégats significatifs sur la production [2]",2,1)*
IF($E211="Dégats majeurs sur la production [3]",3,1) *
IF($E211="Arrêt de production sur le long terme [4]",4,1))</f>
        <v>0</v>
      </c>
      <c r="AH208" s="77">
        <f>IF(ISBLANK(G211),0,
IF($G211="Non Applicable [0]", 0,1) *
IF($G211="Non respect des engagements et SLA [1]", 1,1) *
IF($G211="Non respect d'une norme obligatoire (PCI-DSS, RGPD, …) [2]",2,1)*
IF($G211="Perte d'une certification (ISO, PCI-DSS, …) [3]", 3,1) *
IF($G211="Poursuite judiciaire possible [4]",4,1))</f>
        <v>0</v>
      </c>
      <c r="AI208" s="77">
        <f>IF(ISBLANK(I211),0,
IF($I211="Non Applicable [0]", 0,1) *
IF($I211="Les coûts de dommages sont moins élevés que résoudre le problème [1]", 1,1) *
IF($I211="Effet mineur sur le bénéfice annuel [2]",2,1)*
IF($I211="Effet significatif sur le bénéfice annuel [3]", 3,1) *
IF($I211="Pouvant amener au dépôt de bilan [4]",4,1))</f>
        <v>0</v>
      </c>
      <c r="AJ208" s="77">
        <f>IF(ISBLANK(K211),0,
IF($K211="Non Applicable [0]",0,1) *
IF($K211="Dégâts minimes [1]", 1,1) *
IF($K211="Perte de confiance [2]",2,1)*
IF($K211="Perte de grandes comptes [3]", 3,1) *
IF($K211="Dégradation de la marque [4]",4,1))</f>
        <v>0</v>
      </c>
    </row>
    <row r="209" spans="1:36">
      <c r="A209" s="146" t="s">
        <v>118</v>
      </c>
      <c r="B209" s="147"/>
      <c r="C209" s="147"/>
      <c r="D209" s="148"/>
      <c r="E209" s="188" t="s">
        <v>95</v>
      </c>
      <c r="F209" s="189"/>
      <c r="G209" s="189"/>
      <c r="H209" s="189"/>
      <c r="I209" s="189"/>
      <c r="J209" s="189"/>
      <c r="K209" s="189"/>
      <c r="L209" s="190"/>
      <c r="M209" s="72"/>
      <c r="N209" s="72"/>
      <c r="O209" s="74"/>
      <c r="P209" s="42"/>
      <c r="Q209" s="42"/>
      <c r="R209" s="42"/>
      <c r="S209" s="75"/>
      <c r="T209" s="75"/>
      <c r="U209" s="75"/>
      <c r="V209" s="75"/>
      <c r="W209" s="75"/>
      <c r="X209" s="75"/>
      <c r="Y209" s="75"/>
      <c r="Z209" s="75"/>
      <c r="AA209" s="75"/>
      <c r="AB209" s="75"/>
      <c r="AC209" s="75"/>
      <c r="AD209" s="75"/>
      <c r="AE209" s="75"/>
      <c r="AF209" s="75"/>
    </row>
    <row r="210" spans="1:36" ht="15.75" thickBot="1">
      <c r="A210" s="149"/>
      <c r="B210" s="150"/>
      <c r="C210" s="150"/>
      <c r="D210" s="151"/>
      <c r="E210" s="187" t="s">
        <v>24</v>
      </c>
      <c r="F210" s="187"/>
      <c r="G210" s="187" t="s">
        <v>26</v>
      </c>
      <c r="H210" s="187"/>
      <c r="I210" s="187" t="s">
        <v>23</v>
      </c>
      <c r="J210" s="187"/>
      <c r="K210" s="187" t="s">
        <v>25</v>
      </c>
      <c r="L210" s="191"/>
      <c r="M210" s="72"/>
      <c r="N210" s="72"/>
      <c r="O210" s="74"/>
      <c r="P210" s="42"/>
      <c r="Q210" s="42"/>
      <c r="R210" s="42"/>
      <c r="S210" s="75"/>
      <c r="T210" s="75"/>
      <c r="U210" s="75"/>
      <c r="V210" s="75"/>
      <c r="W210" s="75"/>
      <c r="X210" s="75"/>
      <c r="Y210" s="75"/>
      <c r="Z210" s="75"/>
      <c r="AA210" s="75"/>
      <c r="AB210" s="75"/>
      <c r="AC210" s="75"/>
      <c r="AD210" s="75"/>
      <c r="AE210" s="75"/>
      <c r="AF210" s="75"/>
    </row>
    <row r="211" spans="1:36" ht="50.45" customHeight="1" thickBot="1">
      <c r="A211" s="163"/>
      <c r="B211" s="164"/>
      <c r="C211" s="164"/>
      <c r="D211" s="165"/>
      <c r="E211" s="182"/>
      <c r="F211" s="182"/>
      <c r="G211" s="182"/>
      <c r="H211" s="182"/>
      <c r="I211" s="182"/>
      <c r="J211" s="182"/>
      <c r="K211" s="182"/>
      <c r="L211" s="183"/>
      <c r="M211" s="72"/>
      <c r="N211" s="72"/>
      <c r="O211" s="74"/>
      <c r="P211" s="42"/>
      <c r="Q211" s="42"/>
      <c r="R211" s="42"/>
      <c r="S211" s="75"/>
      <c r="T211" s="75"/>
      <c r="U211" s="75"/>
      <c r="V211" s="75"/>
      <c r="W211" s="75"/>
      <c r="X211" s="75"/>
      <c r="Y211" s="75"/>
      <c r="Z211" s="75"/>
      <c r="AA211" s="75"/>
      <c r="AB211" s="75"/>
      <c r="AC211" s="75"/>
      <c r="AD211" s="75"/>
      <c r="AE211" s="75"/>
      <c r="AF211" s="75"/>
    </row>
    <row r="212" spans="1:36" ht="15.75" customHeight="1"/>
    <row r="213" spans="1:36" ht="15.75" customHeight="1"/>
    <row r="214" spans="1:36" ht="15.75" customHeight="1" thickBot="1"/>
    <row r="215" spans="1:36" ht="33" customHeight="1" thickBot="1">
      <c r="A215" s="166">
        <v>20.5</v>
      </c>
      <c r="B215" s="167"/>
      <c r="C215" s="167"/>
      <c r="D215" s="168"/>
    </row>
    <row r="216" spans="1:36" ht="13.5" thickBot="1">
      <c r="A216" s="155" t="s">
        <v>33</v>
      </c>
      <c r="B216" s="157" t="s">
        <v>117</v>
      </c>
      <c r="C216" s="157" t="s">
        <v>77</v>
      </c>
      <c r="D216" s="159" t="s">
        <v>135</v>
      </c>
      <c r="E216" s="172" t="s">
        <v>37</v>
      </c>
      <c r="F216" s="173"/>
      <c r="G216" s="173"/>
      <c r="H216" s="173"/>
      <c r="I216" s="174"/>
      <c r="J216" s="175" t="s">
        <v>55</v>
      </c>
      <c r="K216" s="176"/>
      <c r="L216" s="177"/>
    </row>
    <row r="217" spans="1:36" ht="26.25" thickBot="1">
      <c r="A217" s="156"/>
      <c r="B217" s="158"/>
      <c r="C217" s="158"/>
      <c r="D217" s="160"/>
      <c r="E217" s="35" t="s">
        <v>54</v>
      </c>
      <c r="F217" s="11" t="s">
        <v>63</v>
      </c>
      <c r="G217" s="11" t="s">
        <v>64</v>
      </c>
      <c r="H217" s="11" t="s">
        <v>65</v>
      </c>
      <c r="I217" s="36" t="s">
        <v>36</v>
      </c>
      <c r="J217" s="35" t="s">
        <v>74</v>
      </c>
      <c r="K217" s="11" t="s">
        <v>73</v>
      </c>
      <c r="L217" s="36" t="s">
        <v>72</v>
      </c>
      <c r="M217" s="85" t="s">
        <v>75</v>
      </c>
      <c r="N217" s="46" t="s">
        <v>136</v>
      </c>
      <c r="O217" s="45" t="s">
        <v>139</v>
      </c>
      <c r="P217" s="33"/>
      <c r="Q217" s="33"/>
      <c r="R217" s="33"/>
      <c r="S217" s="41" t="s">
        <v>54</v>
      </c>
      <c r="T217" s="40" t="s">
        <v>67</v>
      </c>
      <c r="U217" s="40" t="s">
        <v>68</v>
      </c>
      <c r="V217" s="40" t="s">
        <v>57</v>
      </c>
      <c r="W217" s="40" t="s">
        <v>58</v>
      </c>
      <c r="X217" s="40" t="s">
        <v>69</v>
      </c>
      <c r="Y217" s="40" t="s">
        <v>36</v>
      </c>
      <c r="Z217" s="40" t="s">
        <v>70</v>
      </c>
      <c r="AA217" s="40" t="s">
        <v>66</v>
      </c>
      <c r="AB217" s="40" t="s">
        <v>71</v>
      </c>
      <c r="AC217" s="40" t="s">
        <v>59</v>
      </c>
      <c r="AD217" s="40" t="s">
        <v>60</v>
      </c>
      <c r="AE217" s="40" t="s">
        <v>61</v>
      </c>
      <c r="AF217" s="40" t="s">
        <v>62</v>
      </c>
      <c r="AG217" s="78" t="s">
        <v>104</v>
      </c>
      <c r="AH217" s="78" t="s">
        <v>103</v>
      </c>
      <c r="AI217" s="78" t="s">
        <v>105</v>
      </c>
      <c r="AJ217" s="78" t="s">
        <v>98</v>
      </c>
    </row>
    <row r="218" spans="1:36" ht="55.5" customHeight="1" thickBot="1">
      <c r="A218" s="88"/>
      <c r="B218" s="83"/>
      <c r="C218" s="84"/>
      <c r="D218" s="83"/>
      <c r="E218" s="28"/>
      <c r="F218" s="29"/>
      <c r="G218" s="30"/>
      <c r="H218" s="86"/>
      <c r="I218" s="87"/>
      <c r="J218" s="37"/>
      <c r="K218" s="38"/>
      <c r="L218" s="39"/>
      <c r="M218" s="59">
        <f>ROUNDUP(($AF218*10)/10, 1)</f>
        <v>0.1</v>
      </c>
      <c r="N218" s="59">
        <f>AVERAGE(AG218:AJ218) * 2.5</f>
        <v>0</v>
      </c>
      <c r="O218" s="34">
        <f>M218*N218 /10</f>
        <v>0</v>
      </c>
      <c r="P218" s="32"/>
      <c r="Q218" s="32"/>
      <c r="R218" s="32"/>
      <c r="S218" s="9">
        <f>IF(ISBLANK(E218),0,
 IF($E218="Network (N)", 0.85, 1) *
 IF($E218="Adjacent (A)", 0.62, 1) *
 IF($E218="Local (L)", 0.55, 1) *
 IF($E218="Physical (P)", 0.2, 1))</f>
        <v>0</v>
      </c>
      <c r="T218" s="9">
        <f>IF(ISBLANK(F218),0,
 IF($F218="High (H)", 0.44, 1) *
 IF($F218="Low (L)", 0.77, 1))</f>
        <v>0</v>
      </c>
      <c r="U218" s="9">
        <f>IF(ISBLANK(G218),0,
 IF($G218="None (N)", 0.85, 1) *
 IF($G218="Low (L)", $V218, 1) *
 IF($G218="High (H)", $W218, 1))</f>
        <v>0</v>
      </c>
      <c r="V218" s="9">
        <f>IF($I218="Unchanged (U)", 0.62, 0.68)</f>
        <v>0.68</v>
      </c>
      <c r="W218" s="9">
        <f>IF($I218="Unchanged (U)", 0.27, 0.5)</f>
        <v>0.5</v>
      </c>
      <c r="X218" s="9">
        <f>IF(ISBLANK(H218),0,
 IF($H218="None (N)", 0.85, 1) *
 IF($H218="Required (R)", 0.62, 1))</f>
        <v>0</v>
      </c>
      <c r="Y218" s="9">
        <f>IF(ISBLANK(I218),0,
 IF($I218="Unchanged (U)", 6.42, 1) *
 IF($I218="Changed ( C )", 7.52, 1))</f>
        <v>0</v>
      </c>
      <c r="Z218" s="9">
        <f>IF(ISBLANK(J218),0,
 IF($J218="None (N)", 0, 1) *
 IF($J218="Low (L)", 0.22, 1) *
 IF($J218="High (H)", 0.56, 1))</f>
        <v>0</v>
      </c>
      <c r="AA218" s="9">
        <f>IF(ISBLANK(K218),0,
 IF($K218="None (N)", 0, 1) *
 IF($K218="Low (L)", 0.22, 1) *
 IF($K218="High (H)", 0.56, 1))</f>
        <v>0</v>
      </c>
      <c r="AB218" s="9">
        <f>IF(ISBLANK(L218),0,
 IF($L218="None (N)", 0, 1) *
 IF($L218="Low (L)", 0.22, 1) *
 IF($L218="High (H)", 0.56, 1))</f>
        <v>0</v>
      </c>
      <c r="AC218" s="9">
        <f>8.22 * $S218 * $T218 * $U218 * $X218</f>
        <v>0</v>
      </c>
      <c r="AD218" s="9">
        <f>(1 - ((1 - $Z218) * (1 - $AA218) * (1 - $AB218)))</f>
        <v>0</v>
      </c>
      <c r="AE218" s="9">
        <f>IF($I218="Unchanged (U)",
  $Y218 * $AD218,
  $Y218 * ($AD218 - 0.029) -
   3.25 * POWER($AD218 - 0.02, 15))</f>
        <v>1.0649600000000003E-25</v>
      </c>
      <c r="AF218" s="9">
        <f>IF($AE218&lt;=0, 0,
  IF($I218="Unchanged (U)",
    MIN($AC218 + $AE218, 10),
    MIN(($AC218 + $AE218) * 1.08, 10)))</f>
        <v>1.1501568000000004E-25</v>
      </c>
      <c r="AG218" s="77">
        <f>IF(ISBLANK(E221),0,
IF($E221="Non Applicable [0]", 0,1) *
IF($E221="Dégats limités sur la production [1]", 1,1) *
IF($E221="Dégats significatifs sur la production [2]",2,1)*
IF($E221="Dégats majeurs sur la production [3]",3,1) *
IF($E221="Arrêt de production sur le long terme [4]",4,1))</f>
        <v>0</v>
      </c>
      <c r="AH218" s="77">
        <f>IF(ISBLANK(G221),0,
IF($G221="Non Applicable [0]", 0,1) *
IF($G221="Non respect des engagements et SLA [1]", 1,1) *
IF($G221="Non respect d'une norme obligatoire (PCI-DSS, RGPD, …) [2]",2,1)*
IF($G221="Perte d'une certification (ISO, PCI-DSS, …) [3]", 3,1) *
IF($G221="Poursuite judiciaire possible [4]",4,1))</f>
        <v>0</v>
      </c>
      <c r="AI218" s="77">
        <f>IF(ISBLANK(I221),0,
IF($I221="Non Applicable [0]", 0,1) *
IF($I221="Les coûts de dommages sont moins élevés que résoudre le problème [1]", 1,1) *
IF($I221="Effet mineur sur le bénéfice annuel [2]",2,1)*
IF($I221="Effet significatif sur le bénéfice annuel [3]", 3,1) *
IF($I221="Pouvant amener au dépôt de bilan [4]",4,1))</f>
        <v>0</v>
      </c>
      <c r="AJ218" s="77">
        <f>IF(ISBLANK(K221),0,
IF($K221="Non Applicable [0]",0,1) *
IF($K221="Dégâts minimes [1]", 1,1) *
IF($K221="Perte de confiance [2]",2,1)*
IF($K221="Perte de grandes comptes [3]", 3,1) *
IF($K221="Dégradation de la marque [4]",4,1))</f>
        <v>0</v>
      </c>
    </row>
    <row r="219" spans="1:36">
      <c r="A219" s="146" t="s">
        <v>118</v>
      </c>
      <c r="B219" s="147"/>
      <c r="C219" s="147"/>
      <c r="D219" s="148"/>
      <c r="E219" s="188" t="s">
        <v>95</v>
      </c>
      <c r="F219" s="189"/>
      <c r="G219" s="189"/>
      <c r="H219" s="189"/>
      <c r="I219" s="189"/>
      <c r="J219" s="189"/>
      <c r="K219" s="189"/>
      <c r="L219" s="190"/>
      <c r="M219" s="72"/>
      <c r="N219" s="72"/>
      <c r="O219" s="74"/>
      <c r="P219" s="42"/>
      <c r="Q219" s="42"/>
      <c r="R219" s="42"/>
      <c r="S219" s="75"/>
      <c r="T219" s="75"/>
      <c r="U219" s="75"/>
      <c r="V219" s="75"/>
      <c r="W219" s="75"/>
      <c r="X219" s="75"/>
      <c r="Y219" s="75"/>
      <c r="Z219" s="75"/>
      <c r="AA219" s="75"/>
      <c r="AB219" s="75"/>
      <c r="AC219" s="75"/>
      <c r="AD219" s="75"/>
      <c r="AE219" s="75"/>
      <c r="AF219" s="75"/>
    </row>
    <row r="220" spans="1:36" ht="15.75" thickBot="1">
      <c r="A220" s="149"/>
      <c r="B220" s="150"/>
      <c r="C220" s="150"/>
      <c r="D220" s="151"/>
      <c r="E220" s="187" t="s">
        <v>24</v>
      </c>
      <c r="F220" s="187"/>
      <c r="G220" s="187" t="s">
        <v>26</v>
      </c>
      <c r="H220" s="187"/>
      <c r="I220" s="187" t="s">
        <v>23</v>
      </c>
      <c r="J220" s="187"/>
      <c r="K220" s="187" t="s">
        <v>25</v>
      </c>
      <c r="L220" s="191"/>
      <c r="M220" s="72"/>
      <c r="N220" s="72"/>
      <c r="O220" s="74"/>
      <c r="P220" s="42"/>
      <c r="Q220" s="42"/>
      <c r="R220" s="42"/>
      <c r="S220" s="75"/>
      <c r="T220" s="75"/>
      <c r="U220" s="75"/>
      <c r="V220" s="75"/>
      <c r="W220" s="75"/>
      <c r="X220" s="75"/>
      <c r="Y220" s="75"/>
      <c r="Z220" s="75"/>
      <c r="AA220" s="75"/>
      <c r="AB220" s="75"/>
      <c r="AC220" s="75"/>
      <c r="AD220" s="75"/>
      <c r="AE220" s="75"/>
      <c r="AF220" s="75"/>
    </row>
    <row r="221" spans="1:36" ht="50.45" customHeight="1" thickBot="1">
      <c r="A221" s="163"/>
      <c r="B221" s="164"/>
      <c r="C221" s="164"/>
      <c r="D221" s="165"/>
      <c r="E221" s="182"/>
      <c r="F221" s="182"/>
      <c r="G221" s="182"/>
      <c r="H221" s="182"/>
      <c r="I221" s="182"/>
      <c r="J221" s="182"/>
      <c r="K221" s="182"/>
      <c r="L221" s="183"/>
      <c r="M221" s="72"/>
      <c r="N221" s="72"/>
      <c r="O221" s="74"/>
      <c r="P221" s="42"/>
      <c r="Q221" s="42"/>
      <c r="R221" s="42"/>
      <c r="S221" s="75"/>
      <c r="T221" s="75"/>
      <c r="U221" s="75"/>
      <c r="V221" s="75"/>
      <c r="W221" s="75"/>
      <c r="X221" s="75"/>
      <c r="Y221" s="75"/>
      <c r="Z221" s="75"/>
      <c r="AA221" s="75"/>
      <c r="AB221" s="75"/>
      <c r="AC221" s="75"/>
      <c r="AD221" s="75"/>
      <c r="AE221" s="75"/>
      <c r="AF221" s="75"/>
    </row>
    <row r="222" spans="1:36" ht="15.75" customHeight="1"/>
    <row r="223" spans="1:36" ht="15.75" customHeight="1"/>
    <row r="224" spans="1:36" ht="15.75" customHeight="1" thickBot="1"/>
    <row r="225" spans="1:36" ht="27" customHeight="1" thickBot="1">
      <c r="A225" s="166">
        <v>21</v>
      </c>
      <c r="B225" s="167"/>
      <c r="C225" s="167"/>
      <c r="D225" s="168"/>
    </row>
    <row r="226" spans="1:36" ht="13.5" thickBot="1">
      <c r="A226" s="155" t="s">
        <v>33</v>
      </c>
      <c r="B226" s="157" t="s">
        <v>117</v>
      </c>
      <c r="C226" s="157" t="s">
        <v>77</v>
      </c>
      <c r="D226" s="159" t="s">
        <v>135</v>
      </c>
      <c r="E226" s="172" t="s">
        <v>37</v>
      </c>
      <c r="F226" s="173"/>
      <c r="G226" s="173"/>
      <c r="H226" s="173"/>
      <c r="I226" s="174"/>
      <c r="J226" s="175" t="s">
        <v>55</v>
      </c>
      <c r="K226" s="176"/>
      <c r="L226" s="177"/>
    </row>
    <row r="227" spans="1:36" ht="26.25" thickBot="1">
      <c r="A227" s="156"/>
      <c r="B227" s="158"/>
      <c r="C227" s="158"/>
      <c r="D227" s="160"/>
      <c r="E227" s="35" t="s">
        <v>54</v>
      </c>
      <c r="F227" s="11" t="s">
        <v>63</v>
      </c>
      <c r="G227" s="11" t="s">
        <v>64</v>
      </c>
      <c r="H227" s="11" t="s">
        <v>65</v>
      </c>
      <c r="I227" s="36" t="s">
        <v>36</v>
      </c>
      <c r="J227" s="35" t="s">
        <v>74</v>
      </c>
      <c r="K227" s="11" t="s">
        <v>73</v>
      </c>
      <c r="L227" s="36" t="s">
        <v>72</v>
      </c>
      <c r="M227" s="85" t="s">
        <v>75</v>
      </c>
      <c r="N227" s="46" t="s">
        <v>136</v>
      </c>
      <c r="O227" s="45" t="s">
        <v>139</v>
      </c>
      <c r="P227" s="33"/>
      <c r="Q227" s="33"/>
      <c r="R227" s="33"/>
      <c r="S227" s="41" t="s">
        <v>54</v>
      </c>
      <c r="T227" s="40" t="s">
        <v>67</v>
      </c>
      <c r="U227" s="40" t="s">
        <v>68</v>
      </c>
      <c r="V227" s="40" t="s">
        <v>57</v>
      </c>
      <c r="W227" s="40" t="s">
        <v>58</v>
      </c>
      <c r="X227" s="40" t="s">
        <v>69</v>
      </c>
      <c r="Y227" s="40" t="s">
        <v>36</v>
      </c>
      <c r="Z227" s="40" t="s">
        <v>70</v>
      </c>
      <c r="AA227" s="40" t="s">
        <v>66</v>
      </c>
      <c r="AB227" s="40" t="s">
        <v>71</v>
      </c>
      <c r="AC227" s="40" t="s">
        <v>59</v>
      </c>
      <c r="AD227" s="40" t="s">
        <v>60</v>
      </c>
      <c r="AE227" s="40" t="s">
        <v>61</v>
      </c>
      <c r="AF227" s="40" t="s">
        <v>62</v>
      </c>
      <c r="AG227" s="78" t="s">
        <v>104</v>
      </c>
      <c r="AH227" s="78" t="s">
        <v>103</v>
      </c>
      <c r="AI227" s="78" t="s">
        <v>105</v>
      </c>
      <c r="AJ227" s="78" t="s">
        <v>98</v>
      </c>
    </row>
    <row r="228" spans="1:36" ht="55.5" customHeight="1" thickBot="1">
      <c r="A228" s="88"/>
      <c r="B228" s="83"/>
      <c r="C228" s="84"/>
      <c r="D228" s="83"/>
      <c r="E228" s="28"/>
      <c r="F228" s="29"/>
      <c r="G228" s="30"/>
      <c r="H228" s="86"/>
      <c r="I228" s="87"/>
      <c r="J228" s="37"/>
      <c r="K228" s="38"/>
      <c r="L228" s="39"/>
      <c r="M228" s="59">
        <f>ROUNDUP(($AF228*10)/10, 1)</f>
        <v>0.1</v>
      </c>
      <c r="N228" s="59">
        <f>AVERAGE(AG228:AJ228) * 2.5</f>
        <v>0</v>
      </c>
      <c r="O228" s="34">
        <f>M228*N228 /10</f>
        <v>0</v>
      </c>
      <c r="P228" s="32"/>
      <c r="Q228" s="32"/>
      <c r="R228" s="32"/>
      <c r="S228" s="9">
        <f>IF(ISBLANK(E228),0,
 IF($E228="Network (N)", 0.85, 1) *
 IF($E228="Adjacent (A)", 0.62, 1) *
 IF($E228="Local (L)", 0.55, 1) *
 IF($E228="Physical (P)", 0.2, 1))</f>
        <v>0</v>
      </c>
      <c r="T228" s="9">
        <f>IF(ISBLANK(F228),0,
 IF($F228="High (H)", 0.44, 1) *
 IF($F228="Low (L)", 0.77, 1))</f>
        <v>0</v>
      </c>
      <c r="U228" s="9">
        <f>IF(ISBLANK(G228),0,
 IF($G228="None (N)", 0.85, 1) *
 IF($G228="Low (L)", $V228, 1) *
 IF($G228="High (H)", $W228, 1))</f>
        <v>0</v>
      </c>
      <c r="V228" s="9">
        <f>IF($I228="Unchanged (U)", 0.62, 0.68)</f>
        <v>0.68</v>
      </c>
      <c r="W228" s="9">
        <f>IF($I228="Unchanged (U)", 0.27, 0.5)</f>
        <v>0.5</v>
      </c>
      <c r="X228" s="9">
        <f>IF(ISBLANK(H228),0,
 IF($H228="None (N)", 0.85, 1) *
 IF($H228="Required (R)", 0.62, 1))</f>
        <v>0</v>
      </c>
      <c r="Y228" s="9">
        <f>IF(ISBLANK(I228),0,
 IF($I228="Unchanged (U)", 6.42, 1) *
 IF($I228="Changed ( C )", 7.52, 1))</f>
        <v>0</v>
      </c>
      <c r="Z228" s="9">
        <f>IF(ISBLANK(J228),0,
 IF($J228="None (N)", 0, 1) *
 IF($J228="Low (L)", 0.22, 1) *
 IF($J228="High (H)", 0.56, 1))</f>
        <v>0</v>
      </c>
      <c r="AA228" s="9">
        <f>IF(ISBLANK(K228),0,
 IF($K228="None (N)", 0, 1) *
 IF($K228="Low (L)", 0.22, 1) *
 IF($K228="High (H)", 0.56, 1))</f>
        <v>0</v>
      </c>
      <c r="AB228" s="9">
        <f>IF(ISBLANK(L228),0,
 IF($L228="None (N)", 0, 1) *
 IF($L228="Low (L)", 0.22, 1) *
 IF($L228="High (H)", 0.56, 1))</f>
        <v>0</v>
      </c>
      <c r="AC228" s="9">
        <f>8.22 * $S228 * $T228 * $U228 * $X228</f>
        <v>0</v>
      </c>
      <c r="AD228" s="9">
        <f>(1 - ((1 - $Z228) * (1 - $AA228) * (1 - $AB228)))</f>
        <v>0</v>
      </c>
      <c r="AE228" s="9">
        <f>IF($I228="Unchanged (U)",
  $Y228 * $AD228,
  $Y228 * ($AD228 - 0.029) -
   3.25 * POWER($AD228 - 0.02, 15))</f>
        <v>1.0649600000000003E-25</v>
      </c>
      <c r="AF228" s="9">
        <f>IF($AE228&lt;=0, 0,
  IF($I228="Unchanged (U)",
    MIN($AC228 + $AE228, 10),
    MIN(($AC228 + $AE228) * 1.08, 10)))</f>
        <v>1.1501568000000004E-25</v>
      </c>
      <c r="AG228" s="77">
        <f>IF(ISBLANK(E231),0,
IF($E231="Non Applicable [0]", 0,1) *
IF($E231="Dégats limités sur la production [1]", 1,1) *
IF($E231="Dégats significatifs sur la production [2]",2,1)*
IF($E231="Dégats majeurs sur la production [3]",3,1) *
IF($E231="Arrêt de production sur le long terme [4]",4,1))</f>
        <v>0</v>
      </c>
      <c r="AH228" s="77">
        <f>IF(ISBLANK(G231),0,
IF($G231="Non Applicable [0]", 0,1) *
IF($G231="Non respect des engagements et SLA [1]", 1,1) *
IF($G231="Non respect d'une norme obligatoire (PCI-DSS, RGPD, …) [2]",2,1)*
IF($G231="Perte d'une certification (ISO, PCI-DSS, …) [3]", 3,1) *
IF($G231="Poursuite judiciaire possible [4]",4,1))</f>
        <v>0</v>
      </c>
      <c r="AI228" s="77">
        <f>IF(ISBLANK(I231),0,
IF($I231="Non Applicable [0]", 0,1) *
IF($I231="Les coûts de dommages sont moins élevés que résoudre le problème [1]", 1,1) *
IF($I231="Effet mineur sur le bénéfice annuel [2]",2,1)*
IF($I231="Effet significatif sur le bénéfice annuel [3]", 3,1) *
IF($I231="Pouvant amener au dépôt de bilan [4]",4,1))</f>
        <v>0</v>
      </c>
      <c r="AJ228" s="77">
        <f>IF(ISBLANK(K231),0,
IF($K231="Non Applicable [0]",0,1) *
IF($K231="Dégâts minimes [1]", 1,1) *
IF($K231="Perte de confiance [2]",2,1)*
IF($K231="Perte de grandes comptes [3]", 3,1) *
IF($K231="Dégradation de la marque [4]",4,1))</f>
        <v>0</v>
      </c>
    </row>
    <row r="229" spans="1:36">
      <c r="A229" s="146" t="s">
        <v>118</v>
      </c>
      <c r="B229" s="147"/>
      <c r="C229" s="147"/>
      <c r="D229" s="148"/>
      <c r="E229" s="188" t="s">
        <v>95</v>
      </c>
      <c r="F229" s="189"/>
      <c r="G229" s="189"/>
      <c r="H229" s="189"/>
      <c r="I229" s="189"/>
      <c r="J229" s="189"/>
      <c r="K229" s="189"/>
      <c r="L229" s="190"/>
      <c r="M229" s="72"/>
      <c r="N229" s="72"/>
      <c r="O229" s="74"/>
      <c r="P229" s="42"/>
      <c r="Q229" s="42"/>
      <c r="R229" s="42"/>
      <c r="S229" s="75"/>
      <c r="T229" s="75"/>
      <c r="U229" s="75"/>
      <c r="V229" s="75"/>
      <c r="W229" s="75"/>
      <c r="X229" s="75"/>
      <c r="Y229" s="75"/>
      <c r="Z229" s="75"/>
      <c r="AA229" s="75"/>
      <c r="AB229" s="75"/>
      <c r="AC229" s="75"/>
      <c r="AD229" s="75"/>
      <c r="AE229" s="75"/>
      <c r="AF229" s="75"/>
    </row>
    <row r="230" spans="1:36" ht="15.75" thickBot="1">
      <c r="A230" s="149"/>
      <c r="B230" s="150"/>
      <c r="C230" s="150"/>
      <c r="D230" s="151"/>
      <c r="E230" s="187" t="s">
        <v>24</v>
      </c>
      <c r="F230" s="187"/>
      <c r="G230" s="187" t="s">
        <v>26</v>
      </c>
      <c r="H230" s="187"/>
      <c r="I230" s="187" t="s">
        <v>23</v>
      </c>
      <c r="J230" s="187"/>
      <c r="K230" s="187" t="s">
        <v>25</v>
      </c>
      <c r="L230" s="191"/>
      <c r="M230" s="72"/>
      <c r="N230" s="72"/>
      <c r="O230" s="74"/>
      <c r="P230" s="42"/>
      <c r="Q230" s="42"/>
      <c r="R230" s="42"/>
      <c r="S230" s="75"/>
      <c r="T230" s="75"/>
      <c r="U230" s="75"/>
      <c r="V230" s="75"/>
      <c r="W230" s="75"/>
      <c r="X230" s="75"/>
      <c r="Y230" s="75"/>
      <c r="Z230" s="75"/>
      <c r="AA230" s="75"/>
      <c r="AB230" s="75"/>
      <c r="AC230" s="75"/>
      <c r="AD230" s="75"/>
      <c r="AE230" s="75"/>
      <c r="AF230" s="75"/>
    </row>
    <row r="231" spans="1:36" ht="50.45" customHeight="1" thickBot="1">
      <c r="A231" s="163"/>
      <c r="B231" s="164"/>
      <c r="C231" s="164"/>
      <c r="D231" s="165"/>
      <c r="E231" s="182"/>
      <c r="F231" s="182"/>
      <c r="G231" s="182"/>
      <c r="H231" s="182"/>
      <c r="I231" s="182"/>
      <c r="J231" s="182"/>
      <c r="K231" s="182"/>
      <c r="L231" s="183"/>
      <c r="M231" s="72"/>
      <c r="N231" s="72"/>
      <c r="O231" s="74"/>
      <c r="P231" s="42"/>
      <c r="Q231" s="42"/>
      <c r="R231" s="42"/>
      <c r="S231" s="75"/>
      <c r="T231" s="75"/>
      <c r="U231" s="75"/>
      <c r="V231" s="75"/>
      <c r="W231" s="75"/>
      <c r="X231" s="75"/>
      <c r="Y231" s="75"/>
      <c r="Z231" s="75"/>
      <c r="AA231" s="75"/>
      <c r="AB231" s="75"/>
      <c r="AC231" s="75"/>
      <c r="AD231" s="75"/>
      <c r="AE231" s="75"/>
      <c r="AF231" s="75"/>
    </row>
    <row r="232" spans="1:36" ht="15.75" customHeight="1"/>
    <row r="233" spans="1:36" ht="15.75" customHeight="1"/>
    <row r="234" spans="1:36" ht="15.75" customHeight="1" thickBot="1"/>
    <row r="235" spans="1:36" ht="26.45" customHeight="1" thickBot="1">
      <c r="A235" s="166">
        <v>22</v>
      </c>
      <c r="B235" s="167"/>
      <c r="C235" s="167"/>
      <c r="D235" s="168"/>
    </row>
    <row r="236" spans="1:36" ht="13.5" thickBot="1">
      <c r="A236" s="155" t="s">
        <v>33</v>
      </c>
      <c r="B236" s="157" t="s">
        <v>117</v>
      </c>
      <c r="C236" s="157" t="s">
        <v>77</v>
      </c>
      <c r="D236" s="159" t="s">
        <v>135</v>
      </c>
      <c r="E236" s="172" t="s">
        <v>37</v>
      </c>
      <c r="F236" s="173"/>
      <c r="G236" s="173"/>
      <c r="H236" s="173"/>
      <c r="I236" s="174"/>
      <c r="J236" s="175" t="s">
        <v>55</v>
      </c>
      <c r="K236" s="176"/>
      <c r="L236" s="177"/>
    </row>
    <row r="237" spans="1:36" ht="26.25" thickBot="1">
      <c r="A237" s="156"/>
      <c r="B237" s="158"/>
      <c r="C237" s="158"/>
      <c r="D237" s="160"/>
      <c r="E237" s="35" t="s">
        <v>54</v>
      </c>
      <c r="F237" s="11" t="s">
        <v>63</v>
      </c>
      <c r="G237" s="11" t="s">
        <v>64</v>
      </c>
      <c r="H237" s="11" t="s">
        <v>65</v>
      </c>
      <c r="I237" s="36" t="s">
        <v>36</v>
      </c>
      <c r="J237" s="35" t="s">
        <v>74</v>
      </c>
      <c r="K237" s="11" t="s">
        <v>73</v>
      </c>
      <c r="L237" s="36" t="s">
        <v>72</v>
      </c>
      <c r="M237" s="85" t="s">
        <v>75</v>
      </c>
      <c r="N237" s="46" t="s">
        <v>136</v>
      </c>
      <c r="O237" s="45" t="s">
        <v>139</v>
      </c>
      <c r="P237" s="33"/>
      <c r="Q237" s="33"/>
      <c r="R237" s="33"/>
      <c r="S237" s="41" t="s">
        <v>54</v>
      </c>
      <c r="T237" s="40" t="s">
        <v>67</v>
      </c>
      <c r="U237" s="40" t="s">
        <v>68</v>
      </c>
      <c r="V237" s="40" t="s">
        <v>57</v>
      </c>
      <c r="W237" s="40" t="s">
        <v>58</v>
      </c>
      <c r="X237" s="40" t="s">
        <v>69</v>
      </c>
      <c r="Y237" s="40" t="s">
        <v>36</v>
      </c>
      <c r="Z237" s="40" t="s">
        <v>70</v>
      </c>
      <c r="AA237" s="40" t="s">
        <v>66</v>
      </c>
      <c r="AB237" s="40" t="s">
        <v>71</v>
      </c>
      <c r="AC237" s="40" t="s">
        <v>59</v>
      </c>
      <c r="AD237" s="40" t="s">
        <v>60</v>
      </c>
      <c r="AE237" s="40" t="s">
        <v>61</v>
      </c>
      <c r="AF237" s="40" t="s">
        <v>62</v>
      </c>
      <c r="AG237" s="78" t="s">
        <v>104</v>
      </c>
      <c r="AH237" s="78" t="s">
        <v>103</v>
      </c>
      <c r="AI237" s="78" t="s">
        <v>105</v>
      </c>
      <c r="AJ237" s="78" t="s">
        <v>98</v>
      </c>
    </row>
    <row r="238" spans="1:36" ht="55.5" customHeight="1" thickBot="1">
      <c r="A238" s="88"/>
      <c r="B238" s="83"/>
      <c r="C238" s="84"/>
      <c r="D238" s="83"/>
      <c r="E238" s="28"/>
      <c r="F238" s="29"/>
      <c r="G238" s="30"/>
      <c r="H238" s="86"/>
      <c r="I238" s="87"/>
      <c r="J238" s="37"/>
      <c r="K238" s="38"/>
      <c r="L238" s="39"/>
      <c r="M238" s="59">
        <f>ROUNDUP(($AF238*10)/10, 1)</f>
        <v>0.1</v>
      </c>
      <c r="N238" s="59">
        <f>AVERAGE(AG238:AJ238) * 2.5</f>
        <v>0</v>
      </c>
      <c r="O238" s="34">
        <f>M238*N238 /10</f>
        <v>0</v>
      </c>
      <c r="P238" s="32"/>
      <c r="Q238" s="32"/>
      <c r="R238" s="32"/>
      <c r="S238" s="9">
        <f>IF(ISBLANK(E238),0,
 IF($E238="Network (N)", 0.85, 1) *
 IF($E238="Adjacent (A)", 0.62, 1) *
 IF($E238="Local (L)", 0.55, 1) *
 IF($E238="Physical (P)", 0.2, 1))</f>
        <v>0</v>
      </c>
      <c r="T238" s="9">
        <f>IF(ISBLANK(F238),0,
 IF($F238="High (H)", 0.44, 1) *
 IF($F238="Low (L)", 0.77, 1))</f>
        <v>0</v>
      </c>
      <c r="U238" s="9">
        <f>IF(ISBLANK(G238),0,
 IF($G238="None (N)", 0.85, 1) *
 IF($G238="Low (L)", $V238, 1) *
 IF($G238="High (H)", $W238, 1))</f>
        <v>0</v>
      </c>
      <c r="V238" s="9">
        <f>IF($I238="Unchanged (U)", 0.62, 0.68)</f>
        <v>0.68</v>
      </c>
      <c r="W238" s="9">
        <f>IF($I238="Unchanged (U)", 0.27, 0.5)</f>
        <v>0.5</v>
      </c>
      <c r="X238" s="9">
        <f>IF(ISBLANK(H238),0,
 IF($H238="None (N)", 0.85, 1) *
 IF($H238="Required (R)", 0.62, 1))</f>
        <v>0</v>
      </c>
      <c r="Y238" s="9">
        <f>IF(ISBLANK(I238),0,
 IF($I238="Unchanged (U)", 6.42, 1) *
 IF($I238="Changed ( C )", 7.52, 1))</f>
        <v>0</v>
      </c>
      <c r="Z238" s="9">
        <f>IF(ISBLANK(J238),0,
 IF($J238="None (N)", 0, 1) *
 IF($J238="Low (L)", 0.22, 1) *
 IF($J238="High (H)", 0.56, 1))</f>
        <v>0</v>
      </c>
      <c r="AA238" s="9">
        <f>IF(ISBLANK(K238),0,
 IF($K238="None (N)", 0, 1) *
 IF($K238="Low (L)", 0.22, 1) *
 IF($K238="High (H)", 0.56, 1))</f>
        <v>0</v>
      </c>
      <c r="AB238" s="9">
        <f>IF(ISBLANK(L238),0,
 IF($L238="None (N)", 0, 1) *
 IF($L238="Low (L)", 0.22, 1) *
 IF($L238="High (H)", 0.56, 1))</f>
        <v>0</v>
      </c>
      <c r="AC238" s="9">
        <f>8.22 * $S238 * $T238 * $U238 * $X238</f>
        <v>0</v>
      </c>
      <c r="AD238" s="9">
        <f>(1 - ((1 - $Z238) * (1 - $AA238) * (1 - $AB238)))</f>
        <v>0</v>
      </c>
      <c r="AE238" s="9">
        <f>IF($I238="Unchanged (U)",
  $Y238 * $AD238,
  $Y238 * ($AD238 - 0.029) -
   3.25 * POWER($AD238 - 0.02, 15))</f>
        <v>1.0649600000000003E-25</v>
      </c>
      <c r="AF238" s="9">
        <f>IF($AE238&lt;=0, 0,
  IF($I238="Unchanged (U)",
    MIN($AC238 + $AE238, 10),
    MIN(($AC238 + $AE238) * 1.08, 10)))</f>
        <v>1.1501568000000004E-25</v>
      </c>
      <c r="AG238" s="77">
        <f>IF(ISBLANK(E241),0,
IF($E241="Non Applicable [0]", 0,1) *
IF($E241="Dégats limités sur la production [1]", 1,1) *
IF($E241="Dégats significatifs sur la production [2]",2,1)*
IF($E241="Dégats majeurs sur la production [3]",3,1) *
IF($E241="Arrêt de production sur le long terme [4]",4,1))</f>
        <v>0</v>
      </c>
      <c r="AH238" s="77">
        <f>IF(ISBLANK(G241),0,
IF($G241="Non Applicable [0]", 0,1) *
IF($G241="Non respect des engagements et SLA [1]", 1,1) *
IF($G241="Non respect d'une norme obligatoire (PCI-DSS, RGPD, …) [2]",2,1)*
IF($G241="Perte d'une certification (ISO, PCI-DSS, …) [3]", 3,1) *
IF($G241="Poursuite judiciaire possible [4]",4,1))</f>
        <v>0</v>
      </c>
      <c r="AI238" s="77">
        <f>IF(ISBLANK(I241),0,
IF($I241="Non Applicable [0]", 0,1) *
IF($I241="Les coûts de dommages sont moins élevés que résoudre le problème [1]", 1,1) *
IF($I241="Effet mineur sur le bénéfice annuel [2]",2,1)*
IF($I241="Effet significatif sur le bénéfice annuel [3]", 3,1) *
IF($I241="Pouvant amener au dépôt de bilan [4]",4,1))</f>
        <v>0</v>
      </c>
      <c r="AJ238" s="77">
        <f>IF(ISBLANK(K241),0,
IF($K241="Non Applicable [0]",0,1) *
IF($K241="Dégâts minimes [1]", 1,1) *
IF($K241="Perte de confiance [2]",2,1)*
IF($K241="Perte de grandes comptes [3]", 3,1) *
IF($K241="Dégradation de la marque [4]",4,1))</f>
        <v>0</v>
      </c>
    </row>
    <row r="239" spans="1:36">
      <c r="A239" s="146" t="s">
        <v>118</v>
      </c>
      <c r="B239" s="147"/>
      <c r="C239" s="147"/>
      <c r="D239" s="148"/>
      <c r="E239" s="188" t="s">
        <v>95</v>
      </c>
      <c r="F239" s="189"/>
      <c r="G239" s="189"/>
      <c r="H239" s="189"/>
      <c r="I239" s="189"/>
      <c r="J239" s="189"/>
      <c r="K239" s="189"/>
      <c r="L239" s="190"/>
      <c r="M239" s="72"/>
      <c r="N239" s="72"/>
      <c r="O239" s="74"/>
      <c r="P239" s="42"/>
      <c r="Q239" s="42"/>
      <c r="R239" s="42"/>
      <c r="S239" s="75"/>
      <c r="T239" s="75"/>
      <c r="U239" s="75"/>
      <c r="V239" s="75"/>
      <c r="W239" s="75"/>
      <c r="X239" s="75"/>
      <c r="Y239" s="75"/>
      <c r="Z239" s="75"/>
      <c r="AA239" s="75"/>
      <c r="AB239" s="75"/>
      <c r="AC239" s="75"/>
      <c r="AD239" s="75"/>
      <c r="AE239" s="75"/>
      <c r="AF239" s="75"/>
    </row>
    <row r="240" spans="1:36" ht="15.75" thickBot="1">
      <c r="A240" s="149"/>
      <c r="B240" s="150"/>
      <c r="C240" s="150"/>
      <c r="D240" s="151"/>
      <c r="E240" s="187" t="s">
        <v>24</v>
      </c>
      <c r="F240" s="187"/>
      <c r="G240" s="187" t="s">
        <v>26</v>
      </c>
      <c r="H240" s="187"/>
      <c r="I240" s="187" t="s">
        <v>23</v>
      </c>
      <c r="J240" s="187"/>
      <c r="K240" s="187" t="s">
        <v>25</v>
      </c>
      <c r="L240" s="191"/>
      <c r="M240" s="72"/>
      <c r="N240" s="72"/>
      <c r="O240" s="74"/>
      <c r="P240" s="42"/>
      <c r="Q240" s="42"/>
      <c r="R240" s="42"/>
      <c r="S240" s="75"/>
      <c r="T240" s="75"/>
      <c r="U240" s="75"/>
      <c r="V240" s="75"/>
      <c r="W240" s="75"/>
      <c r="X240" s="75"/>
      <c r="Y240" s="75"/>
      <c r="Z240" s="75"/>
      <c r="AA240" s="75"/>
      <c r="AB240" s="75"/>
      <c r="AC240" s="75"/>
      <c r="AD240" s="75"/>
      <c r="AE240" s="75"/>
      <c r="AF240" s="75"/>
    </row>
    <row r="241" spans="1:36" ht="50.45" customHeight="1" thickBot="1">
      <c r="A241" s="152"/>
      <c r="B241" s="153"/>
      <c r="C241" s="153"/>
      <c r="D241" s="154"/>
      <c r="E241" s="182"/>
      <c r="F241" s="182"/>
      <c r="G241" s="182"/>
      <c r="H241" s="182"/>
      <c r="I241" s="182"/>
      <c r="J241" s="182"/>
      <c r="K241" s="182"/>
      <c r="L241" s="183"/>
      <c r="M241" s="72"/>
      <c r="N241" s="72"/>
      <c r="O241" s="74"/>
      <c r="P241" s="42"/>
      <c r="Q241" s="42"/>
      <c r="R241" s="42"/>
      <c r="S241" s="75"/>
      <c r="T241" s="75"/>
      <c r="U241" s="75"/>
      <c r="V241" s="75"/>
      <c r="W241" s="75"/>
      <c r="X241" s="75"/>
      <c r="Y241" s="75"/>
      <c r="Z241" s="75"/>
      <c r="AA241" s="75"/>
      <c r="AB241" s="75"/>
      <c r="AC241" s="75"/>
      <c r="AD241" s="75"/>
      <c r="AE241" s="75"/>
      <c r="AF241" s="75"/>
    </row>
    <row r="242" spans="1:36" ht="15.75" customHeight="1"/>
    <row r="243" spans="1:36" ht="15.75" customHeight="1"/>
    <row r="244" spans="1:36" ht="15.75" customHeight="1" thickBot="1"/>
    <row r="245" spans="1:36" ht="31.15" customHeight="1" thickBot="1">
      <c r="A245" s="166">
        <v>23</v>
      </c>
      <c r="B245" s="167"/>
      <c r="C245" s="167"/>
      <c r="D245" s="168"/>
    </row>
    <row r="246" spans="1:36" ht="13.5" thickBot="1">
      <c r="A246" s="155" t="s">
        <v>33</v>
      </c>
      <c r="B246" s="157" t="s">
        <v>117</v>
      </c>
      <c r="C246" s="157" t="s">
        <v>77</v>
      </c>
      <c r="D246" s="159" t="s">
        <v>135</v>
      </c>
      <c r="E246" s="172" t="s">
        <v>37</v>
      </c>
      <c r="F246" s="173"/>
      <c r="G246" s="173"/>
      <c r="H246" s="173"/>
      <c r="I246" s="174"/>
      <c r="J246" s="175" t="s">
        <v>55</v>
      </c>
      <c r="K246" s="176"/>
      <c r="L246" s="177"/>
    </row>
    <row r="247" spans="1:36" ht="26.25" thickBot="1">
      <c r="A247" s="156"/>
      <c r="B247" s="158"/>
      <c r="C247" s="158"/>
      <c r="D247" s="160"/>
      <c r="E247" s="35" t="s">
        <v>54</v>
      </c>
      <c r="F247" s="11" t="s">
        <v>63</v>
      </c>
      <c r="G247" s="11" t="s">
        <v>64</v>
      </c>
      <c r="H247" s="11" t="s">
        <v>65</v>
      </c>
      <c r="I247" s="36" t="s">
        <v>36</v>
      </c>
      <c r="J247" s="35" t="s">
        <v>74</v>
      </c>
      <c r="K247" s="11" t="s">
        <v>73</v>
      </c>
      <c r="L247" s="36" t="s">
        <v>72</v>
      </c>
      <c r="M247" s="85" t="s">
        <v>75</v>
      </c>
      <c r="N247" s="46" t="s">
        <v>136</v>
      </c>
      <c r="O247" s="45" t="s">
        <v>139</v>
      </c>
      <c r="P247" s="33"/>
      <c r="Q247" s="33"/>
      <c r="R247" s="33"/>
      <c r="S247" s="41" t="s">
        <v>54</v>
      </c>
      <c r="T247" s="40" t="s">
        <v>67</v>
      </c>
      <c r="U247" s="40" t="s">
        <v>68</v>
      </c>
      <c r="V247" s="40" t="s">
        <v>57</v>
      </c>
      <c r="W247" s="40" t="s">
        <v>58</v>
      </c>
      <c r="X247" s="40" t="s">
        <v>69</v>
      </c>
      <c r="Y247" s="40" t="s">
        <v>36</v>
      </c>
      <c r="Z247" s="40" t="s">
        <v>70</v>
      </c>
      <c r="AA247" s="40" t="s">
        <v>66</v>
      </c>
      <c r="AB247" s="40" t="s">
        <v>71</v>
      </c>
      <c r="AC247" s="40" t="s">
        <v>59</v>
      </c>
      <c r="AD247" s="40" t="s">
        <v>60</v>
      </c>
      <c r="AE247" s="40" t="s">
        <v>61</v>
      </c>
      <c r="AF247" s="40" t="s">
        <v>62</v>
      </c>
      <c r="AG247" s="78" t="s">
        <v>104</v>
      </c>
      <c r="AH247" s="78" t="s">
        <v>103</v>
      </c>
      <c r="AI247" s="78" t="s">
        <v>105</v>
      </c>
      <c r="AJ247" s="78" t="s">
        <v>98</v>
      </c>
    </row>
    <row r="248" spans="1:36" ht="55.5" customHeight="1" thickBot="1">
      <c r="A248" s="88"/>
      <c r="B248" s="83"/>
      <c r="C248" s="84"/>
      <c r="D248" s="83"/>
      <c r="E248" s="28"/>
      <c r="F248" s="29"/>
      <c r="G248" s="30"/>
      <c r="H248" s="86"/>
      <c r="I248" s="87"/>
      <c r="J248" s="37"/>
      <c r="K248" s="38"/>
      <c r="L248" s="39"/>
      <c r="M248" s="59">
        <f>ROUNDUP(($AF248*10)/10, 1)</f>
        <v>0.1</v>
      </c>
      <c r="N248" s="59">
        <f>AVERAGE(AG248:AJ248) * 2.5</f>
        <v>0</v>
      </c>
      <c r="O248" s="34">
        <f>M248*N248 /10</f>
        <v>0</v>
      </c>
      <c r="P248" s="32"/>
      <c r="Q248" s="32"/>
      <c r="R248" s="32"/>
      <c r="S248" s="9">
        <f>IF(ISBLANK(E248),0,
 IF($E248="Network (N)", 0.85, 1) *
 IF($E248="Adjacent (A)", 0.62, 1) *
 IF($E248="Local (L)", 0.55, 1) *
 IF($E248="Physical (P)", 0.2, 1))</f>
        <v>0</v>
      </c>
      <c r="T248" s="9">
        <f>IF(ISBLANK(F248),0,
 IF($F248="High (H)", 0.44, 1) *
 IF($F248="Low (L)", 0.77, 1))</f>
        <v>0</v>
      </c>
      <c r="U248" s="9">
        <f>IF(ISBLANK(G248),0,
 IF($G248="None (N)", 0.85, 1) *
 IF($G248="Low (L)", $V248, 1) *
 IF($G248="High (H)", $W248, 1))</f>
        <v>0</v>
      </c>
      <c r="V248" s="9">
        <f>IF($I248="Unchanged (U)", 0.62, 0.68)</f>
        <v>0.68</v>
      </c>
      <c r="W248" s="9">
        <f>IF($I248="Unchanged (U)", 0.27, 0.5)</f>
        <v>0.5</v>
      </c>
      <c r="X248" s="9">
        <f>IF(ISBLANK(H248),0,
 IF($H248="None (N)", 0.85, 1) *
 IF($H248="Required (R)", 0.62, 1))</f>
        <v>0</v>
      </c>
      <c r="Y248" s="9">
        <f>IF(ISBLANK(I248),0,
 IF($I248="Unchanged (U)", 6.42, 1) *
 IF($I248="Changed ( C )", 7.52, 1))</f>
        <v>0</v>
      </c>
      <c r="Z248" s="9">
        <f>IF(ISBLANK(J248),0,
 IF($J248="None (N)", 0, 1) *
 IF($J248="Low (L)", 0.22, 1) *
 IF($J248="High (H)", 0.56, 1))</f>
        <v>0</v>
      </c>
      <c r="AA248" s="9">
        <f>IF(ISBLANK(K248),0,
 IF($K248="None (N)", 0, 1) *
 IF($K248="Low (L)", 0.22, 1) *
 IF($K248="High (H)", 0.56, 1))</f>
        <v>0</v>
      </c>
      <c r="AB248" s="9">
        <f>IF(ISBLANK(L248),0,
 IF($L248="None (N)", 0, 1) *
 IF($L248="Low (L)", 0.22, 1) *
 IF($L248="High (H)", 0.56, 1))</f>
        <v>0</v>
      </c>
      <c r="AC248" s="9">
        <f>8.22 * $S248 * $T248 * $U248 * $X248</f>
        <v>0</v>
      </c>
      <c r="AD248" s="9">
        <f>(1 - ((1 - $Z248) * (1 - $AA248) * (1 - $AB248)))</f>
        <v>0</v>
      </c>
      <c r="AE248" s="9">
        <f>IF($I248="Unchanged (U)",
  $Y248 * $AD248,
  $Y248 * ($AD248 - 0.029) -
   3.25 * POWER($AD248 - 0.02, 15))</f>
        <v>1.0649600000000003E-25</v>
      </c>
      <c r="AF248" s="9">
        <f>IF($AE248&lt;=0, 0,
  IF($I248="Unchanged (U)",
    MIN($AC248 + $AE248, 10),
    MIN(($AC248 + $AE248) * 1.08, 10)))</f>
        <v>1.1501568000000004E-25</v>
      </c>
      <c r="AG248" s="77">
        <f>IF(ISBLANK(E251),0,
IF($E251="Non Applicable [0]", 0,1) *
IF($E251="Dégats limités sur la production [1]", 1,1) *
IF($E251="Dégats significatifs sur la production [2]",2,1)*
IF($E251="Dégats majeurs sur la production [3]",3,1) *
IF($E251="Arrêt de production sur le long terme [4]",4,1))</f>
        <v>0</v>
      </c>
      <c r="AH248" s="77">
        <f>IF(ISBLANK(G251),0,
IF($G251="Non Applicable [0]", 0,1) *
IF($G251="Non respect des engagements et SLA [1]", 1,1) *
IF($G251="Non respect d'une norme obligatoire (PCI-DSS, RGPD, …) [2]",2,1)*
IF($G251="Perte d'une certification (ISO, PCI-DSS, …) [3]", 3,1) *
IF($G251="Poursuite judiciaire possible [4]",4,1))</f>
        <v>0</v>
      </c>
      <c r="AI248" s="77">
        <f>IF(ISBLANK(I251),0,
IF($I251="Non Applicable [0]", 0,1) *
IF($I251="Les coûts de dommages sont moins élevés que résoudre le problème [1]", 1,1) *
IF($I251="Effet mineur sur le bénéfice annuel [2]",2,1)*
IF($I251="Effet significatif sur le bénéfice annuel [3]", 3,1) *
IF($I251="Pouvant amener au dépôt de bilan [4]",4,1))</f>
        <v>0</v>
      </c>
      <c r="AJ248" s="77">
        <f>IF(ISBLANK(K251),0,
IF($K251="Non Applicable [0]",0,1) *
IF($K251="Dégâts minimes [1]", 1,1) *
IF($K251="Perte de confiance [2]",2,1)*
IF($K251="Perte de grandes comptes [3]", 3,1) *
IF($K251="Dégradation de la marque [4]",4,1))</f>
        <v>0</v>
      </c>
    </row>
    <row r="249" spans="1:36">
      <c r="A249" s="146" t="s">
        <v>118</v>
      </c>
      <c r="B249" s="147"/>
      <c r="C249" s="147"/>
      <c r="D249" s="148"/>
      <c r="E249" s="188" t="s">
        <v>95</v>
      </c>
      <c r="F249" s="189"/>
      <c r="G249" s="189"/>
      <c r="H249" s="189"/>
      <c r="I249" s="189"/>
      <c r="J249" s="189"/>
      <c r="K249" s="189"/>
      <c r="L249" s="190"/>
      <c r="M249" s="72"/>
      <c r="N249" s="72"/>
      <c r="O249" s="74"/>
      <c r="P249" s="42"/>
      <c r="Q249" s="42"/>
      <c r="R249" s="42"/>
      <c r="S249" s="75"/>
      <c r="T249" s="75"/>
      <c r="U249" s="75"/>
      <c r="V249" s="75"/>
      <c r="W249" s="75"/>
      <c r="X249" s="75"/>
      <c r="Y249" s="75"/>
      <c r="Z249" s="75"/>
      <c r="AA249" s="75"/>
      <c r="AB249" s="75"/>
      <c r="AC249" s="75"/>
      <c r="AD249" s="75"/>
      <c r="AE249" s="75"/>
      <c r="AF249" s="75"/>
    </row>
    <row r="250" spans="1:36" ht="15.75" thickBot="1">
      <c r="A250" s="149"/>
      <c r="B250" s="150"/>
      <c r="C250" s="150"/>
      <c r="D250" s="151"/>
      <c r="E250" s="187" t="s">
        <v>24</v>
      </c>
      <c r="F250" s="187"/>
      <c r="G250" s="187" t="s">
        <v>26</v>
      </c>
      <c r="H250" s="187"/>
      <c r="I250" s="187" t="s">
        <v>23</v>
      </c>
      <c r="J250" s="187"/>
      <c r="K250" s="187" t="s">
        <v>25</v>
      </c>
      <c r="L250" s="191"/>
      <c r="M250" s="72"/>
      <c r="N250" s="72"/>
      <c r="O250" s="74"/>
      <c r="P250" s="42"/>
      <c r="Q250" s="42"/>
      <c r="R250" s="42"/>
      <c r="S250" s="75"/>
      <c r="T250" s="75"/>
      <c r="U250" s="75"/>
      <c r="V250" s="75"/>
      <c r="W250" s="75"/>
      <c r="X250" s="75"/>
      <c r="Y250" s="75"/>
      <c r="Z250" s="75"/>
      <c r="AA250" s="75"/>
      <c r="AB250" s="75"/>
      <c r="AC250" s="75"/>
      <c r="AD250" s="75"/>
      <c r="AE250" s="75"/>
      <c r="AF250" s="75"/>
    </row>
    <row r="251" spans="1:36" ht="50.45" customHeight="1" thickBot="1">
      <c r="A251" s="152"/>
      <c r="B251" s="153"/>
      <c r="C251" s="153"/>
      <c r="D251" s="154"/>
      <c r="E251" s="182"/>
      <c r="F251" s="182"/>
      <c r="G251" s="182"/>
      <c r="H251" s="182"/>
      <c r="I251" s="182"/>
      <c r="J251" s="182"/>
      <c r="K251" s="182"/>
      <c r="L251" s="183"/>
      <c r="M251" s="72"/>
      <c r="N251" s="72"/>
      <c r="O251" s="74"/>
      <c r="P251" s="42"/>
      <c r="Q251" s="42"/>
      <c r="R251" s="42"/>
      <c r="S251" s="75"/>
      <c r="T251" s="75"/>
      <c r="U251" s="75"/>
      <c r="V251" s="75"/>
      <c r="W251" s="75"/>
      <c r="X251" s="75"/>
      <c r="Y251" s="75"/>
      <c r="Z251" s="75"/>
      <c r="AA251" s="75"/>
      <c r="AB251" s="75"/>
      <c r="AC251" s="75"/>
      <c r="AD251" s="75"/>
      <c r="AE251" s="75"/>
      <c r="AF251" s="75"/>
    </row>
    <row r="252" spans="1:36" ht="15.75" customHeight="1"/>
    <row r="253" spans="1:36" ht="15.75" customHeight="1"/>
    <row r="254" spans="1:36" ht="15.75" customHeight="1" thickBot="1"/>
    <row r="255" spans="1:36" ht="30" customHeight="1" thickBot="1">
      <c r="A255" s="166">
        <v>24</v>
      </c>
      <c r="B255" s="167"/>
      <c r="C255" s="167"/>
      <c r="D255" s="168"/>
    </row>
    <row r="256" spans="1:36" ht="13.5" thickBot="1">
      <c r="A256" s="155" t="s">
        <v>33</v>
      </c>
      <c r="B256" s="157" t="s">
        <v>117</v>
      </c>
      <c r="C256" s="157" t="s">
        <v>77</v>
      </c>
      <c r="D256" s="159" t="s">
        <v>135</v>
      </c>
      <c r="E256" s="172" t="s">
        <v>37</v>
      </c>
      <c r="F256" s="173"/>
      <c r="G256" s="173"/>
      <c r="H256" s="173"/>
      <c r="I256" s="174"/>
      <c r="J256" s="175" t="s">
        <v>55</v>
      </c>
      <c r="K256" s="176"/>
      <c r="L256" s="177"/>
    </row>
    <row r="257" spans="1:36" ht="26.25" thickBot="1">
      <c r="A257" s="156"/>
      <c r="B257" s="158"/>
      <c r="C257" s="158"/>
      <c r="D257" s="160"/>
      <c r="E257" s="35" t="s">
        <v>54</v>
      </c>
      <c r="F257" s="11" t="s">
        <v>63</v>
      </c>
      <c r="G257" s="11" t="s">
        <v>64</v>
      </c>
      <c r="H257" s="11" t="s">
        <v>65</v>
      </c>
      <c r="I257" s="36" t="s">
        <v>36</v>
      </c>
      <c r="J257" s="35" t="s">
        <v>74</v>
      </c>
      <c r="K257" s="11" t="s">
        <v>73</v>
      </c>
      <c r="L257" s="36" t="s">
        <v>72</v>
      </c>
      <c r="M257" s="85" t="s">
        <v>75</v>
      </c>
      <c r="N257" s="46" t="s">
        <v>136</v>
      </c>
      <c r="O257" s="45" t="s">
        <v>139</v>
      </c>
      <c r="P257" s="33"/>
      <c r="Q257" s="33"/>
      <c r="R257" s="33"/>
      <c r="S257" s="41" t="s">
        <v>54</v>
      </c>
      <c r="T257" s="40" t="s">
        <v>67</v>
      </c>
      <c r="U257" s="40" t="s">
        <v>68</v>
      </c>
      <c r="V257" s="40" t="s">
        <v>57</v>
      </c>
      <c r="W257" s="40" t="s">
        <v>58</v>
      </c>
      <c r="X257" s="40" t="s">
        <v>69</v>
      </c>
      <c r="Y257" s="40" t="s">
        <v>36</v>
      </c>
      <c r="Z257" s="40" t="s">
        <v>70</v>
      </c>
      <c r="AA257" s="40" t="s">
        <v>66</v>
      </c>
      <c r="AB257" s="40" t="s">
        <v>71</v>
      </c>
      <c r="AC257" s="40" t="s">
        <v>59</v>
      </c>
      <c r="AD257" s="40" t="s">
        <v>60</v>
      </c>
      <c r="AE257" s="40" t="s">
        <v>61</v>
      </c>
      <c r="AF257" s="40" t="s">
        <v>62</v>
      </c>
      <c r="AG257" s="78" t="s">
        <v>104</v>
      </c>
      <c r="AH257" s="78" t="s">
        <v>103</v>
      </c>
      <c r="AI257" s="78" t="s">
        <v>105</v>
      </c>
      <c r="AJ257" s="78" t="s">
        <v>98</v>
      </c>
    </row>
    <row r="258" spans="1:36" ht="55.5" customHeight="1" thickBot="1">
      <c r="A258" s="88"/>
      <c r="B258" s="83"/>
      <c r="C258" s="84"/>
      <c r="D258" s="83"/>
      <c r="E258" s="28"/>
      <c r="F258" s="29"/>
      <c r="G258" s="30"/>
      <c r="H258" s="86"/>
      <c r="I258" s="87"/>
      <c r="J258" s="37"/>
      <c r="K258" s="38"/>
      <c r="L258" s="39"/>
      <c r="M258" s="59">
        <f>ROUNDUP(($AF258*10)/10, 1)</f>
        <v>0.1</v>
      </c>
      <c r="N258" s="59">
        <f>AVERAGE(AG258:AJ258) * 2.5</f>
        <v>0</v>
      </c>
      <c r="O258" s="34">
        <f>M258*N258 /10</f>
        <v>0</v>
      </c>
      <c r="P258" s="32"/>
      <c r="Q258" s="32"/>
      <c r="R258" s="32"/>
      <c r="S258" s="9">
        <f>IF(ISBLANK(E258),0,
 IF($E258="Network (N)", 0.85, 1) *
 IF($E258="Adjacent (A)", 0.62, 1) *
 IF($E258="Local (L)", 0.55, 1) *
 IF($E258="Physical (P)", 0.2, 1))</f>
        <v>0</v>
      </c>
      <c r="T258" s="9">
        <f>IF(ISBLANK(F258),0,
 IF($F258="High (H)", 0.44, 1) *
 IF($F258="Low (L)", 0.77, 1))</f>
        <v>0</v>
      </c>
      <c r="U258" s="9">
        <f>IF(ISBLANK(G258),0,
 IF($G258="None (N)", 0.85, 1) *
 IF($G258="Low (L)", $V258, 1) *
 IF($G258="High (H)", $W258, 1))</f>
        <v>0</v>
      </c>
      <c r="V258" s="9">
        <f>IF($I258="Unchanged (U)", 0.62, 0.68)</f>
        <v>0.68</v>
      </c>
      <c r="W258" s="9">
        <f>IF($I258="Unchanged (U)", 0.27, 0.5)</f>
        <v>0.5</v>
      </c>
      <c r="X258" s="9">
        <f>IF(ISBLANK(H258),0,
 IF($H258="None (N)", 0.85, 1) *
 IF($H258="Required (R)", 0.62, 1))</f>
        <v>0</v>
      </c>
      <c r="Y258" s="9">
        <f>IF(ISBLANK(I258),0,
 IF($I258="Unchanged (U)", 6.42, 1) *
 IF($I258="Changed ( C )", 7.52, 1))</f>
        <v>0</v>
      </c>
      <c r="Z258" s="9">
        <f>IF(ISBLANK(J258),0,
 IF($J258="None (N)", 0, 1) *
 IF($J258="Low (L)", 0.22, 1) *
 IF($J258="High (H)", 0.56, 1))</f>
        <v>0</v>
      </c>
      <c r="AA258" s="9">
        <f>IF(ISBLANK(K258),0,
 IF($K258="None (N)", 0, 1) *
 IF($K258="Low (L)", 0.22, 1) *
 IF($K258="High (H)", 0.56, 1))</f>
        <v>0</v>
      </c>
      <c r="AB258" s="9">
        <f>IF(ISBLANK(L258),0,
 IF($L258="None (N)", 0, 1) *
 IF($L258="Low (L)", 0.22, 1) *
 IF($L258="High (H)", 0.56, 1))</f>
        <v>0</v>
      </c>
      <c r="AC258" s="9">
        <f>8.22 * $S258 * $T258 * $U258 * $X258</f>
        <v>0</v>
      </c>
      <c r="AD258" s="9">
        <f>(1 - ((1 - $Z258) * (1 - $AA258) * (1 - $AB258)))</f>
        <v>0</v>
      </c>
      <c r="AE258" s="9">
        <f>IF($I258="Unchanged (U)",
  $Y258 * $AD258,
  $Y258 * ($AD258 - 0.029) -
   3.25 * POWER($AD258 - 0.02, 15))</f>
        <v>1.0649600000000003E-25</v>
      </c>
      <c r="AF258" s="9">
        <f>IF($AE258&lt;=0, 0,
  IF($I258="Unchanged (U)",
    MIN($AC258 + $AE258, 10),
    MIN(($AC258 + $AE258) * 1.08, 10)))</f>
        <v>1.1501568000000004E-25</v>
      </c>
      <c r="AG258" s="77">
        <f>IF(ISBLANK(E261),0,
IF($E261="Non Applicable [0]", 0,1) *
IF($E261="Dégats limités sur la production [1]", 1,1) *
IF($E261="Dégats significatifs sur la production [2]",2,1)*
IF($E261="Dégats majeurs sur la production [3]",3,1) *
IF($E261="Arrêt de production sur le long terme [4]",4,1))</f>
        <v>0</v>
      </c>
      <c r="AH258" s="77">
        <f>IF(ISBLANK(G261),0,
IF($G261="Non Applicable [0]", 0,1) *
IF($G261="Non respect des engagements et SLA [1]", 1,1) *
IF($G261="Non respect d'une norme obligatoire (PCI-DSS, RGPD, …) [2]",2,1)*
IF($G261="Perte d'une certification (ISO, PCI-DSS, …) [3]", 3,1) *
IF($G261="Poursuite judiciaire possible [4]",4,1))</f>
        <v>0</v>
      </c>
      <c r="AI258" s="77">
        <f>IF(ISBLANK(I261),0,
IF($I261="Non Applicable [0]", 0,1) *
IF($I261="Les coûts de dommages sont moins élevés que résoudre le problème [1]", 1,1) *
IF($I261="Effet mineur sur le bénéfice annuel [2]",2,1)*
IF($I261="Effet significatif sur le bénéfice annuel [3]", 3,1) *
IF($I261="Pouvant amener au dépôt de bilan [4]",4,1))</f>
        <v>0</v>
      </c>
      <c r="AJ258" s="77">
        <f>IF(ISBLANK(K261),0,
IF($K261="Non Applicable [0]",0,1) *
IF($K261="Dégâts minimes [1]", 1,1) *
IF($K261="Perte de confiance [2]",2,1)*
IF($K261="Perte de grandes comptes [3]", 3,1) *
IF($K261="Dégradation de la marque [4]",4,1))</f>
        <v>0</v>
      </c>
    </row>
    <row r="259" spans="1:36">
      <c r="A259" s="146" t="s">
        <v>118</v>
      </c>
      <c r="B259" s="147"/>
      <c r="C259" s="147"/>
      <c r="D259" s="148"/>
      <c r="E259" s="188" t="s">
        <v>95</v>
      </c>
      <c r="F259" s="189"/>
      <c r="G259" s="189"/>
      <c r="H259" s="189"/>
      <c r="I259" s="189"/>
      <c r="J259" s="189"/>
      <c r="K259" s="189"/>
      <c r="L259" s="190"/>
      <c r="M259" s="72"/>
      <c r="N259" s="72"/>
      <c r="O259" s="74"/>
      <c r="P259" s="42"/>
      <c r="Q259" s="42"/>
      <c r="R259" s="42"/>
      <c r="S259" s="75"/>
      <c r="T259" s="75"/>
      <c r="U259" s="75"/>
      <c r="V259" s="75"/>
      <c r="W259" s="75"/>
      <c r="X259" s="75"/>
      <c r="Y259" s="75"/>
      <c r="Z259" s="75"/>
      <c r="AA259" s="75"/>
      <c r="AB259" s="75"/>
      <c r="AC259" s="75"/>
      <c r="AD259" s="75"/>
      <c r="AE259" s="75"/>
      <c r="AF259" s="75"/>
    </row>
    <row r="260" spans="1:36" ht="15.75" thickBot="1">
      <c r="A260" s="149"/>
      <c r="B260" s="150"/>
      <c r="C260" s="150"/>
      <c r="D260" s="151"/>
      <c r="E260" s="187" t="s">
        <v>24</v>
      </c>
      <c r="F260" s="187"/>
      <c r="G260" s="187" t="s">
        <v>26</v>
      </c>
      <c r="H260" s="187"/>
      <c r="I260" s="187" t="s">
        <v>23</v>
      </c>
      <c r="J260" s="187"/>
      <c r="K260" s="187" t="s">
        <v>25</v>
      </c>
      <c r="L260" s="191"/>
      <c r="M260" s="72"/>
      <c r="N260" s="72"/>
      <c r="O260" s="74"/>
      <c r="P260" s="42"/>
      <c r="Q260" s="42"/>
      <c r="R260" s="42"/>
      <c r="S260" s="75"/>
      <c r="T260" s="75"/>
      <c r="U260" s="75"/>
      <c r="V260" s="75"/>
      <c r="W260" s="75"/>
      <c r="X260" s="75"/>
      <c r="Y260" s="75"/>
      <c r="Z260" s="75"/>
      <c r="AA260" s="75"/>
      <c r="AB260" s="75"/>
      <c r="AC260" s="75"/>
      <c r="AD260" s="75"/>
      <c r="AE260" s="75"/>
      <c r="AF260" s="75"/>
    </row>
    <row r="261" spans="1:36" ht="50.45" customHeight="1" thickBot="1">
      <c r="A261" s="152"/>
      <c r="B261" s="153"/>
      <c r="C261" s="153"/>
      <c r="D261" s="154"/>
      <c r="E261" s="182"/>
      <c r="F261" s="182"/>
      <c r="G261" s="182"/>
      <c r="H261" s="182"/>
      <c r="I261" s="182"/>
      <c r="J261" s="182"/>
      <c r="K261" s="182"/>
      <c r="L261" s="183"/>
      <c r="M261" s="72"/>
      <c r="N261" s="72"/>
      <c r="O261" s="74"/>
      <c r="P261" s="42"/>
      <c r="Q261" s="42"/>
      <c r="R261" s="42"/>
      <c r="S261" s="75"/>
      <c r="T261" s="75"/>
      <c r="U261" s="75"/>
      <c r="V261" s="75"/>
      <c r="W261" s="75"/>
      <c r="X261" s="75"/>
      <c r="Y261" s="75"/>
      <c r="Z261" s="75"/>
      <c r="AA261" s="75"/>
      <c r="AB261" s="75"/>
      <c r="AC261" s="75"/>
      <c r="AD261" s="75"/>
      <c r="AE261" s="75"/>
      <c r="AF261" s="75"/>
    </row>
    <row r="262" spans="1:36" ht="15.75" customHeight="1"/>
    <row r="263" spans="1:36" ht="15.75" customHeight="1"/>
    <row r="264" spans="1:36" ht="15.75" customHeight="1" thickBot="1"/>
    <row r="265" spans="1:36" ht="33" customHeight="1" thickBot="1">
      <c r="A265" s="166">
        <v>25</v>
      </c>
      <c r="B265" s="167"/>
      <c r="C265" s="167"/>
      <c r="D265" s="168"/>
    </row>
    <row r="266" spans="1:36" ht="13.5" thickBot="1">
      <c r="A266" s="155" t="s">
        <v>33</v>
      </c>
      <c r="B266" s="157" t="s">
        <v>117</v>
      </c>
      <c r="C266" s="157" t="s">
        <v>77</v>
      </c>
      <c r="D266" s="159" t="s">
        <v>135</v>
      </c>
      <c r="E266" s="172" t="s">
        <v>37</v>
      </c>
      <c r="F266" s="173"/>
      <c r="G266" s="173"/>
      <c r="H266" s="173"/>
      <c r="I266" s="174"/>
      <c r="J266" s="175" t="s">
        <v>55</v>
      </c>
      <c r="K266" s="176"/>
      <c r="L266" s="177"/>
    </row>
    <row r="267" spans="1:36" ht="26.25" thickBot="1">
      <c r="A267" s="156"/>
      <c r="B267" s="158"/>
      <c r="C267" s="158"/>
      <c r="D267" s="160"/>
      <c r="E267" s="35" t="s">
        <v>54</v>
      </c>
      <c r="F267" s="11" t="s">
        <v>63</v>
      </c>
      <c r="G267" s="11" t="s">
        <v>64</v>
      </c>
      <c r="H267" s="11" t="s">
        <v>65</v>
      </c>
      <c r="I267" s="36" t="s">
        <v>36</v>
      </c>
      <c r="J267" s="35" t="s">
        <v>74</v>
      </c>
      <c r="K267" s="11" t="s">
        <v>73</v>
      </c>
      <c r="L267" s="36" t="s">
        <v>72</v>
      </c>
      <c r="M267" s="85" t="s">
        <v>75</v>
      </c>
      <c r="N267" s="46" t="s">
        <v>136</v>
      </c>
      <c r="O267" s="45" t="s">
        <v>139</v>
      </c>
      <c r="P267" s="33"/>
      <c r="Q267" s="33"/>
      <c r="R267" s="33"/>
      <c r="S267" s="41" t="s">
        <v>54</v>
      </c>
      <c r="T267" s="40" t="s">
        <v>67</v>
      </c>
      <c r="U267" s="40" t="s">
        <v>68</v>
      </c>
      <c r="V267" s="40" t="s">
        <v>57</v>
      </c>
      <c r="W267" s="40" t="s">
        <v>58</v>
      </c>
      <c r="X267" s="40" t="s">
        <v>69</v>
      </c>
      <c r="Y267" s="40" t="s">
        <v>36</v>
      </c>
      <c r="Z267" s="40" t="s">
        <v>70</v>
      </c>
      <c r="AA267" s="40" t="s">
        <v>66</v>
      </c>
      <c r="AB267" s="40" t="s">
        <v>71</v>
      </c>
      <c r="AC267" s="40" t="s">
        <v>59</v>
      </c>
      <c r="AD267" s="40" t="s">
        <v>60</v>
      </c>
      <c r="AE267" s="40" t="s">
        <v>61</v>
      </c>
      <c r="AF267" s="40" t="s">
        <v>62</v>
      </c>
      <c r="AG267" s="78" t="s">
        <v>104</v>
      </c>
      <c r="AH267" s="78" t="s">
        <v>103</v>
      </c>
      <c r="AI267" s="78" t="s">
        <v>105</v>
      </c>
      <c r="AJ267" s="78" t="s">
        <v>98</v>
      </c>
    </row>
    <row r="268" spans="1:36" ht="55.5" customHeight="1" thickBot="1">
      <c r="A268" s="88"/>
      <c r="B268" s="83"/>
      <c r="C268" s="84"/>
      <c r="D268" s="83"/>
      <c r="E268" s="28"/>
      <c r="F268" s="29"/>
      <c r="G268" s="30"/>
      <c r="H268" s="86"/>
      <c r="I268" s="87"/>
      <c r="J268" s="37"/>
      <c r="K268" s="38"/>
      <c r="L268" s="39"/>
      <c r="M268" s="59">
        <f>ROUNDUP(($AF268*10)/10, 1)</f>
        <v>0.1</v>
      </c>
      <c r="N268" s="59">
        <f>AVERAGE(AG268:AJ268) * 2.5</f>
        <v>0</v>
      </c>
      <c r="O268" s="34">
        <f>M268*N268 /10</f>
        <v>0</v>
      </c>
      <c r="P268" s="32"/>
      <c r="Q268" s="32"/>
      <c r="R268" s="32"/>
      <c r="S268" s="9">
        <f>IF(ISBLANK(E268),0,
 IF($E268="Network (N)", 0.85, 1) *
 IF($E268="Adjacent (A)", 0.62, 1) *
 IF($E268="Local (L)", 0.55, 1) *
 IF($E268="Physical (P)", 0.2, 1))</f>
        <v>0</v>
      </c>
      <c r="T268" s="9">
        <f>IF(ISBLANK(F268),0,
 IF($F268="High (H)", 0.44, 1) *
 IF($F268="Low (L)", 0.77, 1))</f>
        <v>0</v>
      </c>
      <c r="U268" s="9">
        <f>IF(ISBLANK(G268),0,
 IF($G268="None (N)", 0.85, 1) *
 IF($G268="Low (L)", $V268, 1) *
 IF($G268="High (H)", $W268, 1))</f>
        <v>0</v>
      </c>
      <c r="V268" s="9">
        <f>IF($I268="Unchanged (U)", 0.62, 0.68)</f>
        <v>0.68</v>
      </c>
      <c r="W268" s="9">
        <f>IF($I268="Unchanged (U)", 0.27, 0.5)</f>
        <v>0.5</v>
      </c>
      <c r="X268" s="9">
        <f>IF(ISBLANK(H268),0,
 IF($H268="None (N)", 0.85, 1) *
 IF($H268="Required (R)", 0.62, 1))</f>
        <v>0</v>
      </c>
      <c r="Y268" s="9">
        <f>IF(ISBLANK(I268),0,
 IF($I268="Unchanged (U)", 6.42, 1) *
 IF($I268="Changed ( C )", 7.52, 1))</f>
        <v>0</v>
      </c>
      <c r="Z268" s="9">
        <f>IF(ISBLANK(J268),0,
 IF($J268="None (N)", 0, 1) *
 IF($J268="Low (L)", 0.22, 1) *
 IF($J268="High (H)", 0.56, 1))</f>
        <v>0</v>
      </c>
      <c r="AA268" s="9">
        <f>IF(ISBLANK(K268),0,
 IF($K268="None (N)", 0, 1) *
 IF($K268="Low (L)", 0.22, 1) *
 IF($K268="High (H)", 0.56, 1))</f>
        <v>0</v>
      </c>
      <c r="AB268" s="9">
        <f>IF(ISBLANK(L268),0,
 IF($L268="None (N)", 0, 1) *
 IF($L268="Low (L)", 0.22, 1) *
 IF($L268="High (H)", 0.56, 1))</f>
        <v>0</v>
      </c>
      <c r="AC268" s="9">
        <f>8.22 * $S268 * $T268 * $U268 * $X268</f>
        <v>0</v>
      </c>
      <c r="AD268" s="9">
        <f>(1 - ((1 - $Z268) * (1 - $AA268) * (1 - $AB268)))</f>
        <v>0</v>
      </c>
      <c r="AE268" s="9">
        <f>IF($I268="Unchanged (U)",
  $Y268 * $AD268,
  $Y268 * ($AD268 - 0.029) -
   3.25 * POWER($AD268 - 0.02, 15))</f>
        <v>1.0649600000000003E-25</v>
      </c>
      <c r="AF268" s="9">
        <f>IF($AE268&lt;=0, 0,
  IF($I268="Unchanged (U)",
    MIN($AC268 + $AE268, 10),
    MIN(($AC268 + $AE268) * 1.08, 10)))</f>
        <v>1.1501568000000004E-25</v>
      </c>
      <c r="AG268" s="77">
        <f>IF(ISBLANK(E271),0,
IF($E271="Non Applicable [0]", 0,1) *
IF($E271="Dégats limités sur la production [1]", 1,1) *
IF($E271="Dégats significatifs sur la production [2]",2,1)*
IF($E271="Dégats majeurs sur la production [3]",3,1) *
IF($E271="Arrêt de production sur le long terme [4]",4,1))</f>
        <v>0</v>
      </c>
      <c r="AH268" s="77">
        <f>IF(ISBLANK(G271),0,
IF($G271="Non Applicable [0]", 0,1) *
IF($G271="Non respect des engagements et SLA [1]", 1,1) *
IF($G271="Non respect d'une norme obligatoire (PCI-DSS, RGPD, …) [2]",2,1)*
IF($G271="Perte d'une certification (ISO, PCI-DSS, …) [3]", 3,1) *
IF($G271="Poursuite judiciaire possible [4]",4,1))</f>
        <v>0</v>
      </c>
      <c r="AI268" s="77">
        <f>IF(ISBLANK(I271),0,
IF($I271="Non Applicable [0]", 0,1) *
IF($I271="Les coûts de dommages sont moins élevés que résoudre le problème [1]", 1,1) *
IF($I271="Effet mineur sur le bénéfice annuel [2]",2,1)*
IF($I271="Effet significatif sur le bénéfice annuel [3]", 3,1) *
IF($I271="Pouvant amener au dépôt de bilan [4]",4,1))</f>
        <v>0</v>
      </c>
      <c r="AJ268" s="77">
        <f>IF(ISBLANK(K271),0,
IF($K271="Non Applicable [0]",0,1) *
IF($K271="Dégâts minimes [1]", 1,1) *
IF($K271="Perte de confiance [2]",2,1)*
IF($K271="Perte de grandes comptes [3]", 3,1) *
IF($K271="Dégradation de la marque [4]",4,1))</f>
        <v>0</v>
      </c>
    </row>
    <row r="269" spans="1:36">
      <c r="A269" s="146" t="s">
        <v>118</v>
      </c>
      <c r="B269" s="147"/>
      <c r="C269" s="147"/>
      <c r="D269" s="148"/>
      <c r="E269" s="188" t="s">
        <v>95</v>
      </c>
      <c r="F269" s="189"/>
      <c r="G269" s="189"/>
      <c r="H269" s="189"/>
      <c r="I269" s="189"/>
      <c r="J269" s="189"/>
      <c r="K269" s="189"/>
      <c r="L269" s="190"/>
      <c r="M269" s="72"/>
      <c r="N269" s="72"/>
      <c r="O269" s="74"/>
      <c r="P269" s="42"/>
      <c r="Q269" s="42"/>
      <c r="R269" s="42"/>
      <c r="S269" s="75"/>
      <c r="T269" s="75"/>
      <c r="U269" s="75"/>
      <c r="V269" s="75"/>
      <c r="W269" s="75"/>
      <c r="X269" s="75"/>
      <c r="Y269" s="75"/>
      <c r="Z269" s="75"/>
      <c r="AA269" s="75"/>
      <c r="AB269" s="75"/>
      <c r="AC269" s="75"/>
      <c r="AD269" s="75"/>
      <c r="AE269" s="75"/>
      <c r="AF269" s="75"/>
    </row>
    <row r="270" spans="1:36" ht="15.75" thickBot="1">
      <c r="A270" s="149"/>
      <c r="B270" s="150"/>
      <c r="C270" s="150"/>
      <c r="D270" s="151"/>
      <c r="E270" s="187" t="s">
        <v>24</v>
      </c>
      <c r="F270" s="187"/>
      <c r="G270" s="187" t="s">
        <v>26</v>
      </c>
      <c r="H270" s="187"/>
      <c r="I270" s="187" t="s">
        <v>23</v>
      </c>
      <c r="J270" s="187"/>
      <c r="K270" s="187" t="s">
        <v>25</v>
      </c>
      <c r="L270" s="191"/>
      <c r="M270" s="72"/>
      <c r="N270" s="72"/>
      <c r="O270" s="74"/>
      <c r="P270" s="42"/>
      <c r="Q270" s="42"/>
      <c r="R270" s="42"/>
      <c r="S270" s="75"/>
      <c r="T270" s="75"/>
      <c r="U270" s="75"/>
      <c r="V270" s="75"/>
      <c r="W270" s="75"/>
      <c r="X270" s="75"/>
      <c r="Y270" s="75"/>
      <c r="Z270" s="75"/>
      <c r="AA270" s="75"/>
      <c r="AB270" s="75"/>
      <c r="AC270" s="75"/>
      <c r="AD270" s="75"/>
      <c r="AE270" s="75"/>
      <c r="AF270" s="75"/>
    </row>
    <row r="271" spans="1:36" ht="50.45" customHeight="1" thickBot="1">
      <c r="A271" s="152"/>
      <c r="B271" s="153"/>
      <c r="C271" s="153"/>
      <c r="D271" s="154"/>
      <c r="E271" s="182"/>
      <c r="F271" s="182"/>
      <c r="G271" s="182"/>
      <c r="H271" s="182"/>
      <c r="I271" s="182"/>
      <c r="J271" s="182"/>
      <c r="K271" s="182"/>
      <c r="L271" s="183"/>
      <c r="M271" s="72"/>
      <c r="N271" s="72"/>
      <c r="O271" s="74"/>
      <c r="P271" s="42"/>
      <c r="Q271" s="42"/>
      <c r="R271" s="42"/>
      <c r="S271" s="75"/>
      <c r="T271" s="75"/>
      <c r="U271" s="75"/>
      <c r="V271" s="75"/>
      <c r="W271" s="75"/>
      <c r="X271" s="75"/>
      <c r="Y271" s="75"/>
      <c r="Z271" s="75"/>
      <c r="AA271" s="75"/>
      <c r="AB271" s="75"/>
      <c r="AC271" s="75"/>
      <c r="AD271" s="75"/>
      <c r="AE271" s="75"/>
      <c r="AF271" s="75"/>
    </row>
    <row r="272" spans="1:36" ht="15.75" customHeight="1"/>
    <row r="273" spans="1:36" ht="15.75" customHeight="1"/>
    <row r="274" spans="1:36" ht="15.75" customHeight="1" thickBot="1"/>
    <row r="275" spans="1:36" ht="29.45" customHeight="1" thickBot="1">
      <c r="A275" s="166">
        <v>26</v>
      </c>
      <c r="B275" s="167"/>
      <c r="C275" s="167"/>
      <c r="D275" s="168"/>
    </row>
    <row r="276" spans="1:36" ht="13.5" thickBot="1">
      <c r="A276" s="155" t="s">
        <v>33</v>
      </c>
      <c r="B276" s="157" t="s">
        <v>117</v>
      </c>
      <c r="C276" s="157" t="s">
        <v>77</v>
      </c>
      <c r="D276" s="159" t="s">
        <v>135</v>
      </c>
      <c r="E276" s="172" t="s">
        <v>37</v>
      </c>
      <c r="F276" s="173"/>
      <c r="G276" s="173"/>
      <c r="H276" s="173"/>
      <c r="I276" s="174"/>
      <c r="J276" s="175" t="s">
        <v>55</v>
      </c>
      <c r="K276" s="176"/>
      <c r="L276" s="177"/>
    </row>
    <row r="277" spans="1:36" ht="26.25" thickBot="1">
      <c r="A277" s="156"/>
      <c r="B277" s="158"/>
      <c r="C277" s="158"/>
      <c r="D277" s="160"/>
      <c r="E277" s="35" t="s">
        <v>54</v>
      </c>
      <c r="F277" s="11" t="s">
        <v>63</v>
      </c>
      <c r="G277" s="11" t="s">
        <v>64</v>
      </c>
      <c r="H277" s="11" t="s">
        <v>65</v>
      </c>
      <c r="I277" s="36" t="s">
        <v>36</v>
      </c>
      <c r="J277" s="35" t="s">
        <v>74</v>
      </c>
      <c r="K277" s="11" t="s">
        <v>73</v>
      </c>
      <c r="L277" s="36" t="s">
        <v>72</v>
      </c>
      <c r="M277" s="85" t="s">
        <v>75</v>
      </c>
      <c r="N277" s="46" t="s">
        <v>136</v>
      </c>
      <c r="O277" s="45" t="s">
        <v>139</v>
      </c>
      <c r="P277" s="33"/>
      <c r="Q277" s="33"/>
      <c r="R277" s="33"/>
      <c r="S277" s="41" t="s">
        <v>54</v>
      </c>
      <c r="T277" s="40" t="s">
        <v>67</v>
      </c>
      <c r="U277" s="40" t="s">
        <v>68</v>
      </c>
      <c r="V277" s="40" t="s">
        <v>57</v>
      </c>
      <c r="W277" s="40" t="s">
        <v>58</v>
      </c>
      <c r="X277" s="40" t="s">
        <v>69</v>
      </c>
      <c r="Y277" s="40" t="s">
        <v>36</v>
      </c>
      <c r="Z277" s="40" t="s">
        <v>70</v>
      </c>
      <c r="AA277" s="40" t="s">
        <v>66</v>
      </c>
      <c r="AB277" s="40" t="s">
        <v>71</v>
      </c>
      <c r="AC277" s="40" t="s">
        <v>59</v>
      </c>
      <c r="AD277" s="40" t="s">
        <v>60</v>
      </c>
      <c r="AE277" s="40" t="s">
        <v>61</v>
      </c>
      <c r="AF277" s="40" t="s">
        <v>62</v>
      </c>
      <c r="AG277" s="78" t="s">
        <v>104</v>
      </c>
      <c r="AH277" s="78" t="s">
        <v>103</v>
      </c>
      <c r="AI277" s="78" t="s">
        <v>105</v>
      </c>
      <c r="AJ277" s="78" t="s">
        <v>98</v>
      </c>
    </row>
    <row r="278" spans="1:36" ht="55.5" customHeight="1" thickBot="1">
      <c r="A278" s="88"/>
      <c r="B278" s="83"/>
      <c r="C278" s="84"/>
      <c r="D278" s="83"/>
      <c r="E278" s="28"/>
      <c r="F278" s="29"/>
      <c r="G278" s="30"/>
      <c r="H278" s="86"/>
      <c r="I278" s="87"/>
      <c r="J278" s="37"/>
      <c r="K278" s="38"/>
      <c r="L278" s="39"/>
      <c r="M278" s="59">
        <f>ROUNDUP(($AF278*10)/10, 1)</f>
        <v>0.1</v>
      </c>
      <c r="N278" s="59">
        <f>AVERAGE(AG278:AJ278) * 2.5</f>
        <v>0</v>
      </c>
      <c r="O278" s="34">
        <f>M278*N278 /10</f>
        <v>0</v>
      </c>
      <c r="P278" s="32"/>
      <c r="Q278" s="32"/>
      <c r="R278" s="32"/>
      <c r="S278" s="9">
        <f>IF(ISBLANK(E278),0,
 IF($E278="Network (N)", 0.85, 1) *
 IF($E278="Adjacent (A)", 0.62, 1) *
 IF($E278="Local (L)", 0.55, 1) *
 IF($E278="Physical (P)", 0.2, 1))</f>
        <v>0</v>
      </c>
      <c r="T278" s="9">
        <f>IF(ISBLANK(F278),0,
 IF($F278="High (H)", 0.44, 1) *
 IF($F278="Low (L)", 0.77, 1))</f>
        <v>0</v>
      </c>
      <c r="U278" s="9">
        <f>IF(ISBLANK(G278),0,
 IF($G278="None (N)", 0.85, 1) *
 IF($G278="Low (L)", $V278, 1) *
 IF($G278="High (H)", $W278, 1))</f>
        <v>0</v>
      </c>
      <c r="V278" s="9">
        <f>IF($I278="Unchanged (U)", 0.62, 0.68)</f>
        <v>0.68</v>
      </c>
      <c r="W278" s="9">
        <f>IF($I278="Unchanged (U)", 0.27, 0.5)</f>
        <v>0.5</v>
      </c>
      <c r="X278" s="9">
        <f>IF(ISBLANK(H278),0,
 IF($H278="None (N)", 0.85, 1) *
 IF($H278="Required (R)", 0.62, 1))</f>
        <v>0</v>
      </c>
      <c r="Y278" s="9">
        <f>IF(ISBLANK(I278),0,
 IF($I278="Unchanged (U)", 6.42, 1) *
 IF($I278="Changed ( C )", 7.52, 1))</f>
        <v>0</v>
      </c>
      <c r="Z278" s="9">
        <f>IF(ISBLANK(J278),0,
 IF($J278="None (N)", 0, 1) *
 IF($J278="Low (L)", 0.22, 1) *
 IF($J278="High (H)", 0.56, 1))</f>
        <v>0</v>
      </c>
      <c r="AA278" s="9">
        <f>IF(ISBLANK(K278),0,
 IF($K278="None (N)", 0, 1) *
 IF($K278="Low (L)", 0.22, 1) *
 IF($K278="High (H)", 0.56, 1))</f>
        <v>0</v>
      </c>
      <c r="AB278" s="9">
        <f>IF(ISBLANK(L278),0,
 IF($L278="None (N)", 0, 1) *
 IF($L278="Low (L)", 0.22, 1) *
 IF($L278="High (H)", 0.56, 1))</f>
        <v>0</v>
      </c>
      <c r="AC278" s="9">
        <f>8.22 * $S278 * $T278 * $U278 * $X278</f>
        <v>0</v>
      </c>
      <c r="AD278" s="9">
        <f>(1 - ((1 - $Z278) * (1 - $AA278) * (1 - $AB278)))</f>
        <v>0</v>
      </c>
      <c r="AE278" s="9">
        <f>IF($I278="Unchanged (U)",
  $Y278 * $AD278,
  $Y278 * ($AD278 - 0.029) -
   3.25 * POWER($AD278 - 0.02, 15))</f>
        <v>1.0649600000000003E-25</v>
      </c>
      <c r="AF278" s="9">
        <f>IF($AE278&lt;=0, 0,
  IF($I278="Unchanged (U)",
    MIN($AC278 + $AE278, 10),
    MIN(($AC278 + $AE278) * 1.08, 10)))</f>
        <v>1.1501568000000004E-25</v>
      </c>
      <c r="AG278" s="77">
        <f>IF(ISBLANK(E281),0,
IF($E281="Non Applicable [0]", 0,1) *
IF($E281="Dégats limités sur la production [1]", 1,1) *
IF($E281="Dégats significatifs sur la production [2]",2,1)*
IF($E281="Dégats majeurs sur la production [3]",3,1) *
IF($E281="Arrêt de production sur le long terme [4]",4,1))</f>
        <v>0</v>
      </c>
      <c r="AH278" s="77">
        <f>IF(ISBLANK(G281),0,
IF($G281="Non Applicable [0]", 0,1) *
IF($G281="Non respect des engagements et SLA [1]", 1,1) *
IF($G281="Non respect d'une norme obligatoire (PCI-DSS, RGPD, …) [2]",2,1)*
IF($G281="Perte d'une certification (ISO, PCI-DSS, …) [3]", 3,1) *
IF($G281="Poursuite judiciaire possible [4]",4,1))</f>
        <v>0</v>
      </c>
      <c r="AI278" s="77">
        <f>IF(ISBLANK(I281),0,
IF($I281="Non Applicable [0]", 0,1) *
IF($I281="Les coûts de dommages sont moins élevés que résoudre le problème [1]", 1,1) *
IF($I281="Effet mineur sur le bénéfice annuel [2]",2,1)*
IF($I281="Effet significatif sur le bénéfice annuel [3]", 3,1) *
IF($I281="Pouvant amener au dépôt de bilan [4]",4,1))</f>
        <v>0</v>
      </c>
      <c r="AJ278" s="77">
        <f>IF(ISBLANK(K281),0,
IF($K281="Non Applicable [0]",0,1) *
IF($K281="Dégâts minimes [1]", 1,1) *
IF($K281="Perte de confiance [2]",2,1)*
IF($K281="Perte de grandes comptes [3]", 3,1) *
IF($K281="Dégradation de la marque [4]",4,1))</f>
        <v>0</v>
      </c>
    </row>
    <row r="279" spans="1:36">
      <c r="A279" s="146" t="s">
        <v>118</v>
      </c>
      <c r="B279" s="147"/>
      <c r="C279" s="147"/>
      <c r="D279" s="148"/>
      <c r="E279" s="188" t="s">
        <v>95</v>
      </c>
      <c r="F279" s="189"/>
      <c r="G279" s="189"/>
      <c r="H279" s="189"/>
      <c r="I279" s="189"/>
      <c r="J279" s="189"/>
      <c r="K279" s="189"/>
      <c r="L279" s="190"/>
      <c r="M279" s="72"/>
      <c r="N279" s="72"/>
      <c r="O279" s="74"/>
      <c r="P279" s="42"/>
      <c r="Q279" s="42"/>
      <c r="R279" s="42"/>
      <c r="S279" s="75"/>
      <c r="T279" s="75"/>
      <c r="U279" s="75"/>
      <c r="V279" s="75"/>
      <c r="W279" s="75"/>
      <c r="X279" s="75"/>
      <c r="Y279" s="75"/>
      <c r="Z279" s="75"/>
      <c r="AA279" s="75"/>
      <c r="AB279" s="75"/>
      <c r="AC279" s="75"/>
      <c r="AD279" s="75"/>
      <c r="AE279" s="75"/>
      <c r="AF279" s="75"/>
    </row>
    <row r="280" spans="1:36" ht="15.75" thickBot="1">
      <c r="A280" s="149"/>
      <c r="B280" s="150"/>
      <c r="C280" s="150"/>
      <c r="D280" s="151"/>
      <c r="E280" s="187" t="s">
        <v>24</v>
      </c>
      <c r="F280" s="187"/>
      <c r="G280" s="187" t="s">
        <v>26</v>
      </c>
      <c r="H280" s="187"/>
      <c r="I280" s="187" t="s">
        <v>23</v>
      </c>
      <c r="J280" s="187"/>
      <c r="K280" s="187" t="s">
        <v>25</v>
      </c>
      <c r="L280" s="191"/>
      <c r="M280" s="72"/>
      <c r="N280" s="72"/>
      <c r="O280" s="74"/>
      <c r="P280" s="42"/>
      <c r="Q280" s="42"/>
      <c r="R280" s="42"/>
      <c r="S280" s="75"/>
      <c r="T280" s="75"/>
      <c r="U280" s="75"/>
      <c r="V280" s="75"/>
      <c r="W280" s="75"/>
      <c r="X280" s="75"/>
      <c r="Y280" s="75"/>
      <c r="Z280" s="75"/>
      <c r="AA280" s="75"/>
      <c r="AB280" s="75"/>
      <c r="AC280" s="75"/>
      <c r="AD280" s="75"/>
      <c r="AE280" s="75"/>
      <c r="AF280" s="75"/>
    </row>
    <row r="281" spans="1:36" ht="50.45" customHeight="1" thickBot="1">
      <c r="A281" s="152"/>
      <c r="B281" s="153"/>
      <c r="C281" s="153"/>
      <c r="D281" s="154"/>
      <c r="E281" s="182"/>
      <c r="F281" s="182"/>
      <c r="G281" s="182"/>
      <c r="H281" s="182"/>
      <c r="I281" s="182"/>
      <c r="J281" s="182"/>
      <c r="K281" s="182"/>
      <c r="L281" s="183"/>
      <c r="M281" s="72"/>
      <c r="N281" s="72"/>
      <c r="O281" s="74"/>
      <c r="P281" s="42"/>
      <c r="Q281" s="42"/>
      <c r="R281" s="42"/>
      <c r="S281" s="75"/>
      <c r="T281" s="75"/>
      <c r="U281" s="75"/>
      <c r="V281" s="75"/>
      <c r="W281" s="75"/>
      <c r="X281" s="75"/>
      <c r="Y281" s="75"/>
      <c r="Z281" s="75"/>
      <c r="AA281" s="75"/>
      <c r="AB281" s="75"/>
      <c r="AC281" s="75"/>
      <c r="AD281" s="75"/>
      <c r="AE281" s="75"/>
      <c r="AF281" s="75"/>
    </row>
    <row r="282" spans="1:36" ht="15.75" customHeight="1"/>
    <row r="283" spans="1:36" ht="15.75" customHeight="1"/>
    <row r="284" spans="1:36" ht="15.75" customHeight="1" thickBot="1"/>
    <row r="285" spans="1:36" ht="30" customHeight="1" thickBot="1">
      <c r="A285" s="166">
        <v>27</v>
      </c>
      <c r="B285" s="167"/>
      <c r="C285" s="167"/>
      <c r="D285" s="168"/>
    </row>
    <row r="286" spans="1:36" ht="13.5" thickBot="1">
      <c r="A286" s="155" t="s">
        <v>33</v>
      </c>
      <c r="B286" s="157" t="s">
        <v>117</v>
      </c>
      <c r="C286" s="157" t="s">
        <v>77</v>
      </c>
      <c r="D286" s="159" t="s">
        <v>135</v>
      </c>
      <c r="E286" s="172" t="s">
        <v>37</v>
      </c>
      <c r="F286" s="173"/>
      <c r="G286" s="173"/>
      <c r="H286" s="173"/>
      <c r="I286" s="174"/>
      <c r="J286" s="175" t="s">
        <v>55</v>
      </c>
      <c r="K286" s="176"/>
      <c r="L286" s="177"/>
    </row>
    <row r="287" spans="1:36" ht="26.25" thickBot="1">
      <c r="A287" s="156"/>
      <c r="B287" s="158"/>
      <c r="C287" s="158"/>
      <c r="D287" s="160"/>
      <c r="E287" s="35" t="s">
        <v>54</v>
      </c>
      <c r="F287" s="11" t="s">
        <v>63</v>
      </c>
      <c r="G287" s="11" t="s">
        <v>64</v>
      </c>
      <c r="H287" s="11" t="s">
        <v>65</v>
      </c>
      <c r="I287" s="36" t="s">
        <v>36</v>
      </c>
      <c r="J287" s="35" t="s">
        <v>74</v>
      </c>
      <c r="K287" s="11" t="s">
        <v>73</v>
      </c>
      <c r="L287" s="36" t="s">
        <v>72</v>
      </c>
      <c r="M287" s="85" t="s">
        <v>75</v>
      </c>
      <c r="N287" s="46" t="s">
        <v>136</v>
      </c>
      <c r="O287" s="45" t="s">
        <v>139</v>
      </c>
      <c r="P287" s="33"/>
      <c r="Q287" s="33"/>
      <c r="R287" s="33"/>
      <c r="S287" s="41" t="s">
        <v>54</v>
      </c>
      <c r="T287" s="40" t="s">
        <v>67</v>
      </c>
      <c r="U287" s="40" t="s">
        <v>68</v>
      </c>
      <c r="V287" s="40" t="s">
        <v>57</v>
      </c>
      <c r="W287" s="40" t="s">
        <v>58</v>
      </c>
      <c r="X287" s="40" t="s">
        <v>69</v>
      </c>
      <c r="Y287" s="40" t="s">
        <v>36</v>
      </c>
      <c r="Z287" s="40" t="s">
        <v>70</v>
      </c>
      <c r="AA287" s="40" t="s">
        <v>66</v>
      </c>
      <c r="AB287" s="40" t="s">
        <v>71</v>
      </c>
      <c r="AC287" s="40" t="s">
        <v>59</v>
      </c>
      <c r="AD287" s="40" t="s">
        <v>60</v>
      </c>
      <c r="AE287" s="40" t="s">
        <v>61</v>
      </c>
      <c r="AF287" s="40" t="s">
        <v>62</v>
      </c>
      <c r="AG287" s="78" t="s">
        <v>104</v>
      </c>
      <c r="AH287" s="78" t="s">
        <v>103</v>
      </c>
      <c r="AI287" s="78" t="s">
        <v>105</v>
      </c>
      <c r="AJ287" s="78" t="s">
        <v>98</v>
      </c>
    </row>
    <row r="288" spans="1:36" ht="55.5" customHeight="1" thickBot="1">
      <c r="A288" s="88"/>
      <c r="B288" s="83"/>
      <c r="C288" s="84"/>
      <c r="D288" s="83"/>
      <c r="E288" s="28"/>
      <c r="F288" s="29"/>
      <c r="G288" s="30"/>
      <c r="H288" s="86"/>
      <c r="I288" s="87"/>
      <c r="J288" s="37"/>
      <c r="K288" s="38"/>
      <c r="L288" s="39"/>
      <c r="M288" s="59">
        <f>ROUNDUP(($AF288*10)/10, 1)</f>
        <v>0.1</v>
      </c>
      <c r="N288" s="59">
        <f>AVERAGE(AG288:AJ288) * 2.5</f>
        <v>0</v>
      </c>
      <c r="O288" s="34">
        <f>M288*N288 /10</f>
        <v>0</v>
      </c>
      <c r="P288" s="32"/>
      <c r="Q288" s="32"/>
      <c r="R288" s="32"/>
      <c r="S288" s="9">
        <f>IF(ISBLANK(E288),0,
 IF($E288="Network (N)", 0.85, 1) *
 IF($E288="Adjacent (A)", 0.62, 1) *
 IF($E288="Local (L)", 0.55, 1) *
 IF($E288="Physical (P)", 0.2, 1))</f>
        <v>0</v>
      </c>
      <c r="T288" s="9">
        <f>IF(ISBLANK(F288),0,
 IF($F288="High (H)", 0.44, 1) *
 IF($F288="Low (L)", 0.77, 1))</f>
        <v>0</v>
      </c>
      <c r="U288" s="9">
        <f>IF(ISBLANK(G288),0,
 IF($G288="None (N)", 0.85, 1) *
 IF($G288="Low (L)", $V288, 1) *
 IF($G288="High (H)", $W288, 1))</f>
        <v>0</v>
      </c>
      <c r="V288" s="9">
        <f>IF($I288="Unchanged (U)", 0.62, 0.68)</f>
        <v>0.68</v>
      </c>
      <c r="W288" s="9">
        <f>IF($I288="Unchanged (U)", 0.27, 0.5)</f>
        <v>0.5</v>
      </c>
      <c r="X288" s="9">
        <f>IF(ISBLANK(H288),0,
 IF($H288="None (N)", 0.85, 1) *
 IF($H288="Required (R)", 0.62, 1))</f>
        <v>0</v>
      </c>
      <c r="Y288" s="9">
        <f>IF(ISBLANK(I288),0,
 IF($I288="Unchanged (U)", 6.42, 1) *
 IF($I288="Changed ( C )", 7.52, 1))</f>
        <v>0</v>
      </c>
      <c r="Z288" s="9">
        <f>IF(ISBLANK(J288),0,
 IF($J288="None (N)", 0, 1) *
 IF($J288="Low (L)", 0.22, 1) *
 IF($J288="High (H)", 0.56, 1))</f>
        <v>0</v>
      </c>
      <c r="AA288" s="9">
        <f>IF(ISBLANK(K288),0,
 IF($K288="None (N)", 0, 1) *
 IF($K288="Low (L)", 0.22, 1) *
 IF($K288="High (H)", 0.56, 1))</f>
        <v>0</v>
      </c>
      <c r="AB288" s="9">
        <f>IF(ISBLANK(L288),0,
 IF($L288="None (N)", 0, 1) *
 IF($L288="Low (L)", 0.22, 1) *
 IF($L288="High (H)", 0.56, 1))</f>
        <v>0</v>
      </c>
      <c r="AC288" s="9">
        <f>8.22 * $S288 * $T288 * $U288 * $X288</f>
        <v>0</v>
      </c>
      <c r="AD288" s="9">
        <f>(1 - ((1 - $Z288) * (1 - $AA288) * (1 - $AB288)))</f>
        <v>0</v>
      </c>
      <c r="AE288" s="9">
        <f>IF($I288="Unchanged (U)",
  $Y288 * $AD288,
  $Y288 * ($AD288 - 0.029) -
   3.25 * POWER($AD288 - 0.02, 15))</f>
        <v>1.0649600000000003E-25</v>
      </c>
      <c r="AF288" s="9">
        <f>IF($AE288&lt;=0, 0,
  IF($I288="Unchanged (U)",
    MIN($AC288 + $AE288, 10),
    MIN(($AC288 + $AE288) * 1.08, 10)))</f>
        <v>1.1501568000000004E-25</v>
      </c>
      <c r="AG288" s="77">
        <f>IF(ISBLANK(E291),0,
IF($E291="Non Applicable [0]", 0,1) *
IF($E291="Dégats limités sur la production [1]", 1,1) *
IF($E291="Dégats significatifs sur la production [2]",2,1)*
IF($E291="Dégats majeurs sur la production [3]",3,1) *
IF($E291="Arrêt de production sur le long terme [4]",4,1))</f>
        <v>0</v>
      </c>
      <c r="AH288" s="77">
        <f>IF(ISBLANK(G291),0,
IF($G291="Non Applicable [0]", 0,1) *
IF($G291="Non respect des engagements et SLA [1]", 1,1) *
IF($G291="Non respect d'une norme obligatoire (PCI-DSS, RGPD, …) [2]",2,1)*
IF($G291="Perte d'une certification (ISO, PCI-DSS, …) [3]", 3,1) *
IF($G291="Poursuite judiciaire possible [4]",4,1))</f>
        <v>0</v>
      </c>
      <c r="AI288" s="77">
        <f>IF(ISBLANK(I291),0,
IF($I291="Non Applicable [0]", 0,1) *
IF($I291="Les coûts de dommages sont moins élevés que résoudre le problème [1]", 1,1) *
IF($I291="Effet mineur sur le bénéfice annuel [2]",2,1)*
IF($I291="Effet significatif sur le bénéfice annuel [3]", 3,1) *
IF($I291="Pouvant amener au dépôt de bilan [4]",4,1))</f>
        <v>0</v>
      </c>
      <c r="AJ288" s="77">
        <f>IF(ISBLANK(K291),0,
IF($K291="Non Applicable [0]",0,1) *
IF($K291="Dégâts minimes [1]", 1,1) *
IF($K291="Perte de confiance [2]",2,1)*
IF($K291="Perte de grandes comptes [3]", 3,1) *
IF($K291="Dégradation de la marque [4]",4,1))</f>
        <v>0</v>
      </c>
    </row>
    <row r="289" spans="1:36">
      <c r="A289" s="146" t="s">
        <v>118</v>
      </c>
      <c r="B289" s="147"/>
      <c r="C289" s="147"/>
      <c r="D289" s="148"/>
      <c r="E289" s="188" t="s">
        <v>95</v>
      </c>
      <c r="F289" s="189"/>
      <c r="G289" s="189"/>
      <c r="H289" s="189"/>
      <c r="I289" s="189"/>
      <c r="J289" s="189"/>
      <c r="K289" s="189"/>
      <c r="L289" s="190"/>
      <c r="M289" s="72"/>
      <c r="N289" s="72"/>
      <c r="O289" s="74"/>
      <c r="P289" s="42"/>
      <c r="Q289" s="42"/>
      <c r="R289" s="42"/>
      <c r="S289" s="75"/>
      <c r="T289" s="75"/>
      <c r="U289" s="75"/>
      <c r="V289" s="75"/>
      <c r="W289" s="75"/>
      <c r="X289" s="75"/>
      <c r="Y289" s="75"/>
      <c r="Z289" s="75"/>
      <c r="AA289" s="75"/>
      <c r="AB289" s="75"/>
      <c r="AC289" s="75"/>
      <c r="AD289" s="75"/>
      <c r="AE289" s="75"/>
      <c r="AF289" s="75"/>
    </row>
    <row r="290" spans="1:36" ht="15.75" thickBot="1">
      <c r="A290" s="149"/>
      <c r="B290" s="150"/>
      <c r="C290" s="150"/>
      <c r="D290" s="151"/>
      <c r="E290" s="187" t="s">
        <v>24</v>
      </c>
      <c r="F290" s="187"/>
      <c r="G290" s="187" t="s">
        <v>26</v>
      </c>
      <c r="H290" s="187"/>
      <c r="I290" s="187" t="s">
        <v>23</v>
      </c>
      <c r="J290" s="187"/>
      <c r="K290" s="187" t="s">
        <v>25</v>
      </c>
      <c r="L290" s="191"/>
      <c r="M290" s="72"/>
      <c r="N290" s="72"/>
      <c r="O290" s="74"/>
      <c r="P290" s="42"/>
      <c r="Q290" s="42"/>
      <c r="R290" s="42"/>
      <c r="S290" s="75"/>
      <c r="T290" s="75"/>
      <c r="U290" s="75"/>
      <c r="V290" s="75"/>
      <c r="W290" s="75"/>
      <c r="X290" s="75"/>
      <c r="Y290" s="75"/>
      <c r="Z290" s="75"/>
      <c r="AA290" s="75"/>
      <c r="AB290" s="75"/>
      <c r="AC290" s="75"/>
      <c r="AD290" s="75"/>
      <c r="AE290" s="75"/>
      <c r="AF290" s="75"/>
    </row>
    <row r="291" spans="1:36" ht="50.45" customHeight="1" thickBot="1">
      <c r="A291" s="152"/>
      <c r="B291" s="153"/>
      <c r="C291" s="153"/>
      <c r="D291" s="154"/>
      <c r="E291" s="182"/>
      <c r="F291" s="182"/>
      <c r="G291" s="182"/>
      <c r="H291" s="182"/>
      <c r="I291" s="182"/>
      <c r="J291" s="182"/>
      <c r="K291" s="182"/>
      <c r="L291" s="183"/>
      <c r="M291" s="72"/>
      <c r="N291" s="72"/>
      <c r="O291" s="74"/>
      <c r="P291" s="42"/>
      <c r="Q291" s="42"/>
      <c r="R291" s="42"/>
      <c r="S291" s="75"/>
      <c r="T291" s="75"/>
      <c r="U291" s="75"/>
      <c r="V291" s="75"/>
      <c r="W291" s="75"/>
      <c r="X291" s="75"/>
      <c r="Y291" s="75"/>
      <c r="Z291" s="75"/>
      <c r="AA291" s="75"/>
      <c r="AB291" s="75"/>
      <c r="AC291" s="75"/>
      <c r="AD291" s="75"/>
      <c r="AE291" s="75"/>
      <c r="AF291" s="75"/>
    </row>
    <row r="292" spans="1:36" ht="15.75" customHeight="1"/>
    <row r="293" spans="1:36" ht="15.75" customHeight="1"/>
    <row r="294" spans="1:36" ht="15.75" customHeight="1" thickBot="1"/>
    <row r="295" spans="1:36" ht="36" customHeight="1" thickBot="1">
      <c r="A295" s="166">
        <v>28</v>
      </c>
      <c r="B295" s="167"/>
      <c r="C295" s="167"/>
      <c r="D295" s="168"/>
    </row>
    <row r="296" spans="1:36" ht="13.5" thickBot="1">
      <c r="A296" s="155" t="s">
        <v>33</v>
      </c>
      <c r="B296" s="157" t="s">
        <v>117</v>
      </c>
      <c r="C296" s="157" t="s">
        <v>77</v>
      </c>
      <c r="D296" s="159" t="s">
        <v>135</v>
      </c>
      <c r="E296" s="172" t="s">
        <v>37</v>
      </c>
      <c r="F296" s="173"/>
      <c r="G296" s="173"/>
      <c r="H296" s="173"/>
      <c r="I296" s="174"/>
      <c r="J296" s="175" t="s">
        <v>55</v>
      </c>
      <c r="K296" s="176"/>
      <c r="L296" s="177"/>
    </row>
    <row r="297" spans="1:36" ht="26.25" thickBot="1">
      <c r="A297" s="156"/>
      <c r="B297" s="158"/>
      <c r="C297" s="158"/>
      <c r="D297" s="160"/>
      <c r="E297" s="35" t="s">
        <v>54</v>
      </c>
      <c r="F297" s="11" t="s">
        <v>63</v>
      </c>
      <c r="G297" s="11" t="s">
        <v>64</v>
      </c>
      <c r="H297" s="11" t="s">
        <v>65</v>
      </c>
      <c r="I297" s="36" t="s">
        <v>36</v>
      </c>
      <c r="J297" s="35" t="s">
        <v>74</v>
      </c>
      <c r="K297" s="11" t="s">
        <v>73</v>
      </c>
      <c r="L297" s="36" t="s">
        <v>72</v>
      </c>
      <c r="M297" s="85" t="s">
        <v>75</v>
      </c>
      <c r="N297" s="46" t="s">
        <v>136</v>
      </c>
      <c r="O297" s="45" t="s">
        <v>139</v>
      </c>
      <c r="P297" s="33"/>
      <c r="Q297" s="33"/>
      <c r="R297" s="33"/>
      <c r="S297" s="41" t="s">
        <v>54</v>
      </c>
      <c r="T297" s="40" t="s">
        <v>67</v>
      </c>
      <c r="U297" s="40" t="s">
        <v>68</v>
      </c>
      <c r="V297" s="40" t="s">
        <v>57</v>
      </c>
      <c r="W297" s="40" t="s">
        <v>58</v>
      </c>
      <c r="X297" s="40" t="s">
        <v>69</v>
      </c>
      <c r="Y297" s="40" t="s">
        <v>36</v>
      </c>
      <c r="Z297" s="40" t="s">
        <v>70</v>
      </c>
      <c r="AA297" s="40" t="s">
        <v>66</v>
      </c>
      <c r="AB297" s="40" t="s">
        <v>71</v>
      </c>
      <c r="AC297" s="40" t="s">
        <v>59</v>
      </c>
      <c r="AD297" s="40" t="s">
        <v>60</v>
      </c>
      <c r="AE297" s="40" t="s">
        <v>61</v>
      </c>
      <c r="AF297" s="40" t="s">
        <v>62</v>
      </c>
      <c r="AG297" s="78" t="s">
        <v>104</v>
      </c>
      <c r="AH297" s="78" t="s">
        <v>103</v>
      </c>
      <c r="AI297" s="78" t="s">
        <v>105</v>
      </c>
      <c r="AJ297" s="78" t="s">
        <v>98</v>
      </c>
    </row>
    <row r="298" spans="1:36" ht="55.5" customHeight="1" thickBot="1">
      <c r="A298" s="88"/>
      <c r="B298" s="83"/>
      <c r="C298" s="84"/>
      <c r="D298" s="83"/>
      <c r="E298" s="28"/>
      <c r="F298" s="29"/>
      <c r="G298" s="30"/>
      <c r="H298" s="86"/>
      <c r="I298" s="87"/>
      <c r="J298" s="37"/>
      <c r="K298" s="38"/>
      <c r="L298" s="39"/>
      <c r="M298" s="59">
        <f>ROUNDUP(($AF298*10)/10, 1)</f>
        <v>0.1</v>
      </c>
      <c r="N298" s="59">
        <f>AVERAGE(AG298:AJ298) * 2.5</f>
        <v>0</v>
      </c>
      <c r="O298" s="34">
        <f>M298*N298 /10</f>
        <v>0</v>
      </c>
      <c r="P298" s="32"/>
      <c r="Q298" s="32"/>
      <c r="R298" s="32"/>
      <c r="S298" s="9">
        <f>IF(ISBLANK(E298),0,
 IF($E298="Network (N)", 0.85, 1) *
 IF($E298="Adjacent (A)", 0.62, 1) *
 IF($E298="Local (L)", 0.55, 1) *
 IF($E298="Physical (P)", 0.2, 1))</f>
        <v>0</v>
      </c>
      <c r="T298" s="9">
        <f>IF(ISBLANK(F298),0,
 IF($F298="High (H)", 0.44, 1) *
 IF($F298="Low (L)", 0.77, 1))</f>
        <v>0</v>
      </c>
      <c r="U298" s="9">
        <f>IF(ISBLANK(G298),0,
 IF($G298="None (N)", 0.85, 1) *
 IF($G298="Low (L)", $V298, 1) *
 IF($G298="High (H)", $W298, 1))</f>
        <v>0</v>
      </c>
      <c r="V298" s="9">
        <f>IF($I298="Unchanged (U)", 0.62, 0.68)</f>
        <v>0.68</v>
      </c>
      <c r="W298" s="9">
        <f>IF($I298="Unchanged (U)", 0.27, 0.5)</f>
        <v>0.5</v>
      </c>
      <c r="X298" s="9">
        <f>IF(ISBLANK(H298),0,
 IF($H298="None (N)", 0.85, 1) *
 IF($H298="Required (R)", 0.62, 1))</f>
        <v>0</v>
      </c>
      <c r="Y298" s="9">
        <f>IF(ISBLANK(I298),0,
 IF($I298="Unchanged (U)", 6.42, 1) *
 IF($I298="Changed ( C )", 7.52, 1))</f>
        <v>0</v>
      </c>
      <c r="Z298" s="9">
        <f>IF(ISBLANK(J298),0,
 IF($J298="None (N)", 0, 1) *
 IF($J298="Low (L)", 0.22, 1) *
 IF($J298="High (H)", 0.56, 1))</f>
        <v>0</v>
      </c>
      <c r="AA298" s="9">
        <f>IF(ISBLANK(K298),0,
 IF($K298="None (N)", 0, 1) *
 IF($K298="Low (L)", 0.22, 1) *
 IF($K298="High (H)", 0.56, 1))</f>
        <v>0</v>
      </c>
      <c r="AB298" s="9">
        <f>IF(ISBLANK(L298),0,
 IF($L298="None (N)", 0, 1) *
 IF($L298="Low (L)", 0.22, 1) *
 IF($L298="High (H)", 0.56, 1))</f>
        <v>0</v>
      </c>
      <c r="AC298" s="9">
        <f>8.22 * $S298 * $T298 * $U298 * $X298</f>
        <v>0</v>
      </c>
      <c r="AD298" s="9">
        <f>(1 - ((1 - $Z298) * (1 - $AA298) * (1 - $AB298)))</f>
        <v>0</v>
      </c>
      <c r="AE298" s="9">
        <f>IF($I298="Unchanged (U)",
  $Y298 * $AD298,
  $Y298 * ($AD298 - 0.029) -
   3.25 * POWER($AD298 - 0.02, 15))</f>
        <v>1.0649600000000003E-25</v>
      </c>
      <c r="AF298" s="9">
        <f>IF($AE298&lt;=0, 0,
  IF($I298="Unchanged (U)",
    MIN($AC298 + $AE298, 10),
    MIN(($AC298 + $AE298) * 1.08, 10)))</f>
        <v>1.1501568000000004E-25</v>
      </c>
      <c r="AG298" s="77">
        <f>IF(ISBLANK(E301),0,
IF($E301="Non Applicable [0]", 0,1) *
IF($E301="Dégats limités sur la production [1]", 1,1) *
IF($E301="Dégats significatifs sur la production [2]",2,1)*
IF($E301="Dégats majeurs sur la production [3]",3,1) *
IF($E301="Arrêt de production sur le long terme [4]",4,1))</f>
        <v>0</v>
      </c>
      <c r="AH298" s="77">
        <f>IF(ISBLANK(G301),0,
IF($G301="Non Applicable [0]", 0,1) *
IF($G301="Non respect des engagements et SLA [1]", 1,1) *
IF($G301="Non respect d'une norme obligatoire (PCI-DSS, RGPD, …) [2]",2,1)*
IF($G301="Perte d'une certification (ISO, PCI-DSS, …) [3]", 3,1) *
IF($G301="Poursuite judiciaire possible [4]",4,1))</f>
        <v>0</v>
      </c>
      <c r="AI298" s="77">
        <f>IF(ISBLANK(I301),0,
IF($I301="Non Applicable [0]", 0,1) *
IF($I301="Les coûts de dommages sont moins élevés que résoudre le problème [1]", 1,1) *
IF($I301="Effet mineur sur le bénéfice annuel [2]",2,1)*
IF($I301="Effet significatif sur le bénéfice annuel [3]", 3,1) *
IF($I301="Pouvant amener au dépôt de bilan [4]",4,1))</f>
        <v>0</v>
      </c>
      <c r="AJ298" s="77">
        <f>IF(ISBLANK(K301),0,
IF($K301="Non Applicable [0]",0,1) *
IF($K301="Dégâts minimes [1]", 1,1) *
IF($K301="Perte de confiance [2]",2,1)*
IF($K301="Perte de grandes comptes [3]", 3,1) *
IF($K301="Dégradation de la marque [4]",4,1))</f>
        <v>0</v>
      </c>
    </row>
    <row r="299" spans="1:36">
      <c r="A299" s="146" t="s">
        <v>118</v>
      </c>
      <c r="B299" s="147"/>
      <c r="C299" s="147"/>
      <c r="D299" s="148"/>
      <c r="E299" s="188" t="s">
        <v>95</v>
      </c>
      <c r="F299" s="189"/>
      <c r="G299" s="189"/>
      <c r="H299" s="189"/>
      <c r="I299" s="189"/>
      <c r="J299" s="189"/>
      <c r="K299" s="189"/>
      <c r="L299" s="190"/>
      <c r="M299" s="72"/>
      <c r="N299" s="72"/>
      <c r="O299" s="74"/>
      <c r="P299" s="42"/>
      <c r="Q299" s="42"/>
      <c r="R299" s="42"/>
      <c r="S299" s="75"/>
      <c r="T299" s="75"/>
      <c r="U299" s="75"/>
      <c r="V299" s="75"/>
      <c r="W299" s="75"/>
      <c r="X299" s="75"/>
      <c r="Y299" s="75"/>
      <c r="Z299" s="75"/>
      <c r="AA299" s="75"/>
      <c r="AB299" s="75"/>
      <c r="AC299" s="75"/>
      <c r="AD299" s="75"/>
      <c r="AE299" s="75"/>
      <c r="AF299" s="75"/>
    </row>
    <row r="300" spans="1:36" ht="15.75" thickBot="1">
      <c r="A300" s="149"/>
      <c r="B300" s="150"/>
      <c r="C300" s="150"/>
      <c r="D300" s="151"/>
      <c r="E300" s="187" t="s">
        <v>24</v>
      </c>
      <c r="F300" s="187"/>
      <c r="G300" s="187" t="s">
        <v>26</v>
      </c>
      <c r="H300" s="187"/>
      <c r="I300" s="187" t="s">
        <v>23</v>
      </c>
      <c r="J300" s="187"/>
      <c r="K300" s="187" t="s">
        <v>25</v>
      </c>
      <c r="L300" s="191"/>
      <c r="M300" s="72"/>
      <c r="N300" s="72"/>
      <c r="O300" s="74"/>
      <c r="P300" s="42"/>
      <c r="Q300" s="42"/>
      <c r="R300" s="42"/>
      <c r="S300" s="75"/>
      <c r="T300" s="75"/>
      <c r="U300" s="75"/>
      <c r="V300" s="75"/>
      <c r="W300" s="75"/>
      <c r="X300" s="75"/>
      <c r="Y300" s="75"/>
      <c r="Z300" s="75"/>
      <c r="AA300" s="75"/>
      <c r="AB300" s="75"/>
      <c r="AC300" s="75"/>
      <c r="AD300" s="75"/>
      <c r="AE300" s="75"/>
      <c r="AF300" s="75"/>
    </row>
    <row r="301" spans="1:36" ht="50.45" customHeight="1" thickBot="1">
      <c r="A301" s="152"/>
      <c r="B301" s="153"/>
      <c r="C301" s="153"/>
      <c r="D301" s="154"/>
      <c r="E301" s="182"/>
      <c r="F301" s="182"/>
      <c r="G301" s="182"/>
      <c r="H301" s="182"/>
      <c r="I301" s="182"/>
      <c r="J301" s="182"/>
      <c r="K301" s="182"/>
      <c r="L301" s="183"/>
      <c r="M301" s="72"/>
      <c r="N301" s="72"/>
      <c r="O301" s="74"/>
      <c r="P301" s="42"/>
      <c r="Q301" s="42"/>
      <c r="R301" s="42"/>
      <c r="S301" s="75"/>
      <c r="T301" s="75"/>
      <c r="U301" s="75"/>
      <c r="V301" s="75"/>
      <c r="W301" s="75"/>
      <c r="X301" s="75"/>
      <c r="Y301" s="75"/>
      <c r="Z301" s="75"/>
      <c r="AA301" s="75"/>
      <c r="AB301" s="75"/>
      <c r="AC301" s="75"/>
      <c r="AD301" s="75"/>
      <c r="AE301" s="75"/>
      <c r="AF301" s="75"/>
    </row>
    <row r="302" spans="1:36" ht="15.75" customHeight="1"/>
    <row r="303" spans="1:36" ht="15.75" customHeight="1"/>
    <row r="304" spans="1:36" ht="15.75" customHeight="1" thickBot="1"/>
    <row r="305" spans="1:36" ht="31.15" customHeight="1" thickBot="1">
      <c r="A305" s="166">
        <v>29</v>
      </c>
      <c r="B305" s="167"/>
      <c r="C305" s="167"/>
      <c r="D305" s="168"/>
    </row>
    <row r="306" spans="1:36" ht="13.5" thickBot="1">
      <c r="A306" s="155" t="s">
        <v>33</v>
      </c>
      <c r="B306" s="157" t="s">
        <v>117</v>
      </c>
      <c r="C306" s="157" t="s">
        <v>77</v>
      </c>
      <c r="D306" s="159" t="s">
        <v>135</v>
      </c>
      <c r="E306" s="172" t="s">
        <v>37</v>
      </c>
      <c r="F306" s="173"/>
      <c r="G306" s="173"/>
      <c r="H306" s="173"/>
      <c r="I306" s="174"/>
      <c r="J306" s="175" t="s">
        <v>55</v>
      </c>
      <c r="K306" s="176"/>
      <c r="L306" s="177"/>
    </row>
    <row r="307" spans="1:36" ht="26.25" thickBot="1">
      <c r="A307" s="156"/>
      <c r="B307" s="158"/>
      <c r="C307" s="158"/>
      <c r="D307" s="160"/>
      <c r="E307" s="35" t="s">
        <v>54</v>
      </c>
      <c r="F307" s="11" t="s">
        <v>63</v>
      </c>
      <c r="G307" s="11" t="s">
        <v>64</v>
      </c>
      <c r="H307" s="11" t="s">
        <v>65</v>
      </c>
      <c r="I307" s="36" t="s">
        <v>36</v>
      </c>
      <c r="J307" s="35" t="s">
        <v>74</v>
      </c>
      <c r="K307" s="11" t="s">
        <v>73</v>
      </c>
      <c r="L307" s="36" t="s">
        <v>72</v>
      </c>
      <c r="M307" s="85" t="s">
        <v>75</v>
      </c>
      <c r="N307" s="46" t="s">
        <v>136</v>
      </c>
      <c r="O307" s="45" t="s">
        <v>139</v>
      </c>
      <c r="P307" s="33"/>
      <c r="Q307" s="33"/>
      <c r="R307" s="33"/>
      <c r="S307" s="41" t="s">
        <v>54</v>
      </c>
      <c r="T307" s="40" t="s">
        <v>67</v>
      </c>
      <c r="U307" s="40" t="s">
        <v>68</v>
      </c>
      <c r="V307" s="40" t="s">
        <v>57</v>
      </c>
      <c r="W307" s="40" t="s">
        <v>58</v>
      </c>
      <c r="X307" s="40" t="s">
        <v>69</v>
      </c>
      <c r="Y307" s="40" t="s">
        <v>36</v>
      </c>
      <c r="Z307" s="40" t="s">
        <v>70</v>
      </c>
      <c r="AA307" s="40" t="s">
        <v>66</v>
      </c>
      <c r="AB307" s="40" t="s">
        <v>71</v>
      </c>
      <c r="AC307" s="40" t="s">
        <v>59</v>
      </c>
      <c r="AD307" s="40" t="s">
        <v>60</v>
      </c>
      <c r="AE307" s="40" t="s">
        <v>61</v>
      </c>
      <c r="AF307" s="40" t="s">
        <v>62</v>
      </c>
      <c r="AG307" s="78" t="s">
        <v>104</v>
      </c>
      <c r="AH307" s="78" t="s">
        <v>103</v>
      </c>
      <c r="AI307" s="78" t="s">
        <v>105</v>
      </c>
      <c r="AJ307" s="78" t="s">
        <v>98</v>
      </c>
    </row>
    <row r="308" spans="1:36" ht="55.5" customHeight="1" thickBot="1">
      <c r="A308" s="88"/>
      <c r="B308" s="83"/>
      <c r="C308" s="84"/>
      <c r="D308" s="83"/>
      <c r="E308" s="28"/>
      <c r="F308" s="29"/>
      <c r="G308" s="30"/>
      <c r="H308" s="86"/>
      <c r="I308" s="87"/>
      <c r="J308" s="37"/>
      <c r="K308" s="38"/>
      <c r="L308" s="39"/>
      <c r="M308" s="59">
        <f>ROUNDUP(($AF308*10)/10, 1)</f>
        <v>0.1</v>
      </c>
      <c r="N308" s="59">
        <f>AVERAGE(AG308:AJ308) * 2.5</f>
        <v>0</v>
      </c>
      <c r="O308" s="34">
        <f>M308*N308 /10</f>
        <v>0</v>
      </c>
      <c r="P308" s="32"/>
      <c r="Q308" s="32"/>
      <c r="R308" s="32"/>
      <c r="S308" s="9">
        <f>IF(ISBLANK(E308),0,
 IF($E308="Network (N)", 0.85, 1) *
 IF($E308="Adjacent (A)", 0.62, 1) *
 IF($E308="Local (L)", 0.55, 1) *
 IF($E308="Physical (P)", 0.2, 1))</f>
        <v>0</v>
      </c>
      <c r="T308" s="9">
        <f>IF(ISBLANK(F308),0,
 IF($F308="High (H)", 0.44, 1) *
 IF($F308="Low (L)", 0.77, 1))</f>
        <v>0</v>
      </c>
      <c r="U308" s="9">
        <f>IF(ISBLANK(G308),0,
 IF($G308="None (N)", 0.85, 1) *
 IF($G308="Low (L)", $V308, 1) *
 IF($G308="High (H)", $W308, 1))</f>
        <v>0</v>
      </c>
      <c r="V308" s="9">
        <f>IF($I308="Unchanged (U)", 0.62, 0.68)</f>
        <v>0.68</v>
      </c>
      <c r="W308" s="9">
        <f>IF($I308="Unchanged (U)", 0.27, 0.5)</f>
        <v>0.5</v>
      </c>
      <c r="X308" s="9">
        <f>IF(ISBLANK(H308),0,
 IF($H308="None (N)", 0.85, 1) *
 IF($H308="Required (R)", 0.62, 1))</f>
        <v>0</v>
      </c>
      <c r="Y308" s="9">
        <f>IF(ISBLANK(I308),0,
 IF($I308="Unchanged (U)", 6.42, 1) *
 IF($I308="Changed ( C )", 7.52, 1))</f>
        <v>0</v>
      </c>
      <c r="Z308" s="9">
        <f>IF(ISBLANK(J308),0,
 IF($J308="None (N)", 0, 1) *
 IF($J308="Low (L)", 0.22, 1) *
 IF($J308="High (H)", 0.56, 1))</f>
        <v>0</v>
      </c>
      <c r="AA308" s="9">
        <f>IF(ISBLANK(K308),0,
 IF($K308="None (N)", 0, 1) *
 IF($K308="Low (L)", 0.22, 1) *
 IF($K308="High (H)", 0.56, 1))</f>
        <v>0</v>
      </c>
      <c r="AB308" s="9">
        <f>IF(ISBLANK(L308),0,
 IF($L308="None (N)", 0, 1) *
 IF($L308="Low (L)", 0.22, 1) *
 IF($L308="High (H)", 0.56, 1))</f>
        <v>0</v>
      </c>
      <c r="AC308" s="9">
        <f>8.22 * $S308 * $T308 * $U308 * $X308</f>
        <v>0</v>
      </c>
      <c r="AD308" s="9">
        <f>(1 - ((1 - $Z308) * (1 - $AA308) * (1 - $AB308)))</f>
        <v>0</v>
      </c>
      <c r="AE308" s="9">
        <f>IF($I308="Unchanged (U)",
  $Y308 * $AD308,
  $Y308 * ($AD308 - 0.029) -
   3.25 * POWER($AD308 - 0.02, 15))</f>
        <v>1.0649600000000003E-25</v>
      </c>
      <c r="AF308" s="9">
        <f>IF($AE308&lt;=0, 0,
  IF($I308="Unchanged (U)",
    MIN($AC308 + $AE308, 10),
    MIN(($AC308 + $AE308) * 1.08, 10)))</f>
        <v>1.1501568000000004E-25</v>
      </c>
      <c r="AG308" s="77">
        <f>IF(ISBLANK(E311),0,
IF($E311="Non Applicable [0]", 0,1) *
IF($E311="Dégats limités sur la production [1]", 1,1) *
IF($E311="Dégats significatifs sur la production [2]",2,1)*
IF($E311="Dégats majeurs sur la production [3]",3,1) *
IF($E311="Arrêt de production sur le long terme [4]",4,1))</f>
        <v>0</v>
      </c>
      <c r="AH308" s="77">
        <f>IF(ISBLANK(G311),0,
IF($G311="Non Applicable [0]", 0,1) *
IF($G311="Non respect des engagements et SLA [1]", 1,1) *
IF($G311="Non respect d'une norme obligatoire (PCI-DSS, RGPD, …) [2]",2,1)*
IF($G311="Perte d'une certification (ISO, PCI-DSS, …) [3]", 3,1) *
IF($G311="Poursuite judiciaire possible [4]",4,1))</f>
        <v>0</v>
      </c>
      <c r="AI308" s="77">
        <f>IF(ISBLANK(I311),0,
IF($I311="Non Applicable [0]", 0,1) *
IF($I311="Les coûts de dommages sont moins élevés que résoudre le problème [1]", 1,1) *
IF($I311="Effet mineur sur le bénéfice annuel [2]",2,1)*
IF($I311="Effet significatif sur le bénéfice annuel [3]", 3,1) *
IF($I311="Pouvant amener au dépôt de bilan [4]",4,1))</f>
        <v>0</v>
      </c>
      <c r="AJ308" s="77">
        <f>IF(ISBLANK(K311),0,
IF($K311="Non Applicable [0]",0,1) *
IF($K311="Dégâts minimes [1]", 1,1) *
IF($K311="Perte de confiance [2]",2,1)*
IF($K311="Perte de grandes comptes [3]", 3,1) *
IF($K311="Dégradation de la marque [4]",4,1))</f>
        <v>0</v>
      </c>
    </row>
    <row r="309" spans="1:36">
      <c r="A309" s="146" t="s">
        <v>118</v>
      </c>
      <c r="B309" s="147"/>
      <c r="C309" s="147"/>
      <c r="D309" s="148"/>
      <c r="E309" s="188" t="s">
        <v>95</v>
      </c>
      <c r="F309" s="189"/>
      <c r="G309" s="189"/>
      <c r="H309" s="189"/>
      <c r="I309" s="189"/>
      <c r="J309" s="189"/>
      <c r="K309" s="189"/>
      <c r="L309" s="190"/>
      <c r="M309" s="72"/>
      <c r="N309" s="72"/>
      <c r="O309" s="74"/>
      <c r="P309" s="42"/>
      <c r="Q309" s="42"/>
      <c r="R309" s="42"/>
      <c r="S309" s="75"/>
      <c r="T309" s="75"/>
      <c r="U309" s="75"/>
      <c r="V309" s="75"/>
      <c r="W309" s="75"/>
      <c r="X309" s="75"/>
      <c r="Y309" s="75"/>
      <c r="Z309" s="75"/>
      <c r="AA309" s="75"/>
      <c r="AB309" s="75"/>
      <c r="AC309" s="75"/>
      <c r="AD309" s="75"/>
      <c r="AE309" s="75"/>
      <c r="AF309" s="75"/>
    </row>
    <row r="310" spans="1:36" ht="15.75" thickBot="1">
      <c r="A310" s="149"/>
      <c r="B310" s="150"/>
      <c r="C310" s="150"/>
      <c r="D310" s="151"/>
      <c r="E310" s="187" t="s">
        <v>24</v>
      </c>
      <c r="F310" s="187"/>
      <c r="G310" s="187" t="s">
        <v>26</v>
      </c>
      <c r="H310" s="187"/>
      <c r="I310" s="187" t="s">
        <v>23</v>
      </c>
      <c r="J310" s="187"/>
      <c r="K310" s="187" t="s">
        <v>25</v>
      </c>
      <c r="L310" s="191"/>
      <c r="M310" s="72"/>
      <c r="N310" s="72"/>
      <c r="O310" s="74"/>
      <c r="P310" s="42"/>
      <c r="Q310" s="42"/>
      <c r="R310" s="42"/>
      <c r="S310" s="75"/>
      <c r="T310" s="75"/>
      <c r="U310" s="75"/>
      <c r="V310" s="75"/>
      <c r="W310" s="75"/>
      <c r="X310" s="75"/>
      <c r="Y310" s="75"/>
      <c r="Z310" s="75"/>
      <c r="AA310" s="75"/>
      <c r="AB310" s="75"/>
      <c r="AC310" s="75"/>
      <c r="AD310" s="75"/>
      <c r="AE310" s="75"/>
      <c r="AF310" s="75"/>
    </row>
    <row r="311" spans="1:36" ht="50.45" customHeight="1" thickBot="1">
      <c r="A311" s="152"/>
      <c r="B311" s="153"/>
      <c r="C311" s="153"/>
      <c r="D311" s="154"/>
      <c r="E311" s="182"/>
      <c r="F311" s="182"/>
      <c r="G311" s="182"/>
      <c r="H311" s="182"/>
      <c r="I311" s="182"/>
      <c r="J311" s="182"/>
      <c r="K311" s="182"/>
      <c r="L311" s="183"/>
      <c r="M311" s="72"/>
      <c r="N311" s="72"/>
      <c r="O311" s="74"/>
      <c r="P311" s="42"/>
      <c r="Q311" s="42"/>
      <c r="R311" s="42"/>
      <c r="S311" s="75"/>
      <c r="T311" s="75"/>
      <c r="U311" s="75"/>
      <c r="V311" s="75"/>
      <c r="W311" s="75"/>
      <c r="X311" s="75"/>
      <c r="Y311" s="75"/>
      <c r="Z311" s="75"/>
      <c r="AA311" s="75"/>
      <c r="AB311" s="75"/>
      <c r="AC311" s="75"/>
      <c r="AD311" s="75"/>
      <c r="AE311" s="75"/>
      <c r="AF311" s="75"/>
    </row>
    <row r="312" spans="1:36" ht="15.75" customHeight="1"/>
    <row r="313" spans="1:36" ht="15.75" customHeight="1"/>
    <row r="314" spans="1:36" ht="15.75" customHeight="1" thickBot="1"/>
    <row r="315" spans="1:36" ht="31.15" customHeight="1" thickBot="1">
      <c r="A315" s="166">
        <v>30</v>
      </c>
      <c r="B315" s="167"/>
      <c r="C315" s="167"/>
      <c r="D315" s="168"/>
    </row>
    <row r="316" spans="1:36" ht="13.5" thickBot="1">
      <c r="A316" s="155" t="s">
        <v>33</v>
      </c>
      <c r="B316" s="157" t="s">
        <v>117</v>
      </c>
      <c r="C316" s="157" t="s">
        <v>77</v>
      </c>
      <c r="D316" s="159" t="s">
        <v>135</v>
      </c>
      <c r="E316" s="172" t="s">
        <v>37</v>
      </c>
      <c r="F316" s="173"/>
      <c r="G316" s="173"/>
      <c r="H316" s="173"/>
      <c r="I316" s="174"/>
      <c r="J316" s="175" t="s">
        <v>55</v>
      </c>
      <c r="K316" s="176"/>
      <c r="L316" s="177"/>
    </row>
    <row r="317" spans="1:36" ht="26.25" thickBot="1">
      <c r="A317" s="156"/>
      <c r="B317" s="158"/>
      <c r="C317" s="158"/>
      <c r="D317" s="160"/>
      <c r="E317" s="35" t="s">
        <v>54</v>
      </c>
      <c r="F317" s="11" t="s">
        <v>63</v>
      </c>
      <c r="G317" s="11" t="s">
        <v>64</v>
      </c>
      <c r="H317" s="11" t="s">
        <v>65</v>
      </c>
      <c r="I317" s="36" t="s">
        <v>36</v>
      </c>
      <c r="J317" s="35" t="s">
        <v>74</v>
      </c>
      <c r="K317" s="11" t="s">
        <v>73</v>
      </c>
      <c r="L317" s="36" t="s">
        <v>72</v>
      </c>
      <c r="M317" s="85" t="s">
        <v>75</v>
      </c>
      <c r="N317" s="46" t="s">
        <v>136</v>
      </c>
      <c r="O317" s="45" t="s">
        <v>139</v>
      </c>
      <c r="P317" s="33"/>
      <c r="Q317" s="33"/>
      <c r="R317" s="33"/>
      <c r="S317" s="41" t="s">
        <v>54</v>
      </c>
      <c r="T317" s="40" t="s">
        <v>67</v>
      </c>
      <c r="U317" s="40" t="s">
        <v>68</v>
      </c>
      <c r="V317" s="40" t="s">
        <v>57</v>
      </c>
      <c r="W317" s="40" t="s">
        <v>58</v>
      </c>
      <c r="X317" s="40" t="s">
        <v>69</v>
      </c>
      <c r="Y317" s="40" t="s">
        <v>36</v>
      </c>
      <c r="Z317" s="40" t="s">
        <v>70</v>
      </c>
      <c r="AA317" s="40" t="s">
        <v>66</v>
      </c>
      <c r="AB317" s="40" t="s">
        <v>71</v>
      </c>
      <c r="AC317" s="40" t="s">
        <v>59</v>
      </c>
      <c r="AD317" s="40" t="s">
        <v>60</v>
      </c>
      <c r="AE317" s="40" t="s">
        <v>61</v>
      </c>
      <c r="AF317" s="40" t="s">
        <v>62</v>
      </c>
      <c r="AG317" s="78" t="s">
        <v>104</v>
      </c>
      <c r="AH317" s="78" t="s">
        <v>103</v>
      </c>
      <c r="AI317" s="78" t="s">
        <v>105</v>
      </c>
      <c r="AJ317" s="78" t="s">
        <v>98</v>
      </c>
    </row>
    <row r="318" spans="1:36" ht="55.5" customHeight="1" thickBot="1">
      <c r="A318" s="88"/>
      <c r="B318" s="83"/>
      <c r="C318" s="84"/>
      <c r="D318" s="83"/>
      <c r="E318" s="28"/>
      <c r="F318" s="29"/>
      <c r="G318" s="30"/>
      <c r="H318" s="86"/>
      <c r="I318" s="87"/>
      <c r="J318" s="37"/>
      <c r="K318" s="38"/>
      <c r="L318" s="39"/>
      <c r="M318" s="59">
        <f>ROUNDUP(($AF318*10)/10, 1)</f>
        <v>0.1</v>
      </c>
      <c r="N318" s="59">
        <f>AVERAGE(AG318:AJ318) * 2.5</f>
        <v>0</v>
      </c>
      <c r="O318" s="34">
        <f>M318*N318 /10</f>
        <v>0</v>
      </c>
      <c r="P318" s="32"/>
      <c r="Q318" s="32"/>
      <c r="R318" s="32"/>
      <c r="S318" s="9">
        <f>IF(ISBLANK(E318),0,
 IF($E318="Network (N)", 0.85, 1) *
 IF($E318="Adjacent (A)", 0.62, 1) *
 IF($E318="Local (L)", 0.55, 1) *
 IF($E318="Physical (P)", 0.2, 1))</f>
        <v>0</v>
      </c>
      <c r="T318" s="9">
        <f>IF(ISBLANK(F318),0,
 IF($F318="High (H)", 0.44, 1) *
 IF($F318="Low (L)", 0.77, 1))</f>
        <v>0</v>
      </c>
      <c r="U318" s="9">
        <f>IF(ISBLANK(G318),0,
 IF($G318="None (N)", 0.85, 1) *
 IF($G318="Low (L)", $V318, 1) *
 IF($G318="High (H)", $W318, 1))</f>
        <v>0</v>
      </c>
      <c r="V318" s="9">
        <f>IF($I318="Unchanged (U)", 0.62, 0.68)</f>
        <v>0.68</v>
      </c>
      <c r="W318" s="9">
        <f>IF($I318="Unchanged (U)", 0.27, 0.5)</f>
        <v>0.5</v>
      </c>
      <c r="X318" s="9">
        <f>IF(ISBLANK(H318),0,
 IF($H318="None (N)", 0.85, 1) *
 IF($H318="Required (R)", 0.62, 1))</f>
        <v>0</v>
      </c>
      <c r="Y318" s="9">
        <f>IF(ISBLANK(I318),0,
 IF($I318="Unchanged (U)", 6.42, 1) *
 IF($I318="Changed ( C )", 7.52, 1))</f>
        <v>0</v>
      </c>
      <c r="Z318" s="9">
        <f>IF(ISBLANK(J318),0,
 IF($J318="None (N)", 0, 1) *
 IF($J318="Low (L)", 0.22, 1) *
 IF($J318="High (H)", 0.56, 1))</f>
        <v>0</v>
      </c>
      <c r="AA318" s="9">
        <f>IF(ISBLANK(K318),0,
 IF($K318="None (N)", 0, 1) *
 IF($K318="Low (L)", 0.22, 1) *
 IF($K318="High (H)", 0.56, 1))</f>
        <v>0</v>
      </c>
      <c r="AB318" s="9">
        <f>IF(ISBLANK(L318),0,
 IF($L318="None (N)", 0, 1) *
 IF($L318="Low (L)", 0.22, 1) *
 IF($L318="High (H)", 0.56, 1))</f>
        <v>0</v>
      </c>
      <c r="AC318" s="9">
        <f>8.22 * $S318 * $T318 * $U318 * $X318</f>
        <v>0</v>
      </c>
      <c r="AD318" s="9">
        <f>(1 - ((1 - $Z318) * (1 - $AA318) * (1 - $AB318)))</f>
        <v>0</v>
      </c>
      <c r="AE318" s="9">
        <f>IF($I318="Unchanged (U)",
  $Y318 * $AD318,
  $Y318 * ($AD318 - 0.029) -
   3.25 * POWER($AD318 - 0.02, 15))</f>
        <v>1.0649600000000003E-25</v>
      </c>
      <c r="AF318" s="9">
        <f>IF($AE318&lt;=0, 0,
  IF($I318="Unchanged (U)",
    MIN($AC318 + $AE318, 10),
    MIN(($AC318 + $AE318) * 1.08, 10)))</f>
        <v>1.1501568000000004E-25</v>
      </c>
      <c r="AG318" s="77">
        <f>IF(ISBLANK(E321),0,
IF($E321="Non Applicable [0]", 0,1) *
IF($E321="Dégats limités sur la production [1]", 1,1) *
IF($E321="Dégats significatifs sur la production [2]",2,1)*
IF($E321="Dégats majeurs sur la production [3]",3,1) *
IF($E321="Arrêt de production sur le long terme [4]",4,1))</f>
        <v>0</v>
      </c>
      <c r="AH318" s="77">
        <f>IF(ISBLANK(G321),0,
IF($G321="Non Applicable [0]", 0,1) *
IF($G321="Non respect des engagements et SLA [1]", 1,1) *
IF($G321="Non respect d'une norme obligatoire (PCI-DSS, RGPD, …) [2]",2,1)*
IF($G321="Perte d'une certification (ISO, PCI-DSS, …) [3]", 3,1) *
IF($G321="Poursuite judiciaire possible [4]",4,1))</f>
        <v>0</v>
      </c>
      <c r="AI318" s="77">
        <f>IF(ISBLANK(I321),0,
IF($I321="Non Applicable [0]", 0,1) *
IF($I321="Les coûts de dommages sont moins élevés que résoudre le problème [1]", 1,1) *
IF($I321="Effet mineur sur le bénéfice annuel [2]",2,1)*
IF($I321="Effet significatif sur le bénéfice annuel [3]", 3,1) *
IF($I321="Pouvant amener au dépôt de bilan [4]",4,1))</f>
        <v>0</v>
      </c>
      <c r="AJ318" s="77">
        <f>IF(ISBLANK(K321),0,
IF($K321="Non Applicable [0]",0,1) *
IF($K321="Dégâts minimes [1]", 1,1) *
IF($K321="Perte de confiance [2]",2,1)*
IF($K321="Perte de grandes comptes [3]", 3,1) *
IF($K321="Dégradation de la marque [4]",4,1))</f>
        <v>0</v>
      </c>
    </row>
    <row r="319" spans="1:36">
      <c r="A319" s="146" t="s">
        <v>118</v>
      </c>
      <c r="B319" s="147"/>
      <c r="C319" s="147"/>
      <c r="D319" s="148"/>
      <c r="E319" s="188" t="s">
        <v>95</v>
      </c>
      <c r="F319" s="189"/>
      <c r="G319" s="189"/>
      <c r="H319" s="189"/>
      <c r="I319" s="189"/>
      <c r="J319" s="189"/>
      <c r="K319" s="189"/>
      <c r="L319" s="190"/>
      <c r="M319" s="72"/>
      <c r="N319" s="72"/>
      <c r="O319" s="74"/>
      <c r="P319" s="42"/>
      <c r="Q319" s="42"/>
      <c r="R319" s="42"/>
      <c r="S319" s="75"/>
      <c r="T319" s="75"/>
      <c r="U319" s="75"/>
      <c r="V319" s="75"/>
      <c r="W319" s="75"/>
      <c r="X319" s="75"/>
      <c r="Y319" s="75"/>
      <c r="Z319" s="75"/>
      <c r="AA319" s="75"/>
      <c r="AB319" s="75"/>
      <c r="AC319" s="75"/>
      <c r="AD319" s="75"/>
      <c r="AE319" s="75"/>
      <c r="AF319" s="75"/>
    </row>
    <row r="320" spans="1:36" ht="15.75" thickBot="1">
      <c r="A320" s="149"/>
      <c r="B320" s="150"/>
      <c r="C320" s="150"/>
      <c r="D320" s="151"/>
      <c r="E320" s="187" t="s">
        <v>24</v>
      </c>
      <c r="F320" s="187"/>
      <c r="G320" s="187" t="s">
        <v>26</v>
      </c>
      <c r="H320" s="187"/>
      <c r="I320" s="187" t="s">
        <v>23</v>
      </c>
      <c r="J320" s="187"/>
      <c r="K320" s="187" t="s">
        <v>25</v>
      </c>
      <c r="L320" s="191"/>
      <c r="M320" s="72"/>
      <c r="N320" s="72"/>
      <c r="O320" s="74"/>
      <c r="P320" s="42"/>
      <c r="Q320" s="42"/>
      <c r="R320" s="42"/>
      <c r="S320" s="75"/>
      <c r="T320" s="75"/>
      <c r="U320" s="75"/>
      <c r="V320" s="75"/>
      <c r="W320" s="75"/>
      <c r="X320" s="75"/>
      <c r="Y320" s="75"/>
      <c r="Z320" s="75"/>
      <c r="AA320" s="75"/>
      <c r="AB320" s="75"/>
      <c r="AC320" s="75"/>
      <c r="AD320" s="75"/>
      <c r="AE320" s="75"/>
      <c r="AF320" s="75"/>
    </row>
    <row r="321" spans="1:36" ht="50.45" customHeight="1" thickBot="1">
      <c r="A321" s="152"/>
      <c r="B321" s="153"/>
      <c r="C321" s="153"/>
      <c r="D321" s="154"/>
      <c r="E321" s="182"/>
      <c r="F321" s="182"/>
      <c r="G321" s="182"/>
      <c r="H321" s="182"/>
      <c r="I321" s="182"/>
      <c r="J321" s="182"/>
      <c r="K321" s="182"/>
      <c r="L321" s="183"/>
      <c r="M321" s="72"/>
      <c r="N321" s="72"/>
      <c r="O321" s="74"/>
      <c r="P321" s="42"/>
      <c r="Q321" s="42"/>
      <c r="R321" s="42"/>
      <c r="S321" s="75"/>
      <c r="T321" s="75"/>
      <c r="U321" s="75"/>
      <c r="V321" s="75"/>
      <c r="W321" s="75"/>
      <c r="X321" s="75"/>
      <c r="Y321" s="75"/>
      <c r="Z321" s="75"/>
      <c r="AA321" s="75"/>
      <c r="AB321" s="75"/>
      <c r="AC321" s="75"/>
      <c r="AD321" s="75"/>
      <c r="AE321" s="75"/>
      <c r="AF321" s="75"/>
    </row>
    <row r="322" spans="1:36" ht="15.75" customHeight="1"/>
    <row r="323" spans="1:36" ht="15.75" customHeight="1"/>
    <row r="324" spans="1:36" ht="15.75" customHeight="1" thickBot="1"/>
    <row r="325" spans="1:36" ht="34.15" customHeight="1" thickBot="1">
      <c r="A325" s="166">
        <v>31</v>
      </c>
      <c r="B325" s="167"/>
      <c r="C325" s="167"/>
      <c r="D325" s="168"/>
    </row>
    <row r="326" spans="1:36" ht="13.5" thickBot="1">
      <c r="A326" s="155" t="s">
        <v>33</v>
      </c>
      <c r="B326" s="157" t="s">
        <v>117</v>
      </c>
      <c r="C326" s="157" t="s">
        <v>77</v>
      </c>
      <c r="D326" s="159" t="s">
        <v>135</v>
      </c>
      <c r="E326" s="172" t="s">
        <v>37</v>
      </c>
      <c r="F326" s="173"/>
      <c r="G326" s="173"/>
      <c r="H326" s="173"/>
      <c r="I326" s="174"/>
      <c r="J326" s="175" t="s">
        <v>55</v>
      </c>
      <c r="K326" s="176"/>
      <c r="L326" s="177"/>
    </row>
    <row r="327" spans="1:36" ht="26.25" thickBot="1">
      <c r="A327" s="156"/>
      <c r="B327" s="158"/>
      <c r="C327" s="158"/>
      <c r="D327" s="160"/>
      <c r="E327" s="35" t="s">
        <v>54</v>
      </c>
      <c r="F327" s="11" t="s">
        <v>63</v>
      </c>
      <c r="G327" s="11" t="s">
        <v>64</v>
      </c>
      <c r="H327" s="11" t="s">
        <v>65</v>
      </c>
      <c r="I327" s="36" t="s">
        <v>36</v>
      </c>
      <c r="J327" s="35" t="s">
        <v>74</v>
      </c>
      <c r="K327" s="11" t="s">
        <v>73</v>
      </c>
      <c r="L327" s="36" t="s">
        <v>72</v>
      </c>
      <c r="M327" s="85" t="s">
        <v>75</v>
      </c>
      <c r="N327" s="46" t="s">
        <v>136</v>
      </c>
      <c r="O327" s="45" t="s">
        <v>139</v>
      </c>
      <c r="P327" s="33"/>
      <c r="Q327" s="33"/>
      <c r="R327" s="33"/>
      <c r="S327" s="41" t="s">
        <v>54</v>
      </c>
      <c r="T327" s="40" t="s">
        <v>67</v>
      </c>
      <c r="U327" s="40" t="s">
        <v>68</v>
      </c>
      <c r="V327" s="40" t="s">
        <v>57</v>
      </c>
      <c r="W327" s="40" t="s">
        <v>58</v>
      </c>
      <c r="X327" s="40" t="s">
        <v>69</v>
      </c>
      <c r="Y327" s="40" t="s">
        <v>36</v>
      </c>
      <c r="Z327" s="40" t="s">
        <v>70</v>
      </c>
      <c r="AA327" s="40" t="s">
        <v>66</v>
      </c>
      <c r="AB327" s="40" t="s">
        <v>71</v>
      </c>
      <c r="AC327" s="40" t="s">
        <v>59</v>
      </c>
      <c r="AD327" s="40" t="s">
        <v>60</v>
      </c>
      <c r="AE327" s="40" t="s">
        <v>61</v>
      </c>
      <c r="AF327" s="40" t="s">
        <v>62</v>
      </c>
      <c r="AG327" s="78" t="s">
        <v>104</v>
      </c>
      <c r="AH327" s="78" t="s">
        <v>103</v>
      </c>
      <c r="AI327" s="78" t="s">
        <v>105</v>
      </c>
      <c r="AJ327" s="78" t="s">
        <v>98</v>
      </c>
    </row>
    <row r="328" spans="1:36" ht="55.5" customHeight="1" thickBot="1">
      <c r="A328" s="88"/>
      <c r="B328" s="83"/>
      <c r="C328" s="84"/>
      <c r="D328" s="83"/>
      <c r="E328" s="28"/>
      <c r="F328" s="29"/>
      <c r="G328" s="30"/>
      <c r="H328" s="86"/>
      <c r="I328" s="87"/>
      <c r="J328" s="37"/>
      <c r="K328" s="38"/>
      <c r="L328" s="39"/>
      <c r="M328" s="59">
        <f>ROUNDUP(($AF328*10)/10, 1)</f>
        <v>0.1</v>
      </c>
      <c r="N328" s="59">
        <f>AVERAGE(AG328:AJ328) * 2.5</f>
        <v>0</v>
      </c>
      <c r="O328" s="34">
        <f>M328*N328 /10</f>
        <v>0</v>
      </c>
      <c r="P328" s="32"/>
      <c r="Q328" s="32"/>
      <c r="R328" s="32"/>
      <c r="S328" s="9">
        <f>IF(ISBLANK(E328),0,
 IF($E328="Network (N)", 0.85, 1) *
 IF($E328="Adjacent (A)", 0.62, 1) *
 IF($E328="Local (L)", 0.55, 1) *
 IF($E328="Physical (P)", 0.2, 1))</f>
        <v>0</v>
      </c>
      <c r="T328" s="9">
        <f>IF(ISBLANK(F328),0,
 IF($F328="High (H)", 0.44, 1) *
 IF($F328="Low (L)", 0.77, 1))</f>
        <v>0</v>
      </c>
      <c r="U328" s="9">
        <f>IF(ISBLANK(G328),0,
 IF($G328="None (N)", 0.85, 1) *
 IF($G328="Low (L)", $V328, 1) *
 IF($G328="High (H)", $W328, 1))</f>
        <v>0</v>
      </c>
      <c r="V328" s="9">
        <f>IF($I328="Unchanged (U)", 0.62, 0.68)</f>
        <v>0.68</v>
      </c>
      <c r="W328" s="9">
        <f>IF($I328="Unchanged (U)", 0.27, 0.5)</f>
        <v>0.5</v>
      </c>
      <c r="X328" s="9">
        <f>IF(ISBLANK(H328),0,
 IF($H328="None (N)", 0.85, 1) *
 IF($H328="Required (R)", 0.62, 1))</f>
        <v>0</v>
      </c>
      <c r="Y328" s="9">
        <f>IF(ISBLANK(I328),0,
 IF($I328="Unchanged (U)", 6.42, 1) *
 IF($I328="Changed ( C )", 7.52, 1))</f>
        <v>0</v>
      </c>
      <c r="Z328" s="9">
        <f>IF(ISBLANK(J328),0,
 IF($J328="None (N)", 0, 1) *
 IF($J328="Low (L)", 0.22, 1) *
 IF($J328="High (H)", 0.56, 1))</f>
        <v>0</v>
      </c>
      <c r="AA328" s="9">
        <f>IF(ISBLANK(K328),0,
 IF($K328="None (N)", 0, 1) *
 IF($K328="Low (L)", 0.22, 1) *
 IF($K328="High (H)", 0.56, 1))</f>
        <v>0</v>
      </c>
      <c r="AB328" s="9">
        <f>IF(ISBLANK(L328),0,
 IF($L328="None (N)", 0, 1) *
 IF($L328="Low (L)", 0.22, 1) *
 IF($L328="High (H)", 0.56, 1))</f>
        <v>0</v>
      </c>
      <c r="AC328" s="9">
        <f>8.22 * $S328 * $T328 * $U328 * $X328</f>
        <v>0</v>
      </c>
      <c r="AD328" s="9">
        <f>(1 - ((1 - $Z328) * (1 - $AA328) * (1 - $AB328)))</f>
        <v>0</v>
      </c>
      <c r="AE328" s="9">
        <f>IF($I328="Unchanged (U)",
  $Y328 * $AD328,
  $Y328 * ($AD328 - 0.029) -
   3.25 * POWER($AD328 - 0.02, 15))</f>
        <v>1.0649600000000003E-25</v>
      </c>
      <c r="AF328" s="9">
        <f>IF($AE328&lt;=0, 0,
  IF($I328="Unchanged (U)",
    MIN($AC328 + $AE328, 10),
    MIN(($AC328 + $AE328) * 1.08, 10)))</f>
        <v>1.1501568000000004E-25</v>
      </c>
      <c r="AG328" s="77">
        <f>IF(ISBLANK(E331),0,
IF($E331="Non Applicable [0]", 0,1) *
IF($E331="Dégats limités sur la production [1]", 1,1) *
IF($E331="Dégats significatifs sur la production [2]",2,1)*
IF($E331="Dégats majeurs sur la production [3]",3,1) *
IF($E331="Arrêt de production sur le long terme [4]",4,1))</f>
        <v>0</v>
      </c>
      <c r="AH328" s="77">
        <f>IF(ISBLANK(G331),0,
IF($G331="Non Applicable [0]", 0,1) *
IF($G331="Non respect des engagements et SLA [1]", 1,1) *
IF($G331="Non respect d'une norme obligatoire (PCI-DSS, RGPD, …) [2]",2,1)*
IF($G331="Perte d'une certification (ISO, PCI-DSS, …) [3]", 3,1) *
IF($G331="Poursuite judiciaire possible [4]",4,1))</f>
        <v>0</v>
      </c>
      <c r="AI328" s="77">
        <f>IF(ISBLANK(I331),0,
IF($I331="Non Applicable [0]", 0,1) *
IF($I331="Les coûts de dommages sont moins élevés que résoudre le problème [1]", 1,1) *
IF($I331="Effet mineur sur le bénéfice annuel [2]",2,1)*
IF($I331="Effet significatif sur le bénéfice annuel [3]", 3,1) *
IF($I331="Pouvant amener au dépôt de bilan [4]",4,1))</f>
        <v>0</v>
      </c>
      <c r="AJ328" s="77">
        <f>IF(ISBLANK(K331),0,
IF($K331="Non Applicable [0]",0,1) *
IF($K331="Dégâts minimes [1]", 1,1) *
IF($K331="Perte de confiance [2]",2,1)*
IF($K331="Perte de grandes comptes [3]", 3,1) *
IF($K331="Dégradation de la marque [4]",4,1))</f>
        <v>0</v>
      </c>
    </row>
    <row r="329" spans="1:36">
      <c r="A329" s="146" t="s">
        <v>118</v>
      </c>
      <c r="B329" s="147"/>
      <c r="C329" s="147"/>
      <c r="D329" s="148"/>
      <c r="E329" s="188" t="s">
        <v>95</v>
      </c>
      <c r="F329" s="189"/>
      <c r="G329" s="189"/>
      <c r="H329" s="189"/>
      <c r="I329" s="189"/>
      <c r="J329" s="189"/>
      <c r="K329" s="189"/>
      <c r="L329" s="190"/>
      <c r="M329" s="72"/>
      <c r="N329" s="72"/>
      <c r="O329" s="74"/>
      <c r="P329" s="42"/>
      <c r="Q329" s="42"/>
      <c r="R329" s="42"/>
      <c r="S329" s="75"/>
      <c r="T329" s="75"/>
      <c r="U329" s="75"/>
      <c r="V329" s="75"/>
      <c r="W329" s="75"/>
      <c r="X329" s="75"/>
      <c r="Y329" s="75"/>
      <c r="Z329" s="75"/>
      <c r="AA329" s="75"/>
      <c r="AB329" s="75"/>
      <c r="AC329" s="75"/>
      <c r="AD329" s="75"/>
      <c r="AE329" s="75"/>
      <c r="AF329" s="75"/>
    </row>
    <row r="330" spans="1:36" ht="15.75" thickBot="1">
      <c r="A330" s="149"/>
      <c r="B330" s="150"/>
      <c r="C330" s="150"/>
      <c r="D330" s="151"/>
      <c r="E330" s="187" t="s">
        <v>24</v>
      </c>
      <c r="F330" s="187"/>
      <c r="G330" s="187" t="s">
        <v>26</v>
      </c>
      <c r="H330" s="187"/>
      <c r="I330" s="187" t="s">
        <v>23</v>
      </c>
      <c r="J330" s="187"/>
      <c r="K330" s="187" t="s">
        <v>25</v>
      </c>
      <c r="L330" s="191"/>
      <c r="M330" s="72"/>
      <c r="N330" s="72"/>
      <c r="O330" s="74"/>
      <c r="P330" s="42"/>
      <c r="Q330" s="42"/>
      <c r="R330" s="42"/>
      <c r="S330" s="75"/>
      <c r="T330" s="75"/>
      <c r="U330" s="75"/>
      <c r="V330" s="75"/>
      <c r="W330" s="75"/>
      <c r="X330" s="75"/>
      <c r="Y330" s="75"/>
      <c r="Z330" s="75"/>
      <c r="AA330" s="75"/>
      <c r="AB330" s="75"/>
      <c r="AC330" s="75"/>
      <c r="AD330" s="75"/>
      <c r="AE330" s="75"/>
      <c r="AF330" s="75"/>
    </row>
    <row r="331" spans="1:36" ht="50.45" customHeight="1" thickBot="1">
      <c r="A331" s="152"/>
      <c r="B331" s="153"/>
      <c r="C331" s="153"/>
      <c r="D331" s="154"/>
      <c r="E331" s="182"/>
      <c r="F331" s="182"/>
      <c r="G331" s="182"/>
      <c r="H331" s="182"/>
      <c r="I331" s="182"/>
      <c r="J331" s="182"/>
      <c r="K331" s="182"/>
      <c r="L331" s="183"/>
      <c r="M331" s="72"/>
      <c r="N331" s="72"/>
      <c r="O331" s="74"/>
      <c r="P331" s="42"/>
      <c r="Q331" s="42"/>
      <c r="R331" s="42"/>
      <c r="S331" s="75"/>
      <c r="T331" s="75"/>
      <c r="U331" s="75"/>
      <c r="V331" s="75"/>
      <c r="W331" s="75"/>
      <c r="X331" s="75"/>
      <c r="Y331" s="75"/>
      <c r="Z331" s="75"/>
      <c r="AA331" s="75"/>
      <c r="AB331" s="75"/>
      <c r="AC331" s="75"/>
      <c r="AD331" s="75"/>
      <c r="AE331" s="75"/>
      <c r="AF331" s="75"/>
    </row>
    <row r="332" spans="1:36" ht="15.75" customHeight="1"/>
    <row r="333" spans="1:36" ht="15.75" customHeight="1"/>
    <row r="334" spans="1:36" ht="15.75" customHeight="1" thickBot="1"/>
    <row r="335" spans="1:36" ht="37.15" customHeight="1" thickBot="1">
      <c r="A335" s="166">
        <v>32</v>
      </c>
      <c r="B335" s="167"/>
      <c r="C335" s="167"/>
      <c r="D335" s="168"/>
    </row>
    <row r="336" spans="1:36" ht="13.5" thickBot="1">
      <c r="A336" s="155" t="s">
        <v>33</v>
      </c>
      <c r="B336" s="157" t="s">
        <v>117</v>
      </c>
      <c r="C336" s="157" t="s">
        <v>77</v>
      </c>
      <c r="D336" s="159" t="s">
        <v>135</v>
      </c>
      <c r="E336" s="172" t="s">
        <v>37</v>
      </c>
      <c r="F336" s="173"/>
      <c r="G336" s="173"/>
      <c r="H336" s="173"/>
      <c r="I336" s="174"/>
      <c r="J336" s="175" t="s">
        <v>55</v>
      </c>
      <c r="K336" s="176"/>
      <c r="L336" s="177"/>
    </row>
    <row r="337" spans="1:36" ht="26.25" thickBot="1">
      <c r="A337" s="156"/>
      <c r="B337" s="158"/>
      <c r="C337" s="158"/>
      <c r="D337" s="160"/>
      <c r="E337" s="35" t="s">
        <v>54</v>
      </c>
      <c r="F337" s="11" t="s">
        <v>63</v>
      </c>
      <c r="G337" s="11" t="s">
        <v>64</v>
      </c>
      <c r="H337" s="11" t="s">
        <v>65</v>
      </c>
      <c r="I337" s="36" t="s">
        <v>36</v>
      </c>
      <c r="J337" s="35" t="s">
        <v>74</v>
      </c>
      <c r="K337" s="11" t="s">
        <v>73</v>
      </c>
      <c r="L337" s="36" t="s">
        <v>72</v>
      </c>
      <c r="M337" s="85" t="s">
        <v>75</v>
      </c>
      <c r="N337" s="46" t="s">
        <v>136</v>
      </c>
      <c r="O337" s="45" t="s">
        <v>139</v>
      </c>
      <c r="P337" s="33"/>
      <c r="Q337" s="33"/>
      <c r="R337" s="33"/>
      <c r="S337" s="41" t="s">
        <v>54</v>
      </c>
      <c r="T337" s="40" t="s">
        <v>67</v>
      </c>
      <c r="U337" s="40" t="s">
        <v>68</v>
      </c>
      <c r="V337" s="40" t="s">
        <v>57</v>
      </c>
      <c r="W337" s="40" t="s">
        <v>58</v>
      </c>
      <c r="X337" s="40" t="s">
        <v>69</v>
      </c>
      <c r="Y337" s="40" t="s">
        <v>36</v>
      </c>
      <c r="Z337" s="40" t="s">
        <v>70</v>
      </c>
      <c r="AA337" s="40" t="s">
        <v>66</v>
      </c>
      <c r="AB337" s="40" t="s">
        <v>71</v>
      </c>
      <c r="AC337" s="40" t="s">
        <v>59</v>
      </c>
      <c r="AD337" s="40" t="s">
        <v>60</v>
      </c>
      <c r="AE337" s="40" t="s">
        <v>61</v>
      </c>
      <c r="AF337" s="40" t="s">
        <v>62</v>
      </c>
      <c r="AG337" s="78" t="s">
        <v>104</v>
      </c>
      <c r="AH337" s="78" t="s">
        <v>103</v>
      </c>
      <c r="AI337" s="78" t="s">
        <v>105</v>
      </c>
      <c r="AJ337" s="78" t="s">
        <v>98</v>
      </c>
    </row>
    <row r="338" spans="1:36" ht="55.5" customHeight="1" thickBot="1">
      <c r="A338" s="88"/>
      <c r="B338" s="83"/>
      <c r="C338" s="84"/>
      <c r="D338" s="83"/>
      <c r="E338" s="28"/>
      <c r="F338" s="29"/>
      <c r="G338" s="30"/>
      <c r="H338" s="86"/>
      <c r="I338" s="87"/>
      <c r="J338" s="37"/>
      <c r="K338" s="38"/>
      <c r="L338" s="39"/>
      <c r="M338" s="59">
        <f>ROUNDUP(($AF338*10)/10, 1)</f>
        <v>0.1</v>
      </c>
      <c r="N338" s="59">
        <f>AVERAGE(AG338:AJ338) * 2.5</f>
        <v>0</v>
      </c>
      <c r="O338" s="34">
        <f>M338*N338 /10</f>
        <v>0</v>
      </c>
      <c r="P338" s="32"/>
      <c r="Q338" s="32"/>
      <c r="R338" s="32"/>
      <c r="S338" s="9">
        <f>IF(ISBLANK(E338),0,
 IF($E338="Network (N)", 0.85, 1) *
 IF($E338="Adjacent (A)", 0.62, 1) *
 IF($E338="Local (L)", 0.55, 1) *
 IF($E338="Physical (P)", 0.2, 1))</f>
        <v>0</v>
      </c>
      <c r="T338" s="9">
        <f>IF(ISBLANK(F338),0,
 IF($F338="High (H)", 0.44, 1) *
 IF($F338="Low (L)", 0.77, 1))</f>
        <v>0</v>
      </c>
      <c r="U338" s="9">
        <f>IF(ISBLANK(G338),0,
 IF($G338="None (N)", 0.85, 1) *
 IF($G338="Low (L)", $V338, 1) *
 IF($G338="High (H)", $W338, 1))</f>
        <v>0</v>
      </c>
      <c r="V338" s="9">
        <f>IF($I338="Unchanged (U)", 0.62, 0.68)</f>
        <v>0.68</v>
      </c>
      <c r="W338" s="9">
        <f>IF($I338="Unchanged (U)", 0.27, 0.5)</f>
        <v>0.5</v>
      </c>
      <c r="X338" s="9">
        <f>IF(ISBLANK(H338),0,
 IF($H338="None (N)", 0.85, 1) *
 IF($H338="Required (R)", 0.62, 1))</f>
        <v>0</v>
      </c>
      <c r="Y338" s="9">
        <f>IF(ISBLANK(I338),0,
 IF($I338="Unchanged (U)", 6.42, 1) *
 IF($I338="Changed ( C )", 7.52, 1))</f>
        <v>0</v>
      </c>
      <c r="Z338" s="9">
        <f>IF(ISBLANK(J338),0,
 IF($J338="None (N)", 0, 1) *
 IF($J338="Low (L)", 0.22, 1) *
 IF($J338="High (H)", 0.56, 1))</f>
        <v>0</v>
      </c>
      <c r="AA338" s="9">
        <f>IF(ISBLANK(K338),0,
 IF($K338="None (N)", 0, 1) *
 IF($K338="Low (L)", 0.22, 1) *
 IF($K338="High (H)", 0.56, 1))</f>
        <v>0</v>
      </c>
      <c r="AB338" s="9">
        <f>IF(ISBLANK(L338),0,
 IF($L338="None (N)", 0, 1) *
 IF($L338="Low (L)", 0.22, 1) *
 IF($L338="High (H)", 0.56, 1))</f>
        <v>0</v>
      </c>
      <c r="AC338" s="9">
        <f>8.22 * $S338 * $T338 * $U338 * $X338</f>
        <v>0</v>
      </c>
      <c r="AD338" s="9">
        <f>(1 - ((1 - $Z338) * (1 - $AA338) * (1 - $AB338)))</f>
        <v>0</v>
      </c>
      <c r="AE338" s="9">
        <f>IF($I338="Unchanged (U)",
  $Y338 * $AD338,
  $Y338 * ($AD338 - 0.029) -
   3.25 * POWER($AD338 - 0.02, 15))</f>
        <v>1.0649600000000003E-25</v>
      </c>
      <c r="AF338" s="9">
        <f>IF($AE338&lt;=0, 0,
  IF($I338="Unchanged (U)",
    MIN($AC338 + $AE338, 10),
    MIN(($AC338 + $AE338) * 1.08, 10)))</f>
        <v>1.1501568000000004E-25</v>
      </c>
      <c r="AG338" s="77">
        <f>IF(ISBLANK(E341),0,
IF($E341="Non Applicable [0]", 0,1) *
IF($E341="Dégats limités sur la production [1]", 1,1) *
IF($E341="Dégats significatifs sur la production [2]",2,1)*
IF($E341="Dégats majeurs sur la production [3]",3,1) *
IF($E341="Arrêt de production sur le long terme [4]",4,1))</f>
        <v>0</v>
      </c>
      <c r="AH338" s="77">
        <f>IF(ISBLANK(G341),0,
IF($G341="Non Applicable [0]", 0,1) *
IF($G341="Non respect des engagements et SLA [1]", 1,1) *
IF($G341="Non respect d'une norme obligatoire (PCI-DSS, RGPD, …) [2]",2,1)*
IF($G341="Perte d'une certification (ISO, PCI-DSS, …) [3]", 3,1) *
IF($G341="Poursuite judiciaire possible [4]",4,1))</f>
        <v>0</v>
      </c>
      <c r="AI338" s="77">
        <f>IF(ISBLANK(I341),0,
IF($I341="Non Applicable [0]", 0,1) *
IF($I341="Les coûts de dommages sont moins élevés que résoudre le problème [1]", 1,1) *
IF($I341="Effet mineur sur le bénéfice annuel [2]",2,1)*
IF($I341="Effet significatif sur le bénéfice annuel [3]", 3,1) *
IF($I341="Pouvant amener au dépôt de bilan [4]",4,1))</f>
        <v>0</v>
      </c>
      <c r="AJ338" s="77">
        <f>IF(ISBLANK(K341),0,
IF($K341="Non Applicable [0]",0,1) *
IF($K341="Dégâts minimes [1]", 1,1) *
IF($K341="Perte de confiance [2]",2,1)*
IF($K341="Perte de grandes comptes [3]", 3,1) *
IF($K341="Dégradation de la marque [4]",4,1))</f>
        <v>0</v>
      </c>
    </row>
    <row r="339" spans="1:36">
      <c r="A339" s="146" t="s">
        <v>118</v>
      </c>
      <c r="B339" s="147"/>
      <c r="C339" s="147"/>
      <c r="D339" s="148"/>
      <c r="E339" s="188" t="s">
        <v>95</v>
      </c>
      <c r="F339" s="189"/>
      <c r="G339" s="189"/>
      <c r="H339" s="189"/>
      <c r="I339" s="189"/>
      <c r="J339" s="189"/>
      <c r="K339" s="189"/>
      <c r="L339" s="190"/>
      <c r="M339" s="72"/>
      <c r="N339" s="72"/>
      <c r="O339" s="74"/>
      <c r="P339" s="42"/>
      <c r="Q339" s="42"/>
      <c r="R339" s="42"/>
      <c r="S339" s="75"/>
      <c r="T339" s="75"/>
      <c r="U339" s="75"/>
      <c r="V339" s="75"/>
      <c r="W339" s="75"/>
      <c r="X339" s="75"/>
      <c r="Y339" s="75"/>
      <c r="Z339" s="75"/>
      <c r="AA339" s="75"/>
      <c r="AB339" s="75"/>
      <c r="AC339" s="75"/>
      <c r="AD339" s="75"/>
      <c r="AE339" s="75"/>
      <c r="AF339" s="75"/>
    </row>
    <row r="340" spans="1:36" ht="15.75" thickBot="1">
      <c r="A340" s="149"/>
      <c r="B340" s="150"/>
      <c r="C340" s="150"/>
      <c r="D340" s="151"/>
      <c r="E340" s="187" t="s">
        <v>24</v>
      </c>
      <c r="F340" s="187"/>
      <c r="G340" s="187" t="s">
        <v>26</v>
      </c>
      <c r="H340" s="187"/>
      <c r="I340" s="187" t="s">
        <v>23</v>
      </c>
      <c r="J340" s="187"/>
      <c r="K340" s="187" t="s">
        <v>25</v>
      </c>
      <c r="L340" s="191"/>
      <c r="M340" s="72"/>
      <c r="N340" s="72"/>
      <c r="O340" s="74"/>
      <c r="P340" s="42"/>
      <c r="Q340" s="42"/>
      <c r="R340" s="42"/>
      <c r="S340" s="75"/>
      <c r="T340" s="75"/>
      <c r="U340" s="75"/>
      <c r="V340" s="75"/>
      <c r="W340" s="75"/>
      <c r="X340" s="75"/>
      <c r="Y340" s="75"/>
      <c r="Z340" s="75"/>
      <c r="AA340" s="75"/>
      <c r="AB340" s="75"/>
      <c r="AC340" s="75"/>
      <c r="AD340" s="75"/>
      <c r="AE340" s="75"/>
      <c r="AF340" s="75"/>
    </row>
    <row r="341" spans="1:36" ht="50.45" customHeight="1" thickBot="1">
      <c r="A341" s="152"/>
      <c r="B341" s="153"/>
      <c r="C341" s="153"/>
      <c r="D341" s="154"/>
      <c r="E341" s="182"/>
      <c r="F341" s="182"/>
      <c r="G341" s="182"/>
      <c r="H341" s="182"/>
      <c r="I341" s="182"/>
      <c r="J341" s="182"/>
      <c r="K341" s="182"/>
      <c r="L341" s="183"/>
      <c r="M341" s="72"/>
      <c r="N341" s="72"/>
      <c r="O341" s="74"/>
      <c r="P341" s="42"/>
      <c r="Q341" s="42"/>
      <c r="R341" s="42"/>
      <c r="S341" s="75"/>
      <c r="T341" s="75"/>
      <c r="U341" s="75"/>
      <c r="V341" s="75"/>
      <c r="W341" s="75"/>
      <c r="X341" s="75"/>
      <c r="Y341" s="75"/>
      <c r="Z341" s="75"/>
      <c r="AA341" s="75"/>
      <c r="AB341" s="75"/>
      <c r="AC341" s="75"/>
      <c r="AD341" s="75"/>
      <c r="AE341" s="75"/>
      <c r="AF341" s="75"/>
    </row>
    <row r="342" spans="1:36" ht="15.75" customHeight="1"/>
    <row r="343" spans="1:36" ht="12.75"/>
    <row r="344" spans="1:36" ht="13.5" thickBot="1"/>
    <row r="345" spans="1:36" ht="30" customHeight="1" thickBot="1">
      <c r="A345" s="166">
        <v>33</v>
      </c>
      <c r="B345" s="167"/>
      <c r="C345" s="167"/>
      <c r="D345" s="168"/>
    </row>
    <row r="346" spans="1:36" ht="13.5" thickBot="1">
      <c r="A346" s="155" t="s">
        <v>33</v>
      </c>
      <c r="B346" s="157" t="s">
        <v>117</v>
      </c>
      <c r="C346" s="157" t="s">
        <v>77</v>
      </c>
      <c r="D346" s="159" t="s">
        <v>135</v>
      </c>
      <c r="E346" s="172" t="s">
        <v>37</v>
      </c>
      <c r="F346" s="173"/>
      <c r="G346" s="173"/>
      <c r="H346" s="173"/>
      <c r="I346" s="174"/>
      <c r="J346" s="175" t="s">
        <v>55</v>
      </c>
      <c r="K346" s="176"/>
      <c r="L346" s="177"/>
    </row>
    <row r="347" spans="1:36" ht="26.25" thickBot="1">
      <c r="A347" s="156"/>
      <c r="B347" s="158"/>
      <c r="C347" s="158"/>
      <c r="D347" s="160"/>
      <c r="E347" s="35" t="s">
        <v>54</v>
      </c>
      <c r="F347" s="11" t="s">
        <v>63</v>
      </c>
      <c r="G347" s="11" t="s">
        <v>64</v>
      </c>
      <c r="H347" s="11" t="s">
        <v>65</v>
      </c>
      <c r="I347" s="36" t="s">
        <v>36</v>
      </c>
      <c r="J347" s="35" t="s">
        <v>74</v>
      </c>
      <c r="K347" s="11" t="s">
        <v>73</v>
      </c>
      <c r="L347" s="36" t="s">
        <v>72</v>
      </c>
      <c r="M347" s="85" t="s">
        <v>75</v>
      </c>
      <c r="N347" s="46" t="s">
        <v>136</v>
      </c>
      <c r="O347" s="45" t="s">
        <v>139</v>
      </c>
      <c r="P347" s="33"/>
      <c r="Q347" s="33"/>
      <c r="R347" s="33"/>
      <c r="S347" s="41" t="s">
        <v>54</v>
      </c>
      <c r="T347" s="40" t="s">
        <v>67</v>
      </c>
      <c r="U347" s="40" t="s">
        <v>68</v>
      </c>
      <c r="V347" s="40" t="s">
        <v>57</v>
      </c>
      <c r="W347" s="40" t="s">
        <v>58</v>
      </c>
      <c r="X347" s="40" t="s">
        <v>69</v>
      </c>
      <c r="Y347" s="40" t="s">
        <v>36</v>
      </c>
      <c r="Z347" s="40" t="s">
        <v>70</v>
      </c>
      <c r="AA347" s="40" t="s">
        <v>66</v>
      </c>
      <c r="AB347" s="40" t="s">
        <v>71</v>
      </c>
      <c r="AC347" s="40" t="s">
        <v>59</v>
      </c>
      <c r="AD347" s="40" t="s">
        <v>60</v>
      </c>
      <c r="AE347" s="40" t="s">
        <v>61</v>
      </c>
      <c r="AF347" s="40" t="s">
        <v>62</v>
      </c>
      <c r="AG347" s="78" t="s">
        <v>104</v>
      </c>
      <c r="AH347" s="78" t="s">
        <v>103</v>
      </c>
      <c r="AI347" s="78" t="s">
        <v>105</v>
      </c>
      <c r="AJ347" s="78" t="s">
        <v>98</v>
      </c>
    </row>
    <row r="348" spans="1:36" ht="55.5" customHeight="1" thickBot="1">
      <c r="A348" s="88"/>
      <c r="B348" s="83"/>
      <c r="C348" s="84"/>
      <c r="D348" s="83"/>
      <c r="E348" s="28"/>
      <c r="F348" s="29"/>
      <c r="G348" s="30"/>
      <c r="H348" s="86"/>
      <c r="I348" s="87"/>
      <c r="J348" s="37"/>
      <c r="K348" s="38"/>
      <c r="L348" s="39"/>
      <c r="M348" s="59">
        <f>ROUNDUP(($AF348*10)/10, 1)</f>
        <v>0.1</v>
      </c>
      <c r="N348" s="59">
        <f>AVERAGE(AG348:AJ348) * 2.5</f>
        <v>0</v>
      </c>
      <c r="O348" s="34">
        <f>M348*N348 /10</f>
        <v>0</v>
      </c>
      <c r="P348" s="32"/>
      <c r="Q348" s="32"/>
      <c r="R348" s="32"/>
      <c r="S348" s="9">
        <f>IF(ISBLANK(E348),0,
 IF($E348="Network (N)", 0.85, 1) *
 IF($E348="Adjacent (A)", 0.62, 1) *
 IF($E348="Local (L)", 0.55, 1) *
 IF($E348="Physical (P)", 0.2, 1))</f>
        <v>0</v>
      </c>
      <c r="T348" s="9">
        <f>IF(ISBLANK(F348),0,
 IF($F348="High (H)", 0.44, 1) *
 IF($F348="Low (L)", 0.77, 1))</f>
        <v>0</v>
      </c>
      <c r="U348" s="9">
        <f>IF(ISBLANK(G348),0,
 IF($G348="None (N)", 0.85, 1) *
 IF($G348="Low (L)", $V348, 1) *
 IF($G348="High (H)", $W348, 1))</f>
        <v>0</v>
      </c>
      <c r="V348" s="9">
        <f>IF($I348="Unchanged (U)", 0.62, 0.68)</f>
        <v>0.68</v>
      </c>
      <c r="W348" s="9">
        <f>IF($I348="Unchanged (U)", 0.27, 0.5)</f>
        <v>0.5</v>
      </c>
      <c r="X348" s="9">
        <f>IF(ISBLANK(H348),0,
 IF($H348="None (N)", 0.85, 1) *
 IF($H348="Required (R)", 0.62, 1))</f>
        <v>0</v>
      </c>
      <c r="Y348" s="9">
        <f>IF(ISBLANK(I348),0,
 IF($I348="Unchanged (U)", 6.42, 1) *
 IF($I348="Changed ( C )", 7.52, 1))</f>
        <v>0</v>
      </c>
      <c r="Z348" s="9">
        <f>IF(ISBLANK(J348),0,
 IF($J348="None (N)", 0, 1) *
 IF($J348="Low (L)", 0.22, 1) *
 IF($J348="High (H)", 0.56, 1))</f>
        <v>0</v>
      </c>
      <c r="AA348" s="9">
        <f>IF(ISBLANK(K348),0,
 IF($K348="None (N)", 0, 1) *
 IF($K348="Low (L)", 0.22, 1) *
 IF($K348="High (H)", 0.56, 1))</f>
        <v>0</v>
      </c>
      <c r="AB348" s="9">
        <f>IF(ISBLANK(L348),0,
 IF($L348="None (N)", 0, 1) *
 IF($L348="Low (L)", 0.22, 1) *
 IF($L348="High (H)", 0.56, 1))</f>
        <v>0</v>
      </c>
      <c r="AC348" s="9">
        <f>8.22 * $S348 * $T348 * $U348 * $X348</f>
        <v>0</v>
      </c>
      <c r="AD348" s="9">
        <f>(1 - ((1 - $Z348) * (1 - $AA348) * (1 - $AB348)))</f>
        <v>0</v>
      </c>
      <c r="AE348" s="9">
        <f>IF($I348="Unchanged (U)",
  $Y348 * $AD348,
  $Y348 * ($AD348 - 0.029) -
   3.25 * POWER($AD348 - 0.02, 15))</f>
        <v>1.0649600000000003E-25</v>
      </c>
      <c r="AF348" s="9">
        <f>IF($AE348&lt;=0, 0,
  IF($I348="Unchanged (U)",
    MIN($AC348 + $AE348, 10),
    MIN(($AC348 + $AE348) * 1.08, 10)))</f>
        <v>1.1501568000000004E-25</v>
      </c>
      <c r="AG348" s="77">
        <f>IF(ISBLANK(E351),0,
IF($E351="Non Applicable [0]", 0,1) *
IF($E351="Dégats limités sur la production [1]", 1,1) *
IF($E351="Dégats significatifs sur la production [2]",2,1)*
IF($E351="Dégats majeurs sur la production [3]",3,1) *
IF($E351="Arrêt de production sur le long terme [4]",4,1))</f>
        <v>0</v>
      </c>
      <c r="AH348" s="77">
        <f>IF(ISBLANK(G351),0,
IF($G351="Non Applicable [0]", 0,1) *
IF($G351="Non respect des engagements et SLA [1]", 1,1) *
IF($G351="Non respect d'une norme obligatoire (PCI-DSS, RGPD, …) [2]",2,1)*
IF($G351="Perte d'une certification (ISO, PCI-DSS, …) [3]", 3,1) *
IF($G351="Poursuite judiciaire possible [4]",4,1))</f>
        <v>0</v>
      </c>
      <c r="AI348" s="77">
        <f>IF(ISBLANK(I351),0,
IF($I351="Non Applicable [0]", 0,1) *
IF($I351="Les coûts de dommages sont moins élevés que résoudre le problème [1]", 1,1) *
IF($I351="Effet mineur sur le bénéfice annuel [2]",2,1)*
IF($I351="Effet significatif sur le bénéfice annuel [3]", 3,1) *
IF($I351="Pouvant amener au dépôt de bilan [4]",4,1))</f>
        <v>0</v>
      </c>
      <c r="AJ348" s="77">
        <f>IF(ISBLANK(K351),0,
IF($K351="Non Applicable [0]",0,1) *
IF($K351="Dégâts minimes [1]", 1,1) *
IF($K351="Perte de confiance [2]",2,1)*
IF($K351="Perte de grandes comptes [3]", 3,1) *
IF($K351="Dégradation de la marque [4]",4,1))</f>
        <v>0</v>
      </c>
    </row>
    <row r="349" spans="1:36">
      <c r="A349" s="146" t="s">
        <v>118</v>
      </c>
      <c r="B349" s="147"/>
      <c r="C349" s="147"/>
      <c r="D349" s="148"/>
      <c r="E349" s="188" t="s">
        <v>95</v>
      </c>
      <c r="F349" s="189"/>
      <c r="G349" s="189"/>
      <c r="H349" s="189"/>
      <c r="I349" s="189"/>
      <c r="J349" s="189"/>
      <c r="K349" s="189"/>
      <c r="L349" s="190"/>
      <c r="M349" s="72"/>
      <c r="N349" s="72"/>
      <c r="O349" s="74"/>
      <c r="P349" s="42"/>
      <c r="Q349" s="42"/>
      <c r="R349" s="42"/>
      <c r="S349" s="75"/>
      <c r="T349" s="75"/>
      <c r="U349" s="75"/>
      <c r="V349" s="75"/>
      <c r="W349" s="75"/>
      <c r="X349" s="75"/>
      <c r="Y349" s="75"/>
      <c r="Z349" s="75"/>
      <c r="AA349" s="75"/>
      <c r="AB349" s="75"/>
      <c r="AC349" s="75"/>
      <c r="AD349" s="75"/>
      <c r="AE349" s="75"/>
      <c r="AF349" s="75"/>
    </row>
    <row r="350" spans="1:36" ht="15.75" thickBot="1">
      <c r="A350" s="149"/>
      <c r="B350" s="150"/>
      <c r="C350" s="150"/>
      <c r="D350" s="151"/>
      <c r="E350" s="187" t="s">
        <v>24</v>
      </c>
      <c r="F350" s="187"/>
      <c r="G350" s="187" t="s">
        <v>26</v>
      </c>
      <c r="H350" s="187"/>
      <c r="I350" s="187" t="s">
        <v>23</v>
      </c>
      <c r="J350" s="187"/>
      <c r="K350" s="187" t="s">
        <v>25</v>
      </c>
      <c r="L350" s="191"/>
      <c r="M350" s="72"/>
      <c r="N350" s="72"/>
      <c r="O350" s="74"/>
      <c r="P350" s="42"/>
      <c r="Q350" s="42"/>
      <c r="R350" s="42"/>
      <c r="S350" s="75"/>
      <c r="T350" s="75"/>
      <c r="U350" s="75"/>
      <c r="V350" s="75"/>
      <c r="W350" s="75"/>
      <c r="X350" s="75"/>
      <c r="Y350" s="75"/>
      <c r="Z350" s="75"/>
      <c r="AA350" s="75"/>
      <c r="AB350" s="75"/>
      <c r="AC350" s="75"/>
      <c r="AD350" s="75"/>
      <c r="AE350" s="75"/>
      <c r="AF350" s="75"/>
    </row>
    <row r="351" spans="1:36" ht="50.45" customHeight="1" thickBot="1">
      <c r="A351" s="152"/>
      <c r="B351" s="153"/>
      <c r="C351" s="153"/>
      <c r="D351" s="154"/>
      <c r="E351" s="182"/>
      <c r="F351" s="182"/>
      <c r="G351" s="182"/>
      <c r="H351" s="182"/>
      <c r="I351" s="182"/>
      <c r="J351" s="182"/>
      <c r="K351" s="182"/>
      <c r="L351" s="183"/>
      <c r="M351" s="72"/>
      <c r="N351" s="72"/>
      <c r="O351" s="74"/>
      <c r="P351" s="42"/>
      <c r="Q351" s="42"/>
      <c r="R351" s="42"/>
      <c r="S351" s="75"/>
      <c r="T351" s="75"/>
      <c r="U351" s="75"/>
      <c r="V351" s="75"/>
      <c r="W351" s="75"/>
      <c r="X351" s="75"/>
      <c r="Y351" s="75"/>
      <c r="Z351" s="75"/>
      <c r="AA351" s="75"/>
      <c r="AB351" s="75"/>
      <c r="AC351" s="75"/>
      <c r="AD351" s="75"/>
      <c r="AE351" s="75"/>
      <c r="AF351" s="75"/>
    </row>
    <row r="352" spans="1:36" ht="15.75" customHeight="1"/>
    <row r="353" spans="1:36" ht="15.75" customHeight="1"/>
    <row r="354" spans="1:36" ht="15.75" customHeight="1" thickBot="1"/>
    <row r="355" spans="1:36" ht="34.15" customHeight="1" thickBot="1">
      <c r="A355" s="166">
        <v>34</v>
      </c>
      <c r="B355" s="167"/>
      <c r="C355" s="167"/>
      <c r="D355" s="168"/>
    </row>
    <row r="356" spans="1:36" ht="13.5" thickBot="1">
      <c r="A356" s="155" t="s">
        <v>33</v>
      </c>
      <c r="B356" s="157" t="s">
        <v>117</v>
      </c>
      <c r="C356" s="157" t="s">
        <v>77</v>
      </c>
      <c r="D356" s="159" t="s">
        <v>135</v>
      </c>
      <c r="E356" s="172" t="s">
        <v>37</v>
      </c>
      <c r="F356" s="173"/>
      <c r="G356" s="173"/>
      <c r="H356" s="173"/>
      <c r="I356" s="174"/>
      <c r="J356" s="175" t="s">
        <v>55</v>
      </c>
      <c r="K356" s="176"/>
      <c r="L356" s="177"/>
    </row>
    <row r="357" spans="1:36" ht="26.25" thickBot="1">
      <c r="A357" s="156"/>
      <c r="B357" s="158"/>
      <c r="C357" s="158"/>
      <c r="D357" s="160"/>
      <c r="E357" s="35" t="s">
        <v>54</v>
      </c>
      <c r="F357" s="11" t="s">
        <v>63</v>
      </c>
      <c r="G357" s="11" t="s">
        <v>64</v>
      </c>
      <c r="H357" s="11" t="s">
        <v>65</v>
      </c>
      <c r="I357" s="36" t="s">
        <v>36</v>
      </c>
      <c r="J357" s="35" t="s">
        <v>74</v>
      </c>
      <c r="K357" s="11" t="s">
        <v>73</v>
      </c>
      <c r="L357" s="36" t="s">
        <v>72</v>
      </c>
      <c r="M357" s="85" t="s">
        <v>75</v>
      </c>
      <c r="N357" s="46" t="s">
        <v>136</v>
      </c>
      <c r="O357" s="45" t="s">
        <v>139</v>
      </c>
      <c r="P357" s="33"/>
      <c r="Q357" s="33"/>
      <c r="R357" s="33"/>
      <c r="S357" s="41" t="s">
        <v>54</v>
      </c>
      <c r="T357" s="40" t="s">
        <v>67</v>
      </c>
      <c r="U357" s="40" t="s">
        <v>68</v>
      </c>
      <c r="V357" s="40" t="s">
        <v>57</v>
      </c>
      <c r="W357" s="40" t="s">
        <v>58</v>
      </c>
      <c r="X357" s="40" t="s">
        <v>69</v>
      </c>
      <c r="Y357" s="40" t="s">
        <v>36</v>
      </c>
      <c r="Z357" s="40" t="s">
        <v>70</v>
      </c>
      <c r="AA357" s="40" t="s">
        <v>66</v>
      </c>
      <c r="AB357" s="40" t="s">
        <v>71</v>
      </c>
      <c r="AC357" s="40" t="s">
        <v>59</v>
      </c>
      <c r="AD357" s="40" t="s">
        <v>60</v>
      </c>
      <c r="AE357" s="40" t="s">
        <v>61</v>
      </c>
      <c r="AF357" s="40" t="s">
        <v>62</v>
      </c>
      <c r="AG357" s="78" t="s">
        <v>104</v>
      </c>
      <c r="AH357" s="78" t="s">
        <v>103</v>
      </c>
      <c r="AI357" s="78" t="s">
        <v>105</v>
      </c>
      <c r="AJ357" s="78" t="s">
        <v>98</v>
      </c>
    </row>
    <row r="358" spans="1:36" ht="55.5" customHeight="1" thickBot="1">
      <c r="A358" s="88"/>
      <c r="B358" s="83"/>
      <c r="C358" s="84"/>
      <c r="D358" s="83"/>
      <c r="E358" s="28"/>
      <c r="F358" s="29"/>
      <c r="G358" s="30"/>
      <c r="H358" s="86"/>
      <c r="I358" s="87"/>
      <c r="J358" s="37"/>
      <c r="K358" s="38"/>
      <c r="L358" s="39"/>
      <c r="M358" s="59">
        <f>ROUNDUP(($AF358*10)/10, 1)</f>
        <v>0.1</v>
      </c>
      <c r="N358" s="59">
        <f>AVERAGE(AG358:AJ358) * 2.5</f>
        <v>0</v>
      </c>
      <c r="O358" s="34">
        <f>M358*N358 /10</f>
        <v>0</v>
      </c>
      <c r="P358" s="32"/>
      <c r="Q358" s="32"/>
      <c r="R358" s="32"/>
      <c r="S358" s="9">
        <f>IF(ISBLANK(E358),0,
 IF($E358="Network (N)", 0.85, 1) *
 IF($E358="Adjacent (A)", 0.62, 1) *
 IF($E358="Local (L)", 0.55, 1) *
 IF($E358="Physical (P)", 0.2, 1))</f>
        <v>0</v>
      </c>
      <c r="T358" s="9">
        <f>IF(ISBLANK(F358),0,
 IF($F358="High (H)", 0.44, 1) *
 IF($F358="Low (L)", 0.77, 1))</f>
        <v>0</v>
      </c>
      <c r="U358" s="9">
        <f>IF(ISBLANK(G358),0,
 IF($G358="None (N)", 0.85, 1) *
 IF($G358="Low (L)", $V358, 1) *
 IF($G358="High (H)", $W358, 1))</f>
        <v>0</v>
      </c>
      <c r="V358" s="9">
        <f>IF($I358="Unchanged (U)", 0.62, 0.68)</f>
        <v>0.68</v>
      </c>
      <c r="W358" s="9">
        <f>IF($I358="Unchanged (U)", 0.27, 0.5)</f>
        <v>0.5</v>
      </c>
      <c r="X358" s="9">
        <f>IF(ISBLANK(H358),0,
 IF($H358="None (N)", 0.85, 1) *
 IF($H358="Required (R)", 0.62, 1))</f>
        <v>0</v>
      </c>
      <c r="Y358" s="9">
        <f>IF(ISBLANK(I358),0,
 IF($I358="Unchanged (U)", 6.42, 1) *
 IF($I358="Changed ( C )", 7.52, 1))</f>
        <v>0</v>
      </c>
      <c r="Z358" s="9">
        <f>IF(ISBLANK(J358),0,
 IF($J358="None (N)", 0, 1) *
 IF($J358="Low (L)", 0.22, 1) *
 IF($J358="High (H)", 0.56, 1))</f>
        <v>0</v>
      </c>
      <c r="AA358" s="9">
        <f>IF(ISBLANK(K358),0,
 IF($K358="None (N)", 0, 1) *
 IF($K358="Low (L)", 0.22, 1) *
 IF($K358="High (H)", 0.56, 1))</f>
        <v>0</v>
      </c>
      <c r="AB358" s="9">
        <f>IF(ISBLANK(L358),0,
 IF($L358="None (N)", 0, 1) *
 IF($L358="Low (L)", 0.22, 1) *
 IF($L358="High (H)", 0.56, 1))</f>
        <v>0</v>
      </c>
      <c r="AC358" s="9">
        <f>8.22 * $S358 * $T358 * $U358 * $X358</f>
        <v>0</v>
      </c>
      <c r="AD358" s="9">
        <f>(1 - ((1 - $Z358) * (1 - $AA358) * (1 - $AB358)))</f>
        <v>0</v>
      </c>
      <c r="AE358" s="9">
        <f>IF($I358="Unchanged (U)",
  $Y358 * $AD358,
  $Y358 * ($AD358 - 0.029) -
   3.25 * POWER($AD358 - 0.02, 15))</f>
        <v>1.0649600000000003E-25</v>
      </c>
      <c r="AF358" s="9">
        <f>IF($AE358&lt;=0, 0,
  IF($I358="Unchanged (U)",
    MIN($AC358 + $AE358, 10),
    MIN(($AC358 + $AE358) * 1.08, 10)))</f>
        <v>1.1501568000000004E-25</v>
      </c>
      <c r="AG358" s="77">
        <f>IF(ISBLANK(E361),0,
IF($E361="Non Applicable [0]", 0,1) *
IF($E361="Dégats limités sur la production [1]", 1,1) *
IF($E361="Dégats significatifs sur la production [2]",2,1)*
IF($E361="Dégats majeurs sur la production [3]",3,1) *
IF($E361="Arrêt de production sur le long terme [4]",4,1))</f>
        <v>0</v>
      </c>
      <c r="AH358" s="77">
        <f>IF(ISBLANK(G361),0,
IF($G361="Non Applicable [0]", 0,1) *
IF($G361="Non respect des engagements et SLA [1]", 1,1) *
IF($G361="Non respect d'une norme obligatoire (PCI-DSS, RGPD, …) [2]",2,1)*
IF($G361="Perte d'une certification (ISO, PCI-DSS, …) [3]", 3,1) *
IF($G361="Poursuite judiciaire possible [4]",4,1))</f>
        <v>0</v>
      </c>
      <c r="AI358" s="77">
        <f>IF(ISBLANK(I361),0,
IF($I361="Non Applicable [0]", 0,1) *
IF($I361="Les coûts de dommages sont moins élevés que résoudre le problème [1]", 1,1) *
IF($I361="Effet mineur sur le bénéfice annuel [2]",2,1)*
IF($I361="Effet significatif sur le bénéfice annuel [3]", 3,1) *
IF($I361="Pouvant amener au dépôt de bilan [4]",4,1))</f>
        <v>0</v>
      </c>
      <c r="AJ358" s="77">
        <f>IF(ISBLANK(K361),0,
IF($K361="Non Applicable [0]",0,1) *
IF($K361="Dégâts minimes [1]", 1,1) *
IF($K361="Perte de confiance [2]",2,1)*
IF($K361="Perte de grandes comptes [3]", 3,1) *
IF($K361="Dégradation de la marque [4]",4,1))</f>
        <v>0</v>
      </c>
    </row>
    <row r="359" spans="1:36">
      <c r="A359" s="146" t="s">
        <v>118</v>
      </c>
      <c r="B359" s="147"/>
      <c r="C359" s="147"/>
      <c r="D359" s="148"/>
      <c r="E359" s="188" t="s">
        <v>95</v>
      </c>
      <c r="F359" s="189"/>
      <c r="G359" s="189"/>
      <c r="H359" s="189"/>
      <c r="I359" s="189"/>
      <c r="J359" s="189"/>
      <c r="K359" s="189"/>
      <c r="L359" s="190"/>
      <c r="M359" s="72"/>
      <c r="N359" s="72"/>
      <c r="O359" s="74"/>
      <c r="P359" s="42"/>
      <c r="Q359" s="42"/>
      <c r="R359" s="42"/>
      <c r="S359" s="75"/>
      <c r="T359" s="75"/>
      <c r="U359" s="75"/>
      <c r="V359" s="75"/>
      <c r="W359" s="75"/>
      <c r="X359" s="75"/>
      <c r="Y359" s="75"/>
      <c r="Z359" s="75"/>
      <c r="AA359" s="75"/>
      <c r="AB359" s="75"/>
      <c r="AC359" s="75"/>
      <c r="AD359" s="75"/>
      <c r="AE359" s="75"/>
      <c r="AF359" s="75"/>
    </row>
    <row r="360" spans="1:36" ht="15.75" thickBot="1">
      <c r="A360" s="149"/>
      <c r="B360" s="150"/>
      <c r="C360" s="150"/>
      <c r="D360" s="151"/>
      <c r="E360" s="187" t="s">
        <v>24</v>
      </c>
      <c r="F360" s="187"/>
      <c r="G360" s="187" t="s">
        <v>26</v>
      </c>
      <c r="H360" s="187"/>
      <c r="I360" s="187" t="s">
        <v>23</v>
      </c>
      <c r="J360" s="187"/>
      <c r="K360" s="187" t="s">
        <v>25</v>
      </c>
      <c r="L360" s="191"/>
      <c r="M360" s="72"/>
      <c r="N360" s="72"/>
      <c r="O360" s="74"/>
      <c r="P360" s="42"/>
      <c r="Q360" s="42"/>
      <c r="R360" s="42"/>
      <c r="S360" s="75"/>
      <c r="T360" s="75"/>
      <c r="U360" s="75"/>
      <c r="V360" s="75"/>
      <c r="W360" s="75"/>
      <c r="X360" s="75"/>
      <c r="Y360" s="75"/>
      <c r="Z360" s="75"/>
      <c r="AA360" s="75"/>
      <c r="AB360" s="75"/>
      <c r="AC360" s="75"/>
      <c r="AD360" s="75"/>
      <c r="AE360" s="75"/>
      <c r="AF360" s="75"/>
    </row>
    <row r="361" spans="1:36" ht="50.45" customHeight="1" thickBot="1">
      <c r="A361" s="152"/>
      <c r="B361" s="153"/>
      <c r="C361" s="153"/>
      <c r="D361" s="154"/>
      <c r="E361" s="182"/>
      <c r="F361" s="182"/>
      <c r="G361" s="182"/>
      <c r="H361" s="182"/>
      <c r="I361" s="182"/>
      <c r="J361" s="182"/>
      <c r="K361" s="182"/>
      <c r="L361" s="183"/>
      <c r="M361" s="72"/>
      <c r="N361" s="72"/>
      <c r="O361" s="74"/>
      <c r="P361" s="42"/>
      <c r="Q361" s="42"/>
      <c r="R361" s="42"/>
      <c r="S361" s="75"/>
      <c r="T361" s="75"/>
      <c r="U361" s="75"/>
      <c r="V361" s="75"/>
      <c r="W361" s="75"/>
      <c r="X361" s="75"/>
      <c r="Y361" s="75"/>
      <c r="Z361" s="75"/>
      <c r="AA361" s="75"/>
      <c r="AB361" s="75"/>
      <c r="AC361" s="75"/>
      <c r="AD361" s="75"/>
      <c r="AE361" s="75"/>
      <c r="AF361" s="75"/>
    </row>
    <row r="362" spans="1:36" ht="15.75" customHeight="1"/>
    <row r="363" spans="1:36" ht="15.75" customHeight="1"/>
    <row r="364" spans="1:36" ht="15.75" customHeight="1" thickBot="1"/>
    <row r="365" spans="1:36" ht="31.9" customHeight="1" thickBot="1">
      <c r="A365" s="166">
        <v>35</v>
      </c>
      <c r="B365" s="167"/>
      <c r="C365" s="167"/>
      <c r="D365" s="168"/>
    </row>
    <row r="366" spans="1:36" ht="13.5" thickBot="1">
      <c r="A366" s="155" t="s">
        <v>33</v>
      </c>
      <c r="B366" s="157" t="s">
        <v>117</v>
      </c>
      <c r="C366" s="157" t="s">
        <v>77</v>
      </c>
      <c r="D366" s="159" t="s">
        <v>135</v>
      </c>
      <c r="E366" s="172" t="s">
        <v>37</v>
      </c>
      <c r="F366" s="173"/>
      <c r="G366" s="173"/>
      <c r="H366" s="173"/>
      <c r="I366" s="174"/>
      <c r="J366" s="175" t="s">
        <v>55</v>
      </c>
      <c r="K366" s="176"/>
      <c r="L366" s="177"/>
    </row>
    <row r="367" spans="1:36" ht="26.25" thickBot="1">
      <c r="A367" s="156"/>
      <c r="B367" s="158"/>
      <c r="C367" s="158"/>
      <c r="D367" s="160"/>
      <c r="E367" s="35" t="s">
        <v>54</v>
      </c>
      <c r="F367" s="11" t="s">
        <v>63</v>
      </c>
      <c r="G367" s="11" t="s">
        <v>64</v>
      </c>
      <c r="H367" s="11" t="s">
        <v>65</v>
      </c>
      <c r="I367" s="36" t="s">
        <v>36</v>
      </c>
      <c r="J367" s="35" t="s">
        <v>74</v>
      </c>
      <c r="K367" s="11" t="s">
        <v>73</v>
      </c>
      <c r="L367" s="36" t="s">
        <v>72</v>
      </c>
      <c r="M367" s="85" t="s">
        <v>75</v>
      </c>
      <c r="N367" s="46" t="s">
        <v>136</v>
      </c>
      <c r="O367" s="45" t="s">
        <v>139</v>
      </c>
      <c r="P367" s="33"/>
      <c r="Q367" s="33"/>
      <c r="R367" s="33"/>
      <c r="S367" s="41" t="s">
        <v>54</v>
      </c>
      <c r="T367" s="40" t="s">
        <v>67</v>
      </c>
      <c r="U367" s="40" t="s">
        <v>68</v>
      </c>
      <c r="V367" s="40" t="s">
        <v>57</v>
      </c>
      <c r="W367" s="40" t="s">
        <v>58</v>
      </c>
      <c r="X367" s="40" t="s">
        <v>69</v>
      </c>
      <c r="Y367" s="40" t="s">
        <v>36</v>
      </c>
      <c r="Z367" s="40" t="s">
        <v>70</v>
      </c>
      <c r="AA367" s="40" t="s">
        <v>66</v>
      </c>
      <c r="AB367" s="40" t="s">
        <v>71</v>
      </c>
      <c r="AC367" s="40" t="s">
        <v>59</v>
      </c>
      <c r="AD367" s="40" t="s">
        <v>60</v>
      </c>
      <c r="AE367" s="40" t="s">
        <v>61</v>
      </c>
      <c r="AF367" s="40" t="s">
        <v>62</v>
      </c>
      <c r="AG367" s="78" t="s">
        <v>104</v>
      </c>
      <c r="AH367" s="78" t="s">
        <v>103</v>
      </c>
      <c r="AI367" s="78" t="s">
        <v>105</v>
      </c>
      <c r="AJ367" s="78" t="s">
        <v>98</v>
      </c>
    </row>
    <row r="368" spans="1:36" ht="55.5" customHeight="1" thickBot="1">
      <c r="A368" s="88"/>
      <c r="B368" s="83"/>
      <c r="C368" s="84"/>
      <c r="D368" s="83"/>
      <c r="E368" s="28"/>
      <c r="F368" s="29"/>
      <c r="G368" s="30"/>
      <c r="H368" s="86"/>
      <c r="I368" s="87"/>
      <c r="J368" s="37"/>
      <c r="K368" s="38"/>
      <c r="L368" s="39"/>
      <c r="M368" s="59">
        <f>ROUNDUP(($AF368*10)/10, 1)</f>
        <v>0.1</v>
      </c>
      <c r="N368" s="59">
        <f>AVERAGE(AG368:AJ368) * 2.5</f>
        <v>0</v>
      </c>
      <c r="O368" s="34">
        <f>M368*N368 /10</f>
        <v>0</v>
      </c>
      <c r="P368" s="32"/>
      <c r="Q368" s="32"/>
      <c r="R368" s="32"/>
      <c r="S368" s="9">
        <f>IF(ISBLANK(E368),0,
 IF($E368="Network (N)", 0.85, 1) *
 IF($E368="Adjacent (A)", 0.62, 1) *
 IF($E368="Local (L)", 0.55, 1) *
 IF($E368="Physical (P)", 0.2, 1))</f>
        <v>0</v>
      </c>
      <c r="T368" s="9">
        <f>IF(ISBLANK(F368),0,
 IF($F368="High (H)", 0.44, 1) *
 IF($F368="Low (L)", 0.77, 1))</f>
        <v>0</v>
      </c>
      <c r="U368" s="9">
        <f>IF(ISBLANK(G368),0,
 IF($G368="None (N)", 0.85, 1) *
 IF($G368="Low (L)", $V368, 1) *
 IF($G368="High (H)", $W368, 1))</f>
        <v>0</v>
      </c>
      <c r="V368" s="9">
        <f>IF($I368="Unchanged (U)", 0.62, 0.68)</f>
        <v>0.68</v>
      </c>
      <c r="W368" s="9">
        <f>IF($I368="Unchanged (U)", 0.27, 0.5)</f>
        <v>0.5</v>
      </c>
      <c r="X368" s="9">
        <f>IF(ISBLANK(H368),0,
 IF($H368="None (N)", 0.85, 1) *
 IF($H368="Required (R)", 0.62, 1))</f>
        <v>0</v>
      </c>
      <c r="Y368" s="9">
        <f>IF(ISBLANK(I368),0,
 IF($I368="Unchanged (U)", 6.42, 1) *
 IF($I368="Changed ( C )", 7.52, 1))</f>
        <v>0</v>
      </c>
      <c r="Z368" s="9">
        <f>IF(ISBLANK(J368),0,
 IF($J368="None (N)", 0, 1) *
 IF($J368="Low (L)", 0.22, 1) *
 IF($J368="High (H)", 0.56, 1))</f>
        <v>0</v>
      </c>
      <c r="AA368" s="9">
        <f>IF(ISBLANK(K368),0,
 IF($K368="None (N)", 0, 1) *
 IF($K368="Low (L)", 0.22, 1) *
 IF($K368="High (H)", 0.56, 1))</f>
        <v>0</v>
      </c>
      <c r="AB368" s="9">
        <f>IF(ISBLANK(L368),0,
 IF($L368="None (N)", 0, 1) *
 IF($L368="Low (L)", 0.22, 1) *
 IF($L368="High (H)", 0.56, 1))</f>
        <v>0</v>
      </c>
      <c r="AC368" s="9">
        <f>8.22 * $S368 * $T368 * $U368 * $X368</f>
        <v>0</v>
      </c>
      <c r="AD368" s="9">
        <f>(1 - ((1 - $Z368) * (1 - $AA368) * (1 - $AB368)))</f>
        <v>0</v>
      </c>
      <c r="AE368" s="9">
        <f>IF($I368="Unchanged (U)",
  $Y368 * $AD368,
  $Y368 * ($AD368 - 0.029) -
   3.25 * POWER($AD368 - 0.02, 15))</f>
        <v>1.0649600000000003E-25</v>
      </c>
      <c r="AF368" s="9">
        <f>IF($AE368&lt;=0, 0,
  IF($I368="Unchanged (U)",
    MIN($AC368 + $AE368, 10),
    MIN(($AC368 + $AE368) * 1.08, 10)))</f>
        <v>1.1501568000000004E-25</v>
      </c>
      <c r="AG368" s="77">
        <f>IF(ISBLANK(E371),0,
IF($E371="Non Applicable [0]", 0,1) *
IF($E371="Dégats limités sur la production [1]", 1,1) *
IF($E371="Dégats significatifs sur la production [2]",2,1)*
IF($E371="Dégats majeurs sur la production [3]",3,1) *
IF($E371="Arrêt de production sur le long terme [4]",4,1))</f>
        <v>0</v>
      </c>
      <c r="AH368" s="77">
        <f>IF(ISBLANK(G371),0,
IF($G371="Non Applicable [0]", 0,1) *
IF($G371="Non respect des engagements et SLA [1]", 1,1) *
IF($G371="Non respect d'une norme obligatoire (PCI-DSS, RGPD, …) [2]",2,1)*
IF($G371="Perte d'une certification (ISO, PCI-DSS, …) [3]", 3,1) *
IF($G371="Poursuite judiciaire possible [4]",4,1))</f>
        <v>0</v>
      </c>
      <c r="AI368" s="77">
        <f>IF(ISBLANK(I371),0,
IF($I371="Non Applicable [0]", 0,1) *
IF($I371="Les coûts de dommages sont moins élevés que résoudre le problème [1]", 1,1) *
IF($I371="Effet mineur sur le bénéfice annuel [2]",2,1)*
IF($I371="Effet significatif sur le bénéfice annuel [3]", 3,1) *
IF($I371="Pouvant amener au dépôt de bilan [4]",4,1))</f>
        <v>0</v>
      </c>
      <c r="AJ368" s="77">
        <f>IF(ISBLANK(K371),0,
IF($K371="Non Applicable [0]",0,1) *
IF($K371="Dégâts minimes [1]", 1,1) *
IF($K371="Perte de confiance [2]",2,1)*
IF($K371="Perte de grandes comptes [3]", 3,1) *
IF($K371="Dégradation de la marque [4]",4,1))</f>
        <v>0</v>
      </c>
    </row>
    <row r="369" spans="1:32">
      <c r="A369" s="146" t="s">
        <v>118</v>
      </c>
      <c r="B369" s="147"/>
      <c r="C369" s="147"/>
      <c r="D369" s="148"/>
      <c r="E369" s="188" t="s">
        <v>95</v>
      </c>
      <c r="F369" s="189"/>
      <c r="G369" s="189"/>
      <c r="H369" s="189"/>
      <c r="I369" s="189"/>
      <c r="J369" s="189"/>
      <c r="K369" s="189"/>
      <c r="L369" s="190"/>
      <c r="M369" s="72"/>
      <c r="N369" s="72"/>
      <c r="O369" s="74"/>
      <c r="P369" s="42"/>
      <c r="Q369" s="42"/>
      <c r="R369" s="42"/>
      <c r="S369" s="75"/>
      <c r="T369" s="75"/>
      <c r="U369" s="75"/>
      <c r="V369" s="75"/>
      <c r="W369" s="75"/>
      <c r="X369" s="75"/>
      <c r="Y369" s="75"/>
      <c r="Z369" s="75"/>
      <c r="AA369" s="75"/>
      <c r="AB369" s="75"/>
      <c r="AC369" s="75"/>
      <c r="AD369" s="75"/>
      <c r="AE369" s="75"/>
      <c r="AF369" s="75"/>
    </row>
    <row r="370" spans="1:32" ht="15.75" thickBot="1">
      <c r="A370" s="149"/>
      <c r="B370" s="150"/>
      <c r="C370" s="150"/>
      <c r="D370" s="151"/>
      <c r="E370" s="187" t="s">
        <v>24</v>
      </c>
      <c r="F370" s="187"/>
      <c r="G370" s="187" t="s">
        <v>26</v>
      </c>
      <c r="H370" s="187"/>
      <c r="I370" s="187" t="s">
        <v>23</v>
      </c>
      <c r="J370" s="187"/>
      <c r="K370" s="187" t="s">
        <v>25</v>
      </c>
      <c r="L370" s="191"/>
      <c r="M370" s="72"/>
      <c r="N370" s="72"/>
      <c r="O370" s="74"/>
      <c r="P370" s="42"/>
      <c r="Q370" s="42"/>
      <c r="R370" s="42"/>
      <c r="S370" s="75"/>
      <c r="T370" s="75"/>
      <c r="U370" s="75"/>
      <c r="V370" s="75"/>
      <c r="W370" s="75"/>
      <c r="X370" s="75"/>
      <c r="Y370" s="75"/>
      <c r="Z370" s="75"/>
      <c r="AA370" s="75"/>
      <c r="AB370" s="75"/>
      <c r="AC370" s="75"/>
      <c r="AD370" s="75"/>
      <c r="AE370" s="75"/>
      <c r="AF370" s="75"/>
    </row>
    <row r="371" spans="1:32" ht="50.45" customHeight="1" thickBot="1">
      <c r="A371" s="152"/>
      <c r="B371" s="153"/>
      <c r="C371" s="153"/>
      <c r="D371" s="154"/>
      <c r="E371" s="182"/>
      <c r="F371" s="182"/>
      <c r="G371" s="182"/>
      <c r="H371" s="182"/>
      <c r="I371" s="182"/>
      <c r="J371" s="182"/>
      <c r="K371" s="182"/>
      <c r="L371" s="183"/>
      <c r="M371" s="72"/>
      <c r="N371" s="72"/>
      <c r="O371" s="74"/>
      <c r="P371" s="42"/>
      <c r="Q371" s="42"/>
      <c r="R371" s="42"/>
      <c r="S371" s="75"/>
      <c r="T371" s="75"/>
      <c r="U371" s="75"/>
      <c r="V371" s="75"/>
      <c r="W371" s="75"/>
      <c r="X371" s="75"/>
      <c r="Y371" s="75"/>
      <c r="Z371" s="75"/>
      <c r="AA371" s="75"/>
      <c r="AB371" s="75"/>
      <c r="AC371" s="75"/>
      <c r="AD371" s="75"/>
      <c r="AE371" s="75"/>
      <c r="AF371" s="75"/>
    </row>
    <row r="372" spans="1:32" ht="15.75" customHeight="1"/>
    <row r="373" spans="1:32" ht="15.75" customHeight="1"/>
    <row r="374" spans="1:32" ht="15.75" customHeight="1"/>
    <row r="375" spans="1:32" ht="15.75" customHeight="1"/>
    <row r="376" spans="1:32" ht="15.75" customHeight="1"/>
    <row r="377" spans="1:32" ht="15.75" customHeight="1"/>
    <row r="378" spans="1:32" ht="15.75" customHeight="1"/>
    <row r="379" spans="1:32" ht="15.75" customHeight="1"/>
    <row r="380" spans="1:32" ht="15.75" customHeight="1"/>
    <row r="381" spans="1:32" ht="15.75" customHeight="1"/>
    <row r="382" spans="1:32" ht="15.75" customHeight="1"/>
    <row r="383" spans="1:32" ht="15.75" customHeight="1"/>
    <row r="384" spans="1:32"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sheetData>
  <mergeCells count="667">
    <mergeCell ref="A365:D365"/>
    <mergeCell ref="A5:D5"/>
    <mergeCell ref="A15:D15"/>
    <mergeCell ref="A25:D25"/>
    <mergeCell ref="A35:D35"/>
    <mergeCell ref="A45:D45"/>
    <mergeCell ref="A55:D55"/>
    <mergeCell ref="A65:D65"/>
    <mergeCell ref="A75:D75"/>
    <mergeCell ref="A85:D85"/>
    <mergeCell ref="C26:C27"/>
    <mergeCell ref="D26:D27"/>
    <mergeCell ref="A29:D30"/>
    <mergeCell ref="A31:D31"/>
    <mergeCell ref="A36:A37"/>
    <mergeCell ref="B36:B37"/>
    <mergeCell ref="C36:C37"/>
    <mergeCell ref="D36:D37"/>
    <mergeCell ref="A39:D40"/>
    <mergeCell ref="A41:D41"/>
    <mergeCell ref="A46:A47"/>
    <mergeCell ref="B46:B47"/>
    <mergeCell ref="C46:C47"/>
    <mergeCell ref="D46:D47"/>
    <mergeCell ref="E370:F370"/>
    <mergeCell ref="G370:H370"/>
    <mergeCell ref="I370:J370"/>
    <mergeCell ref="K370:L370"/>
    <mergeCell ref="E371:F371"/>
    <mergeCell ref="G371:H371"/>
    <mergeCell ref="I371:J371"/>
    <mergeCell ref="K371:L371"/>
    <mergeCell ref="E361:F361"/>
    <mergeCell ref="G361:H361"/>
    <mergeCell ref="I361:J361"/>
    <mergeCell ref="K361:L361"/>
    <mergeCell ref="E369:L369"/>
    <mergeCell ref="E366:I366"/>
    <mergeCell ref="J366:L366"/>
    <mergeCell ref="E349:L349"/>
    <mergeCell ref="K331:L331"/>
    <mergeCell ref="E339:L339"/>
    <mergeCell ref="E340:F340"/>
    <mergeCell ref="G340:H340"/>
    <mergeCell ref="I340:J340"/>
    <mergeCell ref="K340:L340"/>
    <mergeCell ref="E359:L359"/>
    <mergeCell ref="E360:F360"/>
    <mergeCell ref="G360:H360"/>
    <mergeCell ref="I360:J360"/>
    <mergeCell ref="K360:L360"/>
    <mergeCell ref="E350:F350"/>
    <mergeCell ref="G350:H350"/>
    <mergeCell ref="I350:J350"/>
    <mergeCell ref="K350:L350"/>
    <mergeCell ref="E351:F351"/>
    <mergeCell ref="G351:H351"/>
    <mergeCell ref="I351:J351"/>
    <mergeCell ref="K351:L351"/>
    <mergeCell ref="E356:I356"/>
    <mergeCell ref="J356:L356"/>
    <mergeCell ref="E321:F321"/>
    <mergeCell ref="G321:H321"/>
    <mergeCell ref="I321:J321"/>
    <mergeCell ref="K321:L321"/>
    <mergeCell ref="E301:F301"/>
    <mergeCell ref="G301:H301"/>
    <mergeCell ref="I301:J301"/>
    <mergeCell ref="K301:L301"/>
    <mergeCell ref="E309:L309"/>
    <mergeCell ref="E306:I306"/>
    <mergeCell ref="J306:L306"/>
    <mergeCell ref="E316:I316"/>
    <mergeCell ref="J316:L316"/>
    <mergeCell ref="E310:F310"/>
    <mergeCell ref="G310:H310"/>
    <mergeCell ref="I310:J310"/>
    <mergeCell ref="K310:L310"/>
    <mergeCell ref="E311:F311"/>
    <mergeCell ref="G311:H311"/>
    <mergeCell ref="I311:J311"/>
    <mergeCell ref="K311:L311"/>
    <mergeCell ref="G320:H320"/>
    <mergeCell ref="I320:J320"/>
    <mergeCell ref="K320:L320"/>
    <mergeCell ref="E319:L319"/>
    <mergeCell ref="E320:F320"/>
    <mergeCell ref="E299:L299"/>
    <mergeCell ref="E300:F300"/>
    <mergeCell ref="G300:H300"/>
    <mergeCell ref="I300:J300"/>
    <mergeCell ref="K300:L300"/>
    <mergeCell ref="E271:F271"/>
    <mergeCell ref="G271:H271"/>
    <mergeCell ref="I271:J271"/>
    <mergeCell ref="K271:L271"/>
    <mergeCell ref="E279:L279"/>
    <mergeCell ref="E286:I286"/>
    <mergeCell ref="J286:L286"/>
    <mergeCell ref="E296:I296"/>
    <mergeCell ref="J296:L296"/>
    <mergeCell ref="E280:F280"/>
    <mergeCell ref="G280:H280"/>
    <mergeCell ref="I280:J280"/>
    <mergeCell ref="K280:L280"/>
    <mergeCell ref="E281:F281"/>
    <mergeCell ref="G281:H281"/>
    <mergeCell ref="I281:J281"/>
    <mergeCell ref="K281:L281"/>
    <mergeCell ref="E269:L269"/>
    <mergeCell ref="E270:F270"/>
    <mergeCell ref="G270:H270"/>
    <mergeCell ref="I270:J270"/>
    <mergeCell ref="K270:L270"/>
    <mergeCell ref="E276:I276"/>
    <mergeCell ref="J276:L276"/>
    <mergeCell ref="E241:F241"/>
    <mergeCell ref="G241:H241"/>
    <mergeCell ref="I241:J241"/>
    <mergeCell ref="K241:L241"/>
    <mergeCell ref="E249:L249"/>
    <mergeCell ref="E246:I246"/>
    <mergeCell ref="J246:L246"/>
    <mergeCell ref="E256:I256"/>
    <mergeCell ref="J256:L256"/>
    <mergeCell ref="E266:I266"/>
    <mergeCell ref="J266:L266"/>
    <mergeCell ref="E250:F250"/>
    <mergeCell ref="G250:H250"/>
    <mergeCell ref="I250:J250"/>
    <mergeCell ref="K250:L250"/>
    <mergeCell ref="E251:F251"/>
    <mergeCell ref="G251:H251"/>
    <mergeCell ref="E239:L239"/>
    <mergeCell ref="E240:F240"/>
    <mergeCell ref="G240:H240"/>
    <mergeCell ref="I240:J240"/>
    <mergeCell ref="K240:L240"/>
    <mergeCell ref="G230:H230"/>
    <mergeCell ref="I230:J230"/>
    <mergeCell ref="K230:L230"/>
    <mergeCell ref="E231:F231"/>
    <mergeCell ref="G231:H231"/>
    <mergeCell ref="I231:J231"/>
    <mergeCell ref="K231:L231"/>
    <mergeCell ref="E211:F211"/>
    <mergeCell ref="G211:H211"/>
    <mergeCell ref="I211:J211"/>
    <mergeCell ref="K211:L211"/>
    <mergeCell ref="E219:L219"/>
    <mergeCell ref="E209:L209"/>
    <mergeCell ref="E210:F210"/>
    <mergeCell ref="G210:H210"/>
    <mergeCell ref="I210:J210"/>
    <mergeCell ref="K210:L210"/>
    <mergeCell ref="E216:I216"/>
    <mergeCell ref="J216:L216"/>
    <mergeCell ref="E181:F181"/>
    <mergeCell ref="G181:H181"/>
    <mergeCell ref="I181:J181"/>
    <mergeCell ref="K181:L181"/>
    <mergeCell ref="E189:L189"/>
    <mergeCell ref="E186:I186"/>
    <mergeCell ref="J186:L186"/>
    <mergeCell ref="E196:I196"/>
    <mergeCell ref="J196:L196"/>
    <mergeCell ref="E179:L179"/>
    <mergeCell ref="E180:F180"/>
    <mergeCell ref="G180:H180"/>
    <mergeCell ref="I180:J180"/>
    <mergeCell ref="K180:L180"/>
    <mergeCell ref="G170:H170"/>
    <mergeCell ref="I170:J170"/>
    <mergeCell ref="K170:L170"/>
    <mergeCell ref="E171:F171"/>
    <mergeCell ref="G171:H171"/>
    <mergeCell ref="I171:J171"/>
    <mergeCell ref="K171:L171"/>
    <mergeCell ref="E151:F151"/>
    <mergeCell ref="G151:H151"/>
    <mergeCell ref="I151:J151"/>
    <mergeCell ref="K151:L151"/>
    <mergeCell ref="E159:L159"/>
    <mergeCell ref="E149:L149"/>
    <mergeCell ref="E150:F150"/>
    <mergeCell ref="G150:H150"/>
    <mergeCell ref="I150:J150"/>
    <mergeCell ref="K150:L150"/>
    <mergeCell ref="E156:I156"/>
    <mergeCell ref="J156:L156"/>
    <mergeCell ref="E121:F121"/>
    <mergeCell ref="G121:H121"/>
    <mergeCell ref="I121:J121"/>
    <mergeCell ref="K121:L121"/>
    <mergeCell ref="E129:L129"/>
    <mergeCell ref="E126:I126"/>
    <mergeCell ref="J126:L126"/>
    <mergeCell ref="E136:I136"/>
    <mergeCell ref="J136:L136"/>
    <mergeCell ref="E119:L119"/>
    <mergeCell ref="E120:F120"/>
    <mergeCell ref="G120:H120"/>
    <mergeCell ref="I120:J120"/>
    <mergeCell ref="K120:L120"/>
    <mergeCell ref="G110:H110"/>
    <mergeCell ref="I110:J110"/>
    <mergeCell ref="K110:L110"/>
    <mergeCell ref="E111:F111"/>
    <mergeCell ref="G111:H111"/>
    <mergeCell ref="I111:J111"/>
    <mergeCell ref="K111:L111"/>
    <mergeCell ref="E91:F91"/>
    <mergeCell ref="G91:H91"/>
    <mergeCell ref="I91:J91"/>
    <mergeCell ref="K91:L91"/>
    <mergeCell ref="E99:L99"/>
    <mergeCell ref="E89:L89"/>
    <mergeCell ref="E90:F90"/>
    <mergeCell ref="G90:H90"/>
    <mergeCell ref="I90:J90"/>
    <mergeCell ref="K90:L90"/>
    <mergeCell ref="E96:I96"/>
    <mergeCell ref="J96:L96"/>
    <mergeCell ref="K60:L60"/>
    <mergeCell ref="E80:F80"/>
    <mergeCell ref="G80:H80"/>
    <mergeCell ref="I80:J80"/>
    <mergeCell ref="K80:L80"/>
    <mergeCell ref="E81:F81"/>
    <mergeCell ref="G81:H81"/>
    <mergeCell ref="I81:J81"/>
    <mergeCell ref="K81:L81"/>
    <mergeCell ref="E69:L69"/>
    <mergeCell ref="E31:F31"/>
    <mergeCell ref="G31:H31"/>
    <mergeCell ref="I31:J31"/>
    <mergeCell ref="K31:L31"/>
    <mergeCell ref="E50:F50"/>
    <mergeCell ref="G50:H50"/>
    <mergeCell ref="I50:J50"/>
    <mergeCell ref="K50:L50"/>
    <mergeCell ref="E51:F51"/>
    <mergeCell ref="G51:H51"/>
    <mergeCell ref="I51:J51"/>
    <mergeCell ref="K51:L51"/>
    <mergeCell ref="E41:F41"/>
    <mergeCell ref="G41:H41"/>
    <mergeCell ref="I41:J41"/>
    <mergeCell ref="K41:L41"/>
    <mergeCell ref="E49:L49"/>
    <mergeCell ref="E326:I326"/>
    <mergeCell ref="J326:L326"/>
    <mergeCell ref="E336:I336"/>
    <mergeCell ref="J336:L336"/>
    <mergeCell ref="E346:I346"/>
    <mergeCell ref="J346:L346"/>
    <mergeCell ref="E329:L329"/>
    <mergeCell ref="E330:F330"/>
    <mergeCell ref="G330:H330"/>
    <mergeCell ref="I330:J330"/>
    <mergeCell ref="K330:L330"/>
    <mergeCell ref="E331:F331"/>
    <mergeCell ref="G331:H331"/>
    <mergeCell ref="I331:J331"/>
    <mergeCell ref="E341:F341"/>
    <mergeCell ref="G341:H341"/>
    <mergeCell ref="I341:J341"/>
    <mergeCell ref="K341:L341"/>
    <mergeCell ref="E289:L289"/>
    <mergeCell ref="E290:F290"/>
    <mergeCell ref="G290:H290"/>
    <mergeCell ref="I290:J290"/>
    <mergeCell ref="K290:L290"/>
    <mergeCell ref="E291:F291"/>
    <mergeCell ref="G291:H291"/>
    <mergeCell ref="I291:J291"/>
    <mergeCell ref="K291:L291"/>
    <mergeCell ref="I251:J251"/>
    <mergeCell ref="K251:L251"/>
    <mergeCell ref="E259:L259"/>
    <mergeCell ref="E260:F260"/>
    <mergeCell ref="G260:H260"/>
    <mergeCell ref="I260:J260"/>
    <mergeCell ref="K260:L260"/>
    <mergeCell ref="E261:F261"/>
    <mergeCell ref="G261:H261"/>
    <mergeCell ref="I261:J261"/>
    <mergeCell ref="K261:L261"/>
    <mergeCell ref="E226:I226"/>
    <mergeCell ref="J226:L226"/>
    <mergeCell ref="E236:I236"/>
    <mergeCell ref="J236:L236"/>
    <mergeCell ref="E220:F220"/>
    <mergeCell ref="G220:H220"/>
    <mergeCell ref="I220:J220"/>
    <mergeCell ref="K220:L220"/>
    <mergeCell ref="E221:F221"/>
    <mergeCell ref="G221:H221"/>
    <mergeCell ref="I221:J221"/>
    <mergeCell ref="K221:L221"/>
    <mergeCell ref="E229:L229"/>
    <mergeCell ref="E230:F230"/>
    <mergeCell ref="E206:I206"/>
    <mergeCell ref="J206:L206"/>
    <mergeCell ref="E190:F190"/>
    <mergeCell ref="G190:H190"/>
    <mergeCell ref="I190:J190"/>
    <mergeCell ref="K190:L190"/>
    <mergeCell ref="E191:F191"/>
    <mergeCell ref="G191:H191"/>
    <mergeCell ref="I191:J191"/>
    <mergeCell ref="K191:L191"/>
    <mergeCell ref="E199:L199"/>
    <mergeCell ref="E200:F200"/>
    <mergeCell ref="G200:H200"/>
    <mergeCell ref="I200:J200"/>
    <mergeCell ref="K200:L200"/>
    <mergeCell ref="E201:F201"/>
    <mergeCell ref="G201:H201"/>
    <mergeCell ref="I201:J201"/>
    <mergeCell ref="K201:L201"/>
    <mergeCell ref="E166:I166"/>
    <mergeCell ref="J166:L166"/>
    <mergeCell ref="E176:I176"/>
    <mergeCell ref="J176:L176"/>
    <mergeCell ref="E160:F160"/>
    <mergeCell ref="G160:H160"/>
    <mergeCell ref="I160:J160"/>
    <mergeCell ref="K160:L160"/>
    <mergeCell ref="E161:F161"/>
    <mergeCell ref="G161:H161"/>
    <mergeCell ref="I161:J161"/>
    <mergeCell ref="K161:L161"/>
    <mergeCell ref="E169:L169"/>
    <mergeCell ref="E170:F170"/>
    <mergeCell ref="E146:I146"/>
    <mergeCell ref="J146:L146"/>
    <mergeCell ref="E130:F130"/>
    <mergeCell ref="G130:H130"/>
    <mergeCell ref="I130:J130"/>
    <mergeCell ref="K130:L130"/>
    <mergeCell ref="E131:F131"/>
    <mergeCell ref="G131:H131"/>
    <mergeCell ref="I131:J131"/>
    <mergeCell ref="K131:L131"/>
    <mergeCell ref="E139:L139"/>
    <mergeCell ref="E140:F140"/>
    <mergeCell ref="G140:H140"/>
    <mergeCell ref="I140:J140"/>
    <mergeCell ref="K140:L140"/>
    <mergeCell ref="E141:F141"/>
    <mergeCell ref="G141:H141"/>
    <mergeCell ref="I141:J141"/>
    <mergeCell ref="K141:L141"/>
    <mergeCell ref="E106:I106"/>
    <mergeCell ref="J106:L106"/>
    <mergeCell ref="E116:I116"/>
    <mergeCell ref="J116:L116"/>
    <mergeCell ref="E100:F100"/>
    <mergeCell ref="G100:H100"/>
    <mergeCell ref="I100:J100"/>
    <mergeCell ref="K100:L100"/>
    <mergeCell ref="E101:F101"/>
    <mergeCell ref="G101:H101"/>
    <mergeCell ref="I101:J101"/>
    <mergeCell ref="K101:L101"/>
    <mergeCell ref="E109:L109"/>
    <mergeCell ref="E110:F110"/>
    <mergeCell ref="E86:I86"/>
    <mergeCell ref="J86:L86"/>
    <mergeCell ref="J56:L56"/>
    <mergeCell ref="E66:I66"/>
    <mergeCell ref="J66:L66"/>
    <mergeCell ref="E76:I76"/>
    <mergeCell ref="J76:L76"/>
    <mergeCell ref="E70:F70"/>
    <mergeCell ref="G70:H70"/>
    <mergeCell ref="I70:J70"/>
    <mergeCell ref="K70:L70"/>
    <mergeCell ref="E71:F71"/>
    <mergeCell ref="G71:H71"/>
    <mergeCell ref="I71:J71"/>
    <mergeCell ref="K71:L71"/>
    <mergeCell ref="E79:L79"/>
    <mergeCell ref="E61:F61"/>
    <mergeCell ref="G61:H61"/>
    <mergeCell ref="I61:J61"/>
    <mergeCell ref="K61:L61"/>
    <mergeCell ref="E59:L59"/>
    <mergeCell ref="E60:F60"/>
    <mergeCell ref="G60:H60"/>
    <mergeCell ref="I60:J60"/>
    <mergeCell ref="I11:J11"/>
    <mergeCell ref="K11:L11"/>
    <mergeCell ref="E46:I46"/>
    <mergeCell ref="J46:L46"/>
    <mergeCell ref="E56:I56"/>
    <mergeCell ref="E19:L19"/>
    <mergeCell ref="E20:F20"/>
    <mergeCell ref="G20:H20"/>
    <mergeCell ref="I20:J20"/>
    <mergeCell ref="K20:L20"/>
    <mergeCell ref="E21:F21"/>
    <mergeCell ref="G21:H21"/>
    <mergeCell ref="I21:J21"/>
    <mergeCell ref="K21:L21"/>
    <mergeCell ref="E29:L29"/>
    <mergeCell ref="E30:F30"/>
    <mergeCell ref="E39:L39"/>
    <mergeCell ref="E40:F40"/>
    <mergeCell ref="G40:H40"/>
    <mergeCell ref="I40:J40"/>
    <mergeCell ref="K40:L40"/>
    <mergeCell ref="G30:H30"/>
    <mergeCell ref="I30:J30"/>
    <mergeCell ref="K30:L30"/>
    <mergeCell ref="A2:K2"/>
    <mergeCell ref="E9:L9"/>
    <mergeCell ref="E26:I26"/>
    <mergeCell ref="J26:L26"/>
    <mergeCell ref="E36:I36"/>
    <mergeCell ref="J36:L36"/>
    <mergeCell ref="E6:I6"/>
    <mergeCell ref="J6:L6"/>
    <mergeCell ref="E16:I16"/>
    <mergeCell ref="J16:L16"/>
    <mergeCell ref="E10:F10"/>
    <mergeCell ref="G10:H10"/>
    <mergeCell ref="I10:J10"/>
    <mergeCell ref="K10:L10"/>
    <mergeCell ref="E11:F11"/>
    <mergeCell ref="G11:H11"/>
    <mergeCell ref="A19:D20"/>
    <mergeCell ref="A21:D21"/>
    <mergeCell ref="A16:A17"/>
    <mergeCell ref="B16:B17"/>
    <mergeCell ref="C16:C17"/>
    <mergeCell ref="D16:D17"/>
    <mergeCell ref="A26:A27"/>
    <mergeCell ref="B26:B27"/>
    <mergeCell ref="A49:D50"/>
    <mergeCell ref="A51:D51"/>
    <mergeCell ref="A56:A57"/>
    <mergeCell ref="B56:B57"/>
    <mergeCell ref="C56:C57"/>
    <mergeCell ref="D56:D57"/>
    <mergeCell ref="A59:D60"/>
    <mergeCell ref="A61:D61"/>
    <mergeCell ref="A66:A67"/>
    <mergeCell ref="B66:B67"/>
    <mergeCell ref="C66:C67"/>
    <mergeCell ref="D66:D67"/>
    <mergeCell ref="A69:D70"/>
    <mergeCell ref="A71:D71"/>
    <mergeCell ref="A76:A77"/>
    <mergeCell ref="B76:B77"/>
    <mergeCell ref="C76:C77"/>
    <mergeCell ref="D76:D77"/>
    <mergeCell ref="A79:D80"/>
    <mergeCell ref="A81:D81"/>
    <mergeCell ref="A86:A87"/>
    <mergeCell ref="B86:B87"/>
    <mergeCell ref="C86:C87"/>
    <mergeCell ref="D86:D87"/>
    <mergeCell ref="A89:D90"/>
    <mergeCell ref="A91:D91"/>
    <mergeCell ref="A96:A97"/>
    <mergeCell ref="B96:B97"/>
    <mergeCell ref="C96:C97"/>
    <mergeCell ref="D96:D97"/>
    <mergeCell ref="A95:D95"/>
    <mergeCell ref="A99:D100"/>
    <mergeCell ref="A101:D101"/>
    <mergeCell ref="A105:D105"/>
    <mergeCell ref="A115:D115"/>
    <mergeCell ref="A119:D120"/>
    <mergeCell ref="A121:D121"/>
    <mergeCell ref="A126:A127"/>
    <mergeCell ref="B126:B127"/>
    <mergeCell ref="C126:C127"/>
    <mergeCell ref="D126:D127"/>
    <mergeCell ref="A129:D130"/>
    <mergeCell ref="A106:A107"/>
    <mergeCell ref="B106:B107"/>
    <mergeCell ref="C106:C107"/>
    <mergeCell ref="D106:D107"/>
    <mergeCell ref="A109:D110"/>
    <mergeCell ref="A111:D111"/>
    <mergeCell ref="A116:A117"/>
    <mergeCell ref="B116:B117"/>
    <mergeCell ref="C116:C117"/>
    <mergeCell ref="D116:D117"/>
    <mergeCell ref="A131:D131"/>
    <mergeCell ref="A136:A137"/>
    <mergeCell ref="B136:B137"/>
    <mergeCell ref="C136:C137"/>
    <mergeCell ref="D136:D137"/>
    <mergeCell ref="A125:D125"/>
    <mergeCell ref="A135:D135"/>
    <mergeCell ref="A139:D140"/>
    <mergeCell ref="A141:D141"/>
    <mergeCell ref="A145:D145"/>
    <mergeCell ref="A155:D155"/>
    <mergeCell ref="A159:D160"/>
    <mergeCell ref="A161:D161"/>
    <mergeCell ref="A166:A167"/>
    <mergeCell ref="B166:B167"/>
    <mergeCell ref="C166:C167"/>
    <mergeCell ref="D166:D167"/>
    <mergeCell ref="A169:D170"/>
    <mergeCell ref="A146:A147"/>
    <mergeCell ref="B146:B147"/>
    <mergeCell ref="C146:C147"/>
    <mergeCell ref="D146:D147"/>
    <mergeCell ref="A149:D150"/>
    <mergeCell ref="A151:D151"/>
    <mergeCell ref="A156:A157"/>
    <mergeCell ref="B156:B157"/>
    <mergeCell ref="C156:C157"/>
    <mergeCell ref="D156:D157"/>
    <mergeCell ref="A171:D171"/>
    <mergeCell ref="A176:A177"/>
    <mergeCell ref="B176:B177"/>
    <mergeCell ref="C176:C177"/>
    <mergeCell ref="D176:D177"/>
    <mergeCell ref="A165:D165"/>
    <mergeCell ref="A175:D175"/>
    <mergeCell ref="A179:D180"/>
    <mergeCell ref="A181:D181"/>
    <mergeCell ref="A185:D185"/>
    <mergeCell ref="A195:D195"/>
    <mergeCell ref="A199:D200"/>
    <mergeCell ref="A201:D201"/>
    <mergeCell ref="A206:A207"/>
    <mergeCell ref="B206:B207"/>
    <mergeCell ref="C206:C207"/>
    <mergeCell ref="D206:D207"/>
    <mergeCell ref="A209:D210"/>
    <mergeCell ref="A186:A187"/>
    <mergeCell ref="B186:B187"/>
    <mergeCell ref="C186:C187"/>
    <mergeCell ref="D186:D187"/>
    <mergeCell ref="A189:D190"/>
    <mergeCell ref="A191:D191"/>
    <mergeCell ref="A196:A197"/>
    <mergeCell ref="B196:B197"/>
    <mergeCell ref="C196:C197"/>
    <mergeCell ref="D196:D197"/>
    <mergeCell ref="A211:D211"/>
    <mergeCell ref="A216:A217"/>
    <mergeCell ref="B216:B217"/>
    <mergeCell ref="C216:C217"/>
    <mergeCell ref="D216:D217"/>
    <mergeCell ref="A205:D205"/>
    <mergeCell ref="A215:D215"/>
    <mergeCell ref="A219:D220"/>
    <mergeCell ref="A221:D221"/>
    <mergeCell ref="A225:D225"/>
    <mergeCell ref="A235:D235"/>
    <mergeCell ref="A239:D240"/>
    <mergeCell ref="A241:D241"/>
    <mergeCell ref="A246:A247"/>
    <mergeCell ref="B246:B247"/>
    <mergeCell ref="C246:C247"/>
    <mergeCell ref="D246:D247"/>
    <mergeCell ref="A249:D250"/>
    <mergeCell ref="A226:A227"/>
    <mergeCell ref="B226:B227"/>
    <mergeCell ref="C226:C227"/>
    <mergeCell ref="D226:D227"/>
    <mergeCell ref="A229:D230"/>
    <mergeCell ref="A231:D231"/>
    <mergeCell ref="A236:A237"/>
    <mergeCell ref="B236:B237"/>
    <mergeCell ref="C236:C237"/>
    <mergeCell ref="D236:D237"/>
    <mergeCell ref="A251:D251"/>
    <mergeCell ref="A256:A257"/>
    <mergeCell ref="B256:B257"/>
    <mergeCell ref="C256:C257"/>
    <mergeCell ref="D256:D257"/>
    <mergeCell ref="A245:D245"/>
    <mergeCell ref="A255:D255"/>
    <mergeCell ref="A259:D260"/>
    <mergeCell ref="A261:D261"/>
    <mergeCell ref="A285:D285"/>
    <mergeCell ref="A295:D295"/>
    <mergeCell ref="A299:D300"/>
    <mergeCell ref="A301:D301"/>
    <mergeCell ref="A265:D265"/>
    <mergeCell ref="A275:D275"/>
    <mergeCell ref="A279:D280"/>
    <mergeCell ref="A281:D281"/>
    <mergeCell ref="A286:A287"/>
    <mergeCell ref="B286:B287"/>
    <mergeCell ref="C286:C287"/>
    <mergeCell ref="D286:D287"/>
    <mergeCell ref="A289:D290"/>
    <mergeCell ref="A266:A267"/>
    <mergeCell ref="B266:B267"/>
    <mergeCell ref="C266:C267"/>
    <mergeCell ref="D266:D267"/>
    <mergeCell ref="A269:D270"/>
    <mergeCell ref="A271:D271"/>
    <mergeCell ref="A276:A277"/>
    <mergeCell ref="B276:B277"/>
    <mergeCell ref="C276:C277"/>
    <mergeCell ref="D276:D277"/>
    <mergeCell ref="A309:D310"/>
    <mergeCell ref="A311:D311"/>
    <mergeCell ref="A316:A317"/>
    <mergeCell ref="B316:B317"/>
    <mergeCell ref="C316:C317"/>
    <mergeCell ref="D316:D317"/>
    <mergeCell ref="A291:D291"/>
    <mergeCell ref="A296:A297"/>
    <mergeCell ref="B296:B297"/>
    <mergeCell ref="C296:C297"/>
    <mergeCell ref="D296:D297"/>
    <mergeCell ref="A305:D305"/>
    <mergeCell ref="A315:D315"/>
    <mergeCell ref="A306:A307"/>
    <mergeCell ref="B306:B307"/>
    <mergeCell ref="C306:C307"/>
    <mergeCell ref="D306:D307"/>
    <mergeCell ref="C356:C357"/>
    <mergeCell ref="D356:D357"/>
    <mergeCell ref="A319:D320"/>
    <mergeCell ref="A321:D321"/>
    <mergeCell ref="A326:A327"/>
    <mergeCell ref="B326:B327"/>
    <mergeCell ref="C326:C327"/>
    <mergeCell ref="D326:D327"/>
    <mergeCell ref="A329:D330"/>
    <mergeCell ref="A331:D331"/>
    <mergeCell ref="A336:A337"/>
    <mergeCell ref="B336:B337"/>
    <mergeCell ref="C336:C337"/>
    <mergeCell ref="D336:D337"/>
    <mergeCell ref="A325:D325"/>
    <mergeCell ref="A335:D335"/>
    <mergeCell ref="A345:D345"/>
    <mergeCell ref="A355:D355"/>
    <mergeCell ref="A359:D360"/>
    <mergeCell ref="A361:D361"/>
    <mergeCell ref="A366:A367"/>
    <mergeCell ref="B366:B367"/>
    <mergeCell ref="C366:C367"/>
    <mergeCell ref="D366:D367"/>
    <mergeCell ref="A369:D370"/>
    <mergeCell ref="A371:D371"/>
    <mergeCell ref="A6:A7"/>
    <mergeCell ref="B6:B7"/>
    <mergeCell ref="C6:C7"/>
    <mergeCell ref="D6:D7"/>
    <mergeCell ref="A9:D10"/>
    <mergeCell ref="A11:D11"/>
    <mergeCell ref="A339:D340"/>
    <mergeCell ref="A341:D341"/>
    <mergeCell ref="A346:A347"/>
    <mergeCell ref="B346:B347"/>
    <mergeCell ref="C346:C347"/>
    <mergeCell ref="D346:D347"/>
    <mergeCell ref="A349:D350"/>
    <mergeCell ref="A351:D351"/>
    <mergeCell ref="A356:A357"/>
    <mergeCell ref="B356:B357"/>
  </mergeCells>
  <phoneticPr fontId="30" type="noConversion"/>
  <conditionalFormatting sqref="I8 E20:E21 G21 I21 K21">
    <cfRule type="cellIs" dxfId="956" priority="1762" operator="between">
      <formula>1</formula>
      <formula>3</formula>
    </cfRule>
  </conditionalFormatting>
  <conditionalFormatting sqref="E8:H8 E10:E11 G10">
    <cfRule type="cellIs" dxfId="955" priority="1765" operator="between">
      <formula>1</formula>
      <formula>3</formula>
    </cfRule>
  </conditionalFormatting>
  <conditionalFormatting sqref="E8:H8 E10:E11 G10 E20:E21 G21 I21 K21">
    <cfRule type="cellIs" dxfId="954" priority="1766" operator="between">
      <formula>3</formula>
      <formula>6</formula>
    </cfRule>
  </conditionalFormatting>
  <conditionalFormatting sqref="E8:H8 E10:E11 G10 E20:E21 G21 I21 K21">
    <cfRule type="cellIs" dxfId="953" priority="1767" operator="between">
      <formula>6</formula>
      <formula>9</formula>
    </cfRule>
  </conditionalFormatting>
  <conditionalFormatting sqref="I8">
    <cfRule type="cellIs" dxfId="952" priority="1763" operator="between">
      <formula>3</formula>
      <formula>6</formula>
    </cfRule>
  </conditionalFormatting>
  <conditionalFormatting sqref="I8">
    <cfRule type="cellIs" dxfId="951" priority="1764" operator="between">
      <formula>6</formula>
      <formula>9</formula>
    </cfRule>
  </conditionalFormatting>
  <conditionalFormatting sqref="I18">
    <cfRule type="cellIs" dxfId="950" priority="1611" operator="between">
      <formula>1</formula>
      <formula>3</formula>
    </cfRule>
  </conditionalFormatting>
  <conditionalFormatting sqref="E18:H18">
    <cfRule type="cellIs" dxfId="949" priority="1614" operator="between">
      <formula>1</formula>
      <formula>3</formula>
    </cfRule>
  </conditionalFormatting>
  <conditionalFormatting sqref="E18:H18">
    <cfRule type="cellIs" dxfId="948" priority="1615" operator="between">
      <formula>3</formula>
      <formula>6</formula>
    </cfRule>
  </conditionalFormatting>
  <conditionalFormatting sqref="E18:H18">
    <cfRule type="cellIs" dxfId="947" priority="1616" operator="between">
      <formula>6</formula>
      <formula>9</formula>
    </cfRule>
  </conditionalFormatting>
  <conditionalFormatting sqref="I18">
    <cfRule type="cellIs" dxfId="946" priority="1612" operator="between">
      <formula>3</formula>
      <formula>6</formula>
    </cfRule>
  </conditionalFormatting>
  <conditionalFormatting sqref="I18">
    <cfRule type="cellIs" dxfId="945" priority="1613" operator="between">
      <formula>6</formula>
      <formula>9</formula>
    </cfRule>
  </conditionalFormatting>
  <conditionalFormatting sqref="I28">
    <cfRule type="cellIs" dxfId="944" priority="1605" operator="between">
      <formula>1</formula>
      <formula>3</formula>
    </cfRule>
  </conditionalFormatting>
  <conditionalFormatting sqref="E28:H28">
    <cfRule type="cellIs" dxfId="943" priority="1608" operator="between">
      <formula>1</formula>
      <formula>3</formula>
    </cfRule>
  </conditionalFormatting>
  <conditionalFormatting sqref="E28:H28">
    <cfRule type="cellIs" dxfId="942" priority="1609" operator="between">
      <formula>3</formula>
      <formula>6</formula>
    </cfRule>
  </conditionalFormatting>
  <conditionalFormatting sqref="E28:H28">
    <cfRule type="cellIs" dxfId="941" priority="1610" operator="between">
      <formula>6</formula>
      <formula>9</formula>
    </cfRule>
  </conditionalFormatting>
  <conditionalFormatting sqref="I28">
    <cfRule type="cellIs" dxfId="940" priority="1606" operator="between">
      <formula>3</formula>
      <formula>6</formula>
    </cfRule>
  </conditionalFormatting>
  <conditionalFormatting sqref="I28">
    <cfRule type="cellIs" dxfId="939" priority="1607" operator="between">
      <formula>6</formula>
      <formula>9</formula>
    </cfRule>
  </conditionalFormatting>
  <conditionalFormatting sqref="I38">
    <cfRule type="cellIs" dxfId="938" priority="1599" operator="between">
      <formula>1</formula>
      <formula>3</formula>
    </cfRule>
  </conditionalFormatting>
  <conditionalFormatting sqref="E38:H38">
    <cfRule type="cellIs" dxfId="937" priority="1602" operator="between">
      <formula>1</formula>
      <formula>3</formula>
    </cfRule>
  </conditionalFormatting>
  <conditionalFormatting sqref="E38:H38">
    <cfRule type="cellIs" dxfId="936" priority="1603" operator="between">
      <formula>3</formula>
      <formula>6</formula>
    </cfRule>
  </conditionalFormatting>
  <conditionalFormatting sqref="E38:H38">
    <cfRule type="cellIs" dxfId="935" priority="1604" operator="between">
      <formula>6</formula>
      <formula>9</formula>
    </cfRule>
  </conditionalFormatting>
  <conditionalFormatting sqref="I38">
    <cfRule type="cellIs" dxfId="934" priority="1600" operator="between">
      <formula>3</formula>
      <formula>6</formula>
    </cfRule>
  </conditionalFormatting>
  <conditionalFormatting sqref="I38">
    <cfRule type="cellIs" dxfId="933" priority="1601" operator="between">
      <formula>6</formula>
      <formula>9</formula>
    </cfRule>
  </conditionalFormatting>
  <conditionalFormatting sqref="I48">
    <cfRule type="cellIs" dxfId="932" priority="1593" operator="between">
      <formula>1</formula>
      <formula>3</formula>
    </cfRule>
  </conditionalFormatting>
  <conditionalFormatting sqref="E48:H48">
    <cfRule type="cellIs" dxfId="931" priority="1596" operator="between">
      <formula>1</formula>
      <formula>3</formula>
    </cfRule>
  </conditionalFormatting>
  <conditionalFormatting sqref="E48:H48">
    <cfRule type="cellIs" dxfId="930" priority="1597" operator="between">
      <formula>3</formula>
      <formula>6</formula>
    </cfRule>
  </conditionalFormatting>
  <conditionalFormatting sqref="E48:H48">
    <cfRule type="cellIs" dxfId="929" priority="1598" operator="between">
      <formula>6</formula>
      <formula>9</formula>
    </cfRule>
  </conditionalFormatting>
  <conditionalFormatting sqref="I48">
    <cfRule type="cellIs" dxfId="928" priority="1594" operator="between">
      <formula>3</formula>
      <formula>6</formula>
    </cfRule>
  </conditionalFormatting>
  <conditionalFormatting sqref="I48">
    <cfRule type="cellIs" dxfId="927" priority="1595" operator="between">
      <formula>6</formula>
      <formula>9</formula>
    </cfRule>
  </conditionalFormatting>
  <conditionalFormatting sqref="I58">
    <cfRule type="cellIs" dxfId="926" priority="1587" operator="between">
      <formula>1</formula>
      <formula>3</formula>
    </cfRule>
  </conditionalFormatting>
  <conditionalFormatting sqref="E58:H58">
    <cfRule type="cellIs" dxfId="925" priority="1590" operator="between">
      <formula>1</formula>
      <formula>3</formula>
    </cfRule>
  </conditionalFormatting>
  <conditionalFormatting sqref="E58:H58">
    <cfRule type="cellIs" dxfId="924" priority="1591" operator="between">
      <formula>3</formula>
      <formula>6</formula>
    </cfRule>
  </conditionalFormatting>
  <conditionalFormatting sqref="E58:H58">
    <cfRule type="cellIs" dxfId="923" priority="1592" operator="between">
      <formula>6</formula>
      <formula>9</formula>
    </cfRule>
  </conditionalFormatting>
  <conditionalFormatting sqref="I58">
    <cfRule type="cellIs" dxfId="922" priority="1588" operator="between">
      <formula>3</formula>
      <formula>6</formula>
    </cfRule>
  </conditionalFormatting>
  <conditionalFormatting sqref="I58">
    <cfRule type="cellIs" dxfId="921" priority="1589" operator="between">
      <formula>6</formula>
      <formula>9</formula>
    </cfRule>
  </conditionalFormatting>
  <conditionalFormatting sqref="I68">
    <cfRule type="cellIs" dxfId="920" priority="1560" operator="between">
      <formula>1</formula>
      <formula>3</formula>
    </cfRule>
  </conditionalFormatting>
  <conditionalFormatting sqref="E68:H68">
    <cfRule type="cellIs" dxfId="919" priority="1563" operator="between">
      <formula>1</formula>
      <formula>3</formula>
    </cfRule>
  </conditionalFormatting>
  <conditionalFormatting sqref="E68:H68">
    <cfRule type="cellIs" dxfId="918" priority="1564" operator="between">
      <formula>3</formula>
      <formula>6</formula>
    </cfRule>
  </conditionalFormatting>
  <conditionalFormatting sqref="E68:H68">
    <cfRule type="cellIs" dxfId="917" priority="1565" operator="between">
      <formula>6</formula>
      <formula>9</formula>
    </cfRule>
  </conditionalFormatting>
  <conditionalFormatting sqref="I68">
    <cfRule type="cellIs" dxfId="916" priority="1561" operator="between">
      <formula>3</formula>
      <formula>6</formula>
    </cfRule>
  </conditionalFormatting>
  <conditionalFormatting sqref="I68">
    <cfRule type="cellIs" dxfId="915" priority="1562" operator="between">
      <formula>6</formula>
      <formula>9</formula>
    </cfRule>
  </conditionalFormatting>
  <conditionalFormatting sqref="I78">
    <cfRule type="cellIs" dxfId="914" priority="1539" operator="between">
      <formula>1</formula>
      <formula>3</formula>
    </cfRule>
  </conditionalFormatting>
  <conditionalFormatting sqref="E78:H78">
    <cfRule type="cellIs" dxfId="913" priority="1542" operator="between">
      <formula>1</formula>
      <formula>3</formula>
    </cfRule>
  </conditionalFormatting>
  <conditionalFormatting sqref="E78:H78">
    <cfRule type="cellIs" dxfId="912" priority="1543" operator="between">
      <formula>3</formula>
      <formula>6</formula>
    </cfRule>
  </conditionalFormatting>
  <conditionalFormatting sqref="E78:H78">
    <cfRule type="cellIs" dxfId="911" priority="1544" operator="between">
      <formula>6</formula>
      <formula>9</formula>
    </cfRule>
  </conditionalFormatting>
  <conditionalFormatting sqref="I78">
    <cfRule type="cellIs" dxfId="910" priority="1540" operator="between">
      <formula>3</formula>
      <formula>6</formula>
    </cfRule>
  </conditionalFormatting>
  <conditionalFormatting sqref="I78">
    <cfRule type="cellIs" dxfId="909" priority="1541" operator="between">
      <formula>6</formula>
      <formula>9</formula>
    </cfRule>
  </conditionalFormatting>
  <conditionalFormatting sqref="I88">
    <cfRule type="cellIs" dxfId="908" priority="1518" operator="between">
      <formula>1</formula>
      <formula>3</formula>
    </cfRule>
  </conditionalFormatting>
  <conditionalFormatting sqref="E88:H88">
    <cfRule type="cellIs" dxfId="907" priority="1521" operator="between">
      <formula>1</formula>
      <formula>3</formula>
    </cfRule>
  </conditionalFormatting>
  <conditionalFormatting sqref="E88:H88">
    <cfRule type="cellIs" dxfId="906" priority="1522" operator="between">
      <formula>3</formula>
      <formula>6</formula>
    </cfRule>
  </conditionalFormatting>
  <conditionalFormatting sqref="E88:H88">
    <cfRule type="cellIs" dxfId="905" priority="1523" operator="between">
      <formula>6</formula>
      <formula>9</formula>
    </cfRule>
  </conditionalFormatting>
  <conditionalFormatting sqref="I88">
    <cfRule type="cellIs" dxfId="904" priority="1519" operator="between">
      <formula>3</formula>
      <formula>6</formula>
    </cfRule>
  </conditionalFormatting>
  <conditionalFormatting sqref="I88">
    <cfRule type="cellIs" dxfId="903" priority="1520" operator="between">
      <formula>6</formula>
      <formula>9</formula>
    </cfRule>
  </conditionalFormatting>
  <conditionalFormatting sqref="I98">
    <cfRule type="cellIs" dxfId="902" priority="1497" operator="between">
      <formula>1</formula>
      <formula>3</formula>
    </cfRule>
  </conditionalFormatting>
  <conditionalFormatting sqref="E98:H98">
    <cfRule type="cellIs" dxfId="901" priority="1500" operator="between">
      <formula>1</formula>
      <formula>3</formula>
    </cfRule>
  </conditionalFormatting>
  <conditionalFormatting sqref="E98:H98">
    <cfRule type="cellIs" dxfId="900" priority="1501" operator="between">
      <formula>3</formula>
      <formula>6</formula>
    </cfRule>
  </conditionalFormatting>
  <conditionalFormatting sqref="E98:H98">
    <cfRule type="cellIs" dxfId="899" priority="1502" operator="between">
      <formula>6</formula>
      <formula>9</formula>
    </cfRule>
  </conditionalFormatting>
  <conditionalFormatting sqref="I98">
    <cfRule type="cellIs" dxfId="898" priority="1498" operator="between">
      <formula>3</formula>
      <formula>6</formula>
    </cfRule>
  </conditionalFormatting>
  <conditionalFormatting sqref="I98">
    <cfRule type="cellIs" dxfId="897" priority="1499" operator="between">
      <formula>6</formula>
      <formula>9</formula>
    </cfRule>
  </conditionalFormatting>
  <conditionalFormatting sqref="I108">
    <cfRule type="cellIs" dxfId="896" priority="1476" operator="between">
      <formula>1</formula>
      <formula>3</formula>
    </cfRule>
  </conditionalFormatting>
  <conditionalFormatting sqref="E108:H108">
    <cfRule type="cellIs" dxfId="895" priority="1479" operator="between">
      <formula>1</formula>
      <formula>3</formula>
    </cfRule>
  </conditionalFormatting>
  <conditionalFormatting sqref="E108:H108">
    <cfRule type="cellIs" dxfId="894" priority="1480" operator="between">
      <formula>3</formula>
      <formula>6</formula>
    </cfRule>
  </conditionalFormatting>
  <conditionalFormatting sqref="E108:H108">
    <cfRule type="cellIs" dxfId="893" priority="1481" operator="between">
      <formula>6</formula>
      <formula>9</formula>
    </cfRule>
  </conditionalFormatting>
  <conditionalFormatting sqref="I108">
    <cfRule type="cellIs" dxfId="892" priority="1477" operator="between">
      <formula>3</formula>
      <formula>6</formula>
    </cfRule>
  </conditionalFormatting>
  <conditionalFormatting sqref="I108">
    <cfRule type="cellIs" dxfId="891" priority="1478" operator="between">
      <formula>6</formula>
      <formula>9</formula>
    </cfRule>
  </conditionalFormatting>
  <conditionalFormatting sqref="I118">
    <cfRule type="cellIs" dxfId="890" priority="1455" operator="between">
      <formula>1</formula>
      <formula>3</formula>
    </cfRule>
  </conditionalFormatting>
  <conditionalFormatting sqref="E118:H118">
    <cfRule type="cellIs" dxfId="889" priority="1458" operator="between">
      <formula>1</formula>
      <formula>3</formula>
    </cfRule>
  </conditionalFormatting>
  <conditionalFormatting sqref="E118:H118">
    <cfRule type="cellIs" dxfId="888" priority="1459" operator="between">
      <formula>3</formula>
      <formula>6</formula>
    </cfRule>
  </conditionalFormatting>
  <conditionalFormatting sqref="E118:H118">
    <cfRule type="cellIs" dxfId="887" priority="1460" operator="between">
      <formula>6</formula>
      <formula>9</formula>
    </cfRule>
  </conditionalFormatting>
  <conditionalFormatting sqref="I118">
    <cfRule type="cellIs" dxfId="886" priority="1456" operator="between">
      <formula>3</formula>
      <formula>6</formula>
    </cfRule>
  </conditionalFormatting>
  <conditionalFormatting sqref="I118">
    <cfRule type="cellIs" dxfId="885" priority="1457" operator="between">
      <formula>6</formula>
      <formula>9</formula>
    </cfRule>
  </conditionalFormatting>
  <conditionalFormatting sqref="I128">
    <cfRule type="cellIs" dxfId="884" priority="1434" operator="between">
      <formula>1</formula>
      <formula>3</formula>
    </cfRule>
  </conditionalFormatting>
  <conditionalFormatting sqref="E128:H128">
    <cfRule type="cellIs" dxfId="883" priority="1437" operator="between">
      <formula>1</formula>
      <formula>3</formula>
    </cfRule>
  </conditionalFormatting>
  <conditionalFormatting sqref="E128:H128">
    <cfRule type="cellIs" dxfId="882" priority="1438" operator="between">
      <formula>3</formula>
      <formula>6</formula>
    </cfRule>
  </conditionalFormatting>
  <conditionalFormatting sqref="E128:H128">
    <cfRule type="cellIs" dxfId="881" priority="1439" operator="between">
      <formula>6</formula>
      <formula>9</formula>
    </cfRule>
  </conditionalFormatting>
  <conditionalFormatting sqref="I128">
    <cfRule type="cellIs" dxfId="880" priority="1435" operator="between">
      <formula>3</formula>
      <formula>6</formula>
    </cfRule>
  </conditionalFormatting>
  <conditionalFormatting sqref="I128">
    <cfRule type="cellIs" dxfId="879" priority="1436" operator="between">
      <formula>6</formula>
      <formula>9</formula>
    </cfRule>
  </conditionalFormatting>
  <conditionalFormatting sqref="I138">
    <cfRule type="cellIs" dxfId="878" priority="1413" operator="between">
      <formula>1</formula>
      <formula>3</formula>
    </cfRule>
  </conditionalFormatting>
  <conditionalFormatting sqref="E138:H138">
    <cfRule type="cellIs" dxfId="877" priority="1416" operator="between">
      <formula>1</formula>
      <formula>3</formula>
    </cfRule>
  </conditionalFormatting>
  <conditionalFormatting sqref="E138:H138">
    <cfRule type="cellIs" dxfId="876" priority="1417" operator="between">
      <formula>3</formula>
      <formula>6</formula>
    </cfRule>
  </conditionalFormatting>
  <conditionalFormatting sqref="E138:H138">
    <cfRule type="cellIs" dxfId="875" priority="1418" operator="between">
      <formula>6</formula>
      <formula>9</formula>
    </cfRule>
  </conditionalFormatting>
  <conditionalFormatting sqref="I138">
    <cfRule type="cellIs" dxfId="874" priority="1414" operator="between">
      <formula>3</formula>
      <formula>6</formula>
    </cfRule>
  </conditionalFormatting>
  <conditionalFormatting sqref="I138">
    <cfRule type="cellIs" dxfId="873" priority="1415" operator="between">
      <formula>6</formula>
      <formula>9</formula>
    </cfRule>
  </conditionalFormatting>
  <conditionalFormatting sqref="I148">
    <cfRule type="cellIs" dxfId="872" priority="1392" operator="between">
      <formula>1</formula>
      <formula>3</formula>
    </cfRule>
  </conditionalFormatting>
  <conditionalFormatting sqref="E148:H148">
    <cfRule type="cellIs" dxfId="871" priority="1395" operator="between">
      <formula>1</formula>
      <formula>3</formula>
    </cfRule>
  </conditionalFormatting>
  <conditionalFormatting sqref="E148:H148">
    <cfRule type="cellIs" dxfId="870" priority="1396" operator="between">
      <formula>3</formula>
      <formula>6</formula>
    </cfRule>
  </conditionalFormatting>
  <conditionalFormatting sqref="E148:H148">
    <cfRule type="cellIs" dxfId="869" priority="1397" operator="between">
      <formula>6</formula>
      <formula>9</formula>
    </cfRule>
  </conditionalFormatting>
  <conditionalFormatting sqref="I148">
    <cfRule type="cellIs" dxfId="868" priority="1393" operator="between">
      <formula>3</formula>
      <formula>6</formula>
    </cfRule>
  </conditionalFormatting>
  <conditionalFormatting sqref="I148">
    <cfRule type="cellIs" dxfId="867" priority="1394" operator="between">
      <formula>6</formula>
      <formula>9</formula>
    </cfRule>
  </conditionalFormatting>
  <conditionalFormatting sqref="I158">
    <cfRule type="cellIs" dxfId="866" priority="1371" operator="between">
      <formula>1</formula>
      <formula>3</formula>
    </cfRule>
  </conditionalFormatting>
  <conditionalFormatting sqref="E158:H158">
    <cfRule type="cellIs" dxfId="865" priority="1374" operator="between">
      <formula>1</formula>
      <formula>3</formula>
    </cfRule>
  </conditionalFormatting>
  <conditionalFormatting sqref="E158:H158">
    <cfRule type="cellIs" dxfId="864" priority="1375" operator="between">
      <formula>3</formula>
      <formula>6</formula>
    </cfRule>
  </conditionalFormatting>
  <conditionalFormatting sqref="E158:H158">
    <cfRule type="cellIs" dxfId="863" priority="1376" operator="between">
      <formula>6</formula>
      <formula>9</formula>
    </cfRule>
  </conditionalFormatting>
  <conditionalFormatting sqref="I158">
    <cfRule type="cellIs" dxfId="862" priority="1372" operator="between">
      <formula>3</formula>
      <formula>6</formula>
    </cfRule>
  </conditionalFormatting>
  <conditionalFormatting sqref="I158">
    <cfRule type="cellIs" dxfId="861" priority="1373" operator="between">
      <formula>6</formula>
      <formula>9</formula>
    </cfRule>
  </conditionalFormatting>
  <conditionalFormatting sqref="I168">
    <cfRule type="cellIs" dxfId="860" priority="1350" operator="between">
      <formula>1</formula>
      <formula>3</formula>
    </cfRule>
  </conditionalFormatting>
  <conditionalFormatting sqref="E168:H168">
    <cfRule type="cellIs" dxfId="859" priority="1353" operator="between">
      <formula>1</formula>
      <formula>3</formula>
    </cfRule>
  </conditionalFormatting>
  <conditionalFormatting sqref="E168:H168">
    <cfRule type="cellIs" dxfId="858" priority="1354" operator="between">
      <formula>3</formula>
      <formula>6</formula>
    </cfRule>
  </conditionalFormatting>
  <conditionalFormatting sqref="E168:H168">
    <cfRule type="cellIs" dxfId="857" priority="1355" operator="between">
      <formula>6</formula>
      <formula>9</formula>
    </cfRule>
  </conditionalFormatting>
  <conditionalFormatting sqref="I168">
    <cfRule type="cellIs" dxfId="856" priority="1351" operator="between">
      <formula>3</formula>
      <formula>6</formula>
    </cfRule>
  </conditionalFormatting>
  <conditionalFormatting sqref="I168">
    <cfRule type="cellIs" dxfId="855" priority="1352" operator="between">
      <formula>6</formula>
      <formula>9</formula>
    </cfRule>
  </conditionalFormatting>
  <conditionalFormatting sqref="I178">
    <cfRule type="cellIs" dxfId="854" priority="1329" operator="between">
      <formula>1</formula>
      <formula>3</formula>
    </cfRule>
  </conditionalFormatting>
  <conditionalFormatting sqref="E178:H178">
    <cfRule type="cellIs" dxfId="853" priority="1332" operator="between">
      <formula>1</formula>
      <formula>3</formula>
    </cfRule>
  </conditionalFormatting>
  <conditionalFormatting sqref="E178:H178">
    <cfRule type="cellIs" dxfId="852" priority="1333" operator="between">
      <formula>3</formula>
      <formula>6</formula>
    </cfRule>
  </conditionalFormatting>
  <conditionalFormatting sqref="E178:H178">
    <cfRule type="cellIs" dxfId="851" priority="1334" operator="between">
      <formula>6</formula>
      <formula>9</formula>
    </cfRule>
  </conditionalFormatting>
  <conditionalFormatting sqref="I178">
    <cfRule type="cellIs" dxfId="850" priority="1330" operator="between">
      <formula>3</formula>
      <formula>6</formula>
    </cfRule>
  </conditionalFormatting>
  <conditionalFormatting sqref="I178">
    <cfRule type="cellIs" dxfId="849" priority="1331" operator="between">
      <formula>6</formula>
      <formula>9</formula>
    </cfRule>
  </conditionalFormatting>
  <conditionalFormatting sqref="I188">
    <cfRule type="cellIs" dxfId="848" priority="1308" operator="between">
      <formula>1</formula>
      <formula>3</formula>
    </cfRule>
  </conditionalFormatting>
  <conditionalFormatting sqref="E188:H188">
    <cfRule type="cellIs" dxfId="847" priority="1311" operator="between">
      <formula>1</formula>
      <formula>3</formula>
    </cfRule>
  </conditionalFormatting>
  <conditionalFormatting sqref="E188:H188">
    <cfRule type="cellIs" dxfId="846" priority="1312" operator="between">
      <formula>3</formula>
      <formula>6</formula>
    </cfRule>
  </conditionalFormatting>
  <conditionalFormatting sqref="E188:H188">
    <cfRule type="cellIs" dxfId="845" priority="1313" operator="between">
      <formula>6</formula>
      <formula>9</formula>
    </cfRule>
  </conditionalFormatting>
  <conditionalFormatting sqref="I188">
    <cfRule type="cellIs" dxfId="844" priority="1309" operator="between">
      <formula>3</formula>
      <formula>6</formula>
    </cfRule>
  </conditionalFormatting>
  <conditionalFormatting sqref="I188">
    <cfRule type="cellIs" dxfId="843" priority="1310" operator="between">
      <formula>6</formula>
      <formula>9</formula>
    </cfRule>
  </conditionalFormatting>
  <conditionalFormatting sqref="I198">
    <cfRule type="cellIs" dxfId="842" priority="1287" operator="between">
      <formula>1</formula>
      <formula>3</formula>
    </cfRule>
  </conditionalFormatting>
  <conditionalFormatting sqref="E198:H198">
    <cfRule type="cellIs" dxfId="841" priority="1290" operator="between">
      <formula>1</formula>
      <formula>3</formula>
    </cfRule>
  </conditionalFormatting>
  <conditionalFormatting sqref="E198:H198">
    <cfRule type="cellIs" dxfId="840" priority="1291" operator="between">
      <formula>3</formula>
      <formula>6</formula>
    </cfRule>
  </conditionalFormatting>
  <conditionalFormatting sqref="E198:H198">
    <cfRule type="cellIs" dxfId="839" priority="1292" operator="between">
      <formula>6</formula>
      <formula>9</formula>
    </cfRule>
  </conditionalFormatting>
  <conditionalFormatting sqref="I198">
    <cfRule type="cellIs" dxfId="838" priority="1288" operator="between">
      <formula>3</formula>
      <formula>6</formula>
    </cfRule>
  </conditionalFormatting>
  <conditionalFormatting sqref="I198">
    <cfRule type="cellIs" dxfId="837" priority="1289" operator="between">
      <formula>6</formula>
      <formula>9</formula>
    </cfRule>
  </conditionalFormatting>
  <conditionalFormatting sqref="I208">
    <cfRule type="cellIs" dxfId="836" priority="1266" operator="between">
      <formula>1</formula>
      <formula>3</formula>
    </cfRule>
  </conditionalFormatting>
  <conditionalFormatting sqref="E208:H208">
    <cfRule type="cellIs" dxfId="835" priority="1269" operator="between">
      <formula>1</formula>
      <formula>3</formula>
    </cfRule>
  </conditionalFormatting>
  <conditionalFormatting sqref="E208:H208">
    <cfRule type="cellIs" dxfId="834" priority="1270" operator="between">
      <formula>3</formula>
      <formula>6</formula>
    </cfRule>
  </conditionalFormatting>
  <conditionalFormatting sqref="E208:H208">
    <cfRule type="cellIs" dxfId="833" priority="1271" operator="between">
      <formula>6</formula>
      <formula>9</formula>
    </cfRule>
  </conditionalFormatting>
  <conditionalFormatting sqref="I208">
    <cfRule type="cellIs" dxfId="832" priority="1267" operator="between">
      <formula>3</formula>
      <formula>6</formula>
    </cfRule>
  </conditionalFormatting>
  <conditionalFormatting sqref="I208">
    <cfRule type="cellIs" dxfId="831" priority="1268" operator="between">
      <formula>6</formula>
      <formula>9</formula>
    </cfRule>
  </conditionalFormatting>
  <conditionalFormatting sqref="I218">
    <cfRule type="cellIs" dxfId="830" priority="1245" operator="between">
      <formula>1</formula>
      <formula>3</formula>
    </cfRule>
  </conditionalFormatting>
  <conditionalFormatting sqref="E218:H218">
    <cfRule type="cellIs" dxfId="829" priority="1248" operator="between">
      <formula>1</formula>
      <formula>3</formula>
    </cfRule>
  </conditionalFormatting>
  <conditionalFormatting sqref="E218:H218">
    <cfRule type="cellIs" dxfId="828" priority="1249" operator="between">
      <formula>3</formula>
      <formula>6</formula>
    </cfRule>
  </conditionalFormatting>
  <conditionalFormatting sqref="E218:H218">
    <cfRule type="cellIs" dxfId="827" priority="1250" operator="between">
      <formula>6</formula>
      <formula>9</formula>
    </cfRule>
  </conditionalFormatting>
  <conditionalFormatting sqref="I218">
    <cfRule type="cellIs" dxfId="826" priority="1246" operator="between">
      <formula>3</formula>
      <formula>6</formula>
    </cfRule>
  </conditionalFormatting>
  <conditionalFormatting sqref="I218">
    <cfRule type="cellIs" dxfId="825" priority="1247" operator="between">
      <formula>6</formula>
      <formula>9</formula>
    </cfRule>
  </conditionalFormatting>
  <conditionalFormatting sqref="I228">
    <cfRule type="cellIs" dxfId="824" priority="1224" operator="between">
      <formula>1</formula>
      <formula>3</formula>
    </cfRule>
  </conditionalFormatting>
  <conditionalFormatting sqref="E228:H228">
    <cfRule type="cellIs" dxfId="823" priority="1227" operator="between">
      <formula>1</formula>
      <formula>3</formula>
    </cfRule>
  </conditionalFormatting>
  <conditionalFormatting sqref="E228:H228">
    <cfRule type="cellIs" dxfId="822" priority="1228" operator="between">
      <formula>3</formula>
      <formula>6</formula>
    </cfRule>
  </conditionalFormatting>
  <conditionalFormatting sqref="E228:H228">
    <cfRule type="cellIs" dxfId="821" priority="1229" operator="between">
      <formula>6</formula>
      <formula>9</formula>
    </cfRule>
  </conditionalFormatting>
  <conditionalFormatting sqref="I228">
    <cfRule type="cellIs" dxfId="820" priority="1225" operator="between">
      <formula>3</formula>
      <formula>6</formula>
    </cfRule>
  </conditionalFormatting>
  <conditionalFormatting sqref="I228">
    <cfRule type="cellIs" dxfId="819" priority="1226" operator="between">
      <formula>6</formula>
      <formula>9</formula>
    </cfRule>
  </conditionalFormatting>
  <conditionalFormatting sqref="I238">
    <cfRule type="cellIs" dxfId="818" priority="1203" operator="between">
      <formula>1</formula>
      <formula>3</formula>
    </cfRule>
  </conditionalFormatting>
  <conditionalFormatting sqref="E238:H238">
    <cfRule type="cellIs" dxfId="817" priority="1206" operator="between">
      <formula>1</formula>
      <formula>3</formula>
    </cfRule>
  </conditionalFormatting>
  <conditionalFormatting sqref="E238:H238">
    <cfRule type="cellIs" dxfId="816" priority="1207" operator="between">
      <formula>3</formula>
      <formula>6</formula>
    </cfRule>
  </conditionalFormatting>
  <conditionalFormatting sqref="E238:H238">
    <cfRule type="cellIs" dxfId="815" priority="1208" operator="between">
      <formula>6</formula>
      <formula>9</formula>
    </cfRule>
  </conditionalFormatting>
  <conditionalFormatting sqref="I238">
    <cfRule type="cellIs" dxfId="814" priority="1204" operator="between">
      <formula>3</formula>
      <formula>6</formula>
    </cfRule>
  </conditionalFormatting>
  <conditionalFormatting sqref="I238">
    <cfRule type="cellIs" dxfId="813" priority="1205" operator="between">
      <formula>6</formula>
      <formula>9</formula>
    </cfRule>
  </conditionalFormatting>
  <conditionalFormatting sqref="I248">
    <cfRule type="cellIs" dxfId="812" priority="1182" operator="between">
      <formula>1</formula>
      <formula>3</formula>
    </cfRule>
  </conditionalFormatting>
  <conditionalFormatting sqref="E248:H248">
    <cfRule type="cellIs" dxfId="811" priority="1185" operator="between">
      <formula>1</formula>
      <formula>3</formula>
    </cfRule>
  </conditionalFormatting>
  <conditionalFormatting sqref="E248:H248">
    <cfRule type="cellIs" dxfId="810" priority="1186" operator="between">
      <formula>3</formula>
      <formula>6</formula>
    </cfRule>
  </conditionalFormatting>
  <conditionalFormatting sqref="E248:H248">
    <cfRule type="cellIs" dxfId="809" priority="1187" operator="between">
      <formula>6</formula>
      <formula>9</formula>
    </cfRule>
  </conditionalFormatting>
  <conditionalFormatting sqref="I248">
    <cfRule type="cellIs" dxfId="808" priority="1183" operator="between">
      <formula>3</formula>
      <formula>6</formula>
    </cfRule>
  </conditionalFormatting>
  <conditionalFormatting sqref="I248">
    <cfRule type="cellIs" dxfId="807" priority="1184" operator="between">
      <formula>6</formula>
      <formula>9</formula>
    </cfRule>
  </conditionalFormatting>
  <conditionalFormatting sqref="I258">
    <cfRule type="cellIs" dxfId="806" priority="1161" operator="between">
      <formula>1</formula>
      <formula>3</formula>
    </cfRule>
  </conditionalFormatting>
  <conditionalFormatting sqref="E258:H258">
    <cfRule type="cellIs" dxfId="805" priority="1164" operator="between">
      <formula>1</formula>
      <formula>3</formula>
    </cfRule>
  </conditionalFormatting>
  <conditionalFormatting sqref="E258:H258">
    <cfRule type="cellIs" dxfId="804" priority="1165" operator="between">
      <formula>3</formula>
      <formula>6</formula>
    </cfRule>
  </conditionalFormatting>
  <conditionalFormatting sqref="E258:H258">
    <cfRule type="cellIs" dxfId="803" priority="1166" operator="between">
      <formula>6</formula>
      <formula>9</formula>
    </cfRule>
  </conditionalFormatting>
  <conditionalFormatting sqref="I258">
    <cfRule type="cellIs" dxfId="802" priority="1162" operator="between">
      <formula>3</formula>
      <formula>6</formula>
    </cfRule>
  </conditionalFormatting>
  <conditionalFormatting sqref="I258">
    <cfRule type="cellIs" dxfId="801" priority="1163" operator="between">
      <formula>6</formula>
      <formula>9</formula>
    </cfRule>
  </conditionalFormatting>
  <conditionalFormatting sqref="I268">
    <cfRule type="cellIs" dxfId="800" priority="1140" operator="between">
      <formula>1</formula>
      <formula>3</formula>
    </cfRule>
  </conditionalFormatting>
  <conditionalFormatting sqref="E268:H268">
    <cfRule type="cellIs" dxfId="799" priority="1143" operator="between">
      <formula>1</formula>
      <formula>3</formula>
    </cfRule>
  </conditionalFormatting>
  <conditionalFormatting sqref="E268:H268">
    <cfRule type="cellIs" dxfId="798" priority="1144" operator="between">
      <formula>3</formula>
      <formula>6</formula>
    </cfRule>
  </conditionalFormatting>
  <conditionalFormatting sqref="E268:H268">
    <cfRule type="cellIs" dxfId="797" priority="1145" operator="between">
      <formula>6</formula>
      <formula>9</formula>
    </cfRule>
  </conditionalFormatting>
  <conditionalFormatting sqref="I268">
    <cfRule type="cellIs" dxfId="796" priority="1141" operator="between">
      <formula>3</formula>
      <formula>6</formula>
    </cfRule>
  </conditionalFormatting>
  <conditionalFormatting sqref="I268">
    <cfRule type="cellIs" dxfId="795" priority="1142" operator="between">
      <formula>6</formula>
      <formula>9</formula>
    </cfRule>
  </conditionalFormatting>
  <conditionalFormatting sqref="I278">
    <cfRule type="cellIs" dxfId="794" priority="1119" operator="between">
      <formula>1</formula>
      <formula>3</formula>
    </cfRule>
  </conditionalFormatting>
  <conditionalFormatting sqref="E278:H278">
    <cfRule type="cellIs" dxfId="793" priority="1122" operator="between">
      <formula>1</formula>
      <formula>3</formula>
    </cfRule>
  </conditionalFormatting>
  <conditionalFormatting sqref="E278:H278">
    <cfRule type="cellIs" dxfId="792" priority="1123" operator="between">
      <formula>3</formula>
      <formula>6</formula>
    </cfRule>
  </conditionalFormatting>
  <conditionalFormatting sqref="E278:H278">
    <cfRule type="cellIs" dxfId="791" priority="1124" operator="between">
      <formula>6</formula>
      <formula>9</formula>
    </cfRule>
  </conditionalFormatting>
  <conditionalFormatting sqref="I278">
    <cfRule type="cellIs" dxfId="790" priority="1120" operator="between">
      <formula>3</formula>
      <formula>6</formula>
    </cfRule>
  </conditionalFormatting>
  <conditionalFormatting sqref="I278">
    <cfRule type="cellIs" dxfId="789" priority="1121" operator="between">
      <formula>6</formula>
      <formula>9</formula>
    </cfRule>
  </conditionalFormatting>
  <conditionalFormatting sqref="I288">
    <cfRule type="cellIs" dxfId="788" priority="1098" operator="between">
      <formula>1</formula>
      <formula>3</formula>
    </cfRule>
  </conditionalFormatting>
  <conditionalFormatting sqref="E288:H288">
    <cfRule type="cellIs" dxfId="787" priority="1101" operator="between">
      <formula>1</formula>
      <formula>3</formula>
    </cfRule>
  </conditionalFormatting>
  <conditionalFormatting sqref="E288:H288">
    <cfRule type="cellIs" dxfId="786" priority="1102" operator="between">
      <formula>3</formula>
      <formula>6</formula>
    </cfRule>
  </conditionalFormatting>
  <conditionalFormatting sqref="E288:H288">
    <cfRule type="cellIs" dxfId="785" priority="1103" operator="between">
      <formula>6</formula>
      <formula>9</formula>
    </cfRule>
  </conditionalFormatting>
  <conditionalFormatting sqref="I288">
    <cfRule type="cellIs" dxfId="784" priority="1099" operator="between">
      <formula>3</formula>
      <formula>6</formula>
    </cfRule>
  </conditionalFormatting>
  <conditionalFormatting sqref="I288">
    <cfRule type="cellIs" dxfId="783" priority="1100" operator="between">
      <formula>6</formula>
      <formula>9</formula>
    </cfRule>
  </conditionalFormatting>
  <conditionalFormatting sqref="I298">
    <cfRule type="cellIs" dxfId="782" priority="1077" operator="between">
      <formula>1</formula>
      <formula>3</formula>
    </cfRule>
  </conditionalFormatting>
  <conditionalFormatting sqref="E298:H298">
    <cfRule type="cellIs" dxfId="781" priority="1080" operator="between">
      <formula>1</formula>
      <formula>3</formula>
    </cfRule>
  </conditionalFormatting>
  <conditionalFormatting sqref="E298:H298">
    <cfRule type="cellIs" dxfId="780" priority="1081" operator="between">
      <formula>3</formula>
      <formula>6</formula>
    </cfRule>
  </conditionalFormatting>
  <conditionalFormatting sqref="E298:H298">
    <cfRule type="cellIs" dxfId="779" priority="1082" operator="between">
      <formula>6</formula>
      <formula>9</formula>
    </cfRule>
  </conditionalFormatting>
  <conditionalFormatting sqref="I298">
    <cfRule type="cellIs" dxfId="778" priority="1078" operator="between">
      <formula>3</formula>
      <formula>6</formula>
    </cfRule>
  </conditionalFormatting>
  <conditionalFormatting sqref="I298">
    <cfRule type="cellIs" dxfId="777" priority="1079" operator="between">
      <formula>6</formula>
      <formula>9</formula>
    </cfRule>
  </conditionalFormatting>
  <conditionalFormatting sqref="I308">
    <cfRule type="cellIs" dxfId="776" priority="1056" operator="between">
      <formula>1</formula>
      <formula>3</formula>
    </cfRule>
  </conditionalFormatting>
  <conditionalFormatting sqref="E308:H308">
    <cfRule type="cellIs" dxfId="775" priority="1059" operator="between">
      <formula>1</formula>
      <formula>3</formula>
    </cfRule>
  </conditionalFormatting>
  <conditionalFormatting sqref="E308:H308">
    <cfRule type="cellIs" dxfId="774" priority="1060" operator="between">
      <formula>3</formula>
      <formula>6</formula>
    </cfRule>
  </conditionalFormatting>
  <conditionalFormatting sqref="E308:H308">
    <cfRule type="cellIs" dxfId="773" priority="1061" operator="between">
      <formula>6</formula>
      <formula>9</formula>
    </cfRule>
  </conditionalFormatting>
  <conditionalFormatting sqref="I308">
    <cfRule type="cellIs" dxfId="772" priority="1057" operator="between">
      <formula>3</formula>
      <formula>6</formula>
    </cfRule>
  </conditionalFormatting>
  <conditionalFormatting sqref="I308">
    <cfRule type="cellIs" dxfId="771" priority="1058" operator="between">
      <formula>6</formula>
      <formula>9</formula>
    </cfRule>
  </conditionalFormatting>
  <conditionalFormatting sqref="I318">
    <cfRule type="cellIs" dxfId="770" priority="1035" operator="between">
      <formula>1</formula>
      <formula>3</formula>
    </cfRule>
  </conditionalFormatting>
  <conditionalFormatting sqref="E318:H318">
    <cfRule type="cellIs" dxfId="769" priority="1038" operator="between">
      <formula>1</formula>
      <formula>3</formula>
    </cfRule>
  </conditionalFormatting>
  <conditionalFormatting sqref="E318:H318">
    <cfRule type="cellIs" dxfId="768" priority="1039" operator="between">
      <formula>3</formula>
      <formula>6</formula>
    </cfRule>
  </conditionalFormatting>
  <conditionalFormatting sqref="E318:H318">
    <cfRule type="cellIs" dxfId="767" priority="1040" operator="between">
      <formula>6</formula>
      <formula>9</formula>
    </cfRule>
  </conditionalFormatting>
  <conditionalFormatting sqref="I318">
    <cfRule type="cellIs" dxfId="766" priority="1036" operator="between">
      <formula>3</formula>
      <formula>6</formula>
    </cfRule>
  </conditionalFormatting>
  <conditionalFormatting sqref="I318">
    <cfRule type="cellIs" dxfId="765" priority="1037" operator="between">
      <formula>6</formula>
      <formula>9</formula>
    </cfRule>
  </conditionalFormatting>
  <conditionalFormatting sqref="I328">
    <cfRule type="cellIs" dxfId="764" priority="1014" operator="between">
      <formula>1</formula>
      <formula>3</formula>
    </cfRule>
  </conditionalFormatting>
  <conditionalFormatting sqref="E328:H328">
    <cfRule type="cellIs" dxfId="763" priority="1017" operator="between">
      <formula>1</formula>
      <formula>3</formula>
    </cfRule>
  </conditionalFormatting>
  <conditionalFormatting sqref="E328:H328">
    <cfRule type="cellIs" dxfId="762" priority="1018" operator="between">
      <formula>3</formula>
      <formula>6</formula>
    </cfRule>
  </conditionalFormatting>
  <conditionalFormatting sqref="E328:H328">
    <cfRule type="cellIs" dxfId="761" priority="1019" operator="between">
      <formula>6</formula>
      <formula>9</formula>
    </cfRule>
  </conditionalFormatting>
  <conditionalFormatting sqref="I328">
    <cfRule type="cellIs" dxfId="760" priority="1015" operator="between">
      <formula>3</formula>
      <formula>6</formula>
    </cfRule>
  </conditionalFormatting>
  <conditionalFormatting sqref="I328">
    <cfRule type="cellIs" dxfId="759" priority="1016" operator="between">
      <formula>6</formula>
      <formula>9</formula>
    </cfRule>
  </conditionalFormatting>
  <conditionalFormatting sqref="I338">
    <cfRule type="cellIs" dxfId="758" priority="993" operator="between">
      <formula>1</formula>
      <formula>3</formula>
    </cfRule>
  </conditionalFormatting>
  <conditionalFormatting sqref="E338:H338">
    <cfRule type="cellIs" dxfId="757" priority="996" operator="between">
      <formula>1</formula>
      <formula>3</formula>
    </cfRule>
  </conditionalFormatting>
  <conditionalFormatting sqref="E338:H338">
    <cfRule type="cellIs" dxfId="756" priority="997" operator="between">
      <formula>3</formula>
      <formula>6</formula>
    </cfRule>
  </conditionalFormatting>
  <conditionalFormatting sqref="E338:H338">
    <cfRule type="cellIs" dxfId="755" priority="998" operator="between">
      <formula>6</formula>
      <formula>9</formula>
    </cfRule>
  </conditionalFormatting>
  <conditionalFormatting sqref="I338">
    <cfRule type="cellIs" dxfId="754" priority="994" operator="between">
      <formula>3</formula>
      <formula>6</formula>
    </cfRule>
  </conditionalFormatting>
  <conditionalFormatting sqref="I338">
    <cfRule type="cellIs" dxfId="753" priority="995" operator="between">
      <formula>6</formula>
      <formula>9</formula>
    </cfRule>
  </conditionalFormatting>
  <conditionalFormatting sqref="I348">
    <cfRule type="cellIs" dxfId="752" priority="972" operator="between">
      <formula>1</formula>
      <formula>3</formula>
    </cfRule>
  </conditionalFormatting>
  <conditionalFormatting sqref="E348:H348">
    <cfRule type="cellIs" dxfId="751" priority="975" operator="between">
      <formula>1</formula>
      <formula>3</formula>
    </cfRule>
  </conditionalFormatting>
  <conditionalFormatting sqref="E348:H348">
    <cfRule type="cellIs" dxfId="750" priority="976" operator="between">
      <formula>3</formula>
      <formula>6</formula>
    </cfRule>
  </conditionalFormatting>
  <conditionalFormatting sqref="E348:H348">
    <cfRule type="cellIs" dxfId="749" priority="977" operator="between">
      <formula>6</formula>
      <formula>9</formula>
    </cfRule>
  </conditionalFormatting>
  <conditionalFormatting sqref="I348">
    <cfRule type="cellIs" dxfId="748" priority="973" operator="between">
      <formula>3</formula>
      <formula>6</formula>
    </cfRule>
  </conditionalFormatting>
  <conditionalFormatting sqref="I348">
    <cfRule type="cellIs" dxfId="747" priority="974" operator="between">
      <formula>6</formula>
      <formula>9</formula>
    </cfRule>
  </conditionalFormatting>
  <conditionalFormatting sqref="I358">
    <cfRule type="cellIs" dxfId="746" priority="951" operator="between">
      <formula>1</formula>
      <formula>3</formula>
    </cfRule>
  </conditionalFormatting>
  <conditionalFormatting sqref="E358:H358">
    <cfRule type="cellIs" dxfId="745" priority="954" operator="between">
      <formula>1</formula>
      <formula>3</formula>
    </cfRule>
  </conditionalFormatting>
  <conditionalFormatting sqref="E358:H358">
    <cfRule type="cellIs" dxfId="744" priority="955" operator="between">
      <formula>3</formula>
      <formula>6</formula>
    </cfRule>
  </conditionalFormatting>
  <conditionalFormatting sqref="E358:H358">
    <cfRule type="cellIs" dxfId="743" priority="956" operator="between">
      <formula>6</formula>
      <formula>9</formula>
    </cfRule>
  </conditionalFormatting>
  <conditionalFormatting sqref="I358">
    <cfRule type="cellIs" dxfId="742" priority="952" operator="between">
      <formula>3</formula>
      <formula>6</formula>
    </cfRule>
  </conditionalFormatting>
  <conditionalFormatting sqref="I358">
    <cfRule type="cellIs" dxfId="741" priority="953" operator="between">
      <formula>6</formula>
      <formula>9</formula>
    </cfRule>
  </conditionalFormatting>
  <conditionalFormatting sqref="I368">
    <cfRule type="cellIs" dxfId="740" priority="930" operator="between">
      <formula>1</formula>
      <formula>3</formula>
    </cfRule>
  </conditionalFormatting>
  <conditionalFormatting sqref="E368:H368">
    <cfRule type="cellIs" dxfId="739" priority="933" operator="between">
      <formula>1</formula>
      <formula>3</formula>
    </cfRule>
  </conditionalFormatting>
  <conditionalFormatting sqref="E368:H368">
    <cfRule type="cellIs" dxfId="738" priority="934" operator="between">
      <formula>3</formula>
      <formula>6</formula>
    </cfRule>
  </conditionalFormatting>
  <conditionalFormatting sqref="E368:H368">
    <cfRule type="cellIs" dxfId="737" priority="935" operator="between">
      <formula>6</formula>
      <formula>9</formula>
    </cfRule>
  </conditionalFormatting>
  <conditionalFormatting sqref="I368">
    <cfRule type="cellIs" dxfId="736" priority="931" operator="between">
      <formula>3</formula>
      <formula>6</formula>
    </cfRule>
  </conditionalFormatting>
  <conditionalFormatting sqref="I368">
    <cfRule type="cellIs" dxfId="735" priority="932" operator="between">
      <formula>6</formula>
      <formula>9</formula>
    </cfRule>
  </conditionalFormatting>
  <conditionalFormatting sqref="I10">
    <cfRule type="cellIs" dxfId="734" priority="923" operator="between">
      <formula>1</formula>
      <formula>3</formula>
    </cfRule>
  </conditionalFormatting>
  <conditionalFormatting sqref="I10">
    <cfRule type="cellIs" dxfId="733" priority="924" operator="between">
      <formula>3</formula>
      <formula>6</formula>
    </cfRule>
  </conditionalFormatting>
  <conditionalFormatting sqref="I10">
    <cfRule type="cellIs" dxfId="732" priority="925" operator="between">
      <formula>6</formula>
      <formula>9</formula>
    </cfRule>
  </conditionalFormatting>
  <conditionalFormatting sqref="K10">
    <cfRule type="cellIs" dxfId="731" priority="920" operator="between">
      <formula>1</formula>
      <formula>3</formula>
    </cfRule>
  </conditionalFormatting>
  <conditionalFormatting sqref="K10">
    <cfRule type="cellIs" dxfId="730" priority="921" operator="between">
      <formula>3</formula>
      <formula>6</formula>
    </cfRule>
  </conditionalFormatting>
  <conditionalFormatting sqref="K10">
    <cfRule type="cellIs" dxfId="729" priority="922" operator="between">
      <formula>6</formula>
      <formula>9</formula>
    </cfRule>
  </conditionalFormatting>
  <conditionalFormatting sqref="G11">
    <cfRule type="cellIs" dxfId="728" priority="917" operator="between">
      <formula>1</formula>
      <formula>3</formula>
    </cfRule>
  </conditionalFormatting>
  <conditionalFormatting sqref="G11">
    <cfRule type="cellIs" dxfId="727" priority="918" operator="between">
      <formula>3</formula>
      <formula>6</formula>
    </cfRule>
  </conditionalFormatting>
  <conditionalFormatting sqref="G11">
    <cfRule type="cellIs" dxfId="726" priority="919" operator="between">
      <formula>6</formula>
      <formula>9</formula>
    </cfRule>
  </conditionalFormatting>
  <conditionalFormatting sqref="I11">
    <cfRule type="cellIs" dxfId="725" priority="914" operator="between">
      <formula>1</formula>
      <formula>3</formula>
    </cfRule>
  </conditionalFormatting>
  <conditionalFormatting sqref="I11">
    <cfRule type="cellIs" dxfId="724" priority="915" operator="between">
      <formula>3</formula>
      <formula>6</formula>
    </cfRule>
  </conditionalFormatting>
  <conditionalFormatting sqref="I11">
    <cfRule type="cellIs" dxfId="723" priority="916" operator="between">
      <formula>6</formula>
      <formula>9</formula>
    </cfRule>
  </conditionalFormatting>
  <conditionalFormatting sqref="K11">
    <cfRule type="cellIs" dxfId="722" priority="911" operator="between">
      <formula>1</formula>
      <formula>3</formula>
    </cfRule>
  </conditionalFormatting>
  <conditionalFormatting sqref="K11">
    <cfRule type="cellIs" dxfId="721" priority="912" operator="between">
      <formula>3</formula>
      <formula>6</formula>
    </cfRule>
  </conditionalFormatting>
  <conditionalFormatting sqref="K11">
    <cfRule type="cellIs" dxfId="720" priority="913" operator="between">
      <formula>6</formula>
      <formula>9</formula>
    </cfRule>
  </conditionalFormatting>
  <conditionalFormatting sqref="G20">
    <cfRule type="cellIs" dxfId="719" priority="908" operator="between">
      <formula>1</formula>
      <formula>3</formula>
    </cfRule>
  </conditionalFormatting>
  <conditionalFormatting sqref="G20">
    <cfRule type="cellIs" dxfId="718" priority="909" operator="between">
      <formula>3</formula>
      <formula>6</formula>
    </cfRule>
  </conditionalFormatting>
  <conditionalFormatting sqref="G20">
    <cfRule type="cellIs" dxfId="717" priority="910" operator="between">
      <formula>6</formula>
      <formula>9</formula>
    </cfRule>
  </conditionalFormatting>
  <conditionalFormatting sqref="I20">
    <cfRule type="cellIs" dxfId="716" priority="901" operator="between">
      <formula>1</formula>
      <formula>3</formula>
    </cfRule>
  </conditionalFormatting>
  <conditionalFormatting sqref="I20">
    <cfRule type="cellIs" dxfId="715" priority="902" operator="between">
      <formula>3</formula>
      <formula>6</formula>
    </cfRule>
  </conditionalFormatting>
  <conditionalFormatting sqref="I20">
    <cfRule type="cellIs" dxfId="714" priority="903" operator="between">
      <formula>6</formula>
      <formula>9</formula>
    </cfRule>
  </conditionalFormatting>
  <conditionalFormatting sqref="K20">
    <cfRule type="cellIs" dxfId="713" priority="898" operator="between">
      <formula>1</formula>
      <formula>3</formula>
    </cfRule>
  </conditionalFormatting>
  <conditionalFormatting sqref="K20">
    <cfRule type="cellIs" dxfId="712" priority="899" operator="between">
      <formula>3</formula>
      <formula>6</formula>
    </cfRule>
  </conditionalFormatting>
  <conditionalFormatting sqref="K20">
    <cfRule type="cellIs" dxfId="711" priority="900" operator="between">
      <formula>6</formula>
      <formula>9</formula>
    </cfRule>
  </conditionalFormatting>
  <conditionalFormatting sqref="E30:E31 G30">
    <cfRule type="cellIs" dxfId="710" priority="886" operator="between">
      <formula>1</formula>
      <formula>3</formula>
    </cfRule>
  </conditionalFormatting>
  <conditionalFormatting sqref="E30:E31 G30">
    <cfRule type="cellIs" dxfId="709" priority="887" operator="between">
      <formula>3</formula>
      <formula>6</formula>
    </cfRule>
  </conditionalFormatting>
  <conditionalFormatting sqref="E30:E31 G30">
    <cfRule type="cellIs" dxfId="708" priority="888" operator="between">
      <formula>6</formula>
      <formula>9</formula>
    </cfRule>
  </conditionalFormatting>
  <conditionalFormatting sqref="I30">
    <cfRule type="cellIs" dxfId="707" priority="879" operator="between">
      <formula>1</formula>
      <formula>3</formula>
    </cfRule>
  </conditionalFormatting>
  <conditionalFormatting sqref="I30">
    <cfRule type="cellIs" dxfId="706" priority="880" operator="between">
      <formula>3</formula>
      <formula>6</formula>
    </cfRule>
  </conditionalFormatting>
  <conditionalFormatting sqref="I30">
    <cfRule type="cellIs" dxfId="705" priority="881" operator="between">
      <formula>6</formula>
      <formula>9</formula>
    </cfRule>
  </conditionalFormatting>
  <conditionalFormatting sqref="K30">
    <cfRule type="cellIs" dxfId="704" priority="876" operator="between">
      <formula>1</formula>
      <formula>3</formula>
    </cfRule>
  </conditionalFormatting>
  <conditionalFormatting sqref="K30">
    <cfRule type="cellIs" dxfId="703" priority="877" operator="between">
      <formula>3</formula>
      <formula>6</formula>
    </cfRule>
  </conditionalFormatting>
  <conditionalFormatting sqref="K30">
    <cfRule type="cellIs" dxfId="702" priority="878" operator="between">
      <formula>6</formula>
      <formula>9</formula>
    </cfRule>
  </conditionalFormatting>
  <conditionalFormatting sqref="G31">
    <cfRule type="cellIs" dxfId="701" priority="873" operator="between">
      <formula>1</formula>
      <formula>3</formula>
    </cfRule>
  </conditionalFormatting>
  <conditionalFormatting sqref="G31">
    <cfRule type="cellIs" dxfId="700" priority="874" operator="between">
      <formula>3</formula>
      <formula>6</formula>
    </cfRule>
  </conditionalFormatting>
  <conditionalFormatting sqref="G31">
    <cfRule type="cellIs" dxfId="699" priority="875" operator="between">
      <formula>6</formula>
      <formula>9</formula>
    </cfRule>
  </conditionalFormatting>
  <conditionalFormatting sqref="I31">
    <cfRule type="cellIs" dxfId="698" priority="870" operator="between">
      <formula>1</formula>
      <formula>3</formula>
    </cfRule>
  </conditionalFormatting>
  <conditionalFormatting sqref="I31">
    <cfRule type="cellIs" dxfId="697" priority="871" operator="between">
      <formula>3</formula>
      <formula>6</formula>
    </cfRule>
  </conditionalFormatting>
  <conditionalFormatting sqref="I31">
    <cfRule type="cellIs" dxfId="696" priority="872" operator="between">
      <formula>6</formula>
      <formula>9</formula>
    </cfRule>
  </conditionalFormatting>
  <conditionalFormatting sqref="K31">
    <cfRule type="cellIs" dxfId="695" priority="867" operator="between">
      <formula>1</formula>
      <formula>3</formula>
    </cfRule>
  </conditionalFormatting>
  <conditionalFormatting sqref="K31">
    <cfRule type="cellIs" dxfId="694" priority="868" operator="between">
      <formula>3</formula>
      <formula>6</formula>
    </cfRule>
  </conditionalFormatting>
  <conditionalFormatting sqref="K31">
    <cfRule type="cellIs" dxfId="693" priority="869" operator="between">
      <formula>6</formula>
      <formula>9</formula>
    </cfRule>
  </conditionalFormatting>
  <conditionalFormatting sqref="E40:E41 G40">
    <cfRule type="cellIs" dxfId="692" priority="864" operator="between">
      <formula>1</formula>
      <formula>3</formula>
    </cfRule>
  </conditionalFormatting>
  <conditionalFormatting sqref="E40:E41 G40">
    <cfRule type="cellIs" dxfId="691" priority="865" operator="between">
      <formula>3</formula>
      <formula>6</formula>
    </cfRule>
  </conditionalFormatting>
  <conditionalFormatting sqref="E40:E41 G40">
    <cfRule type="cellIs" dxfId="690" priority="866" operator="between">
      <formula>6</formula>
      <formula>9</formula>
    </cfRule>
  </conditionalFormatting>
  <conditionalFormatting sqref="I40">
    <cfRule type="cellIs" dxfId="689" priority="857" operator="between">
      <formula>1</formula>
      <formula>3</formula>
    </cfRule>
  </conditionalFormatting>
  <conditionalFormatting sqref="I40">
    <cfRule type="cellIs" dxfId="688" priority="858" operator="between">
      <formula>3</formula>
      <formula>6</formula>
    </cfRule>
  </conditionalFormatting>
  <conditionalFormatting sqref="I40">
    <cfRule type="cellIs" dxfId="687" priority="859" operator="between">
      <formula>6</formula>
      <formula>9</formula>
    </cfRule>
  </conditionalFormatting>
  <conditionalFormatting sqref="K40">
    <cfRule type="cellIs" dxfId="686" priority="854" operator="between">
      <formula>1</formula>
      <formula>3</formula>
    </cfRule>
  </conditionalFormatting>
  <conditionalFormatting sqref="K40">
    <cfRule type="cellIs" dxfId="685" priority="855" operator="between">
      <formula>3</formula>
      <formula>6</formula>
    </cfRule>
  </conditionalFormatting>
  <conditionalFormatting sqref="K40">
    <cfRule type="cellIs" dxfId="684" priority="856" operator="between">
      <formula>6</formula>
      <formula>9</formula>
    </cfRule>
  </conditionalFormatting>
  <conditionalFormatting sqref="G41">
    <cfRule type="cellIs" dxfId="683" priority="851" operator="between">
      <formula>1</formula>
      <formula>3</formula>
    </cfRule>
  </conditionalFormatting>
  <conditionalFormatting sqref="G41">
    <cfRule type="cellIs" dxfId="682" priority="852" operator="between">
      <formula>3</formula>
      <formula>6</formula>
    </cfRule>
  </conditionalFormatting>
  <conditionalFormatting sqref="G41">
    <cfRule type="cellIs" dxfId="681" priority="853" operator="between">
      <formula>6</formula>
      <formula>9</formula>
    </cfRule>
  </conditionalFormatting>
  <conditionalFormatting sqref="I41">
    <cfRule type="cellIs" dxfId="680" priority="848" operator="between">
      <formula>1</formula>
      <formula>3</formula>
    </cfRule>
  </conditionalFormatting>
  <conditionalFormatting sqref="I41">
    <cfRule type="cellIs" dxfId="679" priority="849" operator="between">
      <formula>3</formula>
      <formula>6</formula>
    </cfRule>
  </conditionalFormatting>
  <conditionalFormatting sqref="I41">
    <cfRule type="cellIs" dxfId="678" priority="850" operator="between">
      <formula>6</formula>
      <formula>9</formula>
    </cfRule>
  </conditionalFormatting>
  <conditionalFormatting sqref="K41">
    <cfRule type="cellIs" dxfId="677" priority="845" operator="between">
      <formula>1</formula>
      <formula>3</formula>
    </cfRule>
  </conditionalFormatting>
  <conditionalFormatting sqref="K41">
    <cfRule type="cellIs" dxfId="676" priority="846" operator="between">
      <formula>3</formula>
      <formula>6</formula>
    </cfRule>
  </conditionalFormatting>
  <conditionalFormatting sqref="K41">
    <cfRule type="cellIs" dxfId="675" priority="847" operator="between">
      <formula>6</formula>
      <formula>9</formula>
    </cfRule>
  </conditionalFormatting>
  <conditionalFormatting sqref="E50:E51 G50">
    <cfRule type="cellIs" dxfId="674" priority="842" operator="between">
      <formula>1</formula>
      <formula>3</formula>
    </cfRule>
  </conditionalFormatting>
  <conditionalFormatting sqref="E50:E51 G50">
    <cfRule type="cellIs" dxfId="673" priority="843" operator="between">
      <formula>3</formula>
      <formula>6</formula>
    </cfRule>
  </conditionalFormatting>
  <conditionalFormatting sqref="E50:E51 G50">
    <cfRule type="cellIs" dxfId="672" priority="844" operator="between">
      <formula>6</formula>
      <formula>9</formula>
    </cfRule>
  </conditionalFormatting>
  <conditionalFormatting sqref="I50">
    <cfRule type="cellIs" dxfId="671" priority="835" operator="between">
      <formula>1</formula>
      <formula>3</formula>
    </cfRule>
  </conditionalFormatting>
  <conditionalFormatting sqref="I50">
    <cfRule type="cellIs" dxfId="670" priority="836" operator="between">
      <formula>3</formula>
      <formula>6</formula>
    </cfRule>
  </conditionalFormatting>
  <conditionalFormatting sqref="I50">
    <cfRule type="cellIs" dxfId="669" priority="837" operator="between">
      <formula>6</formula>
      <formula>9</formula>
    </cfRule>
  </conditionalFormatting>
  <conditionalFormatting sqref="K50">
    <cfRule type="cellIs" dxfId="668" priority="832" operator="between">
      <formula>1</formula>
      <formula>3</formula>
    </cfRule>
  </conditionalFormatting>
  <conditionalFormatting sqref="K50">
    <cfRule type="cellIs" dxfId="667" priority="833" operator="between">
      <formula>3</formula>
      <formula>6</formula>
    </cfRule>
  </conditionalFormatting>
  <conditionalFormatting sqref="K50">
    <cfRule type="cellIs" dxfId="666" priority="834" operator="between">
      <formula>6</formula>
      <formula>9</formula>
    </cfRule>
  </conditionalFormatting>
  <conditionalFormatting sqref="G51">
    <cfRule type="cellIs" dxfId="665" priority="829" operator="between">
      <formula>1</formula>
      <formula>3</formula>
    </cfRule>
  </conditionalFormatting>
  <conditionalFormatting sqref="G51">
    <cfRule type="cellIs" dxfId="664" priority="830" operator="between">
      <formula>3</formula>
      <formula>6</formula>
    </cfRule>
  </conditionalFormatting>
  <conditionalFormatting sqref="G51">
    <cfRule type="cellIs" dxfId="663" priority="831" operator="between">
      <formula>6</formula>
      <formula>9</formula>
    </cfRule>
  </conditionalFormatting>
  <conditionalFormatting sqref="I51">
    <cfRule type="cellIs" dxfId="662" priority="826" operator="between">
      <formula>1</formula>
      <formula>3</formula>
    </cfRule>
  </conditionalFormatting>
  <conditionalFormatting sqref="I51">
    <cfRule type="cellIs" dxfId="661" priority="827" operator="between">
      <formula>3</formula>
      <formula>6</formula>
    </cfRule>
  </conditionalFormatting>
  <conditionalFormatting sqref="I51">
    <cfRule type="cellIs" dxfId="660" priority="828" operator="between">
      <formula>6</formula>
      <formula>9</formula>
    </cfRule>
  </conditionalFormatting>
  <conditionalFormatting sqref="K51">
    <cfRule type="cellIs" dxfId="659" priority="823" operator="between">
      <formula>1</formula>
      <formula>3</formula>
    </cfRule>
  </conditionalFormatting>
  <conditionalFormatting sqref="K51">
    <cfRule type="cellIs" dxfId="658" priority="824" operator="between">
      <formula>3</formula>
      <formula>6</formula>
    </cfRule>
  </conditionalFormatting>
  <conditionalFormatting sqref="K51">
    <cfRule type="cellIs" dxfId="657" priority="825" operator="between">
      <formula>6</formula>
      <formula>9</formula>
    </cfRule>
  </conditionalFormatting>
  <conditionalFormatting sqref="E60:E61 G60">
    <cfRule type="cellIs" dxfId="656" priority="820" operator="between">
      <formula>1</formula>
      <formula>3</formula>
    </cfRule>
  </conditionalFormatting>
  <conditionalFormatting sqref="E60:E61 G60">
    <cfRule type="cellIs" dxfId="655" priority="821" operator="between">
      <formula>3</formula>
      <formula>6</formula>
    </cfRule>
  </conditionalFormatting>
  <conditionalFormatting sqref="E60:E61 G60">
    <cfRule type="cellIs" dxfId="654" priority="822" operator="between">
      <formula>6</formula>
      <formula>9</formula>
    </cfRule>
  </conditionalFormatting>
  <conditionalFormatting sqref="I60">
    <cfRule type="cellIs" dxfId="653" priority="813" operator="between">
      <formula>1</formula>
      <formula>3</formula>
    </cfRule>
  </conditionalFormatting>
  <conditionalFormatting sqref="I60">
    <cfRule type="cellIs" dxfId="652" priority="814" operator="between">
      <formula>3</formula>
      <formula>6</formula>
    </cfRule>
  </conditionalFormatting>
  <conditionalFormatting sqref="I60">
    <cfRule type="cellIs" dxfId="651" priority="815" operator="between">
      <formula>6</formula>
      <formula>9</formula>
    </cfRule>
  </conditionalFormatting>
  <conditionalFormatting sqref="K60">
    <cfRule type="cellIs" dxfId="650" priority="810" operator="between">
      <formula>1</formula>
      <formula>3</formula>
    </cfRule>
  </conditionalFormatting>
  <conditionalFormatting sqref="K60">
    <cfRule type="cellIs" dxfId="649" priority="811" operator="between">
      <formula>3</formula>
      <formula>6</formula>
    </cfRule>
  </conditionalFormatting>
  <conditionalFormatting sqref="K60">
    <cfRule type="cellIs" dxfId="648" priority="812" operator="between">
      <formula>6</formula>
      <formula>9</formula>
    </cfRule>
  </conditionalFormatting>
  <conditionalFormatting sqref="G61">
    <cfRule type="cellIs" dxfId="647" priority="807" operator="between">
      <formula>1</formula>
      <formula>3</formula>
    </cfRule>
  </conditionalFormatting>
  <conditionalFormatting sqref="G61">
    <cfRule type="cellIs" dxfId="646" priority="808" operator="between">
      <formula>3</formula>
      <formula>6</formula>
    </cfRule>
  </conditionalFormatting>
  <conditionalFormatting sqref="G61">
    <cfRule type="cellIs" dxfId="645" priority="809" operator="between">
      <formula>6</formula>
      <formula>9</formula>
    </cfRule>
  </conditionalFormatting>
  <conditionalFormatting sqref="I61">
    <cfRule type="cellIs" dxfId="644" priority="804" operator="between">
      <formula>1</formula>
      <formula>3</formula>
    </cfRule>
  </conditionalFormatting>
  <conditionalFormatting sqref="I61">
    <cfRule type="cellIs" dxfId="643" priority="805" operator="between">
      <formula>3</formula>
      <formula>6</formula>
    </cfRule>
  </conditionalFormatting>
  <conditionalFormatting sqref="I61">
    <cfRule type="cellIs" dxfId="642" priority="806" operator="between">
      <formula>6</formula>
      <formula>9</formula>
    </cfRule>
  </conditionalFormatting>
  <conditionalFormatting sqref="K61">
    <cfRule type="cellIs" dxfId="641" priority="801" operator="between">
      <formula>1</formula>
      <formula>3</formula>
    </cfRule>
  </conditionalFormatting>
  <conditionalFormatting sqref="K61">
    <cfRule type="cellIs" dxfId="640" priority="802" operator="between">
      <formula>3</formula>
      <formula>6</formula>
    </cfRule>
  </conditionalFormatting>
  <conditionalFormatting sqref="K61">
    <cfRule type="cellIs" dxfId="639" priority="803" operator="between">
      <formula>6</formula>
      <formula>9</formula>
    </cfRule>
  </conditionalFormatting>
  <conditionalFormatting sqref="E70:E71 G70">
    <cfRule type="cellIs" dxfId="638" priority="798" operator="between">
      <formula>1</formula>
      <formula>3</formula>
    </cfRule>
  </conditionalFormatting>
  <conditionalFormatting sqref="E70:E71 G70">
    <cfRule type="cellIs" dxfId="637" priority="799" operator="between">
      <formula>3</formula>
      <formula>6</formula>
    </cfRule>
  </conditionalFormatting>
  <conditionalFormatting sqref="E70:E71 G70">
    <cfRule type="cellIs" dxfId="636" priority="800" operator="between">
      <formula>6</formula>
      <formula>9</formula>
    </cfRule>
  </conditionalFormatting>
  <conditionalFormatting sqref="I70">
    <cfRule type="cellIs" dxfId="635" priority="791" operator="between">
      <formula>1</formula>
      <formula>3</formula>
    </cfRule>
  </conditionalFormatting>
  <conditionalFormatting sqref="I70">
    <cfRule type="cellIs" dxfId="634" priority="792" operator="between">
      <formula>3</formula>
      <formula>6</formula>
    </cfRule>
  </conditionalFormatting>
  <conditionalFormatting sqref="I70">
    <cfRule type="cellIs" dxfId="633" priority="793" operator="between">
      <formula>6</formula>
      <formula>9</formula>
    </cfRule>
  </conditionalFormatting>
  <conditionalFormatting sqref="K70">
    <cfRule type="cellIs" dxfId="632" priority="788" operator="between">
      <formula>1</formula>
      <formula>3</formula>
    </cfRule>
  </conditionalFormatting>
  <conditionalFormatting sqref="K70">
    <cfRule type="cellIs" dxfId="631" priority="789" operator="between">
      <formula>3</formula>
      <formula>6</formula>
    </cfRule>
  </conditionalFormatting>
  <conditionalFormatting sqref="K70">
    <cfRule type="cellIs" dxfId="630" priority="790" operator="between">
      <formula>6</formula>
      <formula>9</formula>
    </cfRule>
  </conditionalFormatting>
  <conditionalFormatting sqref="G71">
    <cfRule type="cellIs" dxfId="629" priority="785" operator="between">
      <formula>1</formula>
      <formula>3</formula>
    </cfRule>
  </conditionalFormatting>
  <conditionalFormatting sqref="G71">
    <cfRule type="cellIs" dxfId="628" priority="786" operator="between">
      <formula>3</formula>
      <formula>6</formula>
    </cfRule>
  </conditionalFormatting>
  <conditionalFormatting sqref="G71">
    <cfRule type="cellIs" dxfId="627" priority="787" operator="between">
      <formula>6</formula>
      <formula>9</formula>
    </cfRule>
  </conditionalFormatting>
  <conditionalFormatting sqref="I71">
    <cfRule type="cellIs" dxfId="626" priority="782" operator="between">
      <formula>1</formula>
      <formula>3</formula>
    </cfRule>
  </conditionalFormatting>
  <conditionalFormatting sqref="I71">
    <cfRule type="cellIs" dxfId="625" priority="783" operator="between">
      <formula>3</formula>
      <formula>6</formula>
    </cfRule>
  </conditionalFormatting>
  <conditionalFormatting sqref="I71">
    <cfRule type="cellIs" dxfId="624" priority="784" operator="between">
      <formula>6</formula>
      <formula>9</formula>
    </cfRule>
  </conditionalFormatting>
  <conditionalFormatting sqref="K71">
    <cfRule type="cellIs" dxfId="623" priority="779" operator="between">
      <formula>1</formula>
      <formula>3</formula>
    </cfRule>
  </conditionalFormatting>
  <conditionalFormatting sqref="K71">
    <cfRule type="cellIs" dxfId="622" priority="780" operator="between">
      <formula>3</formula>
      <formula>6</formula>
    </cfRule>
  </conditionalFormatting>
  <conditionalFormatting sqref="K71">
    <cfRule type="cellIs" dxfId="621" priority="781" operator="between">
      <formula>6</formula>
      <formula>9</formula>
    </cfRule>
  </conditionalFormatting>
  <conditionalFormatting sqref="E80:E81 G80">
    <cfRule type="cellIs" dxfId="620" priority="776" operator="between">
      <formula>1</formula>
      <formula>3</formula>
    </cfRule>
  </conditionalFormatting>
  <conditionalFormatting sqref="E80:E81 G80">
    <cfRule type="cellIs" dxfId="619" priority="777" operator="between">
      <formula>3</formula>
      <formula>6</formula>
    </cfRule>
  </conditionalFormatting>
  <conditionalFormatting sqref="E80:E81 G80">
    <cfRule type="cellIs" dxfId="618" priority="778" operator="between">
      <formula>6</formula>
      <formula>9</formula>
    </cfRule>
  </conditionalFormatting>
  <conditionalFormatting sqref="I80">
    <cfRule type="cellIs" dxfId="617" priority="769" operator="between">
      <formula>1</formula>
      <formula>3</formula>
    </cfRule>
  </conditionalFormatting>
  <conditionalFormatting sqref="I80">
    <cfRule type="cellIs" dxfId="616" priority="770" operator="between">
      <formula>3</formula>
      <formula>6</formula>
    </cfRule>
  </conditionalFormatting>
  <conditionalFormatting sqref="I80">
    <cfRule type="cellIs" dxfId="615" priority="771" operator="between">
      <formula>6</formula>
      <formula>9</formula>
    </cfRule>
  </conditionalFormatting>
  <conditionalFormatting sqref="K80">
    <cfRule type="cellIs" dxfId="614" priority="766" operator="between">
      <formula>1</formula>
      <formula>3</formula>
    </cfRule>
  </conditionalFormatting>
  <conditionalFormatting sqref="K80">
    <cfRule type="cellIs" dxfId="613" priority="767" operator="between">
      <formula>3</formula>
      <formula>6</formula>
    </cfRule>
  </conditionalFormatting>
  <conditionalFormatting sqref="K80">
    <cfRule type="cellIs" dxfId="612" priority="768" operator="between">
      <formula>6</formula>
      <formula>9</formula>
    </cfRule>
  </conditionalFormatting>
  <conditionalFormatting sqref="G81">
    <cfRule type="cellIs" dxfId="611" priority="763" operator="between">
      <formula>1</formula>
      <formula>3</formula>
    </cfRule>
  </conditionalFormatting>
  <conditionalFormatting sqref="G81">
    <cfRule type="cellIs" dxfId="610" priority="764" operator="between">
      <formula>3</formula>
      <formula>6</formula>
    </cfRule>
  </conditionalFormatting>
  <conditionalFormatting sqref="G81">
    <cfRule type="cellIs" dxfId="609" priority="765" operator="between">
      <formula>6</formula>
      <formula>9</formula>
    </cfRule>
  </conditionalFormatting>
  <conditionalFormatting sqref="I81">
    <cfRule type="cellIs" dxfId="608" priority="760" operator="between">
      <formula>1</formula>
      <formula>3</formula>
    </cfRule>
  </conditionalFormatting>
  <conditionalFormatting sqref="I81">
    <cfRule type="cellIs" dxfId="607" priority="761" operator="between">
      <formula>3</formula>
      <formula>6</formula>
    </cfRule>
  </conditionalFormatting>
  <conditionalFormatting sqref="I81">
    <cfRule type="cellIs" dxfId="606" priority="762" operator="between">
      <formula>6</formula>
      <formula>9</formula>
    </cfRule>
  </conditionalFormatting>
  <conditionalFormatting sqref="K81">
    <cfRule type="cellIs" dxfId="605" priority="757" operator="between">
      <formula>1</formula>
      <formula>3</formula>
    </cfRule>
  </conditionalFormatting>
  <conditionalFormatting sqref="K81">
    <cfRule type="cellIs" dxfId="604" priority="758" operator="between">
      <formula>3</formula>
      <formula>6</formula>
    </cfRule>
  </conditionalFormatting>
  <conditionalFormatting sqref="K81">
    <cfRule type="cellIs" dxfId="603" priority="759" operator="between">
      <formula>6</formula>
      <formula>9</formula>
    </cfRule>
  </conditionalFormatting>
  <conditionalFormatting sqref="E90:E91 G90">
    <cfRule type="cellIs" dxfId="602" priority="754" operator="between">
      <formula>1</formula>
      <formula>3</formula>
    </cfRule>
  </conditionalFormatting>
  <conditionalFormatting sqref="E90:E91 G90">
    <cfRule type="cellIs" dxfId="601" priority="755" operator="between">
      <formula>3</formula>
      <formula>6</formula>
    </cfRule>
  </conditionalFormatting>
  <conditionalFormatting sqref="E90:E91 G90">
    <cfRule type="cellIs" dxfId="600" priority="756" operator="between">
      <formula>6</formula>
      <formula>9</formula>
    </cfRule>
  </conditionalFormatting>
  <conditionalFormatting sqref="I90">
    <cfRule type="cellIs" dxfId="599" priority="747" operator="between">
      <formula>1</formula>
      <formula>3</formula>
    </cfRule>
  </conditionalFormatting>
  <conditionalFormatting sqref="I90">
    <cfRule type="cellIs" dxfId="598" priority="748" operator="between">
      <formula>3</formula>
      <formula>6</formula>
    </cfRule>
  </conditionalFormatting>
  <conditionalFormatting sqref="I90">
    <cfRule type="cellIs" dxfId="597" priority="749" operator="between">
      <formula>6</formula>
      <formula>9</formula>
    </cfRule>
  </conditionalFormatting>
  <conditionalFormatting sqref="K90">
    <cfRule type="cellIs" dxfId="596" priority="744" operator="between">
      <formula>1</formula>
      <formula>3</formula>
    </cfRule>
  </conditionalFormatting>
  <conditionalFormatting sqref="K90">
    <cfRule type="cellIs" dxfId="595" priority="745" operator="between">
      <formula>3</formula>
      <formula>6</formula>
    </cfRule>
  </conditionalFormatting>
  <conditionalFormatting sqref="K90">
    <cfRule type="cellIs" dxfId="594" priority="746" operator="between">
      <formula>6</formula>
      <formula>9</formula>
    </cfRule>
  </conditionalFormatting>
  <conditionalFormatting sqref="G91">
    <cfRule type="cellIs" dxfId="593" priority="741" operator="between">
      <formula>1</formula>
      <formula>3</formula>
    </cfRule>
  </conditionalFormatting>
  <conditionalFormatting sqref="G91">
    <cfRule type="cellIs" dxfId="592" priority="742" operator="between">
      <formula>3</formula>
      <formula>6</formula>
    </cfRule>
  </conditionalFormatting>
  <conditionalFormatting sqref="G91">
    <cfRule type="cellIs" dxfId="591" priority="743" operator="between">
      <formula>6</formula>
      <formula>9</formula>
    </cfRule>
  </conditionalFormatting>
  <conditionalFormatting sqref="I91">
    <cfRule type="cellIs" dxfId="590" priority="738" operator="between">
      <formula>1</formula>
      <formula>3</formula>
    </cfRule>
  </conditionalFormatting>
  <conditionalFormatting sqref="I91">
    <cfRule type="cellIs" dxfId="589" priority="739" operator="between">
      <formula>3</formula>
      <formula>6</formula>
    </cfRule>
  </conditionalFormatting>
  <conditionalFormatting sqref="I91">
    <cfRule type="cellIs" dxfId="588" priority="740" operator="between">
      <formula>6</formula>
      <formula>9</formula>
    </cfRule>
  </conditionalFormatting>
  <conditionalFormatting sqref="K91">
    <cfRule type="cellIs" dxfId="587" priority="735" operator="between">
      <formula>1</formula>
      <formula>3</formula>
    </cfRule>
  </conditionalFormatting>
  <conditionalFormatting sqref="K91">
    <cfRule type="cellIs" dxfId="586" priority="736" operator="between">
      <formula>3</formula>
      <formula>6</formula>
    </cfRule>
  </conditionalFormatting>
  <conditionalFormatting sqref="K91">
    <cfRule type="cellIs" dxfId="585" priority="737" operator="between">
      <formula>6</formula>
      <formula>9</formula>
    </cfRule>
  </conditionalFormatting>
  <conditionalFormatting sqref="E100:E101 G100">
    <cfRule type="cellIs" dxfId="584" priority="732" operator="between">
      <formula>1</formula>
      <formula>3</formula>
    </cfRule>
  </conditionalFormatting>
  <conditionalFormatting sqref="E100:E101 G100">
    <cfRule type="cellIs" dxfId="583" priority="733" operator="between">
      <formula>3</formula>
      <formula>6</formula>
    </cfRule>
  </conditionalFormatting>
  <conditionalFormatting sqref="E100:E101 G100">
    <cfRule type="cellIs" dxfId="582" priority="734" operator="between">
      <formula>6</formula>
      <formula>9</formula>
    </cfRule>
  </conditionalFormatting>
  <conditionalFormatting sqref="I100">
    <cfRule type="cellIs" dxfId="581" priority="725" operator="between">
      <formula>1</formula>
      <formula>3</formula>
    </cfRule>
  </conditionalFormatting>
  <conditionalFormatting sqref="I100">
    <cfRule type="cellIs" dxfId="580" priority="726" operator="between">
      <formula>3</formula>
      <formula>6</formula>
    </cfRule>
  </conditionalFormatting>
  <conditionalFormatting sqref="I100">
    <cfRule type="cellIs" dxfId="579" priority="727" operator="between">
      <formula>6</formula>
      <formula>9</formula>
    </cfRule>
  </conditionalFormatting>
  <conditionalFormatting sqref="K100">
    <cfRule type="cellIs" dxfId="578" priority="722" operator="between">
      <formula>1</formula>
      <formula>3</formula>
    </cfRule>
  </conditionalFormatting>
  <conditionalFormatting sqref="K100">
    <cfRule type="cellIs" dxfId="577" priority="723" operator="between">
      <formula>3</formula>
      <formula>6</formula>
    </cfRule>
  </conditionalFormatting>
  <conditionalFormatting sqref="K100">
    <cfRule type="cellIs" dxfId="576" priority="724" operator="between">
      <formula>6</formula>
      <formula>9</formula>
    </cfRule>
  </conditionalFormatting>
  <conditionalFormatting sqref="G101">
    <cfRule type="cellIs" dxfId="575" priority="719" operator="between">
      <formula>1</formula>
      <formula>3</formula>
    </cfRule>
  </conditionalFormatting>
  <conditionalFormatting sqref="G101">
    <cfRule type="cellIs" dxfId="574" priority="720" operator="between">
      <formula>3</formula>
      <formula>6</formula>
    </cfRule>
  </conditionalFormatting>
  <conditionalFormatting sqref="G101">
    <cfRule type="cellIs" dxfId="573" priority="721" operator="between">
      <formula>6</formula>
      <formula>9</formula>
    </cfRule>
  </conditionalFormatting>
  <conditionalFormatting sqref="I101">
    <cfRule type="cellIs" dxfId="572" priority="716" operator="between">
      <formula>1</formula>
      <formula>3</formula>
    </cfRule>
  </conditionalFormatting>
  <conditionalFormatting sqref="I101">
    <cfRule type="cellIs" dxfId="571" priority="717" operator="between">
      <formula>3</formula>
      <formula>6</formula>
    </cfRule>
  </conditionalFormatting>
  <conditionalFormatting sqref="I101">
    <cfRule type="cellIs" dxfId="570" priority="718" operator="between">
      <formula>6</formula>
      <formula>9</formula>
    </cfRule>
  </conditionalFormatting>
  <conditionalFormatting sqref="K101">
    <cfRule type="cellIs" dxfId="569" priority="713" operator="between">
      <formula>1</formula>
      <formula>3</formula>
    </cfRule>
  </conditionalFormatting>
  <conditionalFormatting sqref="K101">
    <cfRule type="cellIs" dxfId="568" priority="714" operator="between">
      <formula>3</formula>
      <formula>6</formula>
    </cfRule>
  </conditionalFormatting>
  <conditionalFormatting sqref="K101">
    <cfRule type="cellIs" dxfId="567" priority="715" operator="between">
      <formula>6</formula>
      <formula>9</formula>
    </cfRule>
  </conditionalFormatting>
  <conditionalFormatting sqref="E110:E111 G110">
    <cfRule type="cellIs" dxfId="566" priority="710" operator="between">
      <formula>1</formula>
      <formula>3</formula>
    </cfRule>
  </conditionalFormatting>
  <conditionalFormatting sqref="E110:E111 G110">
    <cfRule type="cellIs" dxfId="565" priority="711" operator="between">
      <formula>3</formula>
      <formula>6</formula>
    </cfRule>
  </conditionalFormatting>
  <conditionalFormatting sqref="E110:E111 G110">
    <cfRule type="cellIs" dxfId="564" priority="712" operator="between">
      <formula>6</formula>
      <formula>9</formula>
    </cfRule>
  </conditionalFormatting>
  <conditionalFormatting sqref="I110">
    <cfRule type="cellIs" dxfId="563" priority="703" operator="between">
      <formula>1</formula>
      <formula>3</formula>
    </cfRule>
  </conditionalFormatting>
  <conditionalFormatting sqref="I110">
    <cfRule type="cellIs" dxfId="562" priority="704" operator="between">
      <formula>3</formula>
      <formula>6</formula>
    </cfRule>
  </conditionalFormatting>
  <conditionalFormatting sqref="I110">
    <cfRule type="cellIs" dxfId="561" priority="705" operator="between">
      <formula>6</formula>
      <formula>9</formula>
    </cfRule>
  </conditionalFormatting>
  <conditionalFormatting sqref="K110">
    <cfRule type="cellIs" dxfId="560" priority="700" operator="between">
      <formula>1</formula>
      <formula>3</formula>
    </cfRule>
  </conditionalFormatting>
  <conditionalFormatting sqref="K110">
    <cfRule type="cellIs" dxfId="559" priority="701" operator="between">
      <formula>3</formula>
      <formula>6</formula>
    </cfRule>
  </conditionalFormatting>
  <conditionalFormatting sqref="K110">
    <cfRule type="cellIs" dxfId="558" priority="702" operator="between">
      <formula>6</formula>
      <formula>9</formula>
    </cfRule>
  </conditionalFormatting>
  <conditionalFormatting sqref="G111">
    <cfRule type="cellIs" dxfId="557" priority="697" operator="between">
      <formula>1</formula>
      <formula>3</formula>
    </cfRule>
  </conditionalFormatting>
  <conditionalFormatting sqref="G111">
    <cfRule type="cellIs" dxfId="556" priority="698" operator="between">
      <formula>3</formula>
      <formula>6</formula>
    </cfRule>
  </conditionalFormatting>
  <conditionalFormatting sqref="G111">
    <cfRule type="cellIs" dxfId="555" priority="699" operator="between">
      <formula>6</formula>
      <formula>9</formula>
    </cfRule>
  </conditionalFormatting>
  <conditionalFormatting sqref="I111">
    <cfRule type="cellIs" dxfId="554" priority="694" operator="between">
      <formula>1</formula>
      <formula>3</formula>
    </cfRule>
  </conditionalFormatting>
  <conditionalFormatting sqref="I111">
    <cfRule type="cellIs" dxfId="553" priority="695" operator="between">
      <formula>3</formula>
      <formula>6</formula>
    </cfRule>
  </conditionalFormatting>
  <conditionalFormatting sqref="I111">
    <cfRule type="cellIs" dxfId="552" priority="696" operator="between">
      <formula>6</formula>
      <formula>9</formula>
    </cfRule>
  </conditionalFormatting>
  <conditionalFormatting sqref="K111">
    <cfRule type="cellIs" dxfId="551" priority="691" operator="between">
      <formula>1</formula>
      <formula>3</formula>
    </cfRule>
  </conditionalFormatting>
  <conditionalFormatting sqref="K111">
    <cfRule type="cellIs" dxfId="550" priority="692" operator="between">
      <formula>3</formula>
      <formula>6</formula>
    </cfRule>
  </conditionalFormatting>
  <conditionalFormatting sqref="K111">
    <cfRule type="cellIs" dxfId="549" priority="693" operator="between">
      <formula>6</formula>
      <formula>9</formula>
    </cfRule>
  </conditionalFormatting>
  <conditionalFormatting sqref="E120:E121 G120">
    <cfRule type="cellIs" dxfId="548" priority="688" operator="between">
      <formula>1</formula>
      <formula>3</formula>
    </cfRule>
  </conditionalFormatting>
  <conditionalFormatting sqref="E120:E121 G120">
    <cfRule type="cellIs" dxfId="547" priority="689" operator="between">
      <formula>3</formula>
      <formula>6</formula>
    </cfRule>
  </conditionalFormatting>
  <conditionalFormatting sqref="E120:E121 G120">
    <cfRule type="cellIs" dxfId="546" priority="690" operator="between">
      <formula>6</formula>
      <formula>9</formula>
    </cfRule>
  </conditionalFormatting>
  <conditionalFormatting sqref="I120">
    <cfRule type="cellIs" dxfId="545" priority="681" operator="between">
      <formula>1</formula>
      <formula>3</formula>
    </cfRule>
  </conditionalFormatting>
  <conditionalFormatting sqref="I120">
    <cfRule type="cellIs" dxfId="544" priority="682" operator="between">
      <formula>3</formula>
      <formula>6</formula>
    </cfRule>
  </conditionalFormatting>
  <conditionalFormatting sqref="I120">
    <cfRule type="cellIs" dxfId="543" priority="683" operator="between">
      <formula>6</formula>
      <formula>9</formula>
    </cfRule>
  </conditionalFormatting>
  <conditionalFormatting sqref="K120">
    <cfRule type="cellIs" dxfId="542" priority="678" operator="between">
      <formula>1</formula>
      <formula>3</formula>
    </cfRule>
  </conditionalFormatting>
  <conditionalFormatting sqref="K120">
    <cfRule type="cellIs" dxfId="541" priority="679" operator="between">
      <formula>3</formula>
      <formula>6</formula>
    </cfRule>
  </conditionalFormatting>
  <conditionalFormatting sqref="K120">
    <cfRule type="cellIs" dxfId="540" priority="680" operator="between">
      <formula>6</formula>
      <formula>9</formula>
    </cfRule>
  </conditionalFormatting>
  <conditionalFormatting sqref="G121">
    <cfRule type="cellIs" dxfId="539" priority="675" operator="between">
      <formula>1</formula>
      <formula>3</formula>
    </cfRule>
  </conditionalFormatting>
  <conditionalFormatting sqref="G121">
    <cfRule type="cellIs" dxfId="538" priority="676" operator="between">
      <formula>3</formula>
      <formula>6</formula>
    </cfRule>
  </conditionalFormatting>
  <conditionalFormatting sqref="G121">
    <cfRule type="cellIs" dxfId="537" priority="677" operator="between">
      <formula>6</formula>
      <formula>9</formula>
    </cfRule>
  </conditionalFormatting>
  <conditionalFormatting sqref="I121">
    <cfRule type="cellIs" dxfId="536" priority="672" operator="between">
      <formula>1</formula>
      <formula>3</formula>
    </cfRule>
  </conditionalFormatting>
  <conditionalFormatting sqref="I121">
    <cfRule type="cellIs" dxfId="535" priority="673" operator="between">
      <formula>3</formula>
      <formula>6</formula>
    </cfRule>
  </conditionalFormatting>
  <conditionalFormatting sqref="I121">
    <cfRule type="cellIs" dxfId="534" priority="674" operator="between">
      <formula>6</formula>
      <formula>9</formula>
    </cfRule>
  </conditionalFormatting>
  <conditionalFormatting sqref="K121">
    <cfRule type="cellIs" dxfId="533" priority="669" operator="between">
      <formula>1</formula>
      <formula>3</formula>
    </cfRule>
  </conditionalFormatting>
  <conditionalFormatting sqref="K121">
    <cfRule type="cellIs" dxfId="532" priority="670" operator="between">
      <formula>3</formula>
      <formula>6</formula>
    </cfRule>
  </conditionalFormatting>
  <conditionalFormatting sqref="K121">
    <cfRule type="cellIs" dxfId="531" priority="671" operator="between">
      <formula>6</formula>
      <formula>9</formula>
    </cfRule>
  </conditionalFormatting>
  <conditionalFormatting sqref="E130:E131 G130">
    <cfRule type="cellIs" dxfId="530" priority="666" operator="between">
      <formula>1</formula>
      <formula>3</formula>
    </cfRule>
  </conditionalFormatting>
  <conditionalFormatting sqref="E130:E131 G130">
    <cfRule type="cellIs" dxfId="529" priority="667" operator="between">
      <formula>3</formula>
      <formula>6</formula>
    </cfRule>
  </conditionalFormatting>
  <conditionalFormatting sqref="E130:E131 G130">
    <cfRule type="cellIs" dxfId="528" priority="668" operator="between">
      <formula>6</formula>
      <formula>9</formula>
    </cfRule>
  </conditionalFormatting>
  <conditionalFormatting sqref="I130">
    <cfRule type="cellIs" dxfId="527" priority="659" operator="between">
      <formula>1</formula>
      <formula>3</formula>
    </cfRule>
  </conditionalFormatting>
  <conditionalFormatting sqref="I130">
    <cfRule type="cellIs" dxfId="526" priority="660" operator="between">
      <formula>3</formula>
      <formula>6</formula>
    </cfRule>
  </conditionalFormatting>
  <conditionalFormatting sqref="I130">
    <cfRule type="cellIs" dxfId="525" priority="661" operator="between">
      <formula>6</formula>
      <formula>9</formula>
    </cfRule>
  </conditionalFormatting>
  <conditionalFormatting sqref="K130">
    <cfRule type="cellIs" dxfId="524" priority="656" operator="between">
      <formula>1</formula>
      <formula>3</formula>
    </cfRule>
  </conditionalFormatting>
  <conditionalFormatting sqref="K130">
    <cfRule type="cellIs" dxfId="523" priority="657" operator="between">
      <formula>3</formula>
      <formula>6</formula>
    </cfRule>
  </conditionalFormatting>
  <conditionalFormatting sqref="K130">
    <cfRule type="cellIs" dxfId="522" priority="658" operator="between">
      <formula>6</formula>
      <formula>9</formula>
    </cfRule>
  </conditionalFormatting>
  <conditionalFormatting sqref="G131">
    <cfRule type="cellIs" dxfId="521" priority="653" operator="between">
      <formula>1</formula>
      <formula>3</formula>
    </cfRule>
  </conditionalFormatting>
  <conditionalFormatting sqref="G131">
    <cfRule type="cellIs" dxfId="520" priority="654" operator="between">
      <formula>3</formula>
      <formula>6</formula>
    </cfRule>
  </conditionalFormatting>
  <conditionalFormatting sqref="G131">
    <cfRule type="cellIs" dxfId="519" priority="655" operator="between">
      <formula>6</formula>
      <formula>9</formula>
    </cfRule>
  </conditionalFormatting>
  <conditionalFormatting sqref="I131">
    <cfRule type="cellIs" dxfId="518" priority="650" operator="between">
      <formula>1</formula>
      <formula>3</formula>
    </cfRule>
  </conditionalFormatting>
  <conditionalFormatting sqref="I131">
    <cfRule type="cellIs" dxfId="517" priority="651" operator="between">
      <formula>3</formula>
      <formula>6</formula>
    </cfRule>
  </conditionalFormatting>
  <conditionalFormatting sqref="I131">
    <cfRule type="cellIs" dxfId="516" priority="652" operator="between">
      <formula>6</formula>
      <formula>9</formula>
    </cfRule>
  </conditionalFormatting>
  <conditionalFormatting sqref="K131">
    <cfRule type="cellIs" dxfId="515" priority="647" operator="between">
      <formula>1</formula>
      <formula>3</formula>
    </cfRule>
  </conditionalFormatting>
  <conditionalFormatting sqref="K131">
    <cfRule type="cellIs" dxfId="514" priority="648" operator="between">
      <formula>3</formula>
      <formula>6</formula>
    </cfRule>
  </conditionalFormatting>
  <conditionalFormatting sqref="K131">
    <cfRule type="cellIs" dxfId="513" priority="649" operator="between">
      <formula>6</formula>
      <formula>9</formula>
    </cfRule>
  </conditionalFormatting>
  <conditionalFormatting sqref="E140:E141 G140">
    <cfRule type="cellIs" dxfId="512" priority="644" operator="between">
      <formula>1</formula>
      <formula>3</formula>
    </cfRule>
  </conditionalFormatting>
  <conditionalFormatting sqref="E140:E141 G140">
    <cfRule type="cellIs" dxfId="511" priority="645" operator="between">
      <formula>3</formula>
      <formula>6</formula>
    </cfRule>
  </conditionalFormatting>
  <conditionalFormatting sqref="E140:E141 G140">
    <cfRule type="cellIs" dxfId="510" priority="646" operator="between">
      <formula>6</formula>
      <formula>9</formula>
    </cfRule>
  </conditionalFormatting>
  <conditionalFormatting sqref="I140">
    <cfRule type="cellIs" dxfId="509" priority="637" operator="between">
      <formula>1</formula>
      <formula>3</formula>
    </cfRule>
  </conditionalFormatting>
  <conditionalFormatting sqref="I140">
    <cfRule type="cellIs" dxfId="508" priority="638" operator="between">
      <formula>3</formula>
      <formula>6</formula>
    </cfRule>
  </conditionalFormatting>
  <conditionalFormatting sqref="I140">
    <cfRule type="cellIs" dxfId="507" priority="639" operator="between">
      <formula>6</formula>
      <formula>9</formula>
    </cfRule>
  </conditionalFormatting>
  <conditionalFormatting sqref="K140">
    <cfRule type="cellIs" dxfId="506" priority="634" operator="between">
      <formula>1</formula>
      <formula>3</formula>
    </cfRule>
  </conditionalFormatting>
  <conditionalFormatting sqref="K140">
    <cfRule type="cellIs" dxfId="505" priority="635" operator="between">
      <formula>3</formula>
      <formula>6</formula>
    </cfRule>
  </conditionalFormatting>
  <conditionalFormatting sqref="K140">
    <cfRule type="cellIs" dxfId="504" priority="636" operator="between">
      <formula>6</formula>
      <formula>9</formula>
    </cfRule>
  </conditionalFormatting>
  <conditionalFormatting sqref="G141">
    <cfRule type="cellIs" dxfId="503" priority="631" operator="between">
      <formula>1</formula>
      <formula>3</formula>
    </cfRule>
  </conditionalFormatting>
  <conditionalFormatting sqref="G141">
    <cfRule type="cellIs" dxfId="502" priority="632" operator="between">
      <formula>3</formula>
      <formula>6</formula>
    </cfRule>
  </conditionalFormatting>
  <conditionalFormatting sqref="G141">
    <cfRule type="cellIs" dxfId="501" priority="633" operator="between">
      <formula>6</formula>
      <formula>9</formula>
    </cfRule>
  </conditionalFormatting>
  <conditionalFormatting sqref="I141">
    <cfRule type="cellIs" dxfId="500" priority="628" operator="between">
      <formula>1</formula>
      <formula>3</formula>
    </cfRule>
  </conditionalFormatting>
  <conditionalFormatting sqref="I141">
    <cfRule type="cellIs" dxfId="499" priority="629" operator="between">
      <formula>3</formula>
      <formula>6</formula>
    </cfRule>
  </conditionalFormatting>
  <conditionalFormatting sqref="I141">
    <cfRule type="cellIs" dxfId="498" priority="630" operator="between">
      <formula>6</formula>
      <formula>9</formula>
    </cfRule>
  </conditionalFormatting>
  <conditionalFormatting sqref="K141">
    <cfRule type="cellIs" dxfId="497" priority="625" operator="between">
      <formula>1</formula>
      <formula>3</formula>
    </cfRule>
  </conditionalFormatting>
  <conditionalFormatting sqref="K141">
    <cfRule type="cellIs" dxfId="496" priority="626" operator="between">
      <formula>3</formula>
      <formula>6</formula>
    </cfRule>
  </conditionalFormatting>
  <conditionalFormatting sqref="K141">
    <cfRule type="cellIs" dxfId="495" priority="627" operator="between">
      <formula>6</formula>
      <formula>9</formula>
    </cfRule>
  </conditionalFormatting>
  <conditionalFormatting sqref="E150:E151 G150">
    <cfRule type="cellIs" dxfId="494" priority="622" operator="between">
      <formula>1</formula>
      <formula>3</formula>
    </cfRule>
  </conditionalFormatting>
  <conditionalFormatting sqref="E150:E151 G150">
    <cfRule type="cellIs" dxfId="493" priority="623" operator="between">
      <formula>3</formula>
      <formula>6</formula>
    </cfRule>
  </conditionalFormatting>
  <conditionalFormatting sqref="E150:E151 G150">
    <cfRule type="cellIs" dxfId="492" priority="624" operator="between">
      <formula>6</formula>
      <formula>9</formula>
    </cfRule>
  </conditionalFormatting>
  <conditionalFormatting sqref="I150">
    <cfRule type="cellIs" dxfId="491" priority="615" operator="between">
      <formula>1</formula>
      <formula>3</formula>
    </cfRule>
  </conditionalFormatting>
  <conditionalFormatting sqref="I150">
    <cfRule type="cellIs" dxfId="490" priority="616" operator="between">
      <formula>3</formula>
      <formula>6</formula>
    </cfRule>
  </conditionalFormatting>
  <conditionalFormatting sqref="I150">
    <cfRule type="cellIs" dxfId="489" priority="617" operator="between">
      <formula>6</formula>
      <formula>9</formula>
    </cfRule>
  </conditionalFormatting>
  <conditionalFormatting sqref="K150">
    <cfRule type="cellIs" dxfId="488" priority="612" operator="between">
      <formula>1</formula>
      <formula>3</formula>
    </cfRule>
  </conditionalFormatting>
  <conditionalFormatting sqref="K150">
    <cfRule type="cellIs" dxfId="487" priority="613" operator="between">
      <formula>3</formula>
      <formula>6</formula>
    </cfRule>
  </conditionalFormatting>
  <conditionalFormatting sqref="K150">
    <cfRule type="cellIs" dxfId="486" priority="614" operator="between">
      <formula>6</formula>
      <formula>9</formula>
    </cfRule>
  </conditionalFormatting>
  <conditionalFormatting sqref="G151">
    <cfRule type="cellIs" dxfId="485" priority="609" operator="between">
      <formula>1</formula>
      <formula>3</formula>
    </cfRule>
  </conditionalFormatting>
  <conditionalFormatting sqref="G151">
    <cfRule type="cellIs" dxfId="484" priority="610" operator="between">
      <formula>3</formula>
      <formula>6</formula>
    </cfRule>
  </conditionalFormatting>
  <conditionalFormatting sqref="G151">
    <cfRule type="cellIs" dxfId="483" priority="611" operator="between">
      <formula>6</formula>
      <formula>9</formula>
    </cfRule>
  </conditionalFormatting>
  <conditionalFormatting sqref="I151">
    <cfRule type="cellIs" dxfId="482" priority="606" operator="between">
      <formula>1</formula>
      <formula>3</formula>
    </cfRule>
  </conditionalFormatting>
  <conditionalFormatting sqref="I151">
    <cfRule type="cellIs" dxfId="481" priority="607" operator="between">
      <formula>3</formula>
      <formula>6</formula>
    </cfRule>
  </conditionalFormatting>
  <conditionalFormatting sqref="I151">
    <cfRule type="cellIs" dxfId="480" priority="608" operator="between">
      <formula>6</formula>
      <formula>9</formula>
    </cfRule>
  </conditionalFormatting>
  <conditionalFormatting sqref="K151">
    <cfRule type="cellIs" dxfId="479" priority="603" operator="between">
      <formula>1</formula>
      <formula>3</formula>
    </cfRule>
  </conditionalFormatting>
  <conditionalFormatting sqref="K151">
    <cfRule type="cellIs" dxfId="478" priority="604" operator="between">
      <formula>3</formula>
      <formula>6</formula>
    </cfRule>
  </conditionalFormatting>
  <conditionalFormatting sqref="K151">
    <cfRule type="cellIs" dxfId="477" priority="605" operator="between">
      <formula>6</formula>
      <formula>9</formula>
    </cfRule>
  </conditionalFormatting>
  <conditionalFormatting sqref="E160:E161 G160">
    <cfRule type="cellIs" dxfId="476" priority="600" operator="between">
      <formula>1</formula>
      <formula>3</formula>
    </cfRule>
  </conditionalFormatting>
  <conditionalFormatting sqref="E160:E161 G160">
    <cfRule type="cellIs" dxfId="475" priority="601" operator="between">
      <formula>3</formula>
      <formula>6</formula>
    </cfRule>
  </conditionalFormatting>
  <conditionalFormatting sqref="E160:E161 G160">
    <cfRule type="cellIs" dxfId="474" priority="602" operator="between">
      <formula>6</formula>
      <formula>9</formula>
    </cfRule>
  </conditionalFormatting>
  <conditionalFormatting sqref="I160">
    <cfRule type="cellIs" dxfId="473" priority="593" operator="between">
      <formula>1</formula>
      <formula>3</formula>
    </cfRule>
  </conditionalFormatting>
  <conditionalFormatting sqref="I160">
    <cfRule type="cellIs" dxfId="472" priority="594" operator="between">
      <formula>3</formula>
      <formula>6</formula>
    </cfRule>
  </conditionalFormatting>
  <conditionalFormatting sqref="I160">
    <cfRule type="cellIs" dxfId="471" priority="595" operator="between">
      <formula>6</formula>
      <formula>9</formula>
    </cfRule>
  </conditionalFormatting>
  <conditionalFormatting sqref="K160">
    <cfRule type="cellIs" dxfId="470" priority="590" operator="between">
      <formula>1</formula>
      <formula>3</formula>
    </cfRule>
  </conditionalFormatting>
  <conditionalFormatting sqref="K160">
    <cfRule type="cellIs" dxfId="469" priority="591" operator="between">
      <formula>3</formula>
      <formula>6</formula>
    </cfRule>
  </conditionalFormatting>
  <conditionalFormatting sqref="K160">
    <cfRule type="cellIs" dxfId="468" priority="592" operator="between">
      <formula>6</formula>
      <formula>9</formula>
    </cfRule>
  </conditionalFormatting>
  <conditionalFormatting sqref="G161">
    <cfRule type="cellIs" dxfId="467" priority="587" operator="between">
      <formula>1</formula>
      <formula>3</formula>
    </cfRule>
  </conditionalFormatting>
  <conditionalFormatting sqref="G161">
    <cfRule type="cellIs" dxfId="466" priority="588" operator="between">
      <formula>3</formula>
      <formula>6</formula>
    </cfRule>
  </conditionalFormatting>
  <conditionalFormatting sqref="G161">
    <cfRule type="cellIs" dxfId="465" priority="589" operator="between">
      <formula>6</formula>
      <formula>9</formula>
    </cfRule>
  </conditionalFormatting>
  <conditionalFormatting sqref="I161">
    <cfRule type="cellIs" dxfId="464" priority="584" operator="between">
      <formula>1</formula>
      <formula>3</formula>
    </cfRule>
  </conditionalFormatting>
  <conditionalFormatting sqref="I161">
    <cfRule type="cellIs" dxfId="463" priority="585" operator="between">
      <formula>3</formula>
      <formula>6</formula>
    </cfRule>
  </conditionalFormatting>
  <conditionalFormatting sqref="I161">
    <cfRule type="cellIs" dxfId="462" priority="586" operator="between">
      <formula>6</formula>
      <formula>9</formula>
    </cfRule>
  </conditionalFormatting>
  <conditionalFormatting sqref="K161">
    <cfRule type="cellIs" dxfId="461" priority="581" operator="between">
      <formula>1</formula>
      <formula>3</formula>
    </cfRule>
  </conditionalFormatting>
  <conditionalFormatting sqref="K161">
    <cfRule type="cellIs" dxfId="460" priority="582" operator="between">
      <formula>3</formula>
      <formula>6</formula>
    </cfRule>
  </conditionalFormatting>
  <conditionalFormatting sqref="K161">
    <cfRule type="cellIs" dxfId="459" priority="583" operator="between">
      <formula>6</formula>
      <formula>9</formula>
    </cfRule>
  </conditionalFormatting>
  <conditionalFormatting sqref="E170:E171 G170">
    <cfRule type="cellIs" dxfId="458" priority="578" operator="between">
      <formula>1</formula>
      <formula>3</formula>
    </cfRule>
  </conditionalFormatting>
  <conditionalFormatting sqref="E170:E171 G170">
    <cfRule type="cellIs" dxfId="457" priority="579" operator="between">
      <formula>3</formula>
      <formula>6</formula>
    </cfRule>
  </conditionalFormatting>
  <conditionalFormatting sqref="E170:E171 G170">
    <cfRule type="cellIs" dxfId="456" priority="580" operator="between">
      <formula>6</formula>
      <formula>9</formula>
    </cfRule>
  </conditionalFormatting>
  <conditionalFormatting sqref="I170">
    <cfRule type="cellIs" dxfId="455" priority="571" operator="between">
      <formula>1</formula>
      <formula>3</formula>
    </cfRule>
  </conditionalFormatting>
  <conditionalFormatting sqref="I170">
    <cfRule type="cellIs" dxfId="454" priority="572" operator="between">
      <formula>3</formula>
      <formula>6</formula>
    </cfRule>
  </conditionalFormatting>
  <conditionalFormatting sqref="I170">
    <cfRule type="cellIs" dxfId="453" priority="573" operator="between">
      <formula>6</formula>
      <formula>9</formula>
    </cfRule>
  </conditionalFormatting>
  <conditionalFormatting sqref="K170">
    <cfRule type="cellIs" dxfId="452" priority="568" operator="between">
      <formula>1</formula>
      <formula>3</formula>
    </cfRule>
  </conditionalFormatting>
  <conditionalFormatting sqref="K170">
    <cfRule type="cellIs" dxfId="451" priority="569" operator="between">
      <formula>3</formula>
      <formula>6</formula>
    </cfRule>
  </conditionalFormatting>
  <conditionalFormatting sqref="K170">
    <cfRule type="cellIs" dxfId="450" priority="570" operator="between">
      <formula>6</formula>
      <formula>9</formula>
    </cfRule>
  </conditionalFormatting>
  <conditionalFormatting sqref="G171">
    <cfRule type="cellIs" dxfId="449" priority="565" operator="between">
      <formula>1</formula>
      <formula>3</formula>
    </cfRule>
  </conditionalFormatting>
  <conditionalFormatting sqref="G171">
    <cfRule type="cellIs" dxfId="448" priority="566" operator="between">
      <formula>3</formula>
      <formula>6</formula>
    </cfRule>
  </conditionalFormatting>
  <conditionalFormatting sqref="G171">
    <cfRule type="cellIs" dxfId="447" priority="567" operator="between">
      <formula>6</formula>
      <formula>9</formula>
    </cfRule>
  </conditionalFormatting>
  <conditionalFormatting sqref="I171">
    <cfRule type="cellIs" dxfId="446" priority="562" operator="between">
      <formula>1</formula>
      <formula>3</formula>
    </cfRule>
  </conditionalFormatting>
  <conditionalFormatting sqref="I171">
    <cfRule type="cellIs" dxfId="445" priority="563" operator="between">
      <formula>3</formula>
      <formula>6</formula>
    </cfRule>
  </conditionalFormatting>
  <conditionalFormatting sqref="I171">
    <cfRule type="cellIs" dxfId="444" priority="564" operator="between">
      <formula>6</formula>
      <formula>9</formula>
    </cfRule>
  </conditionalFormatting>
  <conditionalFormatting sqref="K171">
    <cfRule type="cellIs" dxfId="443" priority="559" operator="between">
      <formula>1</formula>
      <formula>3</formula>
    </cfRule>
  </conditionalFormatting>
  <conditionalFormatting sqref="K171">
    <cfRule type="cellIs" dxfId="442" priority="560" operator="between">
      <formula>3</formula>
      <formula>6</formula>
    </cfRule>
  </conditionalFormatting>
  <conditionalFormatting sqref="K171">
    <cfRule type="cellIs" dxfId="441" priority="561" operator="between">
      <formula>6</formula>
      <formula>9</formula>
    </cfRule>
  </conditionalFormatting>
  <conditionalFormatting sqref="E180:E181 G180">
    <cfRule type="cellIs" dxfId="440" priority="556" operator="between">
      <formula>1</formula>
      <formula>3</formula>
    </cfRule>
  </conditionalFormatting>
  <conditionalFormatting sqref="E180:E181 G180">
    <cfRule type="cellIs" dxfId="439" priority="557" operator="between">
      <formula>3</formula>
      <formula>6</formula>
    </cfRule>
  </conditionalFormatting>
  <conditionalFormatting sqref="E180:E181 G180">
    <cfRule type="cellIs" dxfId="438" priority="558" operator="between">
      <formula>6</formula>
      <formula>9</formula>
    </cfRule>
  </conditionalFormatting>
  <conditionalFormatting sqref="I180">
    <cfRule type="cellIs" dxfId="437" priority="549" operator="between">
      <formula>1</formula>
      <formula>3</formula>
    </cfRule>
  </conditionalFormatting>
  <conditionalFormatting sqref="I180">
    <cfRule type="cellIs" dxfId="436" priority="550" operator="between">
      <formula>3</formula>
      <formula>6</formula>
    </cfRule>
  </conditionalFormatting>
  <conditionalFormatting sqref="I180">
    <cfRule type="cellIs" dxfId="435" priority="551" operator="between">
      <formula>6</formula>
      <formula>9</formula>
    </cfRule>
  </conditionalFormatting>
  <conditionalFormatting sqref="K180">
    <cfRule type="cellIs" dxfId="434" priority="546" operator="between">
      <formula>1</formula>
      <formula>3</formula>
    </cfRule>
  </conditionalFormatting>
  <conditionalFormatting sqref="K180">
    <cfRule type="cellIs" dxfId="433" priority="547" operator="between">
      <formula>3</formula>
      <formula>6</formula>
    </cfRule>
  </conditionalFormatting>
  <conditionalFormatting sqref="K180">
    <cfRule type="cellIs" dxfId="432" priority="548" operator="between">
      <formula>6</formula>
      <formula>9</formula>
    </cfRule>
  </conditionalFormatting>
  <conditionalFormatting sqref="G181">
    <cfRule type="cellIs" dxfId="431" priority="543" operator="between">
      <formula>1</formula>
      <formula>3</formula>
    </cfRule>
  </conditionalFormatting>
  <conditionalFormatting sqref="G181">
    <cfRule type="cellIs" dxfId="430" priority="544" operator="between">
      <formula>3</formula>
      <formula>6</formula>
    </cfRule>
  </conditionalFormatting>
  <conditionalFormatting sqref="G181">
    <cfRule type="cellIs" dxfId="429" priority="545" operator="between">
      <formula>6</formula>
      <formula>9</formula>
    </cfRule>
  </conditionalFormatting>
  <conditionalFormatting sqref="I181">
    <cfRule type="cellIs" dxfId="428" priority="540" operator="between">
      <formula>1</formula>
      <formula>3</formula>
    </cfRule>
  </conditionalFormatting>
  <conditionalFormatting sqref="I181">
    <cfRule type="cellIs" dxfId="427" priority="541" operator="between">
      <formula>3</formula>
      <formula>6</formula>
    </cfRule>
  </conditionalFormatting>
  <conditionalFormatting sqref="I181">
    <cfRule type="cellIs" dxfId="426" priority="542" operator="between">
      <formula>6</formula>
      <formula>9</formula>
    </cfRule>
  </conditionalFormatting>
  <conditionalFormatting sqref="K181">
    <cfRule type="cellIs" dxfId="425" priority="537" operator="between">
      <formula>1</formula>
      <formula>3</formula>
    </cfRule>
  </conditionalFormatting>
  <conditionalFormatting sqref="K181">
    <cfRule type="cellIs" dxfId="424" priority="538" operator="between">
      <formula>3</formula>
      <formula>6</formula>
    </cfRule>
  </conditionalFormatting>
  <conditionalFormatting sqref="K181">
    <cfRule type="cellIs" dxfId="423" priority="539" operator="between">
      <formula>6</formula>
      <formula>9</formula>
    </cfRule>
  </conditionalFormatting>
  <conditionalFormatting sqref="E190:E191 G190">
    <cfRule type="cellIs" dxfId="422" priority="534" operator="between">
      <formula>1</formula>
      <formula>3</formula>
    </cfRule>
  </conditionalFormatting>
  <conditionalFormatting sqref="E190:E191 G190">
    <cfRule type="cellIs" dxfId="421" priority="535" operator="between">
      <formula>3</formula>
      <formula>6</formula>
    </cfRule>
  </conditionalFormatting>
  <conditionalFormatting sqref="E190:E191 G190">
    <cfRule type="cellIs" dxfId="420" priority="536" operator="between">
      <formula>6</formula>
      <formula>9</formula>
    </cfRule>
  </conditionalFormatting>
  <conditionalFormatting sqref="I190">
    <cfRule type="cellIs" dxfId="419" priority="527" operator="between">
      <formula>1</formula>
      <formula>3</formula>
    </cfRule>
  </conditionalFormatting>
  <conditionalFormatting sqref="I190">
    <cfRule type="cellIs" dxfId="418" priority="528" operator="between">
      <formula>3</formula>
      <formula>6</formula>
    </cfRule>
  </conditionalFormatting>
  <conditionalFormatting sqref="I190">
    <cfRule type="cellIs" dxfId="417" priority="529" operator="between">
      <formula>6</formula>
      <formula>9</formula>
    </cfRule>
  </conditionalFormatting>
  <conditionalFormatting sqref="K190">
    <cfRule type="cellIs" dxfId="416" priority="524" operator="between">
      <formula>1</formula>
      <formula>3</formula>
    </cfRule>
  </conditionalFormatting>
  <conditionalFormatting sqref="K190">
    <cfRule type="cellIs" dxfId="415" priority="525" operator="between">
      <formula>3</formula>
      <formula>6</formula>
    </cfRule>
  </conditionalFormatting>
  <conditionalFormatting sqref="K190">
    <cfRule type="cellIs" dxfId="414" priority="526" operator="between">
      <formula>6</formula>
      <formula>9</formula>
    </cfRule>
  </conditionalFormatting>
  <conditionalFormatting sqref="G191">
    <cfRule type="cellIs" dxfId="413" priority="521" operator="between">
      <formula>1</formula>
      <formula>3</formula>
    </cfRule>
  </conditionalFormatting>
  <conditionalFormatting sqref="G191">
    <cfRule type="cellIs" dxfId="412" priority="522" operator="between">
      <formula>3</formula>
      <formula>6</formula>
    </cfRule>
  </conditionalFormatting>
  <conditionalFormatting sqref="G191">
    <cfRule type="cellIs" dxfId="411" priority="523" operator="between">
      <formula>6</formula>
      <formula>9</formula>
    </cfRule>
  </conditionalFormatting>
  <conditionalFormatting sqref="I191">
    <cfRule type="cellIs" dxfId="410" priority="518" operator="between">
      <formula>1</formula>
      <formula>3</formula>
    </cfRule>
  </conditionalFormatting>
  <conditionalFormatting sqref="I191">
    <cfRule type="cellIs" dxfId="409" priority="519" operator="between">
      <formula>3</formula>
      <formula>6</formula>
    </cfRule>
  </conditionalFormatting>
  <conditionalFormatting sqref="I191">
    <cfRule type="cellIs" dxfId="408" priority="520" operator="between">
      <formula>6</formula>
      <formula>9</formula>
    </cfRule>
  </conditionalFormatting>
  <conditionalFormatting sqref="K191">
    <cfRule type="cellIs" dxfId="407" priority="515" operator="between">
      <formula>1</formula>
      <formula>3</formula>
    </cfRule>
  </conditionalFormatting>
  <conditionalFormatting sqref="K191">
    <cfRule type="cellIs" dxfId="406" priority="516" operator="between">
      <formula>3</formula>
      <formula>6</formula>
    </cfRule>
  </conditionalFormatting>
  <conditionalFormatting sqref="K191">
    <cfRule type="cellIs" dxfId="405" priority="517" operator="between">
      <formula>6</formula>
      <formula>9</formula>
    </cfRule>
  </conditionalFormatting>
  <conditionalFormatting sqref="E200:E201 G200">
    <cfRule type="cellIs" dxfId="404" priority="512" operator="between">
      <formula>1</formula>
      <formula>3</formula>
    </cfRule>
  </conditionalFormatting>
  <conditionalFormatting sqref="E200:E201 G200">
    <cfRule type="cellIs" dxfId="403" priority="513" operator="between">
      <formula>3</formula>
      <formula>6</formula>
    </cfRule>
  </conditionalFormatting>
  <conditionalFormatting sqref="E200:E201 G200">
    <cfRule type="cellIs" dxfId="402" priority="514" operator="between">
      <formula>6</formula>
      <formula>9</formula>
    </cfRule>
  </conditionalFormatting>
  <conditionalFormatting sqref="I200">
    <cfRule type="cellIs" dxfId="401" priority="505" operator="between">
      <formula>1</formula>
      <formula>3</formula>
    </cfRule>
  </conditionalFormatting>
  <conditionalFormatting sqref="I200">
    <cfRule type="cellIs" dxfId="400" priority="506" operator="between">
      <formula>3</formula>
      <formula>6</formula>
    </cfRule>
  </conditionalFormatting>
  <conditionalFormatting sqref="I200">
    <cfRule type="cellIs" dxfId="399" priority="507" operator="between">
      <formula>6</formula>
      <formula>9</formula>
    </cfRule>
  </conditionalFormatting>
  <conditionalFormatting sqref="K200">
    <cfRule type="cellIs" dxfId="398" priority="502" operator="between">
      <formula>1</formula>
      <formula>3</formula>
    </cfRule>
  </conditionalFormatting>
  <conditionalFormatting sqref="K200">
    <cfRule type="cellIs" dxfId="397" priority="503" operator="between">
      <formula>3</formula>
      <formula>6</formula>
    </cfRule>
  </conditionalFormatting>
  <conditionalFormatting sqref="K200">
    <cfRule type="cellIs" dxfId="396" priority="504" operator="between">
      <formula>6</formula>
      <formula>9</formula>
    </cfRule>
  </conditionalFormatting>
  <conditionalFormatting sqref="G201">
    <cfRule type="cellIs" dxfId="395" priority="499" operator="between">
      <formula>1</formula>
      <formula>3</formula>
    </cfRule>
  </conditionalFormatting>
  <conditionalFormatting sqref="G201">
    <cfRule type="cellIs" dxfId="394" priority="500" operator="between">
      <formula>3</formula>
      <formula>6</formula>
    </cfRule>
  </conditionalFormatting>
  <conditionalFormatting sqref="G201">
    <cfRule type="cellIs" dxfId="393" priority="501" operator="between">
      <formula>6</formula>
      <formula>9</formula>
    </cfRule>
  </conditionalFormatting>
  <conditionalFormatting sqref="I201">
    <cfRule type="cellIs" dxfId="392" priority="496" operator="between">
      <formula>1</formula>
      <formula>3</formula>
    </cfRule>
  </conditionalFormatting>
  <conditionalFormatting sqref="I201">
    <cfRule type="cellIs" dxfId="391" priority="497" operator="between">
      <formula>3</formula>
      <formula>6</formula>
    </cfRule>
  </conditionalFormatting>
  <conditionalFormatting sqref="I201">
    <cfRule type="cellIs" dxfId="390" priority="498" operator="between">
      <formula>6</formula>
      <formula>9</formula>
    </cfRule>
  </conditionalFormatting>
  <conditionalFormatting sqref="K201">
    <cfRule type="cellIs" dxfId="389" priority="493" operator="between">
      <formula>1</formula>
      <formula>3</formula>
    </cfRule>
  </conditionalFormatting>
  <conditionalFormatting sqref="K201">
    <cfRule type="cellIs" dxfId="388" priority="494" operator="between">
      <formula>3</formula>
      <formula>6</formula>
    </cfRule>
  </conditionalFormatting>
  <conditionalFormatting sqref="K201">
    <cfRule type="cellIs" dxfId="387" priority="495" operator="between">
      <formula>6</formula>
      <formula>9</formula>
    </cfRule>
  </conditionalFormatting>
  <conditionalFormatting sqref="E210:E211 G210">
    <cfRule type="cellIs" dxfId="386" priority="490" operator="between">
      <formula>1</formula>
      <formula>3</formula>
    </cfRule>
  </conditionalFormatting>
  <conditionalFormatting sqref="E210:E211 G210">
    <cfRule type="cellIs" dxfId="385" priority="491" operator="between">
      <formula>3</formula>
      <formula>6</formula>
    </cfRule>
  </conditionalFormatting>
  <conditionalFormatting sqref="E210:E211 G210">
    <cfRule type="cellIs" dxfId="384" priority="492" operator="between">
      <formula>6</formula>
      <formula>9</formula>
    </cfRule>
  </conditionalFormatting>
  <conditionalFormatting sqref="I210">
    <cfRule type="cellIs" dxfId="383" priority="483" operator="between">
      <formula>1</formula>
      <formula>3</formula>
    </cfRule>
  </conditionalFormatting>
  <conditionalFormatting sqref="I210">
    <cfRule type="cellIs" dxfId="382" priority="484" operator="between">
      <formula>3</formula>
      <formula>6</formula>
    </cfRule>
  </conditionalFormatting>
  <conditionalFormatting sqref="I210">
    <cfRule type="cellIs" dxfId="381" priority="485" operator="between">
      <formula>6</formula>
      <formula>9</formula>
    </cfRule>
  </conditionalFormatting>
  <conditionalFormatting sqref="K210">
    <cfRule type="cellIs" dxfId="380" priority="480" operator="between">
      <formula>1</formula>
      <formula>3</formula>
    </cfRule>
  </conditionalFormatting>
  <conditionalFormatting sqref="K210">
    <cfRule type="cellIs" dxfId="379" priority="481" operator="between">
      <formula>3</formula>
      <formula>6</formula>
    </cfRule>
  </conditionalFormatting>
  <conditionalFormatting sqref="K210">
    <cfRule type="cellIs" dxfId="378" priority="482" operator="between">
      <formula>6</formula>
      <formula>9</formula>
    </cfRule>
  </conditionalFormatting>
  <conditionalFormatting sqref="G211">
    <cfRule type="cellIs" dxfId="377" priority="477" operator="between">
      <formula>1</formula>
      <formula>3</formula>
    </cfRule>
  </conditionalFormatting>
  <conditionalFormatting sqref="G211">
    <cfRule type="cellIs" dxfId="376" priority="478" operator="between">
      <formula>3</formula>
      <formula>6</formula>
    </cfRule>
  </conditionalFormatting>
  <conditionalFormatting sqref="G211">
    <cfRule type="cellIs" dxfId="375" priority="479" operator="between">
      <formula>6</formula>
      <formula>9</formula>
    </cfRule>
  </conditionalFormatting>
  <conditionalFormatting sqref="I211">
    <cfRule type="cellIs" dxfId="374" priority="474" operator="between">
      <formula>1</formula>
      <formula>3</formula>
    </cfRule>
  </conditionalFormatting>
  <conditionalFormatting sqref="I211">
    <cfRule type="cellIs" dxfId="373" priority="475" operator="between">
      <formula>3</formula>
      <formula>6</formula>
    </cfRule>
  </conditionalFormatting>
  <conditionalFormatting sqref="I211">
    <cfRule type="cellIs" dxfId="372" priority="476" operator="between">
      <formula>6</formula>
      <formula>9</formula>
    </cfRule>
  </conditionalFormatting>
  <conditionalFormatting sqref="K211">
    <cfRule type="cellIs" dxfId="371" priority="471" operator="between">
      <formula>1</formula>
      <formula>3</formula>
    </cfRule>
  </conditionalFormatting>
  <conditionalFormatting sqref="K211">
    <cfRule type="cellIs" dxfId="370" priority="472" operator="between">
      <formula>3</formula>
      <formula>6</formula>
    </cfRule>
  </conditionalFormatting>
  <conditionalFormatting sqref="K211">
    <cfRule type="cellIs" dxfId="369" priority="473" operator="between">
      <formula>6</formula>
      <formula>9</formula>
    </cfRule>
  </conditionalFormatting>
  <conditionalFormatting sqref="E220:E221 G220">
    <cfRule type="cellIs" dxfId="368" priority="468" operator="between">
      <formula>1</formula>
      <formula>3</formula>
    </cfRule>
  </conditionalFormatting>
  <conditionalFormatting sqref="E220:E221 G220">
    <cfRule type="cellIs" dxfId="367" priority="469" operator="between">
      <formula>3</formula>
      <formula>6</formula>
    </cfRule>
  </conditionalFormatting>
  <conditionalFormatting sqref="E220:E221 G220">
    <cfRule type="cellIs" dxfId="366" priority="470" operator="between">
      <formula>6</formula>
      <formula>9</formula>
    </cfRule>
  </conditionalFormatting>
  <conditionalFormatting sqref="I220">
    <cfRule type="cellIs" dxfId="365" priority="461" operator="between">
      <formula>1</formula>
      <formula>3</formula>
    </cfRule>
  </conditionalFormatting>
  <conditionalFormatting sqref="I220">
    <cfRule type="cellIs" dxfId="364" priority="462" operator="between">
      <formula>3</formula>
      <formula>6</formula>
    </cfRule>
  </conditionalFormatting>
  <conditionalFormatting sqref="I220">
    <cfRule type="cellIs" dxfId="363" priority="463" operator="between">
      <formula>6</formula>
      <formula>9</formula>
    </cfRule>
  </conditionalFormatting>
  <conditionalFormatting sqref="K220">
    <cfRule type="cellIs" dxfId="362" priority="458" operator="between">
      <formula>1</formula>
      <formula>3</formula>
    </cfRule>
  </conditionalFormatting>
  <conditionalFormatting sqref="K220">
    <cfRule type="cellIs" dxfId="361" priority="459" operator="between">
      <formula>3</formula>
      <formula>6</formula>
    </cfRule>
  </conditionalFormatting>
  <conditionalFormatting sqref="K220">
    <cfRule type="cellIs" dxfId="360" priority="460" operator="between">
      <formula>6</formula>
      <formula>9</formula>
    </cfRule>
  </conditionalFormatting>
  <conditionalFormatting sqref="G221">
    <cfRule type="cellIs" dxfId="359" priority="455" operator="between">
      <formula>1</formula>
      <formula>3</formula>
    </cfRule>
  </conditionalFormatting>
  <conditionalFormatting sqref="G221">
    <cfRule type="cellIs" dxfId="358" priority="456" operator="between">
      <formula>3</formula>
      <formula>6</formula>
    </cfRule>
  </conditionalFormatting>
  <conditionalFormatting sqref="G221">
    <cfRule type="cellIs" dxfId="357" priority="457" operator="between">
      <formula>6</formula>
      <formula>9</formula>
    </cfRule>
  </conditionalFormatting>
  <conditionalFormatting sqref="I221">
    <cfRule type="cellIs" dxfId="356" priority="452" operator="between">
      <formula>1</formula>
      <formula>3</formula>
    </cfRule>
  </conditionalFormatting>
  <conditionalFormatting sqref="I221">
    <cfRule type="cellIs" dxfId="355" priority="453" operator="between">
      <formula>3</formula>
      <formula>6</formula>
    </cfRule>
  </conditionalFormatting>
  <conditionalFormatting sqref="I221">
    <cfRule type="cellIs" dxfId="354" priority="454" operator="between">
      <formula>6</formula>
      <formula>9</formula>
    </cfRule>
  </conditionalFormatting>
  <conditionalFormatting sqref="K221">
    <cfRule type="cellIs" dxfId="353" priority="449" operator="between">
      <formula>1</formula>
      <formula>3</formula>
    </cfRule>
  </conditionalFormatting>
  <conditionalFormatting sqref="K221">
    <cfRule type="cellIs" dxfId="352" priority="450" operator="between">
      <formula>3</formula>
      <formula>6</formula>
    </cfRule>
  </conditionalFormatting>
  <conditionalFormatting sqref="K221">
    <cfRule type="cellIs" dxfId="351" priority="451" operator="between">
      <formula>6</formula>
      <formula>9</formula>
    </cfRule>
  </conditionalFormatting>
  <conditionalFormatting sqref="E230:E231 G230">
    <cfRule type="cellIs" dxfId="350" priority="446" operator="between">
      <formula>1</formula>
      <formula>3</formula>
    </cfRule>
  </conditionalFormatting>
  <conditionalFormatting sqref="E230:E231 G230">
    <cfRule type="cellIs" dxfId="349" priority="447" operator="between">
      <formula>3</formula>
      <formula>6</formula>
    </cfRule>
  </conditionalFormatting>
  <conditionalFormatting sqref="E230:E231 G230">
    <cfRule type="cellIs" dxfId="348" priority="448" operator="between">
      <formula>6</formula>
      <formula>9</formula>
    </cfRule>
  </conditionalFormatting>
  <conditionalFormatting sqref="I230">
    <cfRule type="cellIs" dxfId="347" priority="439" operator="between">
      <formula>1</formula>
      <formula>3</formula>
    </cfRule>
  </conditionalFormatting>
  <conditionalFormatting sqref="I230">
    <cfRule type="cellIs" dxfId="346" priority="440" operator="between">
      <formula>3</formula>
      <formula>6</formula>
    </cfRule>
  </conditionalFormatting>
  <conditionalFormatting sqref="I230">
    <cfRule type="cellIs" dxfId="345" priority="441" operator="between">
      <formula>6</formula>
      <formula>9</formula>
    </cfRule>
  </conditionalFormatting>
  <conditionalFormatting sqref="K230">
    <cfRule type="cellIs" dxfId="344" priority="436" operator="between">
      <formula>1</formula>
      <formula>3</formula>
    </cfRule>
  </conditionalFormatting>
  <conditionalFormatting sqref="K230">
    <cfRule type="cellIs" dxfId="343" priority="437" operator="between">
      <formula>3</formula>
      <formula>6</formula>
    </cfRule>
  </conditionalFormatting>
  <conditionalFormatting sqref="K230">
    <cfRule type="cellIs" dxfId="342" priority="438" operator="between">
      <formula>6</formula>
      <formula>9</formula>
    </cfRule>
  </conditionalFormatting>
  <conditionalFormatting sqref="G231">
    <cfRule type="cellIs" dxfId="341" priority="433" operator="between">
      <formula>1</formula>
      <formula>3</formula>
    </cfRule>
  </conditionalFormatting>
  <conditionalFormatting sqref="G231">
    <cfRule type="cellIs" dxfId="340" priority="434" operator="between">
      <formula>3</formula>
      <formula>6</formula>
    </cfRule>
  </conditionalFormatting>
  <conditionalFormatting sqref="G231">
    <cfRule type="cellIs" dxfId="339" priority="435" operator="between">
      <formula>6</formula>
      <formula>9</formula>
    </cfRule>
  </conditionalFormatting>
  <conditionalFormatting sqref="I231">
    <cfRule type="cellIs" dxfId="338" priority="430" operator="between">
      <formula>1</formula>
      <formula>3</formula>
    </cfRule>
  </conditionalFormatting>
  <conditionalFormatting sqref="I231">
    <cfRule type="cellIs" dxfId="337" priority="431" operator="between">
      <formula>3</formula>
      <formula>6</formula>
    </cfRule>
  </conditionalFormatting>
  <conditionalFormatting sqref="I231">
    <cfRule type="cellIs" dxfId="336" priority="432" operator="between">
      <formula>6</formula>
      <formula>9</formula>
    </cfRule>
  </conditionalFormatting>
  <conditionalFormatting sqref="K231">
    <cfRule type="cellIs" dxfId="335" priority="427" operator="between">
      <formula>1</formula>
      <formula>3</formula>
    </cfRule>
  </conditionalFormatting>
  <conditionalFormatting sqref="K231">
    <cfRule type="cellIs" dxfId="334" priority="428" operator="between">
      <formula>3</formula>
      <formula>6</formula>
    </cfRule>
  </conditionalFormatting>
  <conditionalFormatting sqref="K231">
    <cfRule type="cellIs" dxfId="333" priority="429" operator="between">
      <formula>6</formula>
      <formula>9</formula>
    </cfRule>
  </conditionalFormatting>
  <conditionalFormatting sqref="E240:E241 G240">
    <cfRule type="cellIs" dxfId="332" priority="424" operator="between">
      <formula>1</formula>
      <formula>3</formula>
    </cfRule>
  </conditionalFormatting>
  <conditionalFormatting sqref="E240:E241 G240">
    <cfRule type="cellIs" dxfId="331" priority="425" operator="between">
      <formula>3</formula>
      <formula>6</formula>
    </cfRule>
  </conditionalFormatting>
  <conditionalFormatting sqref="E240:E241 G240">
    <cfRule type="cellIs" dxfId="330" priority="426" operator="between">
      <formula>6</formula>
      <formula>9</formula>
    </cfRule>
  </conditionalFormatting>
  <conditionalFormatting sqref="I240">
    <cfRule type="cellIs" dxfId="329" priority="417" operator="between">
      <formula>1</formula>
      <formula>3</formula>
    </cfRule>
  </conditionalFormatting>
  <conditionalFormatting sqref="I240">
    <cfRule type="cellIs" dxfId="328" priority="418" operator="between">
      <formula>3</formula>
      <formula>6</formula>
    </cfRule>
  </conditionalFormatting>
  <conditionalFormatting sqref="I240">
    <cfRule type="cellIs" dxfId="327" priority="419" operator="between">
      <formula>6</formula>
      <formula>9</formula>
    </cfRule>
  </conditionalFormatting>
  <conditionalFormatting sqref="K240">
    <cfRule type="cellIs" dxfId="326" priority="414" operator="between">
      <formula>1</formula>
      <formula>3</formula>
    </cfRule>
  </conditionalFormatting>
  <conditionalFormatting sqref="K240">
    <cfRule type="cellIs" dxfId="325" priority="415" operator="between">
      <formula>3</formula>
      <formula>6</formula>
    </cfRule>
  </conditionalFormatting>
  <conditionalFormatting sqref="K240">
    <cfRule type="cellIs" dxfId="324" priority="416" operator="between">
      <formula>6</formula>
      <formula>9</formula>
    </cfRule>
  </conditionalFormatting>
  <conditionalFormatting sqref="G241">
    <cfRule type="cellIs" dxfId="323" priority="411" operator="between">
      <formula>1</formula>
      <formula>3</formula>
    </cfRule>
  </conditionalFormatting>
  <conditionalFormatting sqref="G241">
    <cfRule type="cellIs" dxfId="322" priority="412" operator="between">
      <formula>3</formula>
      <formula>6</formula>
    </cfRule>
  </conditionalFormatting>
  <conditionalFormatting sqref="G241">
    <cfRule type="cellIs" dxfId="321" priority="413" operator="between">
      <formula>6</formula>
      <formula>9</formula>
    </cfRule>
  </conditionalFormatting>
  <conditionalFormatting sqref="I241">
    <cfRule type="cellIs" dxfId="320" priority="408" operator="between">
      <formula>1</formula>
      <formula>3</formula>
    </cfRule>
  </conditionalFormatting>
  <conditionalFormatting sqref="I241">
    <cfRule type="cellIs" dxfId="319" priority="409" operator="between">
      <formula>3</formula>
      <formula>6</formula>
    </cfRule>
  </conditionalFormatting>
  <conditionalFormatting sqref="I241">
    <cfRule type="cellIs" dxfId="318" priority="410" operator="between">
      <formula>6</formula>
      <formula>9</formula>
    </cfRule>
  </conditionalFormatting>
  <conditionalFormatting sqref="K241">
    <cfRule type="cellIs" dxfId="317" priority="405" operator="between">
      <formula>1</formula>
      <formula>3</formula>
    </cfRule>
  </conditionalFormatting>
  <conditionalFormatting sqref="K241">
    <cfRule type="cellIs" dxfId="316" priority="406" operator="between">
      <formula>3</formula>
      <formula>6</formula>
    </cfRule>
  </conditionalFormatting>
  <conditionalFormatting sqref="K241">
    <cfRule type="cellIs" dxfId="315" priority="407" operator="between">
      <formula>6</formula>
      <formula>9</formula>
    </cfRule>
  </conditionalFormatting>
  <conditionalFormatting sqref="E250:E251 G250">
    <cfRule type="cellIs" dxfId="314" priority="402" operator="between">
      <formula>1</formula>
      <formula>3</formula>
    </cfRule>
  </conditionalFormatting>
  <conditionalFormatting sqref="E250:E251 G250">
    <cfRule type="cellIs" dxfId="313" priority="403" operator="between">
      <formula>3</formula>
      <formula>6</formula>
    </cfRule>
  </conditionalFormatting>
  <conditionalFormatting sqref="E250:E251 G250">
    <cfRule type="cellIs" dxfId="312" priority="404" operator="between">
      <formula>6</formula>
      <formula>9</formula>
    </cfRule>
  </conditionalFormatting>
  <conditionalFormatting sqref="I250">
    <cfRule type="cellIs" dxfId="311" priority="395" operator="between">
      <formula>1</formula>
      <formula>3</formula>
    </cfRule>
  </conditionalFormatting>
  <conditionalFormatting sqref="I250">
    <cfRule type="cellIs" dxfId="310" priority="396" operator="between">
      <formula>3</formula>
      <formula>6</formula>
    </cfRule>
  </conditionalFormatting>
  <conditionalFormatting sqref="I250">
    <cfRule type="cellIs" dxfId="309" priority="397" operator="between">
      <formula>6</formula>
      <formula>9</formula>
    </cfRule>
  </conditionalFormatting>
  <conditionalFormatting sqref="K250">
    <cfRule type="cellIs" dxfId="308" priority="392" operator="between">
      <formula>1</formula>
      <formula>3</formula>
    </cfRule>
  </conditionalFormatting>
  <conditionalFormatting sqref="K250">
    <cfRule type="cellIs" dxfId="307" priority="393" operator="between">
      <formula>3</formula>
      <formula>6</formula>
    </cfRule>
  </conditionalFormatting>
  <conditionalFormatting sqref="K250">
    <cfRule type="cellIs" dxfId="306" priority="394" operator="between">
      <formula>6</formula>
      <formula>9</formula>
    </cfRule>
  </conditionalFormatting>
  <conditionalFormatting sqref="G251">
    <cfRule type="cellIs" dxfId="305" priority="389" operator="between">
      <formula>1</formula>
      <formula>3</formula>
    </cfRule>
  </conditionalFormatting>
  <conditionalFormatting sqref="G251">
    <cfRule type="cellIs" dxfId="304" priority="390" operator="between">
      <formula>3</formula>
      <formula>6</formula>
    </cfRule>
  </conditionalFormatting>
  <conditionalFormatting sqref="G251">
    <cfRule type="cellIs" dxfId="303" priority="391" operator="between">
      <formula>6</formula>
      <formula>9</formula>
    </cfRule>
  </conditionalFormatting>
  <conditionalFormatting sqref="I251">
    <cfRule type="cellIs" dxfId="302" priority="386" operator="between">
      <formula>1</formula>
      <formula>3</formula>
    </cfRule>
  </conditionalFormatting>
  <conditionalFormatting sqref="I251">
    <cfRule type="cellIs" dxfId="301" priority="387" operator="between">
      <formula>3</formula>
      <formula>6</formula>
    </cfRule>
  </conditionalFormatting>
  <conditionalFormatting sqref="I251">
    <cfRule type="cellIs" dxfId="300" priority="388" operator="between">
      <formula>6</formula>
      <formula>9</formula>
    </cfRule>
  </conditionalFormatting>
  <conditionalFormatting sqref="K251">
    <cfRule type="cellIs" dxfId="299" priority="383" operator="between">
      <formula>1</formula>
      <formula>3</formula>
    </cfRule>
  </conditionalFormatting>
  <conditionalFormatting sqref="K251">
    <cfRule type="cellIs" dxfId="298" priority="384" operator="between">
      <formula>3</formula>
      <formula>6</formula>
    </cfRule>
  </conditionalFormatting>
  <conditionalFormatting sqref="K251">
    <cfRule type="cellIs" dxfId="297" priority="385" operator="between">
      <formula>6</formula>
      <formula>9</formula>
    </cfRule>
  </conditionalFormatting>
  <conditionalFormatting sqref="E260:E261 G260">
    <cfRule type="cellIs" dxfId="296" priority="380" operator="between">
      <formula>1</formula>
      <formula>3</formula>
    </cfRule>
  </conditionalFormatting>
  <conditionalFormatting sqref="E260:E261 G260">
    <cfRule type="cellIs" dxfId="295" priority="381" operator="between">
      <formula>3</formula>
      <formula>6</formula>
    </cfRule>
  </conditionalFormatting>
  <conditionalFormatting sqref="E260:E261 G260">
    <cfRule type="cellIs" dxfId="294" priority="382" operator="between">
      <formula>6</formula>
      <formula>9</formula>
    </cfRule>
  </conditionalFormatting>
  <conditionalFormatting sqref="I260">
    <cfRule type="cellIs" dxfId="293" priority="373" operator="between">
      <formula>1</formula>
      <formula>3</formula>
    </cfRule>
  </conditionalFormatting>
  <conditionalFormatting sqref="I260">
    <cfRule type="cellIs" dxfId="292" priority="374" operator="between">
      <formula>3</formula>
      <formula>6</formula>
    </cfRule>
  </conditionalFormatting>
  <conditionalFormatting sqref="I260">
    <cfRule type="cellIs" dxfId="291" priority="375" operator="between">
      <formula>6</formula>
      <formula>9</formula>
    </cfRule>
  </conditionalFormatting>
  <conditionalFormatting sqref="K260">
    <cfRule type="cellIs" dxfId="290" priority="370" operator="between">
      <formula>1</formula>
      <formula>3</formula>
    </cfRule>
  </conditionalFormatting>
  <conditionalFormatting sqref="K260">
    <cfRule type="cellIs" dxfId="289" priority="371" operator="between">
      <formula>3</formula>
      <formula>6</formula>
    </cfRule>
  </conditionalFormatting>
  <conditionalFormatting sqref="K260">
    <cfRule type="cellIs" dxfId="288" priority="372" operator="between">
      <formula>6</formula>
      <formula>9</formula>
    </cfRule>
  </conditionalFormatting>
  <conditionalFormatting sqref="G261">
    <cfRule type="cellIs" dxfId="287" priority="367" operator="between">
      <formula>1</formula>
      <formula>3</formula>
    </cfRule>
  </conditionalFormatting>
  <conditionalFormatting sqref="G261">
    <cfRule type="cellIs" dxfId="286" priority="368" operator="between">
      <formula>3</formula>
      <formula>6</formula>
    </cfRule>
  </conditionalFormatting>
  <conditionalFormatting sqref="G261">
    <cfRule type="cellIs" dxfId="285" priority="369" operator="between">
      <formula>6</formula>
      <formula>9</formula>
    </cfRule>
  </conditionalFormatting>
  <conditionalFormatting sqref="I261">
    <cfRule type="cellIs" dxfId="284" priority="364" operator="between">
      <formula>1</formula>
      <formula>3</formula>
    </cfRule>
  </conditionalFormatting>
  <conditionalFormatting sqref="I261">
    <cfRule type="cellIs" dxfId="283" priority="365" operator="between">
      <formula>3</formula>
      <formula>6</formula>
    </cfRule>
  </conditionalFormatting>
  <conditionalFormatting sqref="I261">
    <cfRule type="cellIs" dxfId="282" priority="366" operator="between">
      <formula>6</formula>
      <formula>9</formula>
    </cfRule>
  </conditionalFormatting>
  <conditionalFormatting sqref="K261">
    <cfRule type="cellIs" dxfId="281" priority="361" operator="between">
      <formula>1</formula>
      <formula>3</formula>
    </cfRule>
  </conditionalFormatting>
  <conditionalFormatting sqref="K261">
    <cfRule type="cellIs" dxfId="280" priority="362" operator="between">
      <formula>3</formula>
      <formula>6</formula>
    </cfRule>
  </conditionalFormatting>
  <conditionalFormatting sqref="K261">
    <cfRule type="cellIs" dxfId="279" priority="363" operator="between">
      <formula>6</formula>
      <formula>9</formula>
    </cfRule>
  </conditionalFormatting>
  <conditionalFormatting sqref="E270:E271 G270">
    <cfRule type="cellIs" dxfId="278" priority="358" operator="between">
      <formula>1</formula>
      <formula>3</formula>
    </cfRule>
  </conditionalFormatting>
  <conditionalFormatting sqref="E270:E271 G270">
    <cfRule type="cellIs" dxfId="277" priority="359" operator="between">
      <formula>3</formula>
      <formula>6</formula>
    </cfRule>
  </conditionalFormatting>
  <conditionalFormatting sqref="E270:E271 G270">
    <cfRule type="cellIs" dxfId="276" priority="360" operator="between">
      <formula>6</formula>
      <formula>9</formula>
    </cfRule>
  </conditionalFormatting>
  <conditionalFormatting sqref="I270">
    <cfRule type="cellIs" dxfId="275" priority="351" operator="between">
      <formula>1</formula>
      <formula>3</formula>
    </cfRule>
  </conditionalFormatting>
  <conditionalFormatting sqref="I270">
    <cfRule type="cellIs" dxfId="274" priority="352" operator="between">
      <formula>3</formula>
      <formula>6</formula>
    </cfRule>
  </conditionalFormatting>
  <conditionalFormatting sqref="I270">
    <cfRule type="cellIs" dxfId="273" priority="353" operator="between">
      <formula>6</formula>
      <formula>9</formula>
    </cfRule>
  </conditionalFormatting>
  <conditionalFormatting sqref="K270">
    <cfRule type="cellIs" dxfId="272" priority="348" operator="between">
      <formula>1</formula>
      <formula>3</formula>
    </cfRule>
  </conditionalFormatting>
  <conditionalFormatting sqref="K270">
    <cfRule type="cellIs" dxfId="271" priority="349" operator="between">
      <formula>3</formula>
      <formula>6</formula>
    </cfRule>
  </conditionalFormatting>
  <conditionalFormatting sqref="K270">
    <cfRule type="cellIs" dxfId="270" priority="350" operator="between">
      <formula>6</formula>
      <formula>9</formula>
    </cfRule>
  </conditionalFormatting>
  <conditionalFormatting sqref="G271">
    <cfRule type="cellIs" dxfId="269" priority="345" operator="between">
      <formula>1</formula>
      <formula>3</formula>
    </cfRule>
  </conditionalFormatting>
  <conditionalFormatting sqref="G271">
    <cfRule type="cellIs" dxfId="268" priority="346" operator="between">
      <formula>3</formula>
      <formula>6</formula>
    </cfRule>
  </conditionalFormatting>
  <conditionalFormatting sqref="G271">
    <cfRule type="cellIs" dxfId="267" priority="347" operator="between">
      <formula>6</formula>
      <formula>9</formula>
    </cfRule>
  </conditionalFormatting>
  <conditionalFormatting sqref="I271">
    <cfRule type="cellIs" dxfId="266" priority="342" operator="between">
      <formula>1</formula>
      <formula>3</formula>
    </cfRule>
  </conditionalFormatting>
  <conditionalFormatting sqref="I271">
    <cfRule type="cellIs" dxfId="265" priority="343" operator="between">
      <formula>3</formula>
      <formula>6</formula>
    </cfRule>
  </conditionalFormatting>
  <conditionalFormatting sqref="I271">
    <cfRule type="cellIs" dxfId="264" priority="344" operator="between">
      <formula>6</formula>
      <formula>9</formula>
    </cfRule>
  </conditionalFormatting>
  <conditionalFormatting sqref="K271">
    <cfRule type="cellIs" dxfId="263" priority="339" operator="between">
      <formula>1</formula>
      <formula>3</formula>
    </cfRule>
  </conditionalFormatting>
  <conditionalFormatting sqref="K271">
    <cfRule type="cellIs" dxfId="262" priority="340" operator="between">
      <formula>3</formula>
      <formula>6</formula>
    </cfRule>
  </conditionalFormatting>
  <conditionalFormatting sqref="K271">
    <cfRule type="cellIs" dxfId="261" priority="341" operator="between">
      <formula>6</formula>
      <formula>9</formula>
    </cfRule>
  </conditionalFormatting>
  <conditionalFormatting sqref="E280:E281 G280">
    <cfRule type="cellIs" dxfId="260" priority="336" operator="between">
      <formula>1</formula>
      <formula>3</formula>
    </cfRule>
  </conditionalFormatting>
  <conditionalFormatting sqref="E280:E281 G280">
    <cfRule type="cellIs" dxfId="259" priority="337" operator="between">
      <formula>3</formula>
      <formula>6</formula>
    </cfRule>
  </conditionalFormatting>
  <conditionalFormatting sqref="E280:E281 G280">
    <cfRule type="cellIs" dxfId="258" priority="338" operator="between">
      <formula>6</formula>
      <formula>9</formula>
    </cfRule>
  </conditionalFormatting>
  <conditionalFormatting sqref="I280">
    <cfRule type="cellIs" dxfId="257" priority="329" operator="between">
      <formula>1</formula>
      <formula>3</formula>
    </cfRule>
  </conditionalFormatting>
  <conditionalFormatting sqref="I280">
    <cfRule type="cellIs" dxfId="256" priority="330" operator="between">
      <formula>3</formula>
      <formula>6</formula>
    </cfRule>
  </conditionalFormatting>
  <conditionalFormatting sqref="I280">
    <cfRule type="cellIs" dxfId="255" priority="331" operator="between">
      <formula>6</formula>
      <formula>9</formula>
    </cfRule>
  </conditionalFormatting>
  <conditionalFormatting sqref="K280">
    <cfRule type="cellIs" dxfId="254" priority="326" operator="between">
      <formula>1</formula>
      <formula>3</formula>
    </cfRule>
  </conditionalFormatting>
  <conditionalFormatting sqref="K280">
    <cfRule type="cellIs" dxfId="253" priority="327" operator="between">
      <formula>3</formula>
      <formula>6</formula>
    </cfRule>
  </conditionalFormatting>
  <conditionalFormatting sqref="K280">
    <cfRule type="cellIs" dxfId="252" priority="328" operator="between">
      <formula>6</formula>
      <formula>9</formula>
    </cfRule>
  </conditionalFormatting>
  <conditionalFormatting sqref="G281">
    <cfRule type="cellIs" dxfId="251" priority="323" operator="between">
      <formula>1</formula>
      <formula>3</formula>
    </cfRule>
  </conditionalFormatting>
  <conditionalFormatting sqref="G281">
    <cfRule type="cellIs" dxfId="250" priority="324" operator="between">
      <formula>3</formula>
      <formula>6</formula>
    </cfRule>
  </conditionalFormatting>
  <conditionalFormatting sqref="G281">
    <cfRule type="cellIs" dxfId="249" priority="325" operator="between">
      <formula>6</formula>
      <formula>9</formula>
    </cfRule>
  </conditionalFormatting>
  <conditionalFormatting sqref="I281">
    <cfRule type="cellIs" dxfId="248" priority="320" operator="between">
      <formula>1</formula>
      <formula>3</formula>
    </cfRule>
  </conditionalFormatting>
  <conditionalFormatting sqref="I281">
    <cfRule type="cellIs" dxfId="247" priority="321" operator="between">
      <formula>3</formula>
      <formula>6</formula>
    </cfRule>
  </conditionalFormatting>
  <conditionalFormatting sqref="I281">
    <cfRule type="cellIs" dxfId="246" priority="322" operator="between">
      <formula>6</formula>
      <formula>9</formula>
    </cfRule>
  </conditionalFormatting>
  <conditionalFormatting sqref="K281">
    <cfRule type="cellIs" dxfId="245" priority="317" operator="between">
      <formula>1</formula>
      <formula>3</formula>
    </cfRule>
  </conditionalFormatting>
  <conditionalFormatting sqref="K281">
    <cfRule type="cellIs" dxfId="244" priority="318" operator="between">
      <formula>3</formula>
      <formula>6</formula>
    </cfRule>
  </conditionalFormatting>
  <conditionalFormatting sqref="K281">
    <cfRule type="cellIs" dxfId="243" priority="319" operator="between">
      <formula>6</formula>
      <formula>9</formula>
    </cfRule>
  </conditionalFormatting>
  <conditionalFormatting sqref="E290:E291 G290">
    <cfRule type="cellIs" dxfId="242" priority="314" operator="between">
      <formula>1</formula>
      <formula>3</formula>
    </cfRule>
  </conditionalFormatting>
  <conditionalFormatting sqref="E290:E291 G290">
    <cfRule type="cellIs" dxfId="241" priority="315" operator="between">
      <formula>3</formula>
      <formula>6</formula>
    </cfRule>
  </conditionalFormatting>
  <conditionalFormatting sqref="E290:E291 G290">
    <cfRule type="cellIs" dxfId="240" priority="316" operator="between">
      <formula>6</formula>
      <formula>9</formula>
    </cfRule>
  </conditionalFormatting>
  <conditionalFormatting sqref="I290">
    <cfRule type="cellIs" dxfId="239" priority="307" operator="between">
      <formula>1</formula>
      <formula>3</formula>
    </cfRule>
  </conditionalFormatting>
  <conditionalFormatting sqref="I290">
    <cfRule type="cellIs" dxfId="238" priority="308" operator="between">
      <formula>3</formula>
      <formula>6</formula>
    </cfRule>
  </conditionalFormatting>
  <conditionalFormatting sqref="I290">
    <cfRule type="cellIs" dxfId="237" priority="309" operator="between">
      <formula>6</formula>
      <formula>9</formula>
    </cfRule>
  </conditionalFormatting>
  <conditionalFormatting sqref="K290">
    <cfRule type="cellIs" dxfId="236" priority="304" operator="between">
      <formula>1</formula>
      <formula>3</formula>
    </cfRule>
  </conditionalFormatting>
  <conditionalFormatting sqref="K290">
    <cfRule type="cellIs" dxfId="235" priority="305" operator="between">
      <formula>3</formula>
      <formula>6</formula>
    </cfRule>
  </conditionalFormatting>
  <conditionalFormatting sqref="K290">
    <cfRule type="cellIs" dxfId="234" priority="306" operator="between">
      <formula>6</formula>
      <formula>9</formula>
    </cfRule>
  </conditionalFormatting>
  <conditionalFormatting sqref="G291">
    <cfRule type="cellIs" dxfId="233" priority="301" operator="between">
      <formula>1</formula>
      <formula>3</formula>
    </cfRule>
  </conditionalFormatting>
  <conditionalFormatting sqref="G291">
    <cfRule type="cellIs" dxfId="232" priority="302" operator="between">
      <formula>3</formula>
      <formula>6</formula>
    </cfRule>
  </conditionalFormatting>
  <conditionalFormatting sqref="G291">
    <cfRule type="cellIs" dxfId="231" priority="303" operator="between">
      <formula>6</formula>
      <formula>9</formula>
    </cfRule>
  </conditionalFormatting>
  <conditionalFormatting sqref="I291">
    <cfRule type="cellIs" dxfId="230" priority="298" operator="between">
      <formula>1</formula>
      <formula>3</formula>
    </cfRule>
  </conditionalFormatting>
  <conditionalFormatting sqref="I291">
    <cfRule type="cellIs" dxfId="229" priority="299" operator="between">
      <formula>3</formula>
      <formula>6</formula>
    </cfRule>
  </conditionalFormatting>
  <conditionalFormatting sqref="I291">
    <cfRule type="cellIs" dxfId="228" priority="300" operator="between">
      <formula>6</formula>
      <formula>9</formula>
    </cfRule>
  </conditionalFormatting>
  <conditionalFormatting sqref="K291">
    <cfRule type="cellIs" dxfId="227" priority="295" operator="between">
      <formula>1</formula>
      <formula>3</formula>
    </cfRule>
  </conditionalFormatting>
  <conditionalFormatting sqref="K291">
    <cfRule type="cellIs" dxfId="226" priority="296" operator="between">
      <formula>3</formula>
      <formula>6</formula>
    </cfRule>
  </conditionalFormatting>
  <conditionalFormatting sqref="K291">
    <cfRule type="cellIs" dxfId="225" priority="297" operator="between">
      <formula>6</formula>
      <formula>9</formula>
    </cfRule>
  </conditionalFormatting>
  <conditionalFormatting sqref="E300:E301 G300">
    <cfRule type="cellIs" dxfId="224" priority="292" operator="between">
      <formula>1</formula>
      <formula>3</formula>
    </cfRule>
  </conditionalFormatting>
  <conditionalFormatting sqref="E300:E301 G300">
    <cfRule type="cellIs" dxfId="223" priority="293" operator="between">
      <formula>3</formula>
      <formula>6</formula>
    </cfRule>
  </conditionalFormatting>
  <conditionalFormatting sqref="E300:E301 G300">
    <cfRule type="cellIs" dxfId="222" priority="294" operator="between">
      <formula>6</formula>
      <formula>9</formula>
    </cfRule>
  </conditionalFormatting>
  <conditionalFormatting sqref="I300">
    <cfRule type="cellIs" dxfId="221" priority="285" operator="between">
      <formula>1</formula>
      <formula>3</formula>
    </cfRule>
  </conditionalFormatting>
  <conditionalFormatting sqref="I300">
    <cfRule type="cellIs" dxfId="220" priority="286" operator="between">
      <formula>3</formula>
      <formula>6</formula>
    </cfRule>
  </conditionalFormatting>
  <conditionalFormatting sqref="I300">
    <cfRule type="cellIs" dxfId="219" priority="287" operator="between">
      <formula>6</formula>
      <formula>9</formula>
    </cfRule>
  </conditionalFormatting>
  <conditionalFormatting sqref="K300">
    <cfRule type="cellIs" dxfId="218" priority="282" operator="between">
      <formula>1</formula>
      <formula>3</formula>
    </cfRule>
  </conditionalFormatting>
  <conditionalFormatting sqref="K300">
    <cfRule type="cellIs" dxfId="217" priority="283" operator="between">
      <formula>3</formula>
      <formula>6</formula>
    </cfRule>
  </conditionalFormatting>
  <conditionalFormatting sqref="K300">
    <cfRule type="cellIs" dxfId="216" priority="284" operator="between">
      <formula>6</formula>
      <formula>9</formula>
    </cfRule>
  </conditionalFormatting>
  <conditionalFormatting sqref="G301">
    <cfRule type="cellIs" dxfId="215" priority="279" operator="between">
      <formula>1</formula>
      <formula>3</formula>
    </cfRule>
  </conditionalFormatting>
  <conditionalFormatting sqref="G301">
    <cfRule type="cellIs" dxfId="214" priority="280" operator="between">
      <formula>3</formula>
      <formula>6</formula>
    </cfRule>
  </conditionalFormatting>
  <conditionalFormatting sqref="G301">
    <cfRule type="cellIs" dxfId="213" priority="281" operator="between">
      <formula>6</formula>
      <formula>9</formula>
    </cfRule>
  </conditionalFormatting>
  <conditionalFormatting sqref="I301">
    <cfRule type="cellIs" dxfId="212" priority="276" operator="between">
      <formula>1</formula>
      <formula>3</formula>
    </cfRule>
  </conditionalFormatting>
  <conditionalFormatting sqref="I301">
    <cfRule type="cellIs" dxfId="211" priority="277" operator="between">
      <formula>3</formula>
      <formula>6</formula>
    </cfRule>
  </conditionalFormatting>
  <conditionalFormatting sqref="I301">
    <cfRule type="cellIs" dxfId="210" priority="278" operator="between">
      <formula>6</formula>
      <formula>9</formula>
    </cfRule>
  </conditionalFormatting>
  <conditionalFormatting sqref="K301">
    <cfRule type="cellIs" dxfId="209" priority="273" operator="between">
      <formula>1</formula>
      <formula>3</formula>
    </cfRule>
  </conditionalFormatting>
  <conditionalFormatting sqref="K301">
    <cfRule type="cellIs" dxfId="208" priority="274" operator="between">
      <formula>3</formula>
      <formula>6</formula>
    </cfRule>
  </conditionalFormatting>
  <conditionalFormatting sqref="K301">
    <cfRule type="cellIs" dxfId="207" priority="275" operator="between">
      <formula>6</formula>
      <formula>9</formula>
    </cfRule>
  </conditionalFormatting>
  <conditionalFormatting sqref="E310:E311 G310">
    <cfRule type="cellIs" dxfId="206" priority="270" operator="between">
      <formula>1</formula>
      <formula>3</formula>
    </cfRule>
  </conditionalFormatting>
  <conditionalFormatting sqref="E310:E311 G310">
    <cfRule type="cellIs" dxfId="205" priority="271" operator="between">
      <formula>3</formula>
      <formula>6</formula>
    </cfRule>
  </conditionalFormatting>
  <conditionalFormatting sqref="E310:E311 G310">
    <cfRule type="cellIs" dxfId="204" priority="272" operator="between">
      <formula>6</formula>
      <formula>9</formula>
    </cfRule>
  </conditionalFormatting>
  <conditionalFormatting sqref="I310">
    <cfRule type="cellIs" dxfId="203" priority="263" operator="between">
      <formula>1</formula>
      <formula>3</formula>
    </cfRule>
  </conditionalFormatting>
  <conditionalFormatting sqref="I310">
    <cfRule type="cellIs" dxfId="202" priority="264" operator="between">
      <formula>3</formula>
      <formula>6</formula>
    </cfRule>
  </conditionalFormatting>
  <conditionalFormatting sqref="I310">
    <cfRule type="cellIs" dxfId="201" priority="265" operator="between">
      <formula>6</formula>
      <formula>9</formula>
    </cfRule>
  </conditionalFormatting>
  <conditionalFormatting sqref="K310">
    <cfRule type="cellIs" dxfId="200" priority="260" operator="between">
      <formula>1</formula>
      <formula>3</formula>
    </cfRule>
  </conditionalFormatting>
  <conditionalFormatting sqref="K310">
    <cfRule type="cellIs" dxfId="199" priority="261" operator="between">
      <formula>3</formula>
      <formula>6</formula>
    </cfRule>
  </conditionalFormatting>
  <conditionalFormatting sqref="K310">
    <cfRule type="cellIs" dxfId="198" priority="262" operator="between">
      <formula>6</formula>
      <formula>9</formula>
    </cfRule>
  </conditionalFormatting>
  <conditionalFormatting sqref="G311">
    <cfRule type="cellIs" dxfId="197" priority="257" operator="between">
      <formula>1</formula>
      <formula>3</formula>
    </cfRule>
  </conditionalFormatting>
  <conditionalFormatting sqref="G311">
    <cfRule type="cellIs" dxfId="196" priority="258" operator="between">
      <formula>3</formula>
      <formula>6</formula>
    </cfRule>
  </conditionalFormatting>
  <conditionalFormatting sqref="G311">
    <cfRule type="cellIs" dxfId="195" priority="259" operator="between">
      <formula>6</formula>
      <formula>9</formula>
    </cfRule>
  </conditionalFormatting>
  <conditionalFormatting sqref="I311">
    <cfRule type="cellIs" dxfId="194" priority="254" operator="between">
      <formula>1</formula>
      <formula>3</formula>
    </cfRule>
  </conditionalFormatting>
  <conditionalFormatting sqref="I311">
    <cfRule type="cellIs" dxfId="193" priority="255" operator="between">
      <formula>3</formula>
      <formula>6</formula>
    </cfRule>
  </conditionalFormatting>
  <conditionalFormatting sqref="I311">
    <cfRule type="cellIs" dxfId="192" priority="256" operator="between">
      <formula>6</formula>
      <formula>9</formula>
    </cfRule>
  </conditionalFormatting>
  <conditionalFormatting sqref="K311">
    <cfRule type="cellIs" dxfId="191" priority="251" operator="between">
      <formula>1</formula>
      <formula>3</formula>
    </cfRule>
  </conditionalFormatting>
  <conditionalFormatting sqref="K311">
    <cfRule type="cellIs" dxfId="190" priority="252" operator="between">
      <formula>3</formula>
      <formula>6</formula>
    </cfRule>
  </conditionalFormatting>
  <conditionalFormatting sqref="K311">
    <cfRule type="cellIs" dxfId="189" priority="253" operator="between">
      <formula>6</formula>
      <formula>9</formula>
    </cfRule>
  </conditionalFormatting>
  <conditionalFormatting sqref="E320:E321 G320">
    <cfRule type="cellIs" dxfId="188" priority="248" operator="between">
      <formula>1</formula>
      <formula>3</formula>
    </cfRule>
  </conditionalFormatting>
  <conditionalFormatting sqref="E320:E321 G320">
    <cfRule type="cellIs" dxfId="187" priority="249" operator="between">
      <formula>3</formula>
      <formula>6</formula>
    </cfRule>
  </conditionalFormatting>
  <conditionalFormatting sqref="E320:E321 G320">
    <cfRule type="cellIs" dxfId="186" priority="250" operator="between">
      <formula>6</formula>
      <formula>9</formula>
    </cfRule>
  </conditionalFormatting>
  <conditionalFormatting sqref="I320">
    <cfRule type="cellIs" dxfId="185" priority="241" operator="between">
      <formula>1</formula>
      <formula>3</formula>
    </cfRule>
  </conditionalFormatting>
  <conditionalFormatting sqref="I320">
    <cfRule type="cellIs" dxfId="184" priority="242" operator="between">
      <formula>3</formula>
      <formula>6</formula>
    </cfRule>
  </conditionalFormatting>
  <conditionalFormatting sqref="I320">
    <cfRule type="cellIs" dxfId="183" priority="243" operator="between">
      <formula>6</formula>
      <formula>9</formula>
    </cfRule>
  </conditionalFormatting>
  <conditionalFormatting sqref="K320">
    <cfRule type="cellIs" dxfId="182" priority="238" operator="between">
      <formula>1</formula>
      <formula>3</formula>
    </cfRule>
  </conditionalFormatting>
  <conditionalFormatting sqref="K320">
    <cfRule type="cellIs" dxfId="181" priority="239" operator="between">
      <formula>3</formula>
      <formula>6</formula>
    </cfRule>
  </conditionalFormatting>
  <conditionalFormatting sqref="K320">
    <cfRule type="cellIs" dxfId="180" priority="240" operator="between">
      <formula>6</formula>
      <formula>9</formula>
    </cfRule>
  </conditionalFormatting>
  <conditionalFormatting sqref="G321">
    <cfRule type="cellIs" dxfId="179" priority="235" operator="between">
      <formula>1</formula>
      <formula>3</formula>
    </cfRule>
  </conditionalFormatting>
  <conditionalFormatting sqref="G321">
    <cfRule type="cellIs" dxfId="178" priority="236" operator="between">
      <formula>3</formula>
      <formula>6</formula>
    </cfRule>
  </conditionalFormatting>
  <conditionalFormatting sqref="G321">
    <cfRule type="cellIs" dxfId="177" priority="237" operator="between">
      <formula>6</formula>
      <formula>9</formula>
    </cfRule>
  </conditionalFormatting>
  <conditionalFormatting sqref="I321">
    <cfRule type="cellIs" dxfId="176" priority="232" operator="between">
      <formula>1</formula>
      <formula>3</formula>
    </cfRule>
  </conditionalFormatting>
  <conditionalFormatting sqref="I321">
    <cfRule type="cellIs" dxfId="175" priority="233" operator="between">
      <formula>3</formula>
      <formula>6</formula>
    </cfRule>
  </conditionalFormatting>
  <conditionalFormatting sqref="I321">
    <cfRule type="cellIs" dxfId="174" priority="234" operator="between">
      <formula>6</formula>
      <formula>9</formula>
    </cfRule>
  </conditionalFormatting>
  <conditionalFormatting sqref="K321">
    <cfRule type="cellIs" dxfId="173" priority="229" operator="between">
      <formula>1</formula>
      <formula>3</formula>
    </cfRule>
  </conditionalFormatting>
  <conditionalFormatting sqref="K321">
    <cfRule type="cellIs" dxfId="172" priority="230" operator="between">
      <formula>3</formula>
      <formula>6</formula>
    </cfRule>
  </conditionalFormatting>
  <conditionalFormatting sqref="K321">
    <cfRule type="cellIs" dxfId="171" priority="231" operator="between">
      <formula>6</formula>
      <formula>9</formula>
    </cfRule>
  </conditionalFormatting>
  <conditionalFormatting sqref="E330:E331 G330">
    <cfRule type="cellIs" dxfId="170" priority="226" operator="between">
      <formula>1</formula>
      <formula>3</formula>
    </cfRule>
  </conditionalFormatting>
  <conditionalFormatting sqref="E330:E331 G330">
    <cfRule type="cellIs" dxfId="169" priority="227" operator="between">
      <formula>3</formula>
      <formula>6</formula>
    </cfRule>
  </conditionalFormatting>
  <conditionalFormatting sqref="E330:E331 G330">
    <cfRule type="cellIs" dxfId="168" priority="228" operator="between">
      <formula>6</formula>
      <formula>9</formula>
    </cfRule>
  </conditionalFormatting>
  <conditionalFormatting sqref="I330">
    <cfRule type="cellIs" dxfId="167" priority="219" operator="between">
      <formula>1</formula>
      <formula>3</formula>
    </cfRule>
  </conditionalFormatting>
  <conditionalFormatting sqref="I330">
    <cfRule type="cellIs" dxfId="166" priority="220" operator="between">
      <formula>3</formula>
      <formula>6</formula>
    </cfRule>
  </conditionalFormatting>
  <conditionalFormatting sqref="I330">
    <cfRule type="cellIs" dxfId="165" priority="221" operator="between">
      <formula>6</formula>
      <formula>9</formula>
    </cfRule>
  </conditionalFormatting>
  <conditionalFormatting sqref="K330">
    <cfRule type="cellIs" dxfId="164" priority="216" operator="between">
      <formula>1</formula>
      <formula>3</formula>
    </cfRule>
  </conditionalFormatting>
  <conditionalFormatting sqref="K330">
    <cfRule type="cellIs" dxfId="163" priority="217" operator="between">
      <formula>3</formula>
      <formula>6</formula>
    </cfRule>
  </conditionalFormatting>
  <conditionalFormatting sqref="K330">
    <cfRule type="cellIs" dxfId="162" priority="218" operator="between">
      <formula>6</formula>
      <formula>9</formula>
    </cfRule>
  </conditionalFormatting>
  <conditionalFormatting sqref="G331">
    <cfRule type="cellIs" dxfId="161" priority="213" operator="between">
      <formula>1</formula>
      <formula>3</formula>
    </cfRule>
  </conditionalFormatting>
  <conditionalFormatting sqref="G331">
    <cfRule type="cellIs" dxfId="160" priority="214" operator="between">
      <formula>3</formula>
      <formula>6</formula>
    </cfRule>
  </conditionalFormatting>
  <conditionalFormatting sqref="G331">
    <cfRule type="cellIs" dxfId="159" priority="215" operator="between">
      <formula>6</formula>
      <formula>9</formula>
    </cfRule>
  </conditionalFormatting>
  <conditionalFormatting sqref="I331">
    <cfRule type="cellIs" dxfId="158" priority="210" operator="between">
      <formula>1</formula>
      <formula>3</formula>
    </cfRule>
  </conditionalFormatting>
  <conditionalFormatting sqref="I331">
    <cfRule type="cellIs" dxfId="157" priority="211" operator="between">
      <formula>3</formula>
      <formula>6</formula>
    </cfRule>
  </conditionalFormatting>
  <conditionalFormatting sqref="I331">
    <cfRule type="cellIs" dxfId="156" priority="212" operator="between">
      <formula>6</formula>
      <formula>9</formula>
    </cfRule>
  </conditionalFormatting>
  <conditionalFormatting sqref="K331">
    <cfRule type="cellIs" dxfId="155" priority="207" operator="between">
      <formula>1</formula>
      <formula>3</formula>
    </cfRule>
  </conditionalFormatting>
  <conditionalFormatting sqref="K331">
    <cfRule type="cellIs" dxfId="154" priority="208" operator="between">
      <formula>3</formula>
      <formula>6</formula>
    </cfRule>
  </conditionalFormatting>
  <conditionalFormatting sqref="K331">
    <cfRule type="cellIs" dxfId="153" priority="209" operator="between">
      <formula>6</formula>
      <formula>9</formula>
    </cfRule>
  </conditionalFormatting>
  <conditionalFormatting sqref="E340:E341 G340">
    <cfRule type="cellIs" dxfId="152" priority="204" operator="between">
      <formula>1</formula>
      <formula>3</formula>
    </cfRule>
  </conditionalFormatting>
  <conditionalFormatting sqref="E340:E341 G340">
    <cfRule type="cellIs" dxfId="151" priority="205" operator="between">
      <formula>3</formula>
      <formula>6</formula>
    </cfRule>
  </conditionalFormatting>
  <conditionalFormatting sqref="E340:E341 G340">
    <cfRule type="cellIs" dxfId="150" priority="206" operator="between">
      <formula>6</formula>
      <formula>9</formula>
    </cfRule>
  </conditionalFormatting>
  <conditionalFormatting sqref="I340">
    <cfRule type="cellIs" dxfId="149" priority="197" operator="between">
      <formula>1</formula>
      <formula>3</formula>
    </cfRule>
  </conditionalFormatting>
  <conditionalFormatting sqref="I340">
    <cfRule type="cellIs" dxfId="148" priority="198" operator="between">
      <formula>3</formula>
      <formula>6</formula>
    </cfRule>
  </conditionalFormatting>
  <conditionalFormatting sqref="I340">
    <cfRule type="cellIs" dxfId="147" priority="199" operator="between">
      <formula>6</formula>
      <formula>9</formula>
    </cfRule>
  </conditionalFormatting>
  <conditionalFormatting sqref="K340">
    <cfRule type="cellIs" dxfId="146" priority="194" operator="between">
      <formula>1</formula>
      <formula>3</formula>
    </cfRule>
  </conditionalFormatting>
  <conditionalFormatting sqref="K340">
    <cfRule type="cellIs" dxfId="145" priority="195" operator="between">
      <formula>3</formula>
      <formula>6</formula>
    </cfRule>
  </conditionalFormatting>
  <conditionalFormatting sqref="K340">
    <cfRule type="cellIs" dxfId="144" priority="196" operator="between">
      <formula>6</formula>
      <formula>9</formula>
    </cfRule>
  </conditionalFormatting>
  <conditionalFormatting sqref="G341">
    <cfRule type="cellIs" dxfId="143" priority="191" operator="between">
      <formula>1</formula>
      <formula>3</formula>
    </cfRule>
  </conditionalFormatting>
  <conditionalFormatting sqref="G341">
    <cfRule type="cellIs" dxfId="142" priority="192" operator="between">
      <formula>3</formula>
      <formula>6</formula>
    </cfRule>
  </conditionalFormatting>
  <conditionalFormatting sqref="G341">
    <cfRule type="cellIs" dxfId="141" priority="193" operator="between">
      <formula>6</formula>
      <formula>9</formula>
    </cfRule>
  </conditionalFormatting>
  <conditionalFormatting sqref="I341">
    <cfRule type="cellIs" dxfId="140" priority="188" operator="between">
      <formula>1</formula>
      <formula>3</formula>
    </cfRule>
  </conditionalFormatting>
  <conditionalFormatting sqref="I341">
    <cfRule type="cellIs" dxfId="139" priority="189" operator="between">
      <formula>3</formula>
      <formula>6</formula>
    </cfRule>
  </conditionalFormatting>
  <conditionalFormatting sqref="I341">
    <cfRule type="cellIs" dxfId="138" priority="190" operator="between">
      <formula>6</formula>
      <formula>9</formula>
    </cfRule>
  </conditionalFormatting>
  <conditionalFormatting sqref="K341">
    <cfRule type="cellIs" dxfId="137" priority="185" operator="between">
      <formula>1</formula>
      <formula>3</formula>
    </cfRule>
  </conditionalFormatting>
  <conditionalFormatting sqref="K341">
    <cfRule type="cellIs" dxfId="136" priority="186" operator="between">
      <formula>3</formula>
      <formula>6</formula>
    </cfRule>
  </conditionalFormatting>
  <conditionalFormatting sqref="K341">
    <cfRule type="cellIs" dxfId="135" priority="187" operator="between">
      <formula>6</formula>
      <formula>9</formula>
    </cfRule>
  </conditionalFormatting>
  <conditionalFormatting sqref="E350:E351 G350">
    <cfRule type="cellIs" dxfId="134" priority="182" operator="between">
      <formula>1</formula>
      <formula>3</formula>
    </cfRule>
  </conditionalFormatting>
  <conditionalFormatting sqref="E350:E351 G350">
    <cfRule type="cellIs" dxfId="133" priority="183" operator="between">
      <formula>3</formula>
      <formula>6</formula>
    </cfRule>
  </conditionalFormatting>
  <conditionalFormatting sqref="E350:E351 G350">
    <cfRule type="cellIs" dxfId="132" priority="184" operator="between">
      <formula>6</formula>
      <formula>9</formula>
    </cfRule>
  </conditionalFormatting>
  <conditionalFormatting sqref="I350">
    <cfRule type="cellIs" dxfId="131" priority="175" operator="between">
      <formula>1</formula>
      <formula>3</formula>
    </cfRule>
  </conditionalFormatting>
  <conditionalFormatting sqref="I350">
    <cfRule type="cellIs" dxfId="130" priority="176" operator="between">
      <formula>3</formula>
      <formula>6</formula>
    </cfRule>
  </conditionalFormatting>
  <conditionalFormatting sqref="I350">
    <cfRule type="cellIs" dxfId="129" priority="177" operator="between">
      <formula>6</formula>
      <formula>9</formula>
    </cfRule>
  </conditionalFormatting>
  <conditionalFormatting sqref="K350">
    <cfRule type="cellIs" dxfId="128" priority="172" operator="between">
      <formula>1</formula>
      <formula>3</formula>
    </cfRule>
  </conditionalFormatting>
  <conditionalFormatting sqref="K350">
    <cfRule type="cellIs" dxfId="127" priority="173" operator="between">
      <formula>3</formula>
      <formula>6</formula>
    </cfRule>
  </conditionalFormatting>
  <conditionalFormatting sqref="K350">
    <cfRule type="cellIs" dxfId="126" priority="174" operator="between">
      <formula>6</formula>
      <formula>9</formula>
    </cfRule>
  </conditionalFormatting>
  <conditionalFormatting sqref="G351">
    <cfRule type="cellIs" dxfId="125" priority="169" operator="between">
      <formula>1</formula>
      <formula>3</formula>
    </cfRule>
  </conditionalFormatting>
  <conditionalFormatting sqref="G351">
    <cfRule type="cellIs" dxfId="124" priority="170" operator="between">
      <formula>3</formula>
      <formula>6</formula>
    </cfRule>
  </conditionalFormatting>
  <conditionalFormatting sqref="G351">
    <cfRule type="cellIs" dxfId="123" priority="171" operator="between">
      <formula>6</formula>
      <formula>9</formula>
    </cfRule>
  </conditionalFormatting>
  <conditionalFormatting sqref="I351">
    <cfRule type="cellIs" dxfId="122" priority="166" operator="between">
      <formula>1</formula>
      <formula>3</formula>
    </cfRule>
  </conditionalFormatting>
  <conditionalFormatting sqref="I351">
    <cfRule type="cellIs" dxfId="121" priority="167" operator="between">
      <formula>3</formula>
      <formula>6</formula>
    </cfRule>
  </conditionalFormatting>
  <conditionalFormatting sqref="I351">
    <cfRule type="cellIs" dxfId="120" priority="168" operator="between">
      <formula>6</formula>
      <formula>9</formula>
    </cfRule>
  </conditionalFormatting>
  <conditionalFormatting sqref="K351">
    <cfRule type="cellIs" dxfId="119" priority="163" operator="between">
      <formula>1</formula>
      <formula>3</formula>
    </cfRule>
  </conditionalFormatting>
  <conditionalFormatting sqref="K351">
    <cfRule type="cellIs" dxfId="118" priority="164" operator="between">
      <formula>3</formula>
      <formula>6</formula>
    </cfRule>
  </conditionalFormatting>
  <conditionalFormatting sqref="K351">
    <cfRule type="cellIs" dxfId="117" priority="165" operator="between">
      <formula>6</formula>
      <formula>9</formula>
    </cfRule>
  </conditionalFormatting>
  <conditionalFormatting sqref="E360:E361 G360">
    <cfRule type="cellIs" dxfId="116" priority="160" operator="between">
      <formula>1</formula>
      <formula>3</formula>
    </cfRule>
  </conditionalFormatting>
  <conditionalFormatting sqref="E360:E361 G360">
    <cfRule type="cellIs" dxfId="115" priority="161" operator="between">
      <formula>3</formula>
      <formula>6</formula>
    </cfRule>
  </conditionalFormatting>
  <conditionalFormatting sqref="E360:E361 G360">
    <cfRule type="cellIs" dxfId="114" priority="162" operator="between">
      <formula>6</formula>
      <formula>9</formula>
    </cfRule>
  </conditionalFormatting>
  <conditionalFormatting sqref="I360">
    <cfRule type="cellIs" dxfId="113" priority="153" operator="between">
      <formula>1</formula>
      <formula>3</formula>
    </cfRule>
  </conditionalFormatting>
  <conditionalFormatting sqref="I360">
    <cfRule type="cellIs" dxfId="112" priority="154" operator="between">
      <formula>3</formula>
      <formula>6</formula>
    </cfRule>
  </conditionalFormatting>
  <conditionalFormatting sqref="I360">
    <cfRule type="cellIs" dxfId="111" priority="155" operator="between">
      <formula>6</formula>
      <formula>9</formula>
    </cfRule>
  </conditionalFormatting>
  <conditionalFormatting sqref="K360">
    <cfRule type="cellIs" dxfId="110" priority="150" operator="between">
      <formula>1</formula>
      <formula>3</formula>
    </cfRule>
  </conditionalFormatting>
  <conditionalFormatting sqref="K360">
    <cfRule type="cellIs" dxfId="109" priority="151" operator="between">
      <formula>3</formula>
      <formula>6</formula>
    </cfRule>
  </conditionalFormatting>
  <conditionalFormatting sqref="K360">
    <cfRule type="cellIs" dxfId="108" priority="152" operator="between">
      <formula>6</formula>
      <formula>9</formula>
    </cfRule>
  </conditionalFormatting>
  <conditionalFormatting sqref="G361">
    <cfRule type="cellIs" dxfId="107" priority="147" operator="between">
      <formula>1</formula>
      <formula>3</formula>
    </cfRule>
  </conditionalFormatting>
  <conditionalFormatting sqref="G361">
    <cfRule type="cellIs" dxfId="106" priority="148" operator="between">
      <formula>3</formula>
      <formula>6</formula>
    </cfRule>
  </conditionalFormatting>
  <conditionalFormatting sqref="G361">
    <cfRule type="cellIs" dxfId="105" priority="149" operator="between">
      <formula>6</formula>
      <formula>9</formula>
    </cfRule>
  </conditionalFormatting>
  <conditionalFormatting sqref="I361">
    <cfRule type="cellIs" dxfId="104" priority="144" operator="between">
      <formula>1</formula>
      <formula>3</formula>
    </cfRule>
  </conditionalFormatting>
  <conditionalFormatting sqref="I361">
    <cfRule type="cellIs" dxfId="103" priority="145" operator="between">
      <formula>3</formula>
      <formula>6</formula>
    </cfRule>
  </conditionalFormatting>
  <conditionalFormatting sqref="I361">
    <cfRule type="cellIs" dxfId="102" priority="146" operator="between">
      <formula>6</formula>
      <formula>9</formula>
    </cfRule>
  </conditionalFormatting>
  <conditionalFormatting sqref="K361">
    <cfRule type="cellIs" dxfId="101" priority="141" operator="between">
      <formula>1</formula>
      <formula>3</formula>
    </cfRule>
  </conditionalFormatting>
  <conditionalFormatting sqref="K361">
    <cfRule type="cellIs" dxfId="100" priority="142" operator="between">
      <formula>3</formula>
      <formula>6</formula>
    </cfRule>
  </conditionalFormatting>
  <conditionalFormatting sqref="K361">
    <cfRule type="cellIs" dxfId="99" priority="143" operator="between">
      <formula>6</formula>
      <formula>9</formula>
    </cfRule>
  </conditionalFormatting>
  <conditionalFormatting sqref="E370:E371 G370">
    <cfRule type="cellIs" dxfId="98" priority="138" operator="between">
      <formula>1</formula>
      <formula>3</formula>
    </cfRule>
  </conditionalFormatting>
  <conditionalFormatting sqref="E370:E371 G370">
    <cfRule type="cellIs" dxfId="97" priority="139" operator="between">
      <formula>3</formula>
      <formula>6</formula>
    </cfRule>
  </conditionalFormatting>
  <conditionalFormatting sqref="E370:E371 G370">
    <cfRule type="cellIs" dxfId="96" priority="140" operator="between">
      <formula>6</formula>
      <formula>9</formula>
    </cfRule>
  </conditionalFormatting>
  <conditionalFormatting sqref="I370">
    <cfRule type="cellIs" dxfId="95" priority="131" operator="between">
      <formula>1</formula>
      <formula>3</formula>
    </cfRule>
  </conditionalFormatting>
  <conditionalFormatting sqref="I370">
    <cfRule type="cellIs" dxfId="94" priority="132" operator="between">
      <formula>3</formula>
      <formula>6</formula>
    </cfRule>
  </conditionalFormatting>
  <conditionalFormatting sqref="I370">
    <cfRule type="cellIs" dxfId="93" priority="133" operator="between">
      <formula>6</formula>
      <formula>9</formula>
    </cfRule>
  </conditionalFormatting>
  <conditionalFormatting sqref="K370">
    <cfRule type="cellIs" dxfId="92" priority="128" operator="between">
      <formula>1</formula>
      <formula>3</formula>
    </cfRule>
  </conditionalFormatting>
  <conditionalFormatting sqref="K370">
    <cfRule type="cellIs" dxfId="91" priority="129" operator="between">
      <formula>3</formula>
      <formula>6</formula>
    </cfRule>
  </conditionalFormatting>
  <conditionalFormatting sqref="K370">
    <cfRule type="cellIs" dxfId="90" priority="130" operator="between">
      <formula>6</formula>
      <formula>9</formula>
    </cfRule>
  </conditionalFormatting>
  <conditionalFormatting sqref="G371">
    <cfRule type="cellIs" dxfId="89" priority="125" operator="between">
      <formula>1</formula>
      <formula>3</formula>
    </cfRule>
  </conditionalFormatting>
  <conditionalFormatting sqref="G371">
    <cfRule type="cellIs" dxfId="88" priority="126" operator="between">
      <formula>3</formula>
      <formula>6</formula>
    </cfRule>
  </conditionalFormatting>
  <conditionalFormatting sqref="G371">
    <cfRule type="cellIs" dxfId="87" priority="127" operator="between">
      <formula>6</formula>
      <formula>9</formula>
    </cfRule>
  </conditionalFormatting>
  <conditionalFormatting sqref="I371">
    <cfRule type="cellIs" dxfId="86" priority="122" operator="between">
      <formula>1</formula>
      <formula>3</formula>
    </cfRule>
  </conditionalFormatting>
  <conditionalFormatting sqref="I371">
    <cfRule type="cellIs" dxfId="85" priority="123" operator="between">
      <formula>3</formula>
      <formula>6</formula>
    </cfRule>
  </conditionalFormatting>
  <conditionalFormatting sqref="I371">
    <cfRule type="cellIs" dxfId="84" priority="124" operator="between">
      <formula>6</formula>
      <formula>9</formula>
    </cfRule>
  </conditionalFormatting>
  <conditionalFormatting sqref="K371">
    <cfRule type="cellIs" dxfId="83" priority="119" operator="between">
      <formula>1</formula>
      <formula>3</formula>
    </cfRule>
  </conditionalFormatting>
  <conditionalFormatting sqref="K371">
    <cfRule type="cellIs" dxfId="82" priority="120" operator="between">
      <formula>3</formula>
      <formula>6</formula>
    </cfRule>
  </conditionalFormatting>
  <conditionalFormatting sqref="K371">
    <cfRule type="cellIs" dxfId="81" priority="121" operator="between">
      <formula>6</formula>
      <formula>9</formula>
    </cfRule>
  </conditionalFormatting>
  <conditionalFormatting sqref="M1:O23 M25:O1048576 M24:N24">
    <cfRule type="cellIs" dxfId="80" priority="1" operator="between">
      <formula>9</formula>
      <formula>10</formula>
    </cfRule>
    <cfRule type="cellIs" dxfId="79" priority="2" operator="between">
      <formula>7</formula>
      <formula>8.9</formula>
    </cfRule>
    <cfRule type="cellIs" dxfId="78" priority="3" operator="between">
      <formula>4</formula>
      <formula>6.9</formula>
    </cfRule>
    <cfRule type="cellIs" dxfId="77" priority="4" operator="between">
      <formula>0.1</formula>
      <formula>3.9</formula>
    </cfRule>
  </conditionalFormatting>
  <dataValidations count="3">
    <dataValidation type="list" allowBlank="1" showInputMessage="1" showErrorMessage="1" sqref="G11:H11 G31:H31 G21:H21 G41:H41 G51:H51 G61:H61 G71:H71 G81:H81 G91:H91 G101:H101 G111:H111 G121:H121 G131:H131 G141:H141 G151:H151 G161:H161 G171:H171 G181:H181 G191:H191 G201:H201 G211:H211 G221:H221 G231:H231 G241:H241 G251:H251 G261:H261 G271:H271 G281:H281 G291:H291 G301:H301 G311:H311 G321:H321 G331:H331 G341:H341 G351:H351 G361:H361 G371:H371" xr:uid="{AB54870C-065C-4BF5-89E5-CBDD47D61BCD}">
      <formula1>PolicyViolation</formula1>
    </dataValidation>
    <dataValidation type="list" allowBlank="1" showInputMessage="1" showErrorMessage="1" sqref="I11:J11 I31:J31 I21:J21 I41:J41 I51:J51 I61:J61 I71:J71 I81:J81 I91:J91 I101:J101 I111:J111 I121:J121 I131:J131 I141:J141 I151:J151 I161:J161 I171:J171 I181:J181 I191:J191 I201:J201 I211:J211 I221:J221 I231:J231 I241:J241 I251:J251 I261:J261 I271:J271 I281:J281 I291:J291 I301:J301 I311:J311 I321:J321 I331:J331 I341:J341 I351:J351 I361:J361 I371:J371" xr:uid="{EFE2A25D-024A-4DBC-B4EB-7F59B1121E4B}">
      <formula1>FinancialDamage</formula1>
    </dataValidation>
    <dataValidation type="list" allowBlank="1" showInputMessage="1" showErrorMessage="1" sqref="K11:L11 K31:L31 K21:L21 K41:L41 K51:L51 K61:L61 K71:L71 K81:L81 K91:L91 K101:L101 K111:L111 K121:L121 K131:L131 K141:L141 K151:L151 K161:L161 K171:L171 K181:L181 K191:L191 K201:L201 K211:L211 K221:L221 K231:L231 K241:L241 K251:L251 K261:L261 K271:L271 K281:L281 K291:L291 K301:L301 K311:L311 K321:L321 K331:L331 K341:L341 K351:L351 K361:L361 K371:L371" xr:uid="{B2D13987-3C7F-400B-A81E-110AE54CD066}">
      <formula1>ReputationDamage</formula1>
    </dataValidation>
  </dataValidations>
  <pageMargins left="1" right="1" top="1" bottom="1" header="0" footer="0"/>
  <pageSetup paperSize="9" fitToHeight="0"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8E37087-3B1E-48DF-9615-3A1D4778CA09}">
          <x14:formula1>
            <xm:f>References!$B$63:$B$65</xm:f>
          </x14:formula1>
          <xm:sqref>J358:L358 J8:L8 J348:L348 J338:L338 J328:L328 J318:L318 J308:L308 J298:L298 J288:L288 J278:L278 J268:L268 J258:L258 J248:L248 J238:L238 J228:L228 J218:L218 J208:L208 J198:L198 J188:L188 J178:L178 J168:L168 J158:L158 J148:L148 J138:L138 J128:L128 J118:L118 J108:L108 J98:L98 J88:L88 J78:L78 J68:L68 J58:L58 J38:L38 J28:L28 J18:L18 J48:L48 J368:L368</xm:sqref>
        </x14:dataValidation>
        <x14:dataValidation type="list" allowBlank="1" showInputMessage="1" showErrorMessage="1" xr:uid="{F107FDFD-52E5-498F-85E2-8A42CE625EF2}">
          <x14:formula1>
            <xm:f>References!$B$59:$B$60</xm:f>
          </x14:formula1>
          <xm:sqref>I358 I368 I48 I18 I28 I38 I58 I68 I78 I88 I98 I108 I118 I128 I138 I148 I158 I168 I178 I188 I198 I208 I218 I228 I238 I248 I258 I268 I278 I288 I298 I308 I318 I328 I338 I348 I8</xm:sqref>
        </x14:dataValidation>
        <x14:dataValidation type="list" allowBlank="1" showInputMessage="1" showErrorMessage="1" xr:uid="{EB5A2914-7076-4760-8294-E644BF32F258}">
          <x14:formula1>
            <xm:f>References!$B$55:$B$56</xm:f>
          </x14:formula1>
          <xm:sqref>H358 H368 H48 H18 H28 H38 H58 H68 H78 H88 H98 H108 H118 H128 H138 H148 H158 H168 H178 H188 H198 H208 H218 H228 H238 H248 H258 H268 H278 H288 H298 H308 H318 H328 H338 H348 H8</xm:sqref>
        </x14:dataValidation>
        <x14:dataValidation type="list" allowBlank="1" showInputMessage="1" showErrorMessage="1" xr:uid="{E82499B2-3B95-4BA0-8979-7DC5AF45C16F}">
          <x14:formula1>
            <xm:f>References!$B$50:$B$52</xm:f>
          </x14:formula1>
          <xm:sqref>G358 G368 G48 G18 G28 G38 G58 G68 G78 G88 G98 G108 G118 G128 G138 G148 G158 G168 G178 G188 G198 G208 G218 G228 G238 G248 G258 G268 G278 G288 G298 G308 G318 G328 G338 G348 G8</xm:sqref>
        </x14:dataValidation>
        <x14:dataValidation type="list" allowBlank="1" showInputMessage="1" showErrorMessage="1" xr:uid="{6A3A1152-F39D-430A-BCAE-5F0162BE6EBC}">
          <x14:formula1>
            <xm:f>References!$B$46:$B$47</xm:f>
          </x14:formula1>
          <xm:sqref>F358 F368 F48 F18 F28 F38 F58 F68 F78 F88 F98 F108 F118 F128 F138 F148 F158 F168 F178 F188 F198 F208 F218 F228 F238 F248 F258 F268 F278 F288 F298 F308 F318 F328 F338 F348 F8</xm:sqref>
        </x14:dataValidation>
        <x14:dataValidation type="list" allowBlank="1" showInputMessage="1" showErrorMessage="1" xr:uid="{B728AAFF-B81E-49DD-9E17-8FC529E2A2E1}">
          <x14:formula1>
            <xm:f>References!$B$40:$B$43</xm:f>
          </x14:formula1>
          <xm:sqref>E358 E368 E48 E18 E28 E38 E58 E68 E78 E88 E98 E108 E118 E128 E138 E148 E158 E168 E178 E188 E198 E208 E218 E228 E238 E248 E258 E268 E278 E288 E298 E308 E318 E328 E338 E348 E8</xm:sqref>
        </x14:dataValidation>
        <x14:dataValidation type="list" allowBlank="1" showInputMessage="1" showErrorMessage="1" xr:uid="{3E6BCA92-819F-460E-A8B7-D3010EE6EFE8}">
          <x14:formula1>
            <xm:f>References!$B$111:$B$115</xm:f>
          </x14:formula1>
          <xm:sqref>C18 C348 C368 C358 C28 C38 C48 C58 C68 C78 C88 C98 C108 C118 C128 C138 C148 C158 C168 C178 C188 C198 C208 C218 C228 C238 C248 C258 C268 C278 C288 C298 C308 C318 C328 C338 C8</xm:sqref>
        </x14:dataValidation>
        <x14:dataValidation type="list" allowBlank="1" showInputMessage="1" showErrorMessage="1" xr:uid="{BD5DADA9-31EA-45D7-8E54-15857F2E098D}">
          <x14:formula1>
            <xm:f>References!$B$22:$B$26</xm:f>
          </x14:formula1>
          <xm:sqref>E11:F11 E31:F31 E21:F21 E41:F41 E51:F51 E61:F61 E71:F71 E81:F81 E91:F91 E101:F101 E111:F111 E121:F121 E131:F131 E141:F141 E151:F151 E161:F161 E171:F171 E181:F181 E191:F191 E201:F201 E211:F211 E221:F221 E231:F231 E241:F241 E251:F251 E261:F261 E271:F271 E281:F281 E291:F291 E301:F301 E311:F311 E321:F321 E331:F331 E341:F341 E351:F351 E361:F361 E371:F371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D48-F288-4BF8-81F6-F858215FDCE3}">
  <sheetPr codeName="Feuil4">
    <pageSetUpPr fitToPage="1"/>
  </sheetPr>
  <dimension ref="A1:FFU6666"/>
  <sheetViews>
    <sheetView tabSelected="1" zoomScale="70" zoomScaleNormal="70" workbookViewId="0">
      <selection activeCell="FFM2" sqref="FFM2"/>
    </sheetView>
  </sheetViews>
  <sheetFormatPr baseColWidth="10" defaultColWidth="14.42578125" defaultRowHeight="15" customHeight="1"/>
  <cols>
    <col min="1" max="1" width="16.42578125" style="17" customWidth="1"/>
    <col min="2" max="2" width="32.28515625" style="17" customWidth="1"/>
    <col min="3" max="3" width="19.85546875" style="56" customWidth="1"/>
    <col min="4" max="4" width="14.28515625" style="17" customWidth="1"/>
    <col min="5" max="5" width="15.5703125" style="17" customWidth="1"/>
    <col min="6" max="6" width="17.140625" style="17" customWidth="1"/>
    <col min="7" max="7" width="29.28515625" style="17" customWidth="1"/>
    <col min="8" max="8" width="10.7109375" style="17" customWidth="1"/>
    <col min="9" max="10" width="11.7109375" style="17" bestFit="1" customWidth="1"/>
    <col min="11" max="11" width="12.28515625" style="17" customWidth="1"/>
    <col min="12" max="12" width="10.42578125" style="17" customWidth="1"/>
    <col min="13" max="13" width="11.42578125" style="17" bestFit="1" customWidth="1"/>
    <col min="14" max="14" width="8.7109375" style="17" customWidth="1"/>
    <col min="15" max="15" width="10" style="17" customWidth="1"/>
    <col min="16" max="17" width="5.28515625" style="17" bestFit="1" customWidth="1"/>
    <col min="18" max="18" width="11.28515625" style="17" customWidth="1"/>
    <col min="19" max="19" width="8.140625" style="17" customWidth="1"/>
    <col min="20" max="20" width="16.85546875" style="17" customWidth="1"/>
    <col min="21" max="21" width="11.85546875" style="17" customWidth="1"/>
    <col min="22" max="22" width="9" style="17" customWidth="1"/>
    <col min="23" max="23" width="11.42578125" style="17" bestFit="1" customWidth="1"/>
    <col min="24" max="24" width="8.42578125" style="17" bestFit="1" customWidth="1"/>
    <col min="25" max="25" width="8.85546875" style="17" customWidth="1"/>
    <col min="26" max="26" width="11.42578125" style="17" bestFit="1" customWidth="1"/>
    <col min="27" max="27" width="6.85546875" style="17" customWidth="1"/>
    <col min="28" max="16384" width="14.42578125" style="17"/>
  </cols>
  <sheetData>
    <row r="1" spans="1:15" ht="81" customHeight="1">
      <c r="A1" s="21"/>
      <c r="B1" s="19"/>
      <c r="C1" s="54"/>
      <c r="D1" s="19"/>
      <c r="E1" s="19"/>
      <c r="F1" s="19"/>
      <c r="G1" s="16"/>
      <c r="H1" s="16"/>
      <c r="I1" s="16"/>
      <c r="J1" s="16"/>
      <c r="K1" s="16"/>
      <c r="L1" s="16"/>
      <c r="M1" s="16"/>
      <c r="N1" s="16"/>
      <c r="O1" s="16"/>
    </row>
    <row r="2" spans="1:15" ht="21.75" customHeight="1">
      <c r="A2" s="195" t="s">
        <v>56</v>
      </c>
      <c r="B2" s="195"/>
      <c r="C2" s="195"/>
      <c r="D2" s="195"/>
      <c r="E2" s="195"/>
      <c r="F2" s="195"/>
      <c r="G2" s="195"/>
      <c r="H2" s="195"/>
      <c r="I2" s="16"/>
      <c r="J2" s="16"/>
      <c r="K2" s="16"/>
      <c r="L2" s="16"/>
      <c r="M2" s="16"/>
      <c r="N2" s="16"/>
      <c r="O2" s="16"/>
    </row>
    <row r="3" spans="1:15">
      <c r="A3" s="16"/>
      <c r="B3" s="16"/>
      <c r="C3" s="55"/>
      <c r="D3" s="16"/>
      <c r="E3" s="18"/>
      <c r="F3" s="16"/>
      <c r="G3" s="16"/>
      <c r="H3" s="16"/>
      <c r="I3" s="16"/>
      <c r="J3" s="16"/>
      <c r="K3" s="16"/>
      <c r="L3" s="16"/>
      <c r="M3" s="16"/>
      <c r="N3" s="16"/>
      <c r="O3" s="16"/>
    </row>
    <row r="4" spans="1:15" ht="27" customHeight="1">
      <c r="A4" s="196" t="s">
        <v>138</v>
      </c>
      <c r="B4" s="196"/>
      <c r="C4" s="196"/>
      <c r="D4" s="44" t="e">
        <f>ROUND(D6*D8 /10, 1)</f>
        <v>#DIV/0!</v>
      </c>
      <c r="E4" s="197" t="s">
        <v>106</v>
      </c>
      <c r="F4" s="198"/>
      <c r="G4" s="199"/>
      <c r="H4" s="44" t="e">
        <f>ROUND(AVERAGEIF(Vulnérabilités!AI:AI, "&gt;0,1"), 1) * 2.5</f>
        <v>#DIV/0!</v>
      </c>
      <c r="I4" s="16"/>
      <c r="J4" s="16"/>
      <c r="K4" s="16"/>
      <c r="L4" s="16"/>
      <c r="M4" s="16"/>
      <c r="N4" s="16"/>
      <c r="O4" s="16"/>
    </row>
    <row r="5" spans="1:15">
      <c r="A5" s="16"/>
      <c r="B5" s="16"/>
      <c r="C5" s="55"/>
      <c r="D5" s="16"/>
      <c r="E5" s="18"/>
      <c r="F5" s="18"/>
      <c r="G5" s="18"/>
      <c r="I5" s="16"/>
      <c r="J5" s="16"/>
      <c r="K5" s="16"/>
      <c r="L5" s="16"/>
      <c r="M5" s="16"/>
      <c r="N5" s="16"/>
      <c r="O5" s="16"/>
    </row>
    <row r="6" spans="1:15" ht="25.5" customHeight="1">
      <c r="A6" s="196" t="s">
        <v>137</v>
      </c>
      <c r="B6" s="196"/>
      <c r="C6" s="196"/>
      <c r="D6" s="44" t="e">
        <f>ROUND(AVERAGEIF(Vulnérabilités!N:N, "&gt;0,1"),1)</f>
        <v>#DIV/0!</v>
      </c>
      <c r="E6" s="197" t="s">
        <v>100</v>
      </c>
      <c r="F6" s="198"/>
      <c r="G6" s="199"/>
      <c r="H6" s="44" t="e">
        <f>ROUND(AVERAGEIF(Vulnérabilités!AH:AH, "&gt;0,1"), 1) * 2.5</f>
        <v>#DIV/0!</v>
      </c>
      <c r="I6" s="16"/>
      <c r="J6" s="16"/>
      <c r="K6" s="16"/>
      <c r="L6" s="16"/>
      <c r="M6" s="16"/>
      <c r="N6" s="16"/>
      <c r="O6" s="16"/>
    </row>
    <row r="7" spans="1:15">
      <c r="A7" s="16"/>
      <c r="B7" s="16"/>
      <c r="C7" s="55"/>
      <c r="D7" s="16"/>
      <c r="E7" s="18"/>
      <c r="F7" s="18"/>
      <c r="G7" s="18"/>
      <c r="I7" s="16"/>
      <c r="J7" s="16"/>
      <c r="K7" s="16"/>
      <c r="L7" s="16"/>
      <c r="M7" s="16"/>
      <c r="N7" s="16"/>
      <c r="O7" s="16"/>
    </row>
    <row r="8" spans="1:15" ht="26.25" customHeight="1">
      <c r="A8" s="196" t="s">
        <v>107</v>
      </c>
      <c r="B8" s="196"/>
      <c r="C8" s="196"/>
      <c r="D8" s="44" t="e">
        <f>ROUND(AVERAGEIF(Vulnérabilités!M:M, "&gt; 0,2"),1)</f>
        <v>#DIV/0!</v>
      </c>
      <c r="E8" s="197" t="s">
        <v>101</v>
      </c>
      <c r="F8" s="198"/>
      <c r="G8" s="199"/>
      <c r="H8" s="44" t="e">
        <f>ROUND(AVERAGEIF(Vulnérabilités!AJ:AJ, "&gt;0,1"), 1) * 2.5</f>
        <v>#DIV/0!</v>
      </c>
      <c r="I8" s="16"/>
      <c r="J8" s="16"/>
      <c r="K8" s="16"/>
      <c r="L8" s="16"/>
      <c r="M8" s="16"/>
      <c r="N8" s="16"/>
      <c r="O8" s="16"/>
    </row>
    <row r="9" spans="1:15" ht="12.75">
      <c r="C9" s="17"/>
    </row>
    <row r="10" spans="1:15" ht="22.5" customHeight="1">
      <c r="C10" s="17"/>
      <c r="E10" s="197" t="s">
        <v>102</v>
      </c>
      <c r="F10" s="198"/>
      <c r="G10" s="199"/>
      <c r="H10" s="44" t="e">
        <f>ROUND(AVERAGEIF(Vulnérabilités!AG:AG, "&gt;0,1"), 1) * 2.5</f>
        <v>#DIV/0!</v>
      </c>
    </row>
    <row r="11" spans="1:15" ht="12.75">
      <c r="C11" s="17"/>
    </row>
    <row r="12" spans="1:15" ht="15.75" customHeight="1">
      <c r="C12" s="17"/>
    </row>
    <row r="13" spans="1:15" ht="15.75" customHeight="1">
      <c r="C13" s="17"/>
    </row>
    <row r="14" spans="1:15" ht="14.25">
      <c r="A14" s="194"/>
      <c r="B14" s="194"/>
      <c r="C14" s="17"/>
    </row>
    <row r="15" spans="1:15" ht="15.75" customHeight="1">
      <c r="A15" s="194"/>
      <c r="B15" s="194"/>
      <c r="C15" s="17"/>
    </row>
    <row r="16" spans="1:15" ht="15.75" customHeight="1">
      <c r="A16" s="194"/>
      <c r="B16" s="194"/>
      <c r="C16" s="17"/>
    </row>
    <row r="17" spans="1:3" ht="15.75" customHeight="1">
      <c r="A17" s="194"/>
      <c r="B17" s="194"/>
      <c r="C17" s="17"/>
    </row>
    <row r="18" spans="1:3" ht="15.75" customHeight="1">
      <c r="A18" s="194"/>
      <c r="B18" s="194"/>
      <c r="C18" s="17"/>
    </row>
    <row r="19" spans="1:3" ht="15.75" customHeight="1">
      <c r="A19" s="194"/>
      <c r="B19" s="194"/>
      <c r="C19" s="17"/>
    </row>
    <row r="20" spans="1:3" ht="15.75" customHeight="1">
      <c r="A20" s="57"/>
      <c r="C20" s="17"/>
    </row>
    <row r="21" spans="1:3" ht="15.75" customHeight="1">
      <c r="C21" s="17"/>
    </row>
    <row r="22" spans="1:3" ht="15.75" customHeight="1">
      <c r="A22" s="194"/>
      <c r="B22" s="194"/>
      <c r="C22" s="17"/>
    </row>
    <row r="23" spans="1:3" ht="15.75" customHeight="1">
      <c r="A23" s="60"/>
      <c r="C23" s="17"/>
    </row>
    <row r="24" spans="1:3" ht="15.75" customHeight="1">
      <c r="A24" s="60"/>
      <c r="C24" s="17"/>
    </row>
    <row r="25" spans="1:3" ht="15.75" customHeight="1">
      <c r="A25" s="60"/>
      <c r="C25" s="17"/>
    </row>
    <row r="26" spans="1:3" ht="15.75" customHeight="1"/>
    <row r="27" spans="1:3" ht="15.75" customHeight="1"/>
    <row r="28" spans="1:3" ht="15.75" customHeight="1"/>
    <row r="29" spans="1:3" ht="15.75" customHeight="1"/>
    <row r="30" spans="1:3" ht="15.75" customHeight="1"/>
    <row r="31" spans="1:3" ht="15.75" customHeight="1"/>
    <row r="32" spans="1:3" ht="15.75" customHeight="1"/>
    <row r="33" spans="2:6" ht="15.75" customHeight="1"/>
    <row r="34" spans="2:6" ht="15.75" customHeight="1"/>
    <row r="35" spans="2:6" ht="15.75" customHeight="1"/>
    <row r="36" spans="2:6" ht="21" customHeight="1">
      <c r="C36" s="193" t="s">
        <v>3</v>
      </c>
      <c r="D36" s="193"/>
      <c r="E36" s="193"/>
      <c r="F36" s="193"/>
    </row>
    <row r="37" spans="2:6" ht="27.75" customHeight="1">
      <c r="B37" s="104" t="s">
        <v>172</v>
      </c>
      <c r="C37" s="105" t="s">
        <v>6</v>
      </c>
      <c r="D37" s="105" t="s">
        <v>5</v>
      </c>
      <c r="E37" s="105" t="s">
        <v>173</v>
      </c>
      <c r="F37" s="105" t="s">
        <v>4</v>
      </c>
    </row>
    <row r="38" spans="2:6" ht="24.95" customHeight="1">
      <c r="B38" s="105" t="s">
        <v>6</v>
      </c>
      <c r="C38" s="106" t="s">
        <v>6</v>
      </c>
      <c r="D38" s="106" t="s">
        <v>6</v>
      </c>
      <c r="E38" s="107" t="s">
        <v>5</v>
      </c>
      <c r="F38" s="108" t="s">
        <v>173</v>
      </c>
    </row>
    <row r="39" spans="2:6" ht="24.95" customHeight="1">
      <c r="B39" s="105" t="s">
        <v>5</v>
      </c>
      <c r="C39" s="106" t="s">
        <v>6</v>
      </c>
      <c r="D39" s="107" t="s">
        <v>5</v>
      </c>
      <c r="E39" s="108" t="s">
        <v>173</v>
      </c>
      <c r="F39" s="138" t="s">
        <v>173</v>
      </c>
    </row>
    <row r="40" spans="2:6" ht="24.95" customHeight="1">
      <c r="B40" s="105" t="s">
        <v>173</v>
      </c>
      <c r="C40" s="106" t="s">
        <v>6</v>
      </c>
      <c r="D40" s="108" t="s">
        <v>173</v>
      </c>
      <c r="E40" s="108" t="s">
        <v>173</v>
      </c>
      <c r="F40" s="109" t="s">
        <v>4</v>
      </c>
    </row>
    <row r="41" spans="2:6" ht="24.95" customHeight="1">
      <c r="B41" s="105" t="s">
        <v>4</v>
      </c>
      <c r="C41" s="107" t="s">
        <v>5</v>
      </c>
      <c r="D41" s="108" t="s">
        <v>173</v>
      </c>
      <c r="E41" s="109" t="s">
        <v>4</v>
      </c>
      <c r="F41" s="109" t="s">
        <v>4</v>
      </c>
    </row>
    <row r="42" spans="2:6" ht="15.75" customHeight="1"/>
    <row r="43" spans="2:6" ht="15.75" customHeight="1"/>
    <row r="44" spans="2:6" ht="15.75" customHeight="1"/>
    <row r="45" spans="2:6" ht="15.75" customHeight="1"/>
    <row r="46" spans="2:6" ht="15.75" customHeight="1"/>
    <row r="47" spans="2:6" ht="15.75" customHeight="1"/>
    <row r="48" spans="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661" spans="4232:4233" ht="15" customHeight="1">
      <c r="FFT6661" s="17" t="s">
        <v>233</v>
      </c>
      <c r="FFU6661" s="17" t="s">
        <v>233</v>
      </c>
    </row>
    <row r="6662" spans="4232:4233" ht="15" customHeight="1">
      <c r="FFT6662" s="17" t="s">
        <v>233</v>
      </c>
      <c r="FFU6662" s="17" t="s">
        <v>233</v>
      </c>
    </row>
    <row r="6663" spans="4232:4233" ht="15" customHeight="1">
      <c r="FFT6663" s="17" t="s">
        <v>233</v>
      </c>
      <c r="FFU6663" s="17" t="s">
        <v>233</v>
      </c>
    </row>
    <row r="6664" spans="4232:4233" ht="15" customHeight="1">
      <c r="FFT6664" s="17" t="s">
        <v>232</v>
      </c>
      <c r="FFU6664" s="17" t="s">
        <v>232</v>
      </c>
    </row>
    <row r="6665" spans="4232:4233" ht="15" customHeight="1">
      <c r="FFT6665" s="17" t="s">
        <v>232</v>
      </c>
      <c r="FFU6665" s="17" t="s">
        <v>232</v>
      </c>
    </row>
    <row r="6666" spans="4232:4233" ht="15" customHeight="1">
      <c r="FFT6666" s="17" t="s">
        <v>232</v>
      </c>
      <c r="FFU6666" s="17" t="s">
        <v>232</v>
      </c>
    </row>
  </sheetData>
  <mergeCells count="16">
    <mergeCell ref="A2:H2"/>
    <mergeCell ref="A14:B14"/>
    <mergeCell ref="A19:B19"/>
    <mergeCell ref="A4:C4"/>
    <mergeCell ref="A6:C6"/>
    <mergeCell ref="A8:C8"/>
    <mergeCell ref="E4:G4"/>
    <mergeCell ref="E6:G6"/>
    <mergeCell ref="E8:G8"/>
    <mergeCell ref="E10:G10"/>
    <mergeCell ref="C36:F36"/>
    <mergeCell ref="A22:B22"/>
    <mergeCell ref="A15:B15"/>
    <mergeCell ref="A16:B16"/>
    <mergeCell ref="A17:B17"/>
    <mergeCell ref="A18:B18"/>
  </mergeCells>
  <conditionalFormatting sqref="H1 H28:H1048576 G9 H11:H17 H3">
    <cfRule type="cellIs" dxfId="76" priority="790" operator="between">
      <formula>7.1</formula>
      <formula>10</formula>
    </cfRule>
    <cfRule type="cellIs" dxfId="75" priority="791" operator="between">
      <formula>3.1</formula>
      <formula>7</formula>
    </cfRule>
    <cfRule type="cellIs" dxfId="74" priority="792" operator="between">
      <formula>0.0001</formula>
      <formula>3</formula>
    </cfRule>
  </conditionalFormatting>
  <conditionalFormatting sqref="D1 D3:D9 D11:D35 D37:D40 D42:D1048576">
    <cfRule type="cellIs" dxfId="73" priority="25" operator="between">
      <formula>6.6</formula>
      <formula>10</formula>
    </cfRule>
    <cfRule type="cellIs" dxfId="72" priority="26" operator="between">
      <formula>3.1</formula>
      <formula>6.5</formula>
    </cfRule>
    <cfRule type="cellIs" dxfId="71" priority="27" operator="between">
      <formula>0.1</formula>
      <formula>3</formula>
    </cfRule>
  </conditionalFormatting>
  <conditionalFormatting sqref="H4">
    <cfRule type="cellIs" dxfId="70" priority="22" operator="between">
      <formula>6.6</formula>
      <formula>10</formula>
    </cfRule>
    <cfRule type="cellIs" dxfId="69" priority="23" operator="between">
      <formula>3.1</formula>
      <formula>6.5</formula>
    </cfRule>
    <cfRule type="cellIs" dxfId="68" priority="24" operator="between">
      <formula>0.1</formula>
      <formula>3</formula>
    </cfRule>
  </conditionalFormatting>
  <conditionalFormatting sqref="H6">
    <cfRule type="cellIs" dxfId="67" priority="10" operator="between">
      <formula>6.6</formula>
      <formula>10</formula>
    </cfRule>
    <cfRule type="cellIs" dxfId="66" priority="11" operator="between">
      <formula>3.1</formula>
      <formula>6.5</formula>
    </cfRule>
    <cfRule type="cellIs" dxfId="65" priority="12" operator="between">
      <formula>0.1</formula>
      <formula>3</formula>
    </cfRule>
  </conditionalFormatting>
  <conditionalFormatting sqref="H8">
    <cfRule type="cellIs" dxfId="64" priority="7" operator="between">
      <formula>6.6</formula>
      <formula>10</formula>
    </cfRule>
    <cfRule type="cellIs" dxfId="63" priority="8" operator="between">
      <formula>3.1</formula>
      <formula>6.5</formula>
    </cfRule>
    <cfRule type="cellIs" dxfId="62" priority="9" operator="between">
      <formula>0.1</formula>
      <formula>3</formula>
    </cfRule>
  </conditionalFormatting>
  <conditionalFormatting sqref="H10">
    <cfRule type="cellIs" dxfId="61" priority="4" operator="between">
      <formula>6.6</formula>
      <formula>10</formula>
    </cfRule>
    <cfRule type="cellIs" dxfId="60" priority="5" operator="between">
      <formula>3.1</formula>
      <formula>6.5</formula>
    </cfRule>
    <cfRule type="cellIs" dxfId="59" priority="6" operator="between">
      <formula>0.1</formula>
      <formula>3</formula>
    </cfRule>
  </conditionalFormatting>
  <conditionalFormatting sqref="D10">
    <cfRule type="cellIs" dxfId="58" priority="1" operator="between">
      <formula>6.6</formula>
      <formula>10</formula>
    </cfRule>
    <cfRule type="cellIs" dxfId="57" priority="2" operator="between">
      <formula>3.1</formula>
      <formula>6.5</formula>
    </cfRule>
    <cfRule type="cellIs" dxfId="56" priority="3" operator="between">
      <formula>0.1</formula>
      <formula>3</formula>
    </cfRule>
  </conditionalFormatting>
  <dataValidations disablePrompts="1" count="3">
    <dataValidation type="list" allowBlank="1" showInputMessage="1" showErrorMessage="1" sqref="C23" xr:uid="{0F7F8E05-39B8-448A-87D0-5E9C4ABEFE72}">
      <formula1>SkillRequired</formula1>
    </dataValidation>
    <dataValidation type="list" allowBlank="1" showInputMessage="1" showErrorMessage="1" sqref="C24" xr:uid="{67DDE341-2204-45E9-99DB-B94D4A0E0E74}">
      <formula1>Opportunity</formula1>
    </dataValidation>
    <dataValidation type="list" allowBlank="1" showInputMessage="1" showErrorMessage="1" sqref="C25" xr:uid="{4F7BC10D-D75B-4DA0-B57D-73B65D12FAE5}">
      <formula1>PopulationSize</formula1>
    </dataValidation>
  </dataValidations>
  <pageMargins left="1" right="1" top="1" bottom="1" header="0" footer="0"/>
  <pageSetup paperSize="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1B0F-9B33-42B1-8687-F0540E9520C9}">
  <sheetPr codeName="Feuil5"/>
  <dimension ref="A1:Q41"/>
  <sheetViews>
    <sheetView zoomScaleNormal="100" workbookViewId="0">
      <selection activeCell="E30" sqref="E30"/>
    </sheetView>
  </sheetViews>
  <sheetFormatPr baseColWidth="10" defaultColWidth="11.42578125" defaultRowHeight="15"/>
  <cols>
    <col min="1" max="1" width="4" style="1" customWidth="1"/>
    <col min="2" max="2" width="16.42578125" style="1" customWidth="1"/>
    <col min="3" max="3" width="44.5703125" style="7" customWidth="1"/>
    <col min="4" max="4" width="28.7109375" style="7" customWidth="1"/>
    <col min="5" max="5" width="29.140625" style="7" customWidth="1"/>
    <col min="6" max="6" width="11.42578125" style="7"/>
    <col min="7" max="9" width="11.42578125" style="1"/>
    <col min="10" max="10" width="14.5703125" style="1" customWidth="1"/>
    <col min="11" max="11" width="12.5703125" style="1" customWidth="1"/>
    <col min="12" max="16384" width="11.42578125" style="1"/>
  </cols>
  <sheetData>
    <row r="1" spans="1:17" s="17" customFormat="1" ht="81" customHeight="1">
      <c r="A1" s="21"/>
      <c r="B1" s="19"/>
      <c r="C1" s="19"/>
      <c r="D1" s="19"/>
      <c r="E1" s="19"/>
      <c r="F1" s="19"/>
      <c r="G1" s="19"/>
      <c r="H1" s="19"/>
      <c r="I1" s="16"/>
      <c r="J1" s="16"/>
      <c r="K1" s="16"/>
      <c r="L1" s="16"/>
      <c r="M1" s="16"/>
      <c r="N1" s="16"/>
      <c r="O1" s="16"/>
      <c r="P1" s="16"/>
      <c r="Q1" s="16"/>
    </row>
    <row r="2" spans="1:17" s="17" customFormat="1">
      <c r="A2" s="24" t="s">
        <v>76</v>
      </c>
      <c r="B2" s="25"/>
      <c r="C2" s="22"/>
      <c r="D2" s="22"/>
      <c r="E2" s="22"/>
      <c r="F2" s="22"/>
      <c r="G2" s="22"/>
      <c r="H2" s="22"/>
      <c r="I2" s="16"/>
      <c r="J2" s="16"/>
      <c r="K2" s="16"/>
      <c r="L2" s="16"/>
      <c r="M2" s="16"/>
      <c r="N2" s="16"/>
      <c r="O2" s="16"/>
      <c r="P2" s="16"/>
      <c r="Q2" s="16"/>
    </row>
    <row r="5" spans="1:17">
      <c r="B5" s="3" t="s">
        <v>0</v>
      </c>
      <c r="C5" s="3" t="s">
        <v>1</v>
      </c>
      <c r="D5" s="4" t="s">
        <v>77</v>
      </c>
      <c r="E5" s="4" t="s">
        <v>2</v>
      </c>
      <c r="F5" s="3" t="s">
        <v>3</v>
      </c>
      <c r="J5" s="3" t="s">
        <v>7</v>
      </c>
      <c r="K5" s="3" t="s">
        <v>10</v>
      </c>
    </row>
    <row r="6" spans="1:17">
      <c r="B6" s="8">
        <f>Vulnérabilités!A8</f>
        <v>0</v>
      </c>
      <c r="C6" s="10">
        <f>Vulnérabilités!A5</f>
        <v>0</v>
      </c>
      <c r="D6" s="10">
        <f>Vulnérabilités!C8</f>
        <v>0</v>
      </c>
      <c r="E6" s="10">
        <f>Vulnérabilités!D8</f>
        <v>0</v>
      </c>
      <c r="F6" s="10" t="str">
        <f>_xlfn.IFS(Vulnérabilités!M8&lt;3.9,References!B82,Vulnérabilités!M8&lt;6.9,References!B83,Vulnérabilités!M8&lt;=8.9,References!B84,Vulnérabilités!M8&lt;=10,References!B85)</f>
        <v>Faible</v>
      </c>
      <c r="J6" s="6" t="s">
        <v>6</v>
      </c>
      <c r="K6" s="12">
        <f>COUNTIF(F:F,"Faible")</f>
        <v>36</v>
      </c>
    </row>
    <row r="7" spans="1:17">
      <c r="B7" s="11">
        <f>Vulnérabilités!A18</f>
        <v>0</v>
      </c>
      <c r="C7" s="10">
        <f>Vulnérabilités!A15</f>
        <v>0</v>
      </c>
      <c r="D7" s="10">
        <f>Vulnérabilités!C18</f>
        <v>0</v>
      </c>
      <c r="E7" s="10">
        <f>Vulnérabilités!D18</f>
        <v>0</v>
      </c>
      <c r="F7" s="10" t="str">
        <f>_xlfn.IFS(Vulnérabilités!M18&lt;3.9,References!B82,Vulnérabilités!M18&lt;=6.9,References!B83,Vulnérabilités!M18&lt;=8.9,References!B84,Vulnérabilités!M18&lt;=10,References!B85)</f>
        <v>Faible</v>
      </c>
      <c r="J7" s="6" t="s">
        <v>5</v>
      </c>
      <c r="K7" s="12">
        <f>COUNTIF(F:F,"Moyenne")</f>
        <v>0</v>
      </c>
    </row>
    <row r="8" spans="1:17">
      <c r="B8" s="11">
        <f>Vulnérabilités!A28</f>
        <v>0</v>
      </c>
      <c r="C8" s="9">
        <f>Vulnérabilités!A25</f>
        <v>3</v>
      </c>
      <c r="D8" s="9">
        <f>Vulnérabilités!C28</f>
        <v>0</v>
      </c>
      <c r="E8" s="9">
        <f>Vulnérabilités!D28</f>
        <v>0</v>
      </c>
      <c r="F8" s="10" t="str">
        <f>_xlfn.IFS(Vulnérabilités!M28&lt;3.9,References!B82,Vulnérabilités!M28&lt;=6.9,References!B83,Vulnérabilités!M28&lt;=8.9,References!B84,Vulnérabilités!M28&lt;=10,References!B85)</f>
        <v>Faible</v>
      </c>
      <c r="J8" s="5" t="s">
        <v>8</v>
      </c>
      <c r="K8" s="12">
        <f>COUNTIF(F:F,"Forte")</f>
        <v>0</v>
      </c>
    </row>
    <row r="9" spans="1:17">
      <c r="B9" s="11">
        <f>Vulnérabilités!A38</f>
        <v>0</v>
      </c>
      <c r="C9" s="10">
        <f>Vulnérabilités!A35</f>
        <v>4</v>
      </c>
      <c r="D9" s="9">
        <f>Vulnérabilités!C38</f>
        <v>0</v>
      </c>
      <c r="E9" s="10">
        <f>Vulnérabilités!D38</f>
        <v>0</v>
      </c>
      <c r="F9" s="10" t="str">
        <f>_xlfn.IFS(Vulnérabilités!M38&lt;3.9,References!B82,Vulnérabilités!M38&lt;=6.9,References!B83,Vulnérabilités!M38&lt;=8.9,References!B84,Vulnérabilités!M38&lt;=10,References!B85)</f>
        <v>Faible</v>
      </c>
      <c r="J9" s="69" t="s">
        <v>4</v>
      </c>
      <c r="K9" s="79">
        <f>COUNTIF(F:F,"Critique")</f>
        <v>0</v>
      </c>
    </row>
    <row r="10" spans="1:17">
      <c r="B10" s="8">
        <f>Vulnérabilités!A48</f>
        <v>0</v>
      </c>
      <c r="C10" s="10">
        <f>Vulnérabilités!A45</f>
        <v>5</v>
      </c>
      <c r="D10" s="10">
        <f>Vulnérabilités!C48</f>
        <v>0</v>
      </c>
      <c r="E10" s="10">
        <f>Vulnérabilités!D48</f>
        <v>0</v>
      </c>
      <c r="F10" s="10" t="str">
        <f>_xlfn.IFS(Vulnérabilités!M48&lt;3.9,References!B82,Vulnérabilités!M48&lt;=6.9,References!B83,Vulnérabilités!M48&lt;=8.9,References!B84,Vulnérabilités!M48&lt;=10,References!B85)</f>
        <v>Faible</v>
      </c>
      <c r="J10" s="70" t="s">
        <v>34</v>
      </c>
      <c r="K10" s="71">
        <f>COUNTA(B5:B33)</f>
        <v>29</v>
      </c>
    </row>
    <row r="11" spans="1:17">
      <c r="B11" s="11">
        <f>Vulnérabilités!A58</f>
        <v>0</v>
      </c>
      <c r="C11" s="9">
        <f>Vulnérabilités!A55</f>
        <v>6</v>
      </c>
      <c r="D11" s="9">
        <f>Vulnérabilités!C58</f>
        <v>0</v>
      </c>
      <c r="E11" s="10">
        <f>Vulnérabilités!D58</f>
        <v>0</v>
      </c>
      <c r="F11" s="10" t="str">
        <f>_xlfn.IFS(Vulnérabilités!M58&lt;3.9,References!B82,Vulnérabilités!M58&lt;=6.9,References!B83,Vulnérabilités!M58&lt;=8.9,References!B84,Vulnérabilités!M58&lt;=10,References!B85)</f>
        <v>Faible</v>
      </c>
    </row>
    <row r="12" spans="1:17">
      <c r="B12" s="11">
        <f>Vulnérabilités!A68</f>
        <v>0</v>
      </c>
      <c r="C12" s="9">
        <f>Vulnérabilités!A65</f>
        <v>7</v>
      </c>
      <c r="D12" s="9">
        <f>Vulnérabilités!C68</f>
        <v>0</v>
      </c>
      <c r="E12" s="9">
        <f>Vulnérabilités!D68</f>
        <v>0</v>
      </c>
      <c r="F12" s="10" t="str">
        <f>_xlfn.IFS(Vulnérabilités!M68&lt;3.9,References!B82,Vulnérabilités!M68&lt;=6.9,References!B83,Vulnérabilités!M68&lt;=8.9,References!B84,Vulnérabilités!M68&lt;=10,References!B85)</f>
        <v>Faible</v>
      </c>
    </row>
    <row r="13" spans="1:17">
      <c r="B13" s="11">
        <f>Vulnérabilités!A88</f>
        <v>0</v>
      </c>
      <c r="C13" s="9">
        <f>Vulnérabilités!A75</f>
        <v>8</v>
      </c>
      <c r="D13" s="9">
        <f>Vulnérabilités!C88</f>
        <v>0</v>
      </c>
      <c r="E13" s="10">
        <f>Vulnérabilités!D88</f>
        <v>0</v>
      </c>
      <c r="F13" s="10" t="str">
        <f>_xlfn.IFS(Vulnérabilités!M88&lt;3.9,References!B82,Vulnérabilités!M88&lt;=6.9,References!B83,Vulnérabilités!M88&lt;=8.9,References!B84,Vulnérabilités!M88&lt;=10,References!B85)</f>
        <v>Faible</v>
      </c>
    </row>
    <row r="14" spans="1:17">
      <c r="B14" s="11">
        <f>Vulnérabilités!A98</f>
        <v>0</v>
      </c>
      <c r="C14" s="9">
        <f>Vulnérabilités!A85</f>
        <v>9</v>
      </c>
      <c r="D14" s="9">
        <f>Vulnérabilités!C98</f>
        <v>0</v>
      </c>
      <c r="E14" s="9">
        <f>Vulnérabilités!D98</f>
        <v>0</v>
      </c>
      <c r="F14" s="10" t="str">
        <f>_xlfn.IFS(Vulnérabilités!M98&lt;3.9,References!B82,Vulnérabilités!M98&lt;=6.9,References!B83,Vulnérabilités!M98&lt;=8.9,References!B84,Vulnérabilités!M98&lt;=10,References!B85)</f>
        <v>Faible</v>
      </c>
    </row>
    <row r="15" spans="1:17">
      <c r="B15" s="11">
        <f>Vulnérabilités!A108</f>
        <v>0</v>
      </c>
      <c r="C15" s="9">
        <f>Vulnérabilités!A95</f>
        <v>10</v>
      </c>
      <c r="D15" s="9">
        <f>Vulnérabilités!C108</f>
        <v>0</v>
      </c>
      <c r="E15" s="9">
        <f>Vulnérabilités!C108</f>
        <v>0</v>
      </c>
      <c r="F15" s="10" t="str">
        <f>_xlfn.IFS(Vulnérabilités!M108&lt;3.9,References!B82,Vulnérabilités!M108&lt;=6.9,References!B83,Vulnérabilités!M108&lt;=8.9,References!B84,Vulnérabilités!M108&lt;=10,References!B85)</f>
        <v>Faible</v>
      </c>
    </row>
    <row r="16" spans="1:17">
      <c r="B16" s="11">
        <f>Vulnérabilités!A118</f>
        <v>0</v>
      </c>
      <c r="C16" s="9">
        <f>Vulnérabilités!A105</f>
        <v>11</v>
      </c>
      <c r="D16" s="9">
        <f>Vulnérabilités!C118</f>
        <v>0</v>
      </c>
      <c r="E16" s="9">
        <f>Vulnérabilités!C118</f>
        <v>0</v>
      </c>
      <c r="F16" s="10" t="str">
        <f>_xlfn.IFS(Vulnérabilités!M118&lt;3.9,References!B82,Vulnérabilités!M118&lt;=6.9,References!B83,Vulnérabilités!M118&lt;=8.9,References!B84,Vulnérabilités!M118&lt;=10,References!B85)</f>
        <v>Faible</v>
      </c>
    </row>
    <row r="17" spans="2:6">
      <c r="B17" s="11">
        <f>Vulnérabilités!A128</f>
        <v>0</v>
      </c>
      <c r="C17" s="9">
        <f>Vulnérabilités!A115</f>
        <v>12</v>
      </c>
      <c r="D17" s="9">
        <f>Vulnérabilités!C128</f>
        <v>0</v>
      </c>
      <c r="E17" s="9">
        <f>Vulnérabilités!C128</f>
        <v>0</v>
      </c>
      <c r="F17" s="10" t="str">
        <f>_xlfn.IFS(Vulnérabilités!M128&lt;3.9,References!B82,Vulnérabilités!M128&lt;=6.9,References!B83,Vulnérabilités!M128&lt;=8.9,References!B84,Vulnérabilités!M128&lt;=10,References!B85)</f>
        <v>Faible</v>
      </c>
    </row>
    <row r="18" spans="2:6">
      <c r="B18" s="11">
        <f>Vulnérabilités!A138</f>
        <v>0</v>
      </c>
      <c r="C18" s="9">
        <f>Vulnérabilités!A125</f>
        <v>13</v>
      </c>
      <c r="D18" s="9">
        <f>Vulnérabilités!C138</f>
        <v>0</v>
      </c>
      <c r="E18" s="9">
        <f>Vulnérabilités!C138</f>
        <v>0</v>
      </c>
      <c r="F18" s="10" t="str">
        <f>_xlfn.IFS(Vulnérabilités!M138&lt;3.9,References!B82,Vulnérabilités!M138&lt;=6.9,References!B83,Vulnérabilités!M138&lt;=8.9,References!B84,Vulnérabilités!M138&lt;=10,References!B85)</f>
        <v>Faible</v>
      </c>
    </row>
    <row r="19" spans="2:6">
      <c r="B19" s="11">
        <f>Vulnérabilités!A148</f>
        <v>0</v>
      </c>
      <c r="C19" s="9">
        <f>Vulnérabilités!A135</f>
        <v>14</v>
      </c>
      <c r="D19" s="9">
        <f>Vulnérabilités!C148</f>
        <v>0</v>
      </c>
      <c r="E19" s="9">
        <f>Vulnérabilités!C148</f>
        <v>0</v>
      </c>
      <c r="F19" s="10" t="str">
        <f>_xlfn.IFS(Vulnérabilités!M148&lt;3.9,References!B82,Vulnérabilités!M148&lt;=6.9,References!B83,Vulnérabilités!M148&lt;=8.9,References!B84,Vulnérabilités!M148&lt;=10,References!B85)</f>
        <v>Faible</v>
      </c>
    </row>
    <row r="20" spans="2:6">
      <c r="B20" s="11">
        <f>Vulnérabilités!A158</f>
        <v>0</v>
      </c>
      <c r="C20" s="9">
        <f>Vulnérabilités!A145</f>
        <v>15</v>
      </c>
      <c r="D20" s="9">
        <f>Vulnérabilités!C158</f>
        <v>0</v>
      </c>
      <c r="E20" s="9">
        <f>Vulnérabilités!C158</f>
        <v>0</v>
      </c>
      <c r="F20" s="10" t="str">
        <f>_xlfn.IFS(Vulnérabilités!M158&lt;3.9,References!B82,Vulnérabilités!M158&lt;=6.9,References!B83,Vulnérabilités!M158&lt;=8.9,References!B84,Vulnérabilités!M158&lt;=10,References!B85)</f>
        <v>Faible</v>
      </c>
    </row>
    <row r="21" spans="2:6">
      <c r="B21" s="11">
        <f>Vulnérabilités!A168</f>
        <v>0</v>
      </c>
      <c r="C21" s="9">
        <f>Vulnérabilités!A155</f>
        <v>15.5</v>
      </c>
      <c r="D21" s="9">
        <f>Vulnérabilités!C168</f>
        <v>0</v>
      </c>
      <c r="E21" s="9">
        <f>Vulnérabilités!C168</f>
        <v>0</v>
      </c>
      <c r="F21" s="10" t="str">
        <f>_xlfn.IFS(Vulnérabilités!M168&lt;3.9,References!B82,Vulnérabilités!M168&lt;=6.9,References!B83,Vulnérabilités!M168&lt;=8.9,References!B84,Vulnérabilités!M168&lt;=10,References!B85)</f>
        <v>Faible</v>
      </c>
    </row>
    <row r="22" spans="2:6">
      <c r="B22" s="11">
        <f>Vulnérabilités!A178</f>
        <v>0</v>
      </c>
      <c r="C22" s="9">
        <f>Vulnérabilités!A165</f>
        <v>16</v>
      </c>
      <c r="D22" s="9">
        <f>Vulnérabilités!C178</f>
        <v>0</v>
      </c>
      <c r="E22" s="9">
        <f>Vulnérabilités!C178</f>
        <v>0</v>
      </c>
      <c r="F22" s="10" t="str">
        <f>_xlfn.IFS(Vulnérabilités!M178&lt;3.9,References!B82,Vulnérabilités!M178&lt;=6.9,References!B83,Vulnérabilités!M178&lt;=8.9,References!B84,Vulnérabilités!M178&lt;=10,References!B85)</f>
        <v>Faible</v>
      </c>
    </row>
    <row r="23" spans="2:6">
      <c r="B23" s="11">
        <f>Vulnérabilités!A188</f>
        <v>0</v>
      </c>
      <c r="C23" s="9">
        <f>Vulnérabilités!A175</f>
        <v>17</v>
      </c>
      <c r="D23" s="9">
        <f>Vulnérabilités!C188</f>
        <v>0</v>
      </c>
      <c r="E23" s="9">
        <f>Vulnérabilités!C188</f>
        <v>0</v>
      </c>
      <c r="F23" s="10" t="str">
        <f>_xlfn.IFS(Vulnérabilités!M188&lt;3.9,References!B82,Vulnérabilités!M188&lt;=6.9,References!B83,Vulnérabilités!M188&lt;=8.9,References!B84,Vulnérabilités!M188&lt;=10,References!B85)</f>
        <v>Faible</v>
      </c>
    </row>
    <row r="24" spans="2:6">
      <c r="B24" s="11">
        <f>Vulnérabilités!A198</f>
        <v>0</v>
      </c>
      <c r="C24" s="9">
        <f>Vulnérabilités!A185</f>
        <v>18</v>
      </c>
      <c r="D24" s="9">
        <f>Vulnérabilités!C198</f>
        <v>0</v>
      </c>
      <c r="E24" s="9">
        <f>Vulnérabilités!C198</f>
        <v>0</v>
      </c>
      <c r="F24" s="10" t="str">
        <f>_xlfn.IFS(Vulnérabilités!M198&lt;3.9,References!B82,Vulnérabilités!M198&lt;=6.9,References!B83,Vulnérabilités!M198&lt;=8.9,References!B84,Vulnérabilités!M198&lt;=10,References!B85)</f>
        <v>Faible</v>
      </c>
    </row>
    <row r="25" spans="2:6">
      <c r="B25" s="11">
        <f>Vulnérabilités!A208</f>
        <v>0</v>
      </c>
      <c r="C25" s="9">
        <f>Vulnérabilités!A195</f>
        <v>19</v>
      </c>
      <c r="D25" s="9">
        <f>Vulnérabilités!C208</f>
        <v>0</v>
      </c>
      <c r="E25" s="9">
        <f>Vulnérabilités!C208</f>
        <v>0</v>
      </c>
      <c r="F25" s="10" t="str">
        <f>_xlfn.IFS(Vulnérabilités!M208&lt;3.9,References!B82,Vulnérabilités!M208&lt;=6.9,References!B83,Vulnérabilités!M208&lt;=8.9,References!B84,Vulnérabilités!M208&lt;=10,References!B85)</f>
        <v>Faible</v>
      </c>
    </row>
    <row r="26" spans="2:6">
      <c r="B26" s="11">
        <f>Vulnérabilités!A218</f>
        <v>0</v>
      </c>
      <c r="C26" s="9">
        <f>Vulnérabilités!A205</f>
        <v>20</v>
      </c>
      <c r="D26" s="9">
        <f>Vulnérabilités!C218</f>
        <v>0</v>
      </c>
      <c r="E26" s="9">
        <f>Vulnérabilités!C218</f>
        <v>0</v>
      </c>
      <c r="F26" s="10" t="str">
        <f>_xlfn.IFS(Vulnérabilités!M218&lt;3.9,References!B82,Vulnérabilités!M218&lt;=6.9,References!B83,Vulnérabilités!M218&lt;=8.9,References!B84,Vulnérabilités!M218&lt;=10,References!B85)</f>
        <v>Faible</v>
      </c>
    </row>
    <row r="27" spans="2:6">
      <c r="B27" s="11">
        <f>Vulnérabilités!A228</f>
        <v>0</v>
      </c>
      <c r="C27" s="9">
        <f>Vulnérabilités!A215</f>
        <v>20.5</v>
      </c>
      <c r="D27" s="9">
        <f>Vulnérabilités!C228</f>
        <v>0</v>
      </c>
      <c r="E27" s="9">
        <f>Vulnérabilités!C228</f>
        <v>0</v>
      </c>
      <c r="F27" s="10" t="str">
        <f>_xlfn.IFS(Vulnérabilités!M228&lt;3.9,References!B82,Vulnérabilités!M228&lt;=6.9,References!B83,Vulnérabilités!M228&lt;=8.9,References!B84,Vulnérabilités!M228&lt;=10,References!B85)</f>
        <v>Faible</v>
      </c>
    </row>
    <row r="28" spans="2:6">
      <c r="B28" s="11">
        <f>Vulnérabilités!A238</f>
        <v>0</v>
      </c>
      <c r="C28" s="9">
        <f>Vulnérabilités!A225</f>
        <v>21</v>
      </c>
      <c r="D28" s="9">
        <f>Vulnérabilités!C238</f>
        <v>0</v>
      </c>
      <c r="E28" s="9">
        <f>Vulnérabilités!C238</f>
        <v>0</v>
      </c>
      <c r="F28" s="10" t="str">
        <f>_xlfn.IFS(Vulnérabilités!M238&lt;3.9,References!B82,Vulnérabilités!M238&lt;=6.9,References!B83,Vulnérabilités!M238&lt;=8.9,References!B84,Vulnérabilités!M238&lt;=10,References!B85)</f>
        <v>Faible</v>
      </c>
    </row>
    <row r="29" spans="2:6">
      <c r="B29" s="11">
        <f>Vulnérabilités!A248</f>
        <v>0</v>
      </c>
      <c r="C29" s="9">
        <f>Vulnérabilités!A235</f>
        <v>22</v>
      </c>
      <c r="D29" s="9">
        <f>Vulnérabilités!C248</f>
        <v>0</v>
      </c>
      <c r="E29" s="9">
        <f>Vulnérabilités!C248</f>
        <v>0</v>
      </c>
      <c r="F29" s="9" t="str">
        <f>_xlfn.IFS(Vulnérabilités!M248&lt;3.9,References!B82,Vulnérabilités!M248&lt;=6.9,References!B83,Vulnérabilités!M248&lt;=8.9,References!B84,Vulnérabilités!M248&lt;=10,References!B85)</f>
        <v>Faible</v>
      </c>
    </row>
    <row r="30" spans="2:6">
      <c r="B30" s="11">
        <f>Vulnérabilités!A258</f>
        <v>0</v>
      </c>
      <c r="C30" s="9">
        <f>Vulnérabilités!A245</f>
        <v>23</v>
      </c>
      <c r="D30" s="9">
        <f>Vulnérabilités!C258</f>
        <v>0</v>
      </c>
      <c r="E30" s="9">
        <f>Vulnérabilités!C258</f>
        <v>0</v>
      </c>
      <c r="F30" s="9" t="str">
        <f>_xlfn.IFS(Vulnérabilités!M258&lt;3.9,References!B82,Vulnérabilités!M258&lt;=6.9,References!B83,Vulnérabilités!M258&lt;=8.9,References!B84,Vulnérabilités!M258&lt;=10,References!B85)</f>
        <v>Faible</v>
      </c>
    </row>
    <row r="31" spans="2:6">
      <c r="B31" s="11">
        <f>Vulnérabilités!A268</f>
        <v>0</v>
      </c>
      <c r="C31" s="9">
        <f>Vulnérabilités!A255</f>
        <v>24</v>
      </c>
      <c r="D31" s="9">
        <f>Vulnérabilités!C268</f>
        <v>0</v>
      </c>
      <c r="E31" s="9">
        <f>Vulnérabilités!C268</f>
        <v>0</v>
      </c>
      <c r="F31" s="9" t="str">
        <f>_xlfn.IFS(Vulnérabilités!M268&lt;3.9,References!B82,Vulnérabilités!M268&lt;=6.9,References!B83,Vulnérabilités!M268&lt;=8.9,References!B84,Vulnérabilités!M268&lt;=10,References!B85)</f>
        <v>Faible</v>
      </c>
    </row>
    <row r="32" spans="2:6">
      <c r="B32" s="11">
        <f>Vulnérabilités!A278</f>
        <v>0</v>
      </c>
      <c r="C32" s="9">
        <f>Vulnérabilités!A265</f>
        <v>25</v>
      </c>
      <c r="D32" s="9">
        <f>Vulnérabilités!C278</f>
        <v>0</v>
      </c>
      <c r="E32" s="9">
        <f>Vulnérabilités!C278</f>
        <v>0</v>
      </c>
      <c r="F32" s="9" t="str">
        <f>_xlfn.IFS(Vulnérabilités!M278&lt;3.9,References!B82,Vulnérabilités!M278&lt;=6.9,References!B83,Vulnérabilités!M278&lt;=8.9,References!B84,Vulnérabilités!M278&lt;=10,References!B85)</f>
        <v>Faible</v>
      </c>
    </row>
    <row r="33" spans="2:6">
      <c r="B33" s="11">
        <f>Vulnérabilités!A288</f>
        <v>0</v>
      </c>
      <c r="C33" s="9">
        <f>Vulnérabilités!A275</f>
        <v>26</v>
      </c>
      <c r="D33" s="9">
        <f>Vulnérabilités!C288</f>
        <v>0</v>
      </c>
      <c r="E33" s="9">
        <f>Vulnérabilités!C288</f>
        <v>0</v>
      </c>
      <c r="F33" s="9" t="str">
        <f>_xlfn.IFS(Vulnérabilités!M288&lt;3.9,References!B82,Vulnérabilités!M288&lt;=6.9,References!B83,Vulnérabilités!M288&lt;=8.9,References!B84,Vulnérabilités!M288&lt;=10,References!B85)</f>
        <v>Faible</v>
      </c>
    </row>
    <row r="34" spans="2:6">
      <c r="B34" s="11">
        <f>Vulnérabilités!A298</f>
        <v>0</v>
      </c>
      <c r="C34" s="9">
        <f>Vulnérabilités!A285</f>
        <v>27</v>
      </c>
      <c r="D34" s="9">
        <f>Vulnérabilités!C298</f>
        <v>0</v>
      </c>
      <c r="E34" s="9">
        <f>Vulnérabilités!C298</f>
        <v>0</v>
      </c>
      <c r="F34" s="9" t="str">
        <f>_xlfn.IFS(Vulnérabilités!M298&lt;3.9,References!B82,Vulnérabilités!M298&lt;=6.9,References!B83,Vulnérabilités!M298&lt;=8.9,References!B84,Vulnérabilités!M298&lt;=10,References!B85)</f>
        <v>Faible</v>
      </c>
    </row>
    <row r="35" spans="2:6">
      <c r="B35" s="11">
        <f>Vulnérabilités!A308</f>
        <v>0</v>
      </c>
      <c r="C35" s="9">
        <f>Vulnérabilités!A295</f>
        <v>28</v>
      </c>
      <c r="D35" s="9">
        <f>Vulnérabilités!C308</f>
        <v>0</v>
      </c>
      <c r="E35" s="9">
        <f>Vulnérabilités!C308</f>
        <v>0</v>
      </c>
      <c r="F35" s="80" t="str">
        <f>_xlfn.IFS(Vulnérabilités!M308&lt;3.9,References!B82,Vulnérabilités!M308&lt;=6.9,References!B83,Vulnérabilités!M308&lt;=8.9,References!B84,Vulnérabilités!M308&lt;=10,References!B85)</f>
        <v>Faible</v>
      </c>
    </row>
    <row r="36" spans="2:6">
      <c r="B36" s="11">
        <f>Vulnérabilités!A318</f>
        <v>0</v>
      </c>
      <c r="C36" s="9">
        <f>Vulnérabilités!A305</f>
        <v>29</v>
      </c>
      <c r="D36" s="9">
        <f>Vulnérabilités!C318</f>
        <v>0</v>
      </c>
      <c r="E36" s="9">
        <f>Vulnérabilités!C318</f>
        <v>0</v>
      </c>
      <c r="F36" s="80" t="str">
        <f>_xlfn.IFS(Vulnérabilités!M318&lt;3.9,References!B82,Vulnérabilités!M318&lt;=6.9,References!B83,Vulnérabilités!M318&lt;=8.9,References!B84,Vulnérabilités!M318&lt;=10,References!B85)</f>
        <v>Faible</v>
      </c>
    </row>
    <row r="37" spans="2:6">
      <c r="B37" s="11">
        <f>Vulnérabilités!A328</f>
        <v>0</v>
      </c>
      <c r="C37" s="9">
        <f>Vulnérabilités!A315</f>
        <v>30</v>
      </c>
      <c r="D37" s="9">
        <f>Vulnérabilités!C328</f>
        <v>0</v>
      </c>
      <c r="E37" s="9">
        <f>Vulnérabilités!C328</f>
        <v>0</v>
      </c>
      <c r="F37" s="80" t="str">
        <f>_xlfn.IFS(Vulnérabilités!M328&lt;3.9,References!B82,Vulnérabilités!M328&lt;=6.9,References!B83,Vulnérabilités!M328&lt;=8.9,References!B84,Vulnérabilités!M328&lt;=10,References!B85)</f>
        <v>Faible</v>
      </c>
    </row>
    <row r="38" spans="2:6">
      <c r="B38" s="11">
        <f>Vulnérabilités!A338</f>
        <v>0</v>
      </c>
      <c r="C38" s="9">
        <f>Vulnérabilités!A325</f>
        <v>31</v>
      </c>
      <c r="D38" s="9">
        <f>Vulnérabilités!C338</f>
        <v>0</v>
      </c>
      <c r="E38" s="9">
        <f>Vulnérabilités!C338</f>
        <v>0</v>
      </c>
      <c r="F38" s="80" t="str">
        <f>_xlfn.IFS(Vulnérabilités!M338&lt;3.9,References!B82,Vulnérabilités!M338&lt;=6.9,References!B83,Vulnérabilités!M338&lt;=8.9,References!B84,Vulnérabilités!M338&lt;=10,References!B85)</f>
        <v>Faible</v>
      </c>
    </row>
    <row r="39" spans="2:6">
      <c r="B39" s="11">
        <f>Vulnérabilités!A348</f>
        <v>0</v>
      </c>
      <c r="C39" s="9">
        <f>Vulnérabilités!A335</f>
        <v>32</v>
      </c>
      <c r="D39" s="9">
        <f>Vulnérabilités!C348</f>
        <v>0</v>
      </c>
      <c r="E39" s="9">
        <f>Vulnérabilités!C348</f>
        <v>0</v>
      </c>
      <c r="F39" s="80" t="str">
        <f>_xlfn.IFS(Vulnérabilités!M348&lt;3.9,References!B82,Vulnérabilités!M348&lt;=6.9,References!B83,Vulnérabilités!M348&lt;=8.9,References!B84,Vulnérabilités!M348&lt;=10,References!B85)</f>
        <v>Faible</v>
      </c>
    </row>
    <row r="40" spans="2:6">
      <c r="B40" s="11">
        <f>Vulnérabilités!A358</f>
        <v>0</v>
      </c>
      <c r="C40" s="9">
        <f>Vulnérabilités!A345</f>
        <v>33</v>
      </c>
      <c r="D40" s="9">
        <f>Vulnérabilités!C358</f>
        <v>0</v>
      </c>
      <c r="E40" s="9">
        <f>Vulnérabilités!C358</f>
        <v>0</v>
      </c>
      <c r="F40" s="80" t="str">
        <f>_xlfn.IFS(Vulnérabilités!M358&lt;3.9,References!B82,Vulnérabilités!M358&lt;=6.9,References!B83,Vulnérabilités!M358&lt;=8.9,References!B84,Vulnérabilités!M358&lt;=10,References!B85)</f>
        <v>Faible</v>
      </c>
    </row>
    <row r="41" spans="2:6">
      <c r="B41" s="11">
        <f>Vulnérabilités!A368</f>
        <v>0</v>
      </c>
      <c r="C41" s="9">
        <f>Vulnérabilités!A355</f>
        <v>34</v>
      </c>
      <c r="D41" s="9">
        <f>Vulnérabilités!C368</f>
        <v>0</v>
      </c>
      <c r="E41" s="9">
        <f>Vulnérabilités!C368</f>
        <v>0</v>
      </c>
      <c r="F41" s="80" t="str">
        <f>_xlfn.IFS(Vulnérabilités!M368&lt;3.9,References!B82,Vulnérabilités!M368&lt;=6.9,References!B83,Vulnérabilités!M368&lt;=8.9,References!B84,Vulnérabilités!M368&lt;=10,References!B85)</f>
        <v>Faible</v>
      </c>
    </row>
  </sheetData>
  <conditionalFormatting sqref="F6:F7 F9:F1048576">
    <cfRule type="containsText" dxfId="55" priority="61" operator="containsText" text="Faible">
      <formula>NOT(ISERROR(SEARCH("Faible",F6)))</formula>
    </cfRule>
    <cfRule type="containsText" dxfId="54" priority="62" operator="containsText" text="Moyenne">
      <formula>NOT(ISERROR(SEARCH("Moyenne",F6)))</formula>
    </cfRule>
    <cfRule type="containsText" dxfId="53" priority="63" operator="containsText" text="Critique">
      <formula>NOT(ISERROR(SEARCH("Critique",F6)))</formula>
    </cfRule>
    <cfRule type="containsText" dxfId="52" priority="64" operator="containsText" text="Forte">
      <formula>NOT(ISERROR(SEARCH("Forte",F6)))</formula>
    </cfRule>
  </conditionalFormatting>
  <conditionalFormatting sqref="J6:J8">
    <cfRule type="containsText" dxfId="51" priority="57" operator="containsText" text="Critique">
      <formula>NOT(ISERROR(SEARCH("Critique",J6)))</formula>
    </cfRule>
    <cfRule type="containsText" dxfId="50" priority="58" operator="containsText" text="Forte">
      <formula>NOT(ISERROR(SEARCH("Forte",J6)))</formula>
    </cfRule>
    <cfRule type="containsText" dxfId="49" priority="59" operator="containsText" text="Moyenne">
      <formula>NOT(ISERROR(SEARCH("Moyenne",J6)))</formula>
    </cfRule>
    <cfRule type="containsText" dxfId="48" priority="60" operator="containsText" text="Faible">
      <formula>NOT(ISERROR(SEARCH("Faible",J6)))</formula>
    </cfRule>
  </conditionalFormatting>
  <conditionalFormatting sqref="J8">
    <cfRule type="containsText" dxfId="47" priority="56" operator="containsText" text="Forte">
      <formula>NOT(ISERROR(SEARCH("Forte",J8)))</formula>
    </cfRule>
  </conditionalFormatting>
  <conditionalFormatting sqref="F6 F10 F12">
    <cfRule type="cellIs" dxfId="46" priority="52" operator="equal">
      <formula>2</formula>
    </cfRule>
    <cfRule type="cellIs" dxfId="45" priority="53" operator="equal">
      <formula>4</formula>
    </cfRule>
    <cfRule type="cellIs" dxfId="44" priority="54" operator="equal">
      <formula>1</formula>
    </cfRule>
    <cfRule type="cellIs" dxfId="43" priority="55" operator="equal">
      <formula>3</formula>
    </cfRule>
  </conditionalFormatting>
  <conditionalFormatting sqref="J1:J2">
    <cfRule type="cellIs" dxfId="42" priority="49" operator="between">
      <formula>7.1</formula>
      <formula>10</formula>
    </cfRule>
    <cfRule type="cellIs" dxfId="41" priority="50" operator="between">
      <formula>3.1</formula>
      <formula>7</formula>
    </cfRule>
    <cfRule type="cellIs" dxfId="40" priority="51" operator="between">
      <formula>0.0001</formula>
      <formula>3</formula>
    </cfRule>
  </conditionalFormatting>
  <conditionalFormatting sqref="F11">
    <cfRule type="cellIs" dxfId="39" priority="45" operator="equal">
      <formula>2</formula>
    </cfRule>
    <cfRule type="cellIs" dxfId="38" priority="46" operator="equal">
      <formula>4</formula>
    </cfRule>
    <cfRule type="cellIs" dxfId="37" priority="47" operator="equal">
      <formula>1</formula>
    </cfRule>
    <cfRule type="cellIs" dxfId="36" priority="48" operator="equal">
      <formula>3</formula>
    </cfRule>
  </conditionalFormatting>
  <conditionalFormatting sqref="F12">
    <cfRule type="cellIs" dxfId="35" priority="41" operator="equal">
      <formula>2</formula>
    </cfRule>
    <cfRule type="cellIs" dxfId="34" priority="42" operator="equal">
      <formula>4</formula>
    </cfRule>
    <cfRule type="cellIs" dxfId="33" priority="43" operator="equal">
      <formula>1</formula>
    </cfRule>
    <cfRule type="cellIs" dxfId="32" priority="44" operator="equal">
      <formula>3</formula>
    </cfRule>
  </conditionalFormatting>
  <conditionalFormatting sqref="F8">
    <cfRule type="containsText" dxfId="31" priority="29" operator="containsText" text="Faible">
      <formula>NOT(ISERROR(SEARCH("Faible",F8)))</formula>
    </cfRule>
    <cfRule type="containsText" dxfId="30" priority="30" operator="containsText" text="Moyenne">
      <formula>NOT(ISERROR(SEARCH("Moyenne",F8)))</formula>
    </cfRule>
    <cfRule type="containsText" dxfId="29" priority="31" operator="containsText" text="Critique">
      <formula>NOT(ISERROR(SEARCH("Critique",F8)))</formula>
    </cfRule>
    <cfRule type="containsText" dxfId="28" priority="32" operator="containsText" text="Forte">
      <formula>NOT(ISERROR(SEARCH("Forte",F8)))</formula>
    </cfRule>
  </conditionalFormatting>
  <conditionalFormatting sqref="F9">
    <cfRule type="cellIs" dxfId="27" priority="25" operator="equal">
      <formula>2</formula>
    </cfRule>
    <cfRule type="cellIs" dxfId="26" priority="26" operator="equal">
      <formula>4</formula>
    </cfRule>
    <cfRule type="cellIs" dxfId="25" priority="27" operator="equal">
      <formula>1</formula>
    </cfRule>
    <cfRule type="cellIs" dxfId="24" priority="28" operator="equal">
      <formula>3</formula>
    </cfRule>
  </conditionalFormatting>
  <conditionalFormatting sqref="F14">
    <cfRule type="cellIs" dxfId="23" priority="9" operator="equal">
      <formula>2</formula>
    </cfRule>
    <cfRule type="cellIs" dxfId="22" priority="10" operator="equal">
      <formula>4</formula>
    </cfRule>
    <cfRule type="cellIs" dxfId="21" priority="11" operator="equal">
      <formula>1</formula>
    </cfRule>
    <cfRule type="cellIs" dxfId="20" priority="12" operator="equal">
      <formula>3</formula>
    </cfRule>
  </conditionalFormatting>
  <conditionalFormatting sqref="F13">
    <cfRule type="cellIs" dxfId="19" priority="21" operator="equal">
      <formula>2</formula>
    </cfRule>
    <cfRule type="cellIs" dxfId="18" priority="22" operator="equal">
      <formula>4</formula>
    </cfRule>
    <cfRule type="cellIs" dxfId="17" priority="23" operator="equal">
      <formula>1</formula>
    </cfRule>
    <cfRule type="cellIs" dxfId="16" priority="24" operator="equal">
      <formula>3</formula>
    </cfRule>
  </conditionalFormatting>
  <conditionalFormatting sqref="F13">
    <cfRule type="cellIs" dxfId="15" priority="17" operator="equal">
      <formula>2</formula>
    </cfRule>
    <cfRule type="cellIs" dxfId="14" priority="18" operator="equal">
      <formula>4</formula>
    </cfRule>
    <cfRule type="cellIs" dxfId="13" priority="19" operator="equal">
      <formula>1</formula>
    </cfRule>
    <cfRule type="cellIs" dxfId="12" priority="20" operator="equal">
      <formula>3</formula>
    </cfRule>
  </conditionalFormatting>
  <conditionalFormatting sqref="F14">
    <cfRule type="cellIs" dxfId="11" priority="13" operator="equal">
      <formula>2</formula>
    </cfRule>
    <cfRule type="cellIs" dxfId="10" priority="14" operator="equal">
      <formula>4</formula>
    </cfRule>
    <cfRule type="cellIs" dxfId="9" priority="15" operator="equal">
      <formula>1</formula>
    </cfRule>
    <cfRule type="cellIs" dxfId="8" priority="16" operator="equal">
      <formula>3</formula>
    </cfRule>
  </conditionalFormatting>
  <conditionalFormatting sqref="F15">
    <cfRule type="cellIs" dxfId="7" priority="1" operator="equal">
      <formula>2</formula>
    </cfRule>
    <cfRule type="cellIs" dxfId="6" priority="2" operator="equal">
      <formula>4</formula>
    </cfRule>
    <cfRule type="cellIs" dxfId="5" priority="3" operator="equal">
      <formula>1</formula>
    </cfRule>
    <cfRule type="cellIs" dxfId="4" priority="4" operator="equal">
      <formula>3</formula>
    </cfRule>
  </conditionalFormatting>
  <conditionalFormatting sqref="F15">
    <cfRule type="cellIs" dxfId="3" priority="5" operator="equal">
      <formula>2</formula>
    </cfRule>
    <cfRule type="cellIs" dxfId="2" priority="6" operator="equal">
      <formula>4</formula>
    </cfRule>
    <cfRule type="cellIs" dxfId="1" priority="7" operator="equal">
      <formula>1</formula>
    </cfRule>
    <cfRule type="cellIs" dxfId="0" priority="8" operator="equal">
      <formula>3</formula>
    </cfRule>
  </conditionalFormatting>
  <pageMargins left="0.7" right="0.7" top="0.75" bottom="0.75" header="0.3" footer="0.3"/>
  <pageSetup paperSize="16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S Z + B U E T O 1 J W o A A A A + A A A A B I A H A B D b 2 5 m a W c v U G F j a 2 F n Z S 5 4 b W w g o h g A K K A U A A A A A A A A A A A A A A A A A A A A A A A A A A A A h Y + x D o I w F E V / h X S n D y q o I Y 8 y m D h J Y j Q x r k 0 t 0 A j F Q B H + z c F P 8 h c k U d T N 8 Z 6 c 4 d z H 7 Y 7 J U J X O V T W t r k 1 M f O o R R x l Z n 7 T J Y 9 L Z z F 2 S h O N W y L P I l T P K p o 2 G 9 h S T w t p L B N D 3 P e 1 n t G 5 y Y J 7 n w z H d 7 G W h K k E + s v 4 v u 9 q 0 V h i p C M f D K 4 Y z u m A 0 D M M 5 D Q I f Y c K Y a v N V 2 F h M P Y Q f i K u u t F 2 j e N a 4 6 x 3 C N B H e L / g T U E s D B B Q A A g A I A E m f 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n 4 F Q K I p H u A 4 A A A A R A A A A E w A c A E Z v c m 1 1 b G F z L 1 N l Y 3 R p b 2 4 x L m 0 g o h g A K K A U A A A A A A A A A A A A A A A A A A A A A A A A A A A A K 0 5 N L s n M z 1 M I h t C G 1 g B Q S w E C L Q A U A A I A C A B J n 4 F Q R M 7 U l a g A A A D 4 A A A A E g A A A A A A A A A A A A A A A A A A A A A A Q 2 9 u Z m l n L 1 B h Y 2 t h Z 2 U u e G 1 s U E s B A i 0 A F A A C A A g A S Z + B U A / K 6 a u k A A A A 6 Q A A A B M A A A A A A A A A A A A A A A A A 9 A A A A F t D b 2 5 0 Z W 5 0 X 1 R 5 c G V z X S 5 4 b W x Q S w E C L Q A U A A I A C A B J n 4 F 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o T I 9 w u N K k 2 B K o Y f U U N P U w A A A A A C A A A A A A A Q Z g A A A A E A A C A A A A C 0 n / Z o 0 W A R x w 1 x v M o S u s f B v k y r y t U z 3 L y s q + q O T Y V + n A A A A A A O g A A A A A I A A C A A A A D Z K n L U G I + R Z 0 s r Y w e X n 3 G g 0 X r O F E m d B 5 / S O g f P w W x T N F A A A A B 3 O E 2 F g M w e T y 2 N O t N F 9 1 7 4 0 Y T H F G s k I H p f 1 + 3 d T R U K j L L B Y P R B f R K U F S X q U Y N + + o A g B O 5 d 7 O L r F L Y u y o p 4 v p a H s A + W t N s B 5 V P X y v f V G Y i i 8 E A A A A A S 6 E k L v J j 1 6 S 7 n l z F v + W 4 8 i e s T h x / p 8 y J p M a R p p t / d T a b 6 h L C q W 9 h 6 b z A d c 8 3 1 s l 7 l 2 p 1 n m G g a R q h d b 0 a s t d J n < / 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066FA808DCE6A4B97C89335D924F8A4" ma:contentTypeVersion="8" ma:contentTypeDescription="Create a new document." ma:contentTypeScope="" ma:versionID="a6e8fd02a380eede3557f10c7d8c5c88">
  <xsd:schema xmlns:xsd="http://www.w3.org/2001/XMLSchema" xmlns:xs="http://www.w3.org/2001/XMLSchema" xmlns:p="http://schemas.microsoft.com/office/2006/metadata/properties" xmlns:ns3="1de836da-4925-46c4-810d-11ae49bbc50a" targetNamespace="http://schemas.microsoft.com/office/2006/metadata/properties" ma:root="true" ma:fieldsID="1f41e36143d05e7ce42507c11656289b" ns3:_="">
    <xsd:import namespace="1de836da-4925-46c4-810d-11ae49bbc50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e836da-4925-46c4-810d-11ae49bbc50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9AA7E7-4EF8-46F4-9F87-7810C0BA430B}">
  <ds:schemaRefs>
    <ds:schemaRef ds:uri="http://schemas.microsoft.com/DataMashup"/>
  </ds:schemaRefs>
</ds:datastoreItem>
</file>

<file path=customXml/itemProps2.xml><?xml version="1.0" encoding="utf-8"?>
<ds:datastoreItem xmlns:ds="http://schemas.openxmlformats.org/officeDocument/2006/customXml" ds:itemID="{33AE32A3-ACD4-4E75-B19D-6E26BFECD7A0}">
  <ds:schemaRefs>
    <ds:schemaRef ds:uri="http://schemas.microsoft.com/office/2006/documentManagement/types"/>
    <ds:schemaRef ds:uri="http://schemas.openxmlformats.org/package/2006/metadata/core-properties"/>
    <ds:schemaRef ds:uri="http://purl.org/dc/elements/1.1/"/>
    <ds:schemaRef ds:uri="http://www.w3.org/XML/1998/namespace"/>
    <ds:schemaRef ds:uri="http://purl.org/dc/dcmitype/"/>
    <ds:schemaRef ds:uri="http://schemas.microsoft.com/office/infopath/2007/PartnerControls"/>
    <ds:schemaRef ds:uri="1de836da-4925-46c4-810d-11ae49bbc50a"/>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BB121A63-4C2F-4E65-A081-0380C4A658BF}">
  <ds:schemaRefs>
    <ds:schemaRef ds:uri="http://schemas.microsoft.com/sharepoint/v3/contenttype/forms"/>
  </ds:schemaRefs>
</ds:datastoreItem>
</file>

<file path=customXml/itemProps4.xml><?xml version="1.0" encoding="utf-8"?>
<ds:datastoreItem xmlns:ds="http://schemas.openxmlformats.org/officeDocument/2006/customXml" ds:itemID="{7D1152EE-E773-4697-8C75-BA0D2E89E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e836da-4925-46c4-810d-11ae49bbc5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Introduction</vt:lpstr>
      <vt:lpstr>References</vt:lpstr>
      <vt:lpstr>Questionnaire RoE</vt:lpstr>
      <vt:lpstr>Vulnérabilités</vt:lpstr>
      <vt:lpstr>Calcul de score</vt:lpstr>
      <vt:lpstr>Synthèse</vt:lpstr>
      <vt:lpstr>'Calcul de score'!FinancialDamage</vt:lpstr>
      <vt:lpstr>Vulnérabilités!FinancialDamage</vt:lpstr>
      <vt:lpstr>FinancialDamage</vt:lpstr>
      <vt:lpstr>'Calcul de score'!NonCompliance</vt:lpstr>
      <vt:lpstr>Vulnérabilités!NonCompliance</vt:lpstr>
      <vt:lpstr>NonCompliance</vt:lpstr>
      <vt:lpstr>'Calcul de score'!PolicyViolation</vt:lpstr>
      <vt:lpstr>Vulnérabilités!PolicyViolation</vt:lpstr>
      <vt:lpstr>PolicyViolation</vt:lpstr>
      <vt:lpstr>'Calcul de score'!ReputationDamage</vt:lpstr>
      <vt:lpstr>Vulnérabilités!ReputationDamage</vt:lpstr>
      <vt:lpstr>ReputationDamage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Jeremy</cp:lastModifiedBy>
  <dcterms:created xsi:type="dcterms:W3CDTF">2019-09-23T18:47:08Z</dcterms:created>
  <dcterms:modified xsi:type="dcterms:W3CDTF">2020-08-13T10:16:38Z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0x010100F066FA808DCE6A4B97C89335D924F8A4</vt:lpwstr>
  </property>
</Properties>
</file>