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035" windowHeight="12465"/>
  </bookViews>
  <sheets>
    <sheet name="Part Selectio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1" i="1" l="1"/>
  <c r="J15" i="1"/>
  <c r="J16" i="1"/>
  <c r="J17" i="1"/>
  <c r="J18" i="1"/>
  <c r="J19" i="1"/>
  <c r="J20" i="1"/>
  <c r="J21" i="1"/>
  <c r="J22" i="1"/>
  <c r="K15" i="1"/>
  <c r="K16" i="1"/>
  <c r="K17" i="1"/>
  <c r="K18" i="1"/>
  <c r="K19" i="1"/>
  <c r="K20" i="1"/>
  <c r="K21" i="1"/>
  <c r="K22" i="1"/>
  <c r="K23" i="1"/>
  <c r="L15" i="1"/>
  <c r="L16" i="1"/>
  <c r="L17" i="1"/>
  <c r="L18" i="1"/>
  <c r="L19" i="1"/>
  <c r="L20" i="1"/>
  <c r="L21" i="1"/>
  <c r="L22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K7" i="1"/>
  <c r="L7" i="1"/>
  <c r="J7" i="1"/>
  <c r="N7" i="1"/>
  <c r="J53" i="1" l="1"/>
  <c r="K53" i="1"/>
  <c r="L53" i="1"/>
  <c r="E20" i="1"/>
  <c r="N40" i="1"/>
  <c r="N39" i="1"/>
  <c r="N38" i="1"/>
  <c r="N37" i="1"/>
  <c r="N36" i="1"/>
  <c r="N35" i="1"/>
  <c r="N34" i="1"/>
  <c r="N33" i="1"/>
  <c r="N32" i="1"/>
  <c r="N30" i="1"/>
  <c r="N29" i="1"/>
  <c r="N28" i="1"/>
  <c r="N27" i="1"/>
  <c r="M31" i="1"/>
  <c r="N31" i="1" s="1"/>
  <c r="E31" i="1"/>
  <c r="M33" i="1"/>
  <c r="E33" i="1"/>
  <c r="M26" i="1"/>
  <c r="D27" i="1"/>
  <c r="D28" i="1"/>
  <c r="D29" i="1"/>
  <c r="D30" i="1"/>
  <c r="D31" i="1"/>
  <c r="D32" i="1"/>
  <c r="D33" i="1"/>
  <c r="D34" i="1"/>
  <c r="D35" i="1"/>
  <c r="D36" i="1"/>
  <c r="D37" i="1"/>
  <c r="E26" i="1"/>
  <c r="M22" i="1"/>
  <c r="M20" i="1"/>
  <c r="M18" i="1"/>
  <c r="M14" i="1"/>
  <c r="M12" i="1"/>
  <c r="N55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41" i="1"/>
  <c r="N42" i="1"/>
  <c r="N43" i="1"/>
  <c r="N44" i="1"/>
  <c r="N45" i="1"/>
  <c r="N47" i="1"/>
  <c r="N4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8" i="1"/>
  <c r="D39" i="1"/>
  <c r="D40" i="1"/>
  <c r="D41" i="1"/>
  <c r="D42" i="1"/>
  <c r="D43" i="1"/>
  <c r="D44" i="1"/>
  <c r="D45" i="1"/>
  <c r="D46" i="1"/>
  <c r="D47" i="1"/>
  <c r="D48" i="1"/>
  <c r="D7" i="1"/>
  <c r="M7" i="1"/>
  <c r="M48" i="1"/>
  <c r="M46" i="1"/>
  <c r="N46" i="1" s="1"/>
  <c r="M44" i="1"/>
  <c r="M42" i="1"/>
  <c r="M40" i="1"/>
  <c r="M38" i="1"/>
  <c r="E48" i="1"/>
  <c r="E44" i="1"/>
  <c r="E46" i="1"/>
  <c r="E38" i="1"/>
  <c r="E42" i="1"/>
  <c r="E40" i="1"/>
  <c r="E14" i="1"/>
  <c r="E22" i="1"/>
  <c r="E18" i="1"/>
  <c r="E12" i="1"/>
  <c r="E7" i="1"/>
  <c r="D49" i="1"/>
  <c r="D53" i="1"/>
  <c r="D54" i="1"/>
  <c r="D55" i="1"/>
  <c r="D56" i="1"/>
  <c r="D57" i="1"/>
  <c r="D52" i="1"/>
  <c r="N53" i="1" l="1"/>
  <c r="N57" i="1" s="1"/>
  <c r="D59" i="1"/>
  <c r="D60" i="1" l="1"/>
  <c r="D61" i="1" s="1"/>
</calcChain>
</file>

<file path=xl/sharedStrings.xml><?xml version="1.0" encoding="utf-8"?>
<sst xmlns="http://schemas.openxmlformats.org/spreadsheetml/2006/main" count="58" uniqueCount="52">
  <si>
    <t>Digital</t>
  </si>
  <si>
    <t>Analog</t>
  </si>
  <si>
    <t>PA</t>
  </si>
  <si>
    <t>CAMERA</t>
  </si>
  <si>
    <t>DAC</t>
  </si>
  <si>
    <t>ADC</t>
  </si>
  <si>
    <t>RF</t>
  </si>
  <si>
    <t>FPGA</t>
  </si>
  <si>
    <t>PRICE</t>
  </si>
  <si>
    <t>SUBTOTAL</t>
  </si>
  <si>
    <t>TOTAL</t>
  </si>
  <si>
    <t>BOARD</t>
  </si>
  <si>
    <t>QTY</t>
  </si>
  <si>
    <t>MFR PART NO</t>
  </si>
  <si>
    <t>CameraCube 640x480</t>
  </si>
  <si>
    <t>DESCRIPTION</t>
  </si>
  <si>
    <t>SUPPLY VOLTAGE</t>
  </si>
  <si>
    <t>BOARD SHIPPING</t>
  </si>
  <si>
    <t>PARTS SHIPPING</t>
  </si>
  <si>
    <t>TAX</t>
  </si>
  <si>
    <t>80MSPS</t>
  </si>
  <si>
    <t>125MSPS</t>
  </si>
  <si>
    <t>2CH DIFF IN</t>
  </si>
  <si>
    <t>8BIT 80MSPS</t>
  </si>
  <si>
    <t>RXTX 2.4GHZ IQ</t>
  </si>
  <si>
    <t>8BIT 100MSPS</t>
  </si>
  <si>
    <t>10BIT 80MSPS</t>
  </si>
  <si>
    <t>67IO 1PLL</t>
  </si>
  <si>
    <t>66IO 2DCM</t>
  </si>
  <si>
    <t>68IO 2DCM</t>
  </si>
  <si>
    <t>66IO 4DCM</t>
  </si>
  <si>
    <t>68IO 4DCM</t>
  </si>
  <si>
    <t>72IO 1PLL</t>
  </si>
  <si>
    <t>14x14MM MAX</t>
  </si>
  <si>
    <t>AREA (SQ.MM)</t>
  </si>
  <si>
    <t>SUPPLY</t>
  </si>
  <si>
    <t>Single</t>
  </si>
  <si>
    <t>Main</t>
  </si>
  <si>
    <t>SQ.CM USED</t>
  </si>
  <si>
    <t>SQ.CM REM.</t>
  </si>
  <si>
    <t>SQ.CM AVAIL</t>
  </si>
  <si>
    <t>USB</t>
  </si>
  <si>
    <t>2CH 8BIT DIFF OUT</t>
  </si>
  <si>
    <t>INPUTS</t>
  </si>
  <si>
    <t>OUTPUTS</t>
  </si>
  <si>
    <t>I/Os</t>
  </si>
  <si>
    <t>I SUB</t>
  </si>
  <si>
    <t>O SUB</t>
  </si>
  <si>
    <t>IO SUB</t>
  </si>
  <si>
    <t>I/O REQ.</t>
  </si>
  <si>
    <t>I/O W.R.T. FPGA</t>
  </si>
  <si>
    <t>TOT I/O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</si>
</sst>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EAF5FC"/>
        <bgColor indexed="64"/>
      </patternFill>
    </fill>
    <fill>
      <patternFill patternType="solid">
        <fgColor rgb="FFEBF9F9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4" borderId="1" applyNumberFormat="0" applyFont="0" applyAlignment="0"/>
    <xf numFmtId="0" fontId="3" fillId="3" borderId="1" applyNumberFormat="0" applyFont="0" applyAlignment="0"/>
  </cellStyleXfs>
  <cellXfs count="39">
    <xf numFmtId="0" fontId="0" fillId="0" borderId="0" xfId="0"/>
    <xf numFmtId="0" fontId="3" fillId="0" borderId="0" xfId="0" applyFont="1"/>
    <xf numFmtId="0" fontId="0" fillId="0" borderId="0" xfId="0" applyFont="1"/>
    <xf numFmtId="164" fontId="0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3" fillId="4" borderId="1" xfId="3" applyFont="1"/>
    <xf numFmtId="0" fontId="3" fillId="4" borderId="1" xfId="3" applyFont="1" applyAlignment="1">
      <alignment horizontal="center"/>
    </xf>
    <xf numFmtId="0" fontId="0" fillId="4" borderId="1" xfId="3" applyFont="1" applyAlignment="1">
      <alignment horizontal="left"/>
    </xf>
    <xf numFmtId="0" fontId="0" fillId="4" borderId="1" xfId="3" applyFont="1"/>
    <xf numFmtId="164" fontId="0" fillId="4" borderId="1" xfId="3" applyNumberFormat="1" applyFont="1" applyAlignment="1">
      <alignment horizontal="center"/>
    </xf>
    <xf numFmtId="164" fontId="3" fillId="4" borderId="1" xfId="3" applyNumberFormat="1" applyFont="1" applyAlignment="1">
      <alignment horizontal="center"/>
    </xf>
    <xf numFmtId="0" fontId="0" fillId="4" borderId="1" xfId="3" applyFont="1" applyAlignment="1">
      <alignment horizontal="center"/>
    </xf>
    <xf numFmtId="165" fontId="0" fillId="4" borderId="1" xfId="3" applyNumberFormat="1" applyFont="1" applyAlignment="1">
      <alignment horizontal="center"/>
    </xf>
    <xf numFmtId="0" fontId="5" fillId="4" borderId="1" xfId="3" applyFont="1" applyAlignment="1">
      <alignment horizontal="left"/>
    </xf>
    <xf numFmtId="0" fontId="5" fillId="4" borderId="1" xfId="2" applyFill="1" applyBorder="1" applyAlignment="1">
      <alignment horizontal="left"/>
    </xf>
    <xf numFmtId="164" fontId="0" fillId="3" borderId="1" xfId="4" applyNumberFormat="1" applyFont="1"/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2" fillId="2" borderId="1" xfId="1" applyNumberFormat="1" applyBorder="1" applyAlignment="1">
      <alignment horizontal="center"/>
    </xf>
    <xf numFmtId="164" fontId="6" fillId="2" borderId="1" xfId="1" applyNumberFormat="1" applyFont="1" applyBorder="1" applyAlignment="1">
      <alignment horizontal="center"/>
    </xf>
    <xf numFmtId="164" fontId="1" fillId="3" borderId="1" xfId="4" applyNumberFormat="1" applyFont="1"/>
    <xf numFmtId="0" fontId="1" fillId="4" borderId="1" xfId="3" applyFont="1" applyAlignment="1">
      <alignment horizontal="center"/>
    </xf>
    <xf numFmtId="0" fontId="5" fillId="4" borderId="1" xfId="2" applyFill="1" applyBorder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4" borderId="1" xfId="3" applyFont="1" applyAlignment="1">
      <alignment horizontal="right"/>
    </xf>
    <xf numFmtId="0" fontId="3" fillId="4" borderId="1" xfId="3" applyFont="1" applyAlignment="1">
      <alignment horizontal="right"/>
    </xf>
    <xf numFmtId="0" fontId="3" fillId="3" borderId="1" xfId="4" applyFont="1" applyAlignment="1">
      <alignment horizontal="center"/>
    </xf>
    <xf numFmtId="165" fontId="3" fillId="4" borderId="1" xfId="3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Good" xfId="1" builtinId="26"/>
    <cellStyle name="Hyperlink" xfId="2" builtinId="8"/>
    <cellStyle name="Normal" xfId="0" builtinId="0"/>
    <cellStyle name="Row1" xfId="3"/>
    <cellStyle name="Row2" xfId="4"/>
  </cellStyles>
  <dxfs count="0"/>
  <tableStyles count="0" defaultTableStyle="TableStyleMedium2" defaultPivotStyle="PivotStyleLight16"/>
  <colors>
    <mruColors>
      <color rgb="FFEBF9F9"/>
      <color rgb="FFE9FBFB"/>
      <color rgb="FFEAF5FC"/>
      <color rgb="FFECF3F8"/>
      <color rgb="FFE3EDF9"/>
      <color rgb="FFE0EB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tabSelected="1" zoomScale="70" zoomScaleNormal="70" workbookViewId="0">
      <pane ySplit="3" topLeftCell="A4" activePane="bottomLeft" state="frozen"/>
      <selection pane="bottomLeft" activeCell="L66" sqref="L66"/>
    </sheetView>
  </sheetViews>
  <sheetFormatPr defaultRowHeight="15" x14ac:dyDescent="0.25"/>
  <cols>
    <col min="1" max="1" width="23.5703125" style="1" customWidth="1"/>
    <col min="2" max="2" width="7.85546875" style="6" customWidth="1"/>
    <col min="3" max="3" width="10.5703125" style="9" customWidth="1"/>
    <col min="4" max="4" width="13.140625" style="9" customWidth="1"/>
    <col min="5" max="5" width="25.140625" style="5" customWidth="1"/>
    <col min="6" max="6" width="25.140625" style="1" customWidth="1"/>
    <col min="7" max="7" width="10.5703125" style="6" customWidth="1"/>
    <col min="8" max="8" width="12" style="6" customWidth="1"/>
    <col min="9" max="12" width="9.85546875" style="6" customWidth="1"/>
    <col min="13" max="13" width="19.85546875" style="6" customWidth="1"/>
    <col min="14" max="14" width="15.7109375" style="6" customWidth="1"/>
    <col min="15" max="15" width="14.85546875" style="32" customWidth="1"/>
    <col min="16" max="46" width="4.7109375" style="4" customWidth="1"/>
    <col min="47" max="16384" width="9.140625" style="1"/>
  </cols>
  <sheetData>
    <row r="1" spans="1:47" x14ac:dyDescent="0.25">
      <c r="G1" s="38" t="s">
        <v>50</v>
      </c>
      <c r="H1" s="38"/>
      <c r="I1" s="38"/>
      <c r="J1" s="38"/>
      <c r="K1" s="38"/>
      <c r="L1" s="38"/>
    </row>
    <row r="2" spans="1:47" customFormat="1" x14ac:dyDescent="0.25">
      <c r="B2" s="8" t="s">
        <v>12</v>
      </c>
      <c r="C2" s="22" t="s">
        <v>8</v>
      </c>
      <c r="D2" s="22" t="s">
        <v>9</v>
      </c>
      <c r="E2" s="23" t="s">
        <v>13</v>
      </c>
      <c r="F2" s="23" t="s">
        <v>15</v>
      </c>
      <c r="G2" s="8" t="s">
        <v>43</v>
      </c>
      <c r="H2" s="8" t="s">
        <v>44</v>
      </c>
      <c r="I2" s="8" t="s">
        <v>45</v>
      </c>
      <c r="J2" s="8" t="s">
        <v>46</v>
      </c>
      <c r="K2" s="8" t="s">
        <v>47</v>
      </c>
      <c r="L2" s="8" t="s">
        <v>48</v>
      </c>
      <c r="M2" s="8" t="s">
        <v>34</v>
      </c>
      <c r="N2" s="8" t="s">
        <v>9</v>
      </c>
      <c r="O2" s="30" t="s">
        <v>35</v>
      </c>
      <c r="P2" s="36" t="s">
        <v>16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</row>
    <row r="3" spans="1:47" customFormat="1" x14ac:dyDescent="0.25">
      <c r="G3" s="24"/>
      <c r="H3" s="24"/>
      <c r="I3" s="24"/>
      <c r="J3" s="24"/>
      <c r="K3" s="24"/>
      <c r="L3" s="24"/>
      <c r="M3" s="24"/>
      <c r="N3" s="24"/>
      <c r="O3" s="31"/>
      <c r="P3" s="21">
        <v>1.5</v>
      </c>
      <c r="Q3" s="21">
        <v>1.6</v>
      </c>
      <c r="R3" s="21">
        <v>1.7</v>
      </c>
      <c r="S3" s="21">
        <v>1.8</v>
      </c>
      <c r="T3" s="21">
        <v>1.9</v>
      </c>
      <c r="U3" s="21">
        <v>2</v>
      </c>
      <c r="V3" s="21">
        <v>2.1</v>
      </c>
      <c r="W3" s="21">
        <v>2.2000000000000002</v>
      </c>
      <c r="X3" s="21">
        <v>2.2999999999999998</v>
      </c>
      <c r="Y3" s="21">
        <v>2.4</v>
      </c>
      <c r="Z3" s="21">
        <v>2.5</v>
      </c>
      <c r="AA3" s="21">
        <v>2.6</v>
      </c>
      <c r="AB3" s="27">
        <v>2.7</v>
      </c>
      <c r="AC3" s="27">
        <v>2.8</v>
      </c>
      <c r="AD3" s="27">
        <v>2.9</v>
      </c>
      <c r="AE3" s="27">
        <v>3</v>
      </c>
      <c r="AF3" s="27">
        <v>3.1</v>
      </c>
      <c r="AG3" s="21">
        <v>3.2</v>
      </c>
      <c r="AH3" s="21">
        <v>3.3</v>
      </c>
      <c r="AI3" s="21">
        <v>3.4</v>
      </c>
      <c r="AJ3" s="21">
        <v>3.5</v>
      </c>
      <c r="AK3" s="21">
        <v>3.6</v>
      </c>
      <c r="AL3" s="21">
        <v>3.7</v>
      </c>
      <c r="AM3" s="21">
        <v>3.8</v>
      </c>
      <c r="AN3" s="21">
        <v>3.9</v>
      </c>
      <c r="AO3" s="21">
        <v>4</v>
      </c>
      <c r="AP3" s="21">
        <v>4.0999999999999996</v>
      </c>
      <c r="AQ3" s="21">
        <v>4.2</v>
      </c>
      <c r="AR3" s="21">
        <v>4.3</v>
      </c>
      <c r="AS3" s="21">
        <v>4.4000000000000004</v>
      </c>
      <c r="AT3" s="21">
        <v>4.5</v>
      </c>
    </row>
    <row r="4" spans="1:47" x14ac:dyDescent="0.25">
      <c r="B4" s="1"/>
      <c r="C4" s="1"/>
      <c r="D4" s="1"/>
      <c r="E4" s="1"/>
      <c r="N4" s="7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2"/>
    </row>
    <row r="5" spans="1:47" x14ac:dyDescent="0.25">
      <c r="B5" s="7"/>
      <c r="C5" s="10"/>
      <c r="O5" s="3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2"/>
    </row>
    <row r="6" spans="1:47" x14ac:dyDescent="0.25">
      <c r="A6" s="1" t="s">
        <v>3</v>
      </c>
      <c r="B6" s="7"/>
      <c r="C6" s="10"/>
      <c r="F6" s="2"/>
      <c r="G6" s="7"/>
      <c r="H6" s="7"/>
      <c r="I6" s="7"/>
      <c r="M6" s="7"/>
      <c r="O6" s="3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2"/>
    </row>
    <row r="7" spans="1:47" s="11" customFormat="1" x14ac:dyDescent="0.25">
      <c r="B7" s="17">
        <v>1</v>
      </c>
      <c r="C7" s="18">
        <v>10.59</v>
      </c>
      <c r="D7" s="37">
        <f>IF(B7&lt;&gt;0,B7*C7,"")</f>
        <v>10.59</v>
      </c>
      <c r="E7" s="19" t="str">
        <f>HYPERLINK("http://www.digikey.ca/product-detail/en/OVM7690-R20A/884-1019-1-ND/","OVM7690-R20A")</f>
        <v>OVM7690-R20A</v>
      </c>
      <c r="F7" s="14" t="s">
        <v>14</v>
      </c>
      <c r="G7" s="17"/>
      <c r="H7" s="17">
        <v>3</v>
      </c>
      <c r="I7" s="17">
        <v>12</v>
      </c>
      <c r="J7" s="12">
        <f>IF($B7&lt;&gt;0,$B7*G7,"")</f>
        <v>0</v>
      </c>
      <c r="K7" s="12">
        <f t="shared" ref="K7:L7" si="0">IF($B7&lt;&gt;0,$B7*H7,"")</f>
        <v>3</v>
      </c>
      <c r="L7" s="12">
        <f t="shared" si="0"/>
        <v>12</v>
      </c>
      <c r="M7" s="17">
        <f>2.5*3</f>
        <v>7.5</v>
      </c>
      <c r="N7" s="12">
        <f>IF($B7&lt;&gt;0,$B7*M7,"")</f>
        <v>7.5</v>
      </c>
      <c r="O7" s="34" t="s">
        <v>0</v>
      </c>
      <c r="P7" s="15"/>
      <c r="Q7" s="15"/>
      <c r="R7" s="25"/>
      <c r="S7" s="25"/>
      <c r="T7" s="25"/>
      <c r="U7" s="25"/>
      <c r="V7" s="25"/>
      <c r="W7" s="25"/>
      <c r="X7" s="25"/>
      <c r="Y7" s="25"/>
      <c r="Z7" s="25"/>
      <c r="AA7" s="25"/>
      <c r="AB7" s="26"/>
      <c r="AC7" s="26"/>
      <c r="AD7" s="26"/>
      <c r="AE7" s="26"/>
      <c r="AF7" s="16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4"/>
    </row>
    <row r="8" spans="1:47" s="11" customFormat="1" x14ac:dyDescent="0.25">
      <c r="B8" s="17"/>
      <c r="C8" s="18"/>
      <c r="D8" s="37" t="str">
        <f t="shared" ref="D8:D48" si="1">IF(B8&lt;&gt;0,B8*C8,"")</f>
        <v/>
      </c>
      <c r="E8" s="13"/>
      <c r="F8" s="14"/>
      <c r="G8" s="17"/>
      <c r="H8" s="17"/>
      <c r="I8" s="17"/>
      <c r="J8" s="12" t="str">
        <f t="shared" ref="J8:J51" si="2">IF($B8&lt;&gt;0,$B8*G8,"")</f>
        <v/>
      </c>
      <c r="K8" s="12" t="str">
        <f t="shared" ref="K8:K51" si="3">IF($B8&lt;&gt;0,$B8*H8,"")</f>
        <v/>
      </c>
      <c r="L8" s="12" t="str">
        <f t="shared" ref="L8:L51" si="4">IF($B8&lt;&gt;0,$B8*I8,"")</f>
        <v/>
      </c>
      <c r="M8" s="17"/>
      <c r="N8" s="12" t="str">
        <f t="shared" ref="N8:N48" si="5">IF(B8&lt;&gt;0,B8*M8,"")</f>
        <v/>
      </c>
      <c r="O8" s="34" t="s">
        <v>1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25"/>
      <c r="AB8" s="26"/>
      <c r="AC8" s="26"/>
      <c r="AD8" s="26"/>
      <c r="AE8" s="26"/>
      <c r="AF8" s="16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4"/>
    </row>
    <row r="9" spans="1:47" x14ac:dyDescent="0.25">
      <c r="B9" s="7"/>
      <c r="C9" s="10"/>
      <c r="D9" s="9" t="str">
        <f t="shared" si="1"/>
        <v/>
      </c>
      <c r="F9" s="2"/>
      <c r="G9" s="7"/>
      <c r="H9" s="7"/>
      <c r="I9" s="7"/>
      <c r="J9" s="6" t="str">
        <f t="shared" si="2"/>
        <v/>
      </c>
      <c r="K9" s="6" t="str">
        <f t="shared" si="3"/>
        <v/>
      </c>
      <c r="L9" s="6" t="str">
        <f t="shared" si="4"/>
        <v/>
      </c>
      <c r="M9" s="7"/>
      <c r="N9" s="6" t="str">
        <f t="shared" si="5"/>
        <v/>
      </c>
      <c r="O9" s="3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2"/>
    </row>
    <row r="10" spans="1:47" x14ac:dyDescent="0.25">
      <c r="B10" s="7"/>
      <c r="C10" s="10"/>
      <c r="D10" s="9" t="str">
        <f t="shared" si="1"/>
        <v/>
      </c>
      <c r="F10" s="2"/>
      <c r="G10" s="7"/>
      <c r="H10" s="7"/>
      <c r="I10" s="7"/>
      <c r="J10" s="6" t="str">
        <f t="shared" si="2"/>
        <v/>
      </c>
      <c r="K10" s="6" t="str">
        <f t="shared" si="3"/>
        <v/>
      </c>
      <c r="L10" s="6" t="str">
        <f t="shared" si="4"/>
        <v/>
      </c>
      <c r="M10" s="7"/>
      <c r="N10" s="6" t="str">
        <f t="shared" si="5"/>
        <v/>
      </c>
      <c r="O10" s="3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2"/>
    </row>
    <row r="11" spans="1:47" x14ac:dyDescent="0.25">
      <c r="A11" s="1" t="s">
        <v>4</v>
      </c>
      <c r="B11" s="7"/>
      <c r="C11" s="10"/>
      <c r="D11" s="9" t="str">
        <f t="shared" si="1"/>
        <v/>
      </c>
      <c r="F11" s="1" t="s">
        <v>42</v>
      </c>
      <c r="J11" s="6" t="str">
        <f t="shared" si="2"/>
        <v/>
      </c>
      <c r="K11" s="6" t="str">
        <f t="shared" si="3"/>
        <v/>
      </c>
      <c r="L11" s="6" t="str">
        <f t="shared" si="4"/>
        <v/>
      </c>
      <c r="N11" s="6" t="str">
        <f t="shared" si="5"/>
        <v/>
      </c>
      <c r="O11" s="3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2"/>
    </row>
    <row r="12" spans="1:47" s="11" customFormat="1" x14ac:dyDescent="0.25">
      <c r="B12" s="17"/>
      <c r="C12" s="18">
        <v>16.71</v>
      </c>
      <c r="D12" s="37" t="str">
        <f t="shared" si="1"/>
        <v/>
      </c>
      <c r="E12" s="19" t="str">
        <f>HYPERLINK("http://www.digikey.ca/product-detail/en/MAX5851ETL%2B/MAX5851ETL%2B-ND","MAX5851ETL+")</f>
        <v>MAX5851ETL+</v>
      </c>
      <c r="F12" s="14" t="s">
        <v>20</v>
      </c>
      <c r="G12" s="17"/>
      <c r="H12" s="17"/>
      <c r="I12" s="17"/>
      <c r="J12" s="12" t="str">
        <f t="shared" si="2"/>
        <v/>
      </c>
      <c r="K12" s="12" t="str">
        <f t="shared" si="3"/>
        <v/>
      </c>
      <c r="L12" s="12" t="str">
        <f t="shared" si="4"/>
        <v/>
      </c>
      <c r="M12" s="17">
        <f>6*6</f>
        <v>36</v>
      </c>
      <c r="N12" s="12" t="str">
        <f t="shared" si="5"/>
        <v/>
      </c>
      <c r="O12" s="34" t="s">
        <v>36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26"/>
      <c r="AC12" s="26"/>
      <c r="AD12" s="26"/>
      <c r="AE12" s="26"/>
      <c r="AF12" s="26"/>
      <c r="AG12" s="25"/>
      <c r="AH12" s="25"/>
      <c r="AI12" s="25"/>
      <c r="AJ12" s="25"/>
      <c r="AK12" s="25"/>
      <c r="AL12" s="15"/>
      <c r="AM12" s="15"/>
      <c r="AN12" s="15"/>
      <c r="AO12" s="15"/>
      <c r="AP12" s="15"/>
      <c r="AQ12" s="15"/>
      <c r="AR12" s="15"/>
      <c r="AS12" s="15"/>
      <c r="AT12" s="15"/>
      <c r="AU12" s="14"/>
    </row>
    <row r="13" spans="1:47" x14ac:dyDescent="0.25">
      <c r="B13" s="7"/>
      <c r="C13" s="10"/>
      <c r="D13" s="9" t="str">
        <f t="shared" si="1"/>
        <v/>
      </c>
      <c r="F13" s="2"/>
      <c r="G13" s="7"/>
      <c r="H13" s="7"/>
      <c r="I13" s="7"/>
      <c r="J13" s="6" t="str">
        <f t="shared" si="2"/>
        <v/>
      </c>
      <c r="K13" s="6" t="str">
        <f t="shared" si="3"/>
        <v/>
      </c>
      <c r="L13" s="6" t="str">
        <f t="shared" si="4"/>
        <v/>
      </c>
      <c r="M13" s="7"/>
      <c r="N13" s="6" t="str">
        <f t="shared" si="5"/>
        <v/>
      </c>
      <c r="O13" s="3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2"/>
    </row>
    <row r="14" spans="1:47" s="11" customFormat="1" x14ac:dyDescent="0.25">
      <c r="B14" s="17">
        <v>1</v>
      </c>
      <c r="C14" s="18">
        <v>13.35</v>
      </c>
      <c r="D14" s="37">
        <f t="shared" si="1"/>
        <v>13.35</v>
      </c>
      <c r="E14" s="20" t="str">
        <f>HYPERLINK("http://www.digikey.ca/product-detail/en/AD9114BCPZ/AD9114BCPZ-ND","AD9114BCPZ")</f>
        <v>AD9114BCPZ</v>
      </c>
      <c r="F14" s="14" t="s">
        <v>21</v>
      </c>
      <c r="G14" s="17"/>
      <c r="H14" s="17"/>
      <c r="I14" s="17"/>
      <c r="J14" s="12">
        <f t="shared" si="2"/>
        <v>0</v>
      </c>
      <c r="K14" s="12">
        <f t="shared" si="3"/>
        <v>0</v>
      </c>
      <c r="L14" s="12">
        <f t="shared" si="4"/>
        <v>0</v>
      </c>
      <c r="M14" s="17">
        <f>6*6</f>
        <v>36</v>
      </c>
      <c r="N14" s="12">
        <f t="shared" si="5"/>
        <v>36</v>
      </c>
      <c r="O14" s="34" t="s">
        <v>36</v>
      </c>
      <c r="P14" s="15"/>
      <c r="Q14" s="15"/>
      <c r="R14" s="15"/>
      <c r="S14" s="25"/>
      <c r="T14" s="25"/>
      <c r="U14" s="25"/>
      <c r="V14" s="25"/>
      <c r="W14" s="25"/>
      <c r="X14" s="25"/>
      <c r="Y14" s="25"/>
      <c r="Z14" s="25"/>
      <c r="AA14" s="25"/>
      <c r="AB14" s="26"/>
      <c r="AC14" s="26"/>
      <c r="AD14" s="26"/>
      <c r="AE14" s="26"/>
      <c r="AF14" s="26"/>
      <c r="AG14" s="25"/>
      <c r="AH14" s="2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4"/>
    </row>
    <row r="15" spans="1:47" x14ac:dyDescent="0.25">
      <c r="B15" s="7"/>
      <c r="C15" s="10"/>
      <c r="D15" s="9" t="str">
        <f t="shared" si="1"/>
        <v/>
      </c>
      <c r="F15" s="2"/>
      <c r="G15" s="7"/>
      <c r="H15" s="7"/>
      <c r="I15" s="7"/>
      <c r="J15" s="6" t="str">
        <f t="shared" si="2"/>
        <v/>
      </c>
      <c r="K15" s="6" t="str">
        <f t="shared" si="3"/>
        <v/>
      </c>
      <c r="L15" s="6" t="str">
        <f t="shared" si="4"/>
        <v/>
      </c>
      <c r="M15" s="7"/>
      <c r="N15" s="6" t="str">
        <f t="shared" si="5"/>
        <v/>
      </c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2"/>
    </row>
    <row r="16" spans="1:47" x14ac:dyDescent="0.25">
      <c r="B16" s="7"/>
      <c r="C16" s="10"/>
      <c r="D16" s="9" t="str">
        <f t="shared" si="1"/>
        <v/>
      </c>
      <c r="F16" s="2"/>
      <c r="G16" s="7"/>
      <c r="H16" s="7"/>
      <c r="I16" s="7"/>
      <c r="J16" s="6" t="str">
        <f t="shared" si="2"/>
        <v/>
      </c>
      <c r="K16" s="6" t="str">
        <f t="shared" si="3"/>
        <v/>
      </c>
      <c r="L16" s="6" t="str">
        <f t="shared" si="4"/>
        <v/>
      </c>
      <c r="M16" s="7"/>
      <c r="N16" s="6" t="str">
        <f t="shared" si="5"/>
        <v/>
      </c>
      <c r="O16" s="3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2"/>
    </row>
    <row r="17" spans="1:47" x14ac:dyDescent="0.25">
      <c r="A17" s="1" t="s">
        <v>5</v>
      </c>
      <c r="B17" s="7"/>
      <c r="C17" s="10"/>
      <c r="D17" s="9" t="str">
        <f t="shared" si="1"/>
        <v/>
      </c>
      <c r="F17" s="1" t="s">
        <v>22</v>
      </c>
      <c r="J17" s="6" t="str">
        <f t="shared" si="2"/>
        <v/>
      </c>
      <c r="K17" s="6" t="str">
        <f t="shared" si="3"/>
        <v/>
      </c>
      <c r="L17" s="6" t="str">
        <f t="shared" si="4"/>
        <v/>
      </c>
      <c r="N17" s="6" t="str">
        <f t="shared" si="5"/>
        <v/>
      </c>
      <c r="O17" s="3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2"/>
    </row>
    <row r="18" spans="1:47" s="11" customFormat="1" x14ac:dyDescent="0.25">
      <c r="B18" s="17">
        <v>1</v>
      </c>
      <c r="C18" s="18">
        <v>15.12</v>
      </c>
      <c r="D18" s="37">
        <f t="shared" si="1"/>
        <v>15.12</v>
      </c>
      <c r="E18" s="19" t="str">
        <f>HYPERLINK("http://www.digikey.ca/product-detail/en/AD9288BSTZ-80/AD9288BSTZ-80-ND","AD9288BSTZ-80")</f>
        <v>AD9288BSTZ-80</v>
      </c>
      <c r="F18" s="14" t="s">
        <v>23</v>
      </c>
      <c r="G18" s="17">
        <v>16</v>
      </c>
      <c r="H18" s="17">
        <v>5</v>
      </c>
      <c r="J18" s="12">
        <f t="shared" si="2"/>
        <v>16</v>
      </c>
      <c r="K18" s="12">
        <f t="shared" si="3"/>
        <v>5</v>
      </c>
      <c r="L18" s="12">
        <f t="shared" si="4"/>
        <v>0</v>
      </c>
      <c r="M18" s="17">
        <f>7*7</f>
        <v>49</v>
      </c>
      <c r="N18" s="12">
        <f t="shared" si="5"/>
        <v>49</v>
      </c>
      <c r="O18" s="34" t="s">
        <v>36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26"/>
      <c r="AC18" s="26"/>
      <c r="AD18" s="26"/>
      <c r="AE18" s="26"/>
      <c r="AF18" s="26"/>
      <c r="AG18" s="25"/>
      <c r="AH18" s="25"/>
      <c r="AI18" s="25"/>
      <c r="AJ18" s="25"/>
      <c r="AK18" s="25"/>
      <c r="AL18" s="15"/>
      <c r="AM18" s="15"/>
      <c r="AN18" s="15"/>
      <c r="AO18" s="15"/>
      <c r="AP18" s="15"/>
      <c r="AQ18" s="15"/>
      <c r="AR18" s="15"/>
      <c r="AS18" s="15"/>
      <c r="AT18" s="15"/>
      <c r="AU18" s="14"/>
    </row>
    <row r="19" spans="1:47" x14ac:dyDescent="0.25">
      <c r="B19" s="7"/>
      <c r="C19" s="10"/>
      <c r="D19" s="9" t="str">
        <f t="shared" si="1"/>
        <v/>
      </c>
      <c r="F19" s="2"/>
      <c r="G19" s="7"/>
      <c r="H19" s="7"/>
      <c r="I19" s="1"/>
      <c r="J19" s="6" t="str">
        <f t="shared" si="2"/>
        <v/>
      </c>
      <c r="K19" s="6" t="str">
        <f t="shared" si="3"/>
        <v/>
      </c>
      <c r="L19" s="6" t="str">
        <f t="shared" si="4"/>
        <v/>
      </c>
      <c r="M19" s="7"/>
      <c r="N19" s="6" t="str">
        <f t="shared" si="5"/>
        <v/>
      </c>
      <c r="O19" s="3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2"/>
    </row>
    <row r="20" spans="1:47" s="11" customFormat="1" x14ac:dyDescent="0.25">
      <c r="B20" s="17"/>
      <c r="C20" s="18">
        <v>19.57</v>
      </c>
      <c r="D20" s="37" t="str">
        <f t="shared" si="1"/>
        <v/>
      </c>
      <c r="E20" s="20" t="str">
        <f>HYPERLINK("http://www.digikey.ca/product-detail/en/MAX19506ETM%2B/MAX19506ETM%2B-ND","MAX19506ETM+")</f>
        <v>MAX19506ETM+</v>
      </c>
      <c r="F20" s="14" t="s">
        <v>25</v>
      </c>
      <c r="G20" s="17"/>
      <c r="H20" s="17"/>
      <c r="J20" s="12" t="str">
        <f t="shared" si="2"/>
        <v/>
      </c>
      <c r="K20" s="12" t="str">
        <f t="shared" si="3"/>
        <v/>
      </c>
      <c r="L20" s="12" t="str">
        <f t="shared" si="4"/>
        <v/>
      </c>
      <c r="M20" s="17">
        <f>7*7</f>
        <v>49</v>
      </c>
      <c r="N20" s="12" t="str">
        <f t="shared" si="5"/>
        <v/>
      </c>
      <c r="O20" s="34" t="s">
        <v>36</v>
      </c>
      <c r="P20" s="15"/>
      <c r="Q20" s="15"/>
      <c r="R20" s="15"/>
      <c r="S20" s="25"/>
      <c r="T20" s="15"/>
      <c r="U20" s="15"/>
      <c r="V20" s="15"/>
      <c r="W20" s="15"/>
      <c r="X20" s="25"/>
      <c r="Y20" s="25"/>
      <c r="Z20" s="25"/>
      <c r="AA20" s="25"/>
      <c r="AB20" s="26"/>
      <c r="AC20" s="26"/>
      <c r="AD20" s="26"/>
      <c r="AE20" s="26"/>
      <c r="AF20" s="26"/>
      <c r="AG20" s="25"/>
      <c r="AH20" s="25"/>
      <c r="AI20" s="25"/>
      <c r="AJ20" s="2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4"/>
    </row>
    <row r="21" spans="1:47" x14ac:dyDescent="0.25">
      <c r="B21" s="7"/>
      <c r="C21" s="10"/>
      <c r="D21" s="9" t="str">
        <f t="shared" si="1"/>
        <v/>
      </c>
      <c r="F21" s="2"/>
      <c r="G21" s="7"/>
      <c r="H21" s="7"/>
      <c r="I21" s="1"/>
      <c r="J21" s="6" t="str">
        <f t="shared" si="2"/>
        <v/>
      </c>
      <c r="K21" s="6" t="str">
        <f t="shared" si="3"/>
        <v/>
      </c>
      <c r="L21" s="6" t="str">
        <f t="shared" si="4"/>
        <v/>
      </c>
      <c r="M21" s="7"/>
      <c r="N21" s="6" t="str">
        <f t="shared" si="5"/>
        <v/>
      </c>
      <c r="O21" s="3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2"/>
    </row>
    <row r="22" spans="1:47" s="11" customFormat="1" x14ac:dyDescent="0.25">
      <c r="B22" s="17"/>
      <c r="C22" s="18">
        <v>19.97</v>
      </c>
      <c r="D22" s="37" t="str">
        <f t="shared" si="1"/>
        <v/>
      </c>
      <c r="E22" s="19" t="str">
        <f>HYPERLINK("http://www.digikey.ca/product-detail/en/LTC2289CUP%23PBF/LTC2289CUP%23PBF-ND","LTC2289CUP#PBF")</f>
        <v>LTC2289CUP#PBF</v>
      </c>
      <c r="F22" s="14" t="s">
        <v>26</v>
      </c>
      <c r="G22" s="17">
        <v>22</v>
      </c>
      <c r="H22" s="17">
        <v>7</v>
      </c>
      <c r="J22" s="12" t="str">
        <f t="shared" si="2"/>
        <v/>
      </c>
      <c r="K22" s="12" t="str">
        <f t="shared" si="3"/>
        <v/>
      </c>
      <c r="L22" s="12" t="str">
        <f t="shared" si="4"/>
        <v/>
      </c>
      <c r="M22" s="17">
        <f>9*9</f>
        <v>81</v>
      </c>
      <c r="N22" s="12" t="str">
        <f t="shared" si="5"/>
        <v/>
      </c>
      <c r="O22" s="34" t="s">
        <v>36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26"/>
      <c r="AC22" s="26"/>
      <c r="AD22" s="26"/>
      <c r="AE22" s="26"/>
      <c r="AF22" s="26"/>
      <c r="AG22" s="25"/>
      <c r="AH22" s="25"/>
      <c r="AI22" s="2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4"/>
    </row>
    <row r="23" spans="1:47" x14ac:dyDescent="0.25">
      <c r="B23" s="7"/>
      <c r="C23" s="10"/>
      <c r="D23" s="9" t="str">
        <f t="shared" si="1"/>
        <v/>
      </c>
      <c r="F23" s="2"/>
      <c r="G23" s="7"/>
      <c r="H23" s="7"/>
      <c r="I23" s="7"/>
      <c r="J23" s="6" t="str">
        <f t="shared" si="2"/>
        <v/>
      </c>
      <c r="K23" s="6" t="str">
        <f t="shared" si="3"/>
        <v/>
      </c>
      <c r="L23" s="6" t="str">
        <f t="shared" si="4"/>
        <v/>
      </c>
      <c r="M23" s="7"/>
      <c r="N23" s="6" t="str">
        <f t="shared" si="5"/>
        <v/>
      </c>
      <c r="O23" s="3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2"/>
    </row>
    <row r="24" spans="1:47" x14ac:dyDescent="0.25">
      <c r="B24" s="7"/>
      <c r="C24" s="10"/>
      <c r="D24" s="9" t="str">
        <f t="shared" si="1"/>
        <v/>
      </c>
      <c r="F24" s="2"/>
      <c r="G24" s="7"/>
      <c r="H24" s="7"/>
      <c r="I24" s="7"/>
      <c r="J24" s="6" t="str">
        <f t="shared" si="2"/>
        <v/>
      </c>
      <c r="K24" s="6" t="str">
        <f t="shared" si="3"/>
        <v/>
      </c>
      <c r="L24" s="6" t="str">
        <f t="shared" si="4"/>
        <v/>
      </c>
      <c r="M24" s="7"/>
      <c r="N24" s="6" t="str">
        <f t="shared" si="5"/>
        <v/>
      </c>
      <c r="O24" s="3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2"/>
    </row>
    <row r="25" spans="1:47" x14ac:dyDescent="0.25">
      <c r="A25" s="1" t="s">
        <v>6</v>
      </c>
      <c r="B25" s="7"/>
      <c r="C25" s="10"/>
      <c r="D25" s="9" t="str">
        <f t="shared" si="1"/>
        <v/>
      </c>
      <c r="F25" s="2"/>
      <c r="G25" s="7"/>
      <c r="H25" s="7"/>
      <c r="I25" s="7"/>
      <c r="J25" s="6" t="str">
        <f t="shared" si="2"/>
        <v/>
      </c>
      <c r="K25" s="6" t="str">
        <f t="shared" si="3"/>
        <v/>
      </c>
      <c r="L25" s="6" t="str">
        <f t="shared" si="4"/>
        <v/>
      </c>
      <c r="M25" s="7"/>
      <c r="N25" s="6" t="str">
        <f t="shared" si="5"/>
        <v/>
      </c>
      <c r="O25" s="33"/>
    </row>
    <row r="26" spans="1:47" s="11" customFormat="1" x14ac:dyDescent="0.25">
      <c r="B26" s="17">
        <v>1</v>
      </c>
      <c r="C26" s="18">
        <v>7.84</v>
      </c>
      <c r="D26" s="37">
        <f t="shared" si="1"/>
        <v>7.84</v>
      </c>
      <c r="E26" s="20" t="str">
        <f>HYPERLINK("http://www.digikey.ca/product-detail/en/MAX2830ETM%2B/MAX2830ETM%2B-ND","MAX2830ETM+")</f>
        <v>MAX2830ETM+</v>
      </c>
      <c r="F26" s="14" t="s">
        <v>24</v>
      </c>
      <c r="G26" s="17"/>
      <c r="H26" s="17"/>
      <c r="I26" s="17"/>
      <c r="J26" s="12">
        <f t="shared" si="2"/>
        <v>0</v>
      </c>
      <c r="K26" s="12">
        <f t="shared" si="3"/>
        <v>0</v>
      </c>
      <c r="L26" s="12">
        <f t="shared" si="4"/>
        <v>0</v>
      </c>
      <c r="M26" s="17">
        <f>7*7</f>
        <v>49</v>
      </c>
      <c r="N26" s="12">
        <f t="shared" si="5"/>
        <v>49</v>
      </c>
      <c r="O26" s="34" t="s">
        <v>37</v>
      </c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26"/>
      <c r="AC26" s="26"/>
      <c r="AD26" s="26"/>
      <c r="AE26" s="26"/>
      <c r="AF26" s="26"/>
      <c r="AG26" s="25"/>
      <c r="AH26" s="25"/>
      <c r="AI26" s="25"/>
      <c r="AJ26" s="25"/>
      <c r="AK26" s="25"/>
      <c r="AL26" s="15"/>
      <c r="AM26" s="15"/>
      <c r="AN26" s="15"/>
      <c r="AO26" s="15"/>
      <c r="AP26" s="15"/>
      <c r="AQ26" s="15"/>
      <c r="AR26" s="16"/>
      <c r="AS26" s="16"/>
      <c r="AT26" s="16"/>
    </row>
    <row r="27" spans="1:47" s="11" customFormat="1" x14ac:dyDescent="0.25">
      <c r="B27" s="17"/>
      <c r="C27" s="18"/>
      <c r="D27" s="37" t="str">
        <f t="shared" si="1"/>
        <v/>
      </c>
      <c r="E27" s="13"/>
      <c r="G27" s="12"/>
      <c r="H27" s="12"/>
      <c r="I27" s="12"/>
      <c r="J27" s="12" t="str">
        <f t="shared" si="2"/>
        <v/>
      </c>
      <c r="K27" s="12" t="str">
        <f t="shared" si="3"/>
        <v/>
      </c>
      <c r="L27" s="12" t="str">
        <f t="shared" si="4"/>
        <v/>
      </c>
      <c r="M27" s="12"/>
      <c r="N27" s="12" t="str">
        <f t="shared" si="5"/>
        <v/>
      </c>
      <c r="O27" s="34" t="s">
        <v>2</v>
      </c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26"/>
      <c r="AC27" s="26"/>
      <c r="AD27" s="26"/>
      <c r="AE27" s="26"/>
      <c r="AF27" s="26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16"/>
      <c r="AS27" s="16"/>
      <c r="AT27" s="16"/>
    </row>
    <row r="28" spans="1:47" x14ac:dyDescent="0.25">
      <c r="B28" s="7"/>
      <c r="C28" s="10"/>
      <c r="D28" s="9" t="str">
        <f t="shared" si="1"/>
        <v/>
      </c>
      <c r="J28" s="6" t="str">
        <f t="shared" si="2"/>
        <v/>
      </c>
      <c r="K28" s="6" t="str">
        <f t="shared" si="3"/>
        <v/>
      </c>
      <c r="L28" s="6" t="str">
        <f t="shared" si="4"/>
        <v/>
      </c>
      <c r="N28" s="6" t="str">
        <f t="shared" si="5"/>
        <v/>
      </c>
    </row>
    <row r="29" spans="1:47" x14ac:dyDescent="0.25">
      <c r="B29" s="7"/>
      <c r="C29" s="10"/>
      <c r="D29" s="9" t="str">
        <f t="shared" si="1"/>
        <v/>
      </c>
      <c r="J29" s="6" t="str">
        <f t="shared" si="2"/>
        <v/>
      </c>
      <c r="K29" s="6" t="str">
        <f t="shared" si="3"/>
        <v/>
      </c>
      <c r="L29" s="6" t="str">
        <f t="shared" si="4"/>
        <v/>
      </c>
      <c r="N29" s="6" t="str">
        <f t="shared" si="5"/>
        <v/>
      </c>
    </row>
    <row r="30" spans="1:47" x14ac:dyDescent="0.25">
      <c r="A30" s="1" t="s">
        <v>41</v>
      </c>
      <c r="B30" s="7"/>
      <c r="C30" s="10"/>
      <c r="D30" s="9" t="str">
        <f t="shared" si="1"/>
        <v/>
      </c>
      <c r="J30" s="6" t="str">
        <f t="shared" si="2"/>
        <v/>
      </c>
      <c r="K30" s="6" t="str">
        <f t="shared" si="3"/>
        <v/>
      </c>
      <c r="L30" s="6" t="str">
        <f t="shared" si="4"/>
        <v/>
      </c>
      <c r="N30" s="6" t="str">
        <f t="shared" si="5"/>
        <v/>
      </c>
    </row>
    <row r="31" spans="1:47" s="11" customFormat="1" x14ac:dyDescent="0.25">
      <c r="B31" s="17">
        <v>1</v>
      </c>
      <c r="C31" s="18">
        <v>5.79</v>
      </c>
      <c r="D31" s="37">
        <f t="shared" si="1"/>
        <v>5.79</v>
      </c>
      <c r="E31" s="29" t="str">
        <f>HYPERLINK("http://www.digikey.ca/product-detail/en/FT232HQ-REEL/768-1102-1-ND/","FT232HQ-REEL")</f>
        <v>FT232HQ-REEL</v>
      </c>
      <c r="G31" s="12"/>
      <c r="H31" s="12"/>
      <c r="I31" s="12">
        <v>16</v>
      </c>
      <c r="J31" s="12">
        <f t="shared" si="2"/>
        <v>0</v>
      </c>
      <c r="K31" s="12">
        <f t="shared" si="3"/>
        <v>0</v>
      </c>
      <c r="L31" s="12">
        <f t="shared" si="4"/>
        <v>16</v>
      </c>
      <c r="M31" s="28">
        <f>8*8</f>
        <v>64</v>
      </c>
      <c r="N31" s="12">
        <f t="shared" si="5"/>
        <v>64</v>
      </c>
      <c r="O31" s="35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25"/>
      <c r="AF31" s="25"/>
      <c r="AG31" s="25"/>
      <c r="AH31" s="25"/>
      <c r="AI31" s="25"/>
      <c r="AJ31" s="25"/>
      <c r="AK31" s="25"/>
      <c r="AL31" s="16"/>
      <c r="AM31" s="16"/>
      <c r="AN31" s="16"/>
      <c r="AO31" s="16"/>
      <c r="AP31" s="16"/>
      <c r="AQ31" s="16"/>
      <c r="AR31" s="16"/>
      <c r="AS31" s="16"/>
      <c r="AT31" s="16"/>
    </row>
    <row r="32" spans="1:47" x14ac:dyDescent="0.25">
      <c r="B32" s="7"/>
      <c r="C32" s="10"/>
      <c r="D32" s="9" t="str">
        <f t="shared" si="1"/>
        <v/>
      </c>
      <c r="J32" s="6" t="str">
        <f t="shared" si="2"/>
        <v/>
      </c>
      <c r="K32" s="6" t="str">
        <f t="shared" si="3"/>
        <v/>
      </c>
      <c r="L32" s="6" t="str">
        <f t="shared" si="4"/>
        <v/>
      </c>
      <c r="N32" s="6" t="str">
        <f t="shared" si="5"/>
        <v/>
      </c>
    </row>
    <row r="33" spans="1:46" s="11" customFormat="1" x14ac:dyDescent="0.25">
      <c r="B33" s="17"/>
      <c r="C33" s="18">
        <v>6.03</v>
      </c>
      <c r="D33" s="37" t="str">
        <f t="shared" si="1"/>
        <v/>
      </c>
      <c r="E33" s="20" t="str">
        <f>HYPERLINK("http://www.digikey.ca/product-detail/en/FT232HL-REEL/768-1101-1-ND","FT232HL-REEL")</f>
        <v>FT232HL-REEL</v>
      </c>
      <c r="G33" s="12"/>
      <c r="H33" s="12"/>
      <c r="I33" s="12">
        <v>16</v>
      </c>
      <c r="J33" s="12" t="str">
        <f t="shared" si="2"/>
        <v/>
      </c>
      <c r="K33" s="12" t="str">
        <f t="shared" si="3"/>
        <v/>
      </c>
      <c r="L33" s="12" t="str">
        <f t="shared" si="4"/>
        <v/>
      </c>
      <c r="M33" s="28">
        <f>7*7</f>
        <v>49</v>
      </c>
      <c r="N33" s="12" t="str">
        <f t="shared" si="5"/>
        <v/>
      </c>
      <c r="O33" s="3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25"/>
      <c r="AF33" s="25"/>
      <c r="AG33" s="25"/>
      <c r="AH33" s="25"/>
      <c r="AI33" s="25"/>
      <c r="AJ33" s="25"/>
      <c r="AK33" s="25"/>
      <c r="AL33" s="16"/>
      <c r="AM33" s="16"/>
      <c r="AN33" s="16"/>
      <c r="AO33" s="16"/>
      <c r="AP33" s="16"/>
      <c r="AQ33" s="16"/>
      <c r="AR33" s="16"/>
      <c r="AS33" s="16"/>
      <c r="AT33" s="16"/>
    </row>
    <row r="34" spans="1:46" x14ac:dyDescent="0.25">
      <c r="B34" s="7"/>
      <c r="C34" s="10"/>
      <c r="D34" s="9" t="str">
        <f t="shared" si="1"/>
        <v/>
      </c>
      <c r="J34" s="6" t="str">
        <f t="shared" si="2"/>
        <v/>
      </c>
      <c r="K34" s="6" t="str">
        <f t="shared" si="3"/>
        <v/>
      </c>
      <c r="L34" s="6" t="str">
        <f t="shared" si="4"/>
        <v/>
      </c>
      <c r="N34" s="6" t="str">
        <f t="shared" si="5"/>
        <v/>
      </c>
    </row>
    <row r="35" spans="1:46" x14ac:dyDescent="0.25">
      <c r="B35" s="7"/>
      <c r="C35" s="10"/>
      <c r="D35" s="9" t="str">
        <f t="shared" si="1"/>
        <v/>
      </c>
      <c r="J35" s="6" t="str">
        <f t="shared" si="2"/>
        <v/>
      </c>
      <c r="K35" s="6" t="str">
        <f t="shared" si="3"/>
        <v/>
      </c>
      <c r="L35" s="6" t="str">
        <f t="shared" si="4"/>
        <v/>
      </c>
      <c r="N35" s="6" t="str">
        <f t="shared" si="5"/>
        <v/>
      </c>
    </row>
    <row r="36" spans="1:46" x14ac:dyDescent="0.25">
      <c r="B36" s="7"/>
      <c r="C36" s="10"/>
      <c r="D36" s="9" t="str">
        <f t="shared" si="1"/>
        <v/>
      </c>
      <c r="J36" s="6" t="str">
        <f t="shared" si="2"/>
        <v/>
      </c>
      <c r="K36" s="6" t="str">
        <f t="shared" si="3"/>
        <v/>
      </c>
      <c r="L36" s="6" t="str">
        <f t="shared" si="4"/>
        <v/>
      </c>
      <c r="N36" s="6" t="str">
        <f t="shared" si="5"/>
        <v/>
      </c>
    </row>
    <row r="37" spans="1:46" x14ac:dyDescent="0.25">
      <c r="A37" s="1" t="s">
        <v>7</v>
      </c>
      <c r="B37" s="7"/>
      <c r="C37" s="10"/>
      <c r="D37" s="9" t="str">
        <f t="shared" si="1"/>
        <v/>
      </c>
      <c r="F37" s="1" t="s">
        <v>33</v>
      </c>
      <c r="J37" s="6" t="str">
        <f t="shared" si="2"/>
        <v/>
      </c>
      <c r="K37" s="6" t="str">
        <f t="shared" si="3"/>
        <v/>
      </c>
      <c r="L37" s="6" t="str">
        <f t="shared" si="4"/>
        <v/>
      </c>
      <c r="N37" s="6" t="str">
        <f t="shared" si="5"/>
        <v/>
      </c>
    </row>
    <row r="38" spans="1:46" s="11" customFormat="1" x14ac:dyDescent="0.25">
      <c r="B38" s="17"/>
      <c r="C38" s="18">
        <v>7.38</v>
      </c>
      <c r="D38" s="37" t="str">
        <f t="shared" si="1"/>
        <v/>
      </c>
      <c r="E38" s="20" t="str">
        <f>HYPERLINK("http://www.digikey.ca/product-detail/en/XC3S50A-4VQG100C/122-1592-ND","XC3S50A-4VQG100C")</f>
        <v>XC3S50A-4VQG100C</v>
      </c>
      <c r="F38" s="14" t="s">
        <v>29</v>
      </c>
      <c r="G38" s="17"/>
      <c r="H38" s="17"/>
      <c r="I38" s="17"/>
      <c r="J38" s="12" t="str">
        <f t="shared" si="2"/>
        <v/>
      </c>
      <c r="K38" s="12" t="str">
        <f t="shared" si="3"/>
        <v/>
      </c>
      <c r="L38" s="12" t="str">
        <f t="shared" si="4"/>
        <v/>
      </c>
      <c r="M38" s="17">
        <f>14*14</f>
        <v>196</v>
      </c>
      <c r="N38" s="12" t="str">
        <f t="shared" si="5"/>
        <v/>
      </c>
      <c r="O38" s="35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</row>
    <row r="39" spans="1:46" x14ac:dyDescent="0.25">
      <c r="B39" s="7"/>
      <c r="C39" s="10"/>
      <c r="D39" s="9" t="str">
        <f t="shared" si="1"/>
        <v/>
      </c>
      <c r="J39" s="6" t="str">
        <f t="shared" si="2"/>
        <v/>
      </c>
      <c r="K39" s="6" t="str">
        <f t="shared" si="3"/>
        <v/>
      </c>
      <c r="L39" s="6" t="str">
        <f t="shared" si="4"/>
        <v/>
      </c>
      <c r="N39" s="6" t="str">
        <f t="shared" si="5"/>
        <v/>
      </c>
    </row>
    <row r="40" spans="1:46" s="11" customFormat="1" x14ac:dyDescent="0.25">
      <c r="B40" s="17"/>
      <c r="C40" s="18">
        <v>5.12</v>
      </c>
      <c r="D40" s="37" t="str">
        <f t="shared" si="1"/>
        <v/>
      </c>
      <c r="E40" s="20" t="str">
        <f>HYPERLINK("http://www.digikey.ca/product-detail/en/ICE40LP1K-QN84/220-1561-ND","ICE40LP1K-QN84")</f>
        <v>ICE40LP1K-QN84</v>
      </c>
      <c r="F40" s="14" t="s">
        <v>27</v>
      </c>
      <c r="G40" s="17"/>
      <c r="H40" s="17"/>
      <c r="I40" s="17"/>
      <c r="J40" s="12" t="str">
        <f t="shared" si="2"/>
        <v/>
      </c>
      <c r="K40" s="12" t="str">
        <f t="shared" si="3"/>
        <v/>
      </c>
      <c r="L40" s="12" t="str">
        <f t="shared" si="4"/>
        <v/>
      </c>
      <c r="M40" s="17">
        <f>5*5</f>
        <v>25</v>
      </c>
      <c r="N40" s="12" t="str">
        <f t="shared" si="5"/>
        <v/>
      </c>
      <c r="O40" s="35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</row>
    <row r="41" spans="1:46" x14ac:dyDescent="0.25">
      <c r="B41" s="7"/>
      <c r="C41" s="10"/>
      <c r="D41" s="9" t="str">
        <f t="shared" si="1"/>
        <v/>
      </c>
      <c r="F41" s="2"/>
      <c r="G41" s="7"/>
      <c r="H41" s="7"/>
      <c r="I41" s="7"/>
      <c r="J41" s="6" t="str">
        <f t="shared" si="2"/>
        <v/>
      </c>
      <c r="K41" s="6" t="str">
        <f t="shared" si="3"/>
        <v/>
      </c>
      <c r="L41" s="6" t="str">
        <f t="shared" si="4"/>
        <v/>
      </c>
      <c r="M41" s="7"/>
      <c r="N41" s="6" t="str">
        <f t="shared" si="5"/>
        <v/>
      </c>
    </row>
    <row r="42" spans="1:46" s="11" customFormat="1" x14ac:dyDescent="0.25">
      <c r="B42" s="17"/>
      <c r="C42" s="18">
        <v>12.67</v>
      </c>
      <c r="D42" s="37" t="str">
        <f t="shared" si="1"/>
        <v/>
      </c>
      <c r="E42" s="20" t="str">
        <f>HYPERLINK("http://www.digikey.ca/product-detail/en/XC3S100E-4VQG100C/122-1479-ND","XC3S100E-4VQG100C")</f>
        <v>XC3S100E-4VQG100C</v>
      </c>
      <c r="F42" s="14" t="s">
        <v>28</v>
      </c>
      <c r="G42" s="17"/>
      <c r="H42" s="17"/>
      <c r="I42" s="17"/>
      <c r="J42" s="12" t="str">
        <f t="shared" si="2"/>
        <v/>
      </c>
      <c r="K42" s="12" t="str">
        <f t="shared" si="3"/>
        <v/>
      </c>
      <c r="L42" s="12" t="str">
        <f t="shared" si="4"/>
        <v/>
      </c>
      <c r="M42" s="17">
        <f>14*14</f>
        <v>196</v>
      </c>
      <c r="N42" s="12" t="str">
        <f t="shared" si="5"/>
        <v/>
      </c>
      <c r="O42" s="35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</row>
    <row r="43" spans="1:46" x14ac:dyDescent="0.25">
      <c r="B43" s="7"/>
      <c r="C43" s="10"/>
      <c r="D43" s="9" t="str">
        <f t="shared" si="1"/>
        <v/>
      </c>
      <c r="F43" s="2"/>
      <c r="G43" s="7"/>
      <c r="H43" s="7"/>
      <c r="I43" s="7"/>
      <c r="J43" s="6" t="str">
        <f t="shared" si="2"/>
        <v/>
      </c>
      <c r="K43" s="6" t="str">
        <f t="shared" si="3"/>
        <v/>
      </c>
      <c r="L43" s="6" t="str">
        <f t="shared" si="4"/>
        <v/>
      </c>
      <c r="M43" s="7"/>
      <c r="N43" s="6" t="str">
        <f t="shared" si="5"/>
        <v/>
      </c>
    </row>
    <row r="44" spans="1:46" s="11" customFormat="1" x14ac:dyDescent="0.25">
      <c r="B44" s="17"/>
      <c r="C44" s="18">
        <v>17.48</v>
      </c>
      <c r="D44" s="37" t="str">
        <f t="shared" si="1"/>
        <v/>
      </c>
      <c r="E44" s="20" t="str">
        <f>HYPERLINK("http://www.digikey.ca/product-detail/en/XC3S250E-4VQG100C/122-1525-ND/","XC3S250E-4VQG100C")</f>
        <v>XC3S250E-4VQG100C</v>
      </c>
      <c r="F44" s="14" t="s">
        <v>30</v>
      </c>
      <c r="G44" s="17"/>
      <c r="H44" s="17"/>
      <c r="I44" s="17"/>
      <c r="J44" s="12" t="str">
        <f t="shared" si="2"/>
        <v/>
      </c>
      <c r="K44" s="12" t="str">
        <f t="shared" si="3"/>
        <v/>
      </c>
      <c r="L44" s="12" t="str">
        <f t="shared" si="4"/>
        <v/>
      </c>
      <c r="M44" s="17">
        <f>14*14</f>
        <v>196</v>
      </c>
      <c r="N44" s="12" t="str">
        <f t="shared" si="5"/>
        <v/>
      </c>
      <c r="O44" s="35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</row>
    <row r="45" spans="1:46" x14ac:dyDescent="0.25">
      <c r="B45" s="7"/>
      <c r="C45" s="10"/>
      <c r="D45" s="9" t="str">
        <f t="shared" si="1"/>
        <v/>
      </c>
      <c r="F45" s="2"/>
      <c r="G45" s="7"/>
      <c r="H45" s="7"/>
      <c r="I45" s="7"/>
      <c r="J45" s="6" t="str">
        <f t="shared" si="2"/>
        <v/>
      </c>
      <c r="K45" s="6" t="str">
        <f t="shared" si="3"/>
        <v/>
      </c>
      <c r="L45" s="6" t="str">
        <f t="shared" si="4"/>
        <v/>
      </c>
      <c r="M45" s="7"/>
      <c r="N45" s="6" t="str">
        <f t="shared" si="5"/>
        <v/>
      </c>
    </row>
    <row r="46" spans="1:46" s="11" customFormat="1" x14ac:dyDescent="0.25">
      <c r="B46" s="17">
        <v>1</v>
      </c>
      <c r="C46" s="18">
        <v>14.92</v>
      </c>
      <c r="D46" s="37">
        <f t="shared" si="1"/>
        <v>14.92</v>
      </c>
      <c r="E46" s="19" t="str">
        <f>HYPERLINK("http://www.digikey.ca/product-detail/en/XC3S200A-4VQG100C/122-1594-ND","XC3S200A-4VQG100C")</f>
        <v>XC3S200A-4VQG100C</v>
      </c>
      <c r="F46" s="14" t="s">
        <v>31</v>
      </c>
      <c r="G46" s="17"/>
      <c r="H46" s="17"/>
      <c r="I46" s="17"/>
      <c r="J46" s="12">
        <f t="shared" si="2"/>
        <v>0</v>
      </c>
      <c r="K46" s="12">
        <f t="shared" si="3"/>
        <v>0</v>
      </c>
      <c r="L46" s="12">
        <f t="shared" si="4"/>
        <v>0</v>
      </c>
      <c r="M46" s="17">
        <f>14*14</f>
        <v>196</v>
      </c>
      <c r="N46" s="12">
        <f t="shared" si="5"/>
        <v>196</v>
      </c>
      <c r="O46" s="35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</row>
    <row r="47" spans="1:46" x14ac:dyDescent="0.25">
      <c r="B47" s="7"/>
      <c r="C47" s="10"/>
      <c r="D47" s="9" t="str">
        <f t="shared" si="1"/>
        <v/>
      </c>
      <c r="F47" s="2"/>
      <c r="G47" s="7"/>
      <c r="H47" s="7"/>
      <c r="I47" s="7"/>
      <c r="J47" s="6" t="str">
        <f t="shared" si="2"/>
        <v/>
      </c>
      <c r="K47" s="6" t="str">
        <f t="shared" si="3"/>
        <v/>
      </c>
      <c r="L47" s="6" t="str">
        <f t="shared" si="4"/>
        <v/>
      </c>
      <c r="M47" s="7"/>
      <c r="N47" s="6" t="str">
        <f t="shared" si="5"/>
        <v/>
      </c>
    </row>
    <row r="48" spans="1:46" s="11" customFormat="1" x14ac:dyDescent="0.25">
      <c r="B48" s="17"/>
      <c r="C48" s="18">
        <v>5.91</v>
      </c>
      <c r="D48" s="37" t="str">
        <f t="shared" si="1"/>
        <v/>
      </c>
      <c r="E48" s="20" t="str">
        <f>HYPERLINK("http://www.digikey.ca/product-detail/en/ICE40HX1K-VQ100/220-1567-ND","ICE40HX1K-VQ100")</f>
        <v>ICE40HX1K-VQ100</v>
      </c>
      <c r="F48" s="14" t="s">
        <v>32</v>
      </c>
      <c r="G48" s="17"/>
      <c r="H48" s="17"/>
      <c r="I48" s="17"/>
      <c r="J48" s="12" t="str">
        <f t="shared" si="2"/>
        <v/>
      </c>
      <c r="K48" s="12" t="str">
        <f t="shared" si="3"/>
        <v/>
      </c>
      <c r="L48" s="12" t="str">
        <f t="shared" si="4"/>
        <v/>
      </c>
      <c r="M48" s="17">
        <f>7*7</f>
        <v>49</v>
      </c>
      <c r="N48" s="12" t="str">
        <f t="shared" si="5"/>
        <v/>
      </c>
      <c r="O48" s="35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</row>
    <row r="49" spans="1:46" x14ac:dyDescent="0.25">
      <c r="B49" s="7"/>
      <c r="C49" s="10"/>
      <c r="D49" s="9" t="str">
        <f t="shared" ref="D49:D57" si="6">IF(C49*B49&lt;&gt;0,C49*B49,"")</f>
        <v/>
      </c>
      <c r="J49" s="6" t="str">
        <f t="shared" si="2"/>
        <v/>
      </c>
      <c r="K49" s="6" t="str">
        <f t="shared" si="3"/>
        <v/>
      </c>
      <c r="L49" s="6" t="str">
        <f t="shared" si="4"/>
        <v/>
      </c>
    </row>
    <row r="50" spans="1:46" x14ac:dyDescent="0.25">
      <c r="B50" s="7"/>
      <c r="C50" s="10"/>
      <c r="J50" s="6" t="str">
        <f t="shared" si="2"/>
        <v/>
      </c>
      <c r="K50" s="6" t="str">
        <f t="shared" si="3"/>
        <v/>
      </c>
      <c r="L50" s="6" t="str">
        <f t="shared" si="4"/>
        <v/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B51" s="7"/>
      <c r="C51" s="10"/>
      <c r="D51" s="10"/>
      <c r="J51" s="6" t="str">
        <f t="shared" si="2"/>
        <v/>
      </c>
      <c r="K51" s="6" t="str">
        <f t="shared" si="3"/>
        <v/>
      </c>
      <c r="L51" s="6" t="str">
        <f t="shared" si="4"/>
        <v/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 t="s">
        <v>18</v>
      </c>
      <c r="B52" s="7">
        <v>0.5</v>
      </c>
      <c r="C52" s="10">
        <v>8</v>
      </c>
      <c r="D52" s="10">
        <f>IF(C52*B52&lt;&gt;0,C52*B52,"")</f>
        <v>4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B53" s="7"/>
      <c r="C53" s="10"/>
      <c r="D53" s="10" t="str">
        <f t="shared" si="6"/>
        <v/>
      </c>
      <c r="I53" s="1" t="s">
        <v>49</v>
      </c>
      <c r="J53" s="6">
        <f>SUM(J4:J51)</f>
        <v>16</v>
      </c>
      <c r="K53" s="6">
        <f t="shared" ref="K53:L53" si="7">SUM(K4:K51)</f>
        <v>8</v>
      </c>
      <c r="L53" s="6">
        <f t="shared" si="7"/>
        <v>28</v>
      </c>
      <c r="M53" s="6" t="s">
        <v>38</v>
      </c>
      <c r="N53" s="6">
        <f>SUM(N7:N51)/100</f>
        <v>4.0149999999999997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B54" s="7"/>
      <c r="C54" s="10"/>
      <c r="D54" s="10" t="str">
        <f t="shared" si="6"/>
        <v/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 t="s">
        <v>11</v>
      </c>
      <c r="B55" s="7">
        <v>0.5</v>
      </c>
      <c r="C55" s="10">
        <v>66</v>
      </c>
      <c r="D55" s="10">
        <f t="shared" si="6"/>
        <v>33</v>
      </c>
      <c r="M55" s="6" t="s">
        <v>40</v>
      </c>
      <c r="N55" s="6">
        <f>3*25.4*5*25.4/100</f>
        <v>96.773999999999972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 t="s">
        <v>17</v>
      </c>
      <c r="B56" s="7">
        <v>0.5</v>
      </c>
      <c r="C56" s="10">
        <v>20</v>
      </c>
      <c r="D56" s="10">
        <f t="shared" si="6"/>
        <v>10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B57" s="7"/>
      <c r="C57" s="10"/>
      <c r="D57" s="10" t="str">
        <f t="shared" si="6"/>
        <v/>
      </c>
      <c r="M57" s="6" t="s">
        <v>39</v>
      </c>
      <c r="N57" s="6">
        <f>N55-N53</f>
        <v>92.758999999999972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B58" s="7"/>
      <c r="C58" s="10"/>
      <c r="D58" s="10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 t="s">
        <v>9</v>
      </c>
      <c r="D59" s="10">
        <f>SUM(D7:D57)</f>
        <v>114.60999999999999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 t="s">
        <v>19</v>
      </c>
      <c r="D60" s="10">
        <f>D59*0.13</f>
        <v>14.899299999999998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" t="s">
        <v>10</v>
      </c>
      <c r="D61" s="9">
        <f>D59+D60</f>
        <v>129.5093</v>
      </c>
      <c r="I61" s="6" t="s">
        <v>51</v>
      </c>
      <c r="J61" s="6">
        <f>SUM(J53:L53)</f>
        <v>52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</sheetData>
  <mergeCells count="2">
    <mergeCell ref="P2:AT2"/>
    <mergeCell ref="G1:L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Selection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2014-10-30T17:56:12Z</dcterms:created>
  <dcterms:modified xsi:type="dcterms:W3CDTF">2014-11-03T05:08:34Z</dcterms:modified>
</cp:coreProperties>
</file>