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035" windowHeight="12465"/>
  </bookViews>
  <sheets>
    <sheet name="Part Selectio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9" i="1" l="1"/>
  <c r="H39" i="1"/>
  <c r="H38" i="1"/>
  <c r="H37" i="1"/>
  <c r="H36" i="1"/>
  <c r="H35" i="1"/>
  <c r="H34" i="1"/>
  <c r="H33" i="1"/>
  <c r="H32" i="1"/>
  <c r="H31" i="1"/>
  <c r="H29" i="1"/>
  <c r="H28" i="1"/>
  <c r="H27" i="1"/>
  <c r="H26" i="1"/>
  <c r="G30" i="1"/>
  <c r="H30" i="1" s="1"/>
  <c r="E30" i="1"/>
  <c r="G32" i="1"/>
  <c r="E32" i="1"/>
  <c r="G25" i="1"/>
  <c r="D26" i="1"/>
  <c r="D27" i="1"/>
  <c r="D28" i="1"/>
  <c r="D29" i="1"/>
  <c r="D30" i="1"/>
  <c r="D31" i="1"/>
  <c r="D32" i="1"/>
  <c r="D33" i="1"/>
  <c r="D34" i="1"/>
  <c r="D35" i="1"/>
  <c r="D36" i="1"/>
  <c r="E25" i="1"/>
  <c r="G21" i="1"/>
  <c r="G19" i="1"/>
  <c r="G17" i="1"/>
  <c r="G13" i="1"/>
  <c r="G11" i="1"/>
  <c r="H5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40" i="1"/>
  <c r="H41" i="1"/>
  <c r="H42" i="1"/>
  <c r="H43" i="1"/>
  <c r="H44" i="1"/>
  <c r="H46" i="1"/>
  <c r="H4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7" i="1"/>
  <c r="D38" i="1"/>
  <c r="D39" i="1"/>
  <c r="D40" i="1"/>
  <c r="D41" i="1"/>
  <c r="D42" i="1"/>
  <c r="D43" i="1"/>
  <c r="D44" i="1"/>
  <c r="D45" i="1"/>
  <c r="D46" i="1"/>
  <c r="D47" i="1"/>
  <c r="D6" i="1"/>
  <c r="G6" i="1"/>
  <c r="H6" i="1" s="1"/>
  <c r="G47" i="1"/>
  <c r="G45" i="1"/>
  <c r="H45" i="1" s="1"/>
  <c r="G43" i="1"/>
  <c r="G41" i="1"/>
  <c r="G39" i="1"/>
  <c r="G37" i="1"/>
  <c r="E47" i="1"/>
  <c r="E43" i="1"/>
  <c r="E45" i="1"/>
  <c r="E37" i="1"/>
  <c r="E41" i="1"/>
  <c r="E39" i="1"/>
  <c r="E13" i="1"/>
  <c r="E21" i="1"/>
  <c r="E17" i="1"/>
  <c r="E11" i="1"/>
  <c r="E6" i="1"/>
  <c r="D48" i="1"/>
  <c r="D52" i="1"/>
  <c r="D53" i="1"/>
  <c r="D54" i="1"/>
  <c r="D55" i="1"/>
  <c r="D56" i="1"/>
  <c r="D51" i="1"/>
  <c r="H52" i="1" l="1"/>
  <c r="H56" i="1" s="1"/>
  <c r="D58" i="1"/>
  <c r="D59" i="1" l="1"/>
  <c r="D60" i="1" s="1"/>
</calcChain>
</file>

<file path=xl/sharedStrings.xml><?xml version="1.0" encoding="utf-8"?>
<sst xmlns="http://schemas.openxmlformats.org/spreadsheetml/2006/main" count="49" uniqueCount="43">
  <si>
    <t>Digital</t>
  </si>
  <si>
    <t>Analog</t>
  </si>
  <si>
    <t>PA</t>
  </si>
  <si>
    <t>CAMERA</t>
  </si>
  <si>
    <t>DAC</t>
  </si>
  <si>
    <t>ADC</t>
  </si>
  <si>
    <t>RF</t>
  </si>
  <si>
    <t>FPGA</t>
  </si>
  <si>
    <t>PRICE</t>
  </si>
  <si>
    <t>SUBTOTAL</t>
  </si>
  <si>
    <t>TOTAL</t>
  </si>
  <si>
    <t>BOARD</t>
  </si>
  <si>
    <t>QTY</t>
  </si>
  <si>
    <t>MFR PART NO</t>
  </si>
  <si>
    <t>CameraCube 640x480</t>
  </si>
  <si>
    <t>DESCRIPTION</t>
  </si>
  <si>
    <t>SUPPLY VOLTAGE</t>
  </si>
  <si>
    <t>BOARD SHIPPING</t>
  </si>
  <si>
    <t>PARTS SHIPPING</t>
  </si>
  <si>
    <t>TAX</t>
  </si>
  <si>
    <t>80MSPS</t>
  </si>
  <si>
    <t>125MSPS</t>
  </si>
  <si>
    <t>2CH DIFF IN</t>
  </si>
  <si>
    <t>8BIT 80MSPS</t>
  </si>
  <si>
    <t>RXTX 2.4GHZ IQ</t>
  </si>
  <si>
    <t>8BIT 100MSPS</t>
  </si>
  <si>
    <t>10BIT 80MSPS</t>
  </si>
  <si>
    <t>67IO 1PLL</t>
  </si>
  <si>
    <t>66IO 2DCM</t>
  </si>
  <si>
    <t>68IO 2DCM</t>
  </si>
  <si>
    <t>66IO 4DCM</t>
  </si>
  <si>
    <t>68IO 4DCM</t>
  </si>
  <si>
    <t>72IO 1PLL</t>
  </si>
  <si>
    <t>14x14MM MAX</t>
  </si>
  <si>
    <t>AREA (SQ.MM)</t>
  </si>
  <si>
    <t>SUPPLY</t>
  </si>
  <si>
    <t>Single</t>
  </si>
  <si>
    <t>Main</t>
  </si>
  <si>
    <t>SQ.CM USED</t>
  </si>
  <si>
    <t>SQ.CM REM.</t>
  </si>
  <si>
    <t>SQ.CM AVAIL</t>
  </si>
  <si>
    <t>USB</t>
  </si>
  <si>
    <t>2CH 8BIT DIFF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</si>
</sst>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9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EAF5FC"/>
        <bgColor indexed="64"/>
      </patternFill>
    </fill>
    <fill>
      <patternFill patternType="solid">
        <fgColor rgb="FFEBF9F9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4" borderId="1" applyNumberFormat="0" applyFont="0" applyAlignment="0"/>
    <xf numFmtId="0" fontId="3" fillId="3" borderId="1" applyNumberFormat="0" applyFont="0" applyAlignment="0"/>
  </cellStyleXfs>
  <cellXfs count="37">
    <xf numFmtId="0" fontId="0" fillId="0" borderId="0" xfId="0"/>
    <xf numFmtId="0" fontId="3" fillId="0" borderId="0" xfId="0" applyFont="1"/>
    <xf numFmtId="0" fontId="0" fillId="0" borderId="0" xfId="0" applyFont="1"/>
    <xf numFmtId="164" fontId="0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9" fontId="3" fillId="0" borderId="0" xfId="0" applyNumberFormat="1" applyFont="1" applyAlignment="1">
      <alignment horizontal="center"/>
    </xf>
    <xf numFmtId="169" fontId="0" fillId="0" borderId="0" xfId="0" applyNumberFormat="1" applyFont="1" applyAlignment="1">
      <alignment horizontal="center"/>
    </xf>
    <xf numFmtId="0" fontId="3" fillId="4" borderId="1" xfId="3" applyFont="1"/>
    <xf numFmtId="0" fontId="3" fillId="4" borderId="1" xfId="3" applyFont="1" applyAlignment="1">
      <alignment horizontal="center"/>
    </xf>
    <xf numFmtId="0" fontId="0" fillId="4" borderId="1" xfId="3" applyFont="1" applyAlignment="1">
      <alignment horizontal="left"/>
    </xf>
    <xf numFmtId="0" fontId="0" fillId="4" borderId="1" xfId="3" applyFont="1"/>
    <xf numFmtId="164" fontId="0" fillId="4" borderId="1" xfId="3" applyNumberFormat="1" applyFont="1" applyAlignment="1">
      <alignment horizontal="center"/>
    </xf>
    <xf numFmtId="164" fontId="3" fillId="4" borderId="1" xfId="3" applyNumberFormat="1" applyFont="1" applyAlignment="1">
      <alignment horizontal="center"/>
    </xf>
    <xf numFmtId="0" fontId="0" fillId="4" borderId="1" xfId="3" applyFont="1" applyAlignment="1">
      <alignment horizontal="center"/>
    </xf>
    <xf numFmtId="169" fontId="0" fillId="4" borderId="1" xfId="3" applyNumberFormat="1" applyFont="1" applyAlignment="1">
      <alignment horizontal="center"/>
    </xf>
    <xf numFmtId="0" fontId="5" fillId="4" borderId="1" xfId="3" applyFont="1" applyAlignment="1">
      <alignment horizontal="left"/>
    </xf>
    <xf numFmtId="0" fontId="5" fillId="4" borderId="1" xfId="2" applyFill="1" applyBorder="1" applyAlignment="1">
      <alignment horizontal="left"/>
    </xf>
    <xf numFmtId="0" fontId="3" fillId="3" borderId="1" xfId="4" applyFont="1" applyAlignment="1">
      <alignment horizontal="center"/>
    </xf>
    <xf numFmtId="164" fontId="0" fillId="3" borderId="1" xfId="4" applyNumberFormat="1" applyFont="1"/>
    <xf numFmtId="16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2" fillId="2" borderId="1" xfId="1" applyNumberFormat="1" applyBorder="1" applyAlignment="1">
      <alignment horizontal="center"/>
    </xf>
    <xf numFmtId="164" fontId="6" fillId="2" borderId="1" xfId="1" applyNumberFormat="1" applyFont="1" applyBorder="1" applyAlignment="1">
      <alignment horizontal="center"/>
    </xf>
    <xf numFmtId="164" fontId="1" fillId="3" borderId="1" xfId="4" applyNumberFormat="1" applyFont="1"/>
    <xf numFmtId="0" fontId="1" fillId="4" borderId="1" xfId="3" applyFont="1" applyAlignment="1">
      <alignment horizontal="center"/>
    </xf>
    <xf numFmtId="0" fontId="5" fillId="4" borderId="1" xfId="2" applyFill="1" applyBorder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4" borderId="1" xfId="3" applyFont="1" applyAlignment="1">
      <alignment horizontal="right"/>
    </xf>
    <xf numFmtId="0" fontId="3" fillId="4" borderId="1" xfId="3" applyFont="1" applyAlignment="1">
      <alignment horizontal="right"/>
    </xf>
  </cellXfs>
  <cellStyles count="5">
    <cellStyle name="Good" xfId="1" builtinId="26"/>
    <cellStyle name="Hyperlink" xfId="2" builtinId="8"/>
    <cellStyle name="Normal" xfId="0" builtinId="0"/>
    <cellStyle name="Row1" xfId="3"/>
    <cellStyle name="Row2" xfId="4"/>
  </cellStyles>
  <dxfs count="0"/>
  <tableStyles count="0" defaultTableStyle="TableStyleMedium2" defaultPivotStyle="PivotStyleLight16"/>
  <colors>
    <mruColors>
      <color rgb="FFEBF9F9"/>
      <color rgb="FFE9FBFB"/>
      <color rgb="FFEAF5FC"/>
      <color rgb="FFECF3F8"/>
      <color rgb="FFE3EDF9"/>
      <color rgb="FFE0EB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tabSelected="1" zoomScale="85" zoomScaleNormal="85" workbookViewId="0">
      <pane ySplit="2" topLeftCell="A3" activePane="bottomLeft" state="frozen"/>
      <selection pane="bottomLeft" activeCell="E21" sqref="E21"/>
    </sheetView>
  </sheetViews>
  <sheetFormatPr defaultRowHeight="15" x14ac:dyDescent="0.25"/>
  <cols>
    <col min="1" max="1" width="23.5703125" style="1" customWidth="1"/>
    <col min="2" max="2" width="7.85546875" style="6" customWidth="1"/>
    <col min="3" max="3" width="10.5703125" style="9" customWidth="1"/>
    <col min="4" max="4" width="13.140625" style="9" customWidth="1"/>
    <col min="5" max="5" width="25.140625" style="5" customWidth="1"/>
    <col min="6" max="6" width="25.140625" style="1" customWidth="1"/>
    <col min="7" max="7" width="19.85546875" style="6" customWidth="1"/>
    <col min="8" max="8" width="15.7109375" style="6" customWidth="1"/>
    <col min="9" max="9" width="14.85546875" style="33" customWidth="1"/>
    <col min="10" max="40" width="4.7109375" style="4" customWidth="1"/>
    <col min="41" max="16384" width="9.140625" style="1"/>
  </cols>
  <sheetData>
    <row r="1" spans="1:41" customFormat="1" x14ac:dyDescent="0.25">
      <c r="B1" s="8" t="s">
        <v>12</v>
      </c>
      <c r="C1" s="23" t="s">
        <v>8</v>
      </c>
      <c r="D1" s="23" t="s">
        <v>9</v>
      </c>
      <c r="E1" s="24" t="s">
        <v>13</v>
      </c>
      <c r="F1" s="24" t="s">
        <v>15</v>
      </c>
      <c r="G1" s="8" t="s">
        <v>34</v>
      </c>
      <c r="H1" s="8" t="s">
        <v>9</v>
      </c>
      <c r="I1" s="31" t="s">
        <v>35</v>
      </c>
      <c r="J1" s="21" t="s">
        <v>16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</row>
    <row r="2" spans="1:41" customFormat="1" x14ac:dyDescent="0.25">
      <c r="G2" s="25"/>
      <c r="H2" s="25"/>
      <c r="I2" s="32"/>
      <c r="J2" s="22">
        <v>1.5</v>
      </c>
      <c r="K2" s="22">
        <v>1.6</v>
      </c>
      <c r="L2" s="22">
        <v>1.7</v>
      </c>
      <c r="M2" s="22">
        <v>1.8</v>
      </c>
      <c r="N2" s="22">
        <v>1.9</v>
      </c>
      <c r="O2" s="22">
        <v>2</v>
      </c>
      <c r="P2" s="22">
        <v>2.1</v>
      </c>
      <c r="Q2" s="22">
        <v>2.2000000000000002</v>
      </c>
      <c r="R2" s="22">
        <v>2.2999999999999998</v>
      </c>
      <c r="S2" s="22">
        <v>2.4</v>
      </c>
      <c r="T2" s="22">
        <v>2.5</v>
      </c>
      <c r="U2" s="22">
        <v>2.6</v>
      </c>
      <c r="V2" s="28">
        <v>2.7</v>
      </c>
      <c r="W2" s="28">
        <v>2.8</v>
      </c>
      <c r="X2" s="28">
        <v>2.9</v>
      </c>
      <c r="Y2" s="28">
        <v>3</v>
      </c>
      <c r="Z2" s="28">
        <v>3.1</v>
      </c>
      <c r="AA2" s="22">
        <v>3.2</v>
      </c>
      <c r="AB2" s="22">
        <v>3.3</v>
      </c>
      <c r="AC2" s="22">
        <v>3.4</v>
      </c>
      <c r="AD2" s="22">
        <v>3.5</v>
      </c>
      <c r="AE2" s="22">
        <v>3.6</v>
      </c>
      <c r="AF2" s="22">
        <v>3.7</v>
      </c>
      <c r="AG2" s="22">
        <v>3.8</v>
      </c>
      <c r="AH2" s="22">
        <v>3.9</v>
      </c>
      <c r="AI2" s="22">
        <v>4</v>
      </c>
      <c r="AJ2" s="22">
        <v>4.0999999999999996</v>
      </c>
      <c r="AK2" s="22">
        <v>4.2</v>
      </c>
      <c r="AL2" s="22">
        <v>4.3</v>
      </c>
      <c r="AM2" s="22">
        <v>4.4000000000000004</v>
      </c>
      <c r="AN2" s="22">
        <v>4.5</v>
      </c>
    </row>
    <row r="3" spans="1:41" x14ac:dyDescent="0.25">
      <c r="B3" s="1"/>
      <c r="C3" s="1"/>
      <c r="D3" s="1"/>
      <c r="E3" s="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2"/>
    </row>
    <row r="4" spans="1:41" x14ac:dyDescent="0.25">
      <c r="B4" s="7"/>
      <c r="C4" s="10"/>
      <c r="D4" s="10"/>
      <c r="I4" s="3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2"/>
    </row>
    <row r="5" spans="1:41" x14ac:dyDescent="0.25">
      <c r="A5" s="1" t="s">
        <v>3</v>
      </c>
      <c r="B5" s="7"/>
      <c r="C5" s="10"/>
      <c r="D5" s="10"/>
      <c r="F5" s="2"/>
      <c r="G5" s="7"/>
      <c r="H5" s="7"/>
      <c r="I5" s="3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2"/>
    </row>
    <row r="6" spans="1:41" s="11" customFormat="1" x14ac:dyDescent="0.25">
      <c r="B6" s="17">
        <v>1</v>
      </c>
      <c r="C6" s="18">
        <v>10.59</v>
      </c>
      <c r="D6" s="18">
        <f>IF(B6&lt;&gt;0,B6*C6,"")</f>
        <v>10.59</v>
      </c>
      <c r="E6" s="19" t="str">
        <f>HYPERLINK("http://www.digikey.ca/product-detail/en/OVM7690-R20A/884-1019-1-ND/","OVM7690-R20A")</f>
        <v>OVM7690-R20A</v>
      </c>
      <c r="F6" s="14" t="s">
        <v>14</v>
      </c>
      <c r="G6" s="17">
        <f>2.5*3</f>
        <v>7.5</v>
      </c>
      <c r="H6" s="17">
        <f>IF(B6&lt;&gt;0,B6*G6,"")</f>
        <v>7.5</v>
      </c>
      <c r="I6" s="35" t="s">
        <v>0</v>
      </c>
      <c r="J6" s="15"/>
      <c r="K6" s="15"/>
      <c r="L6" s="26"/>
      <c r="M6" s="26"/>
      <c r="N6" s="26"/>
      <c r="O6" s="26"/>
      <c r="P6" s="26"/>
      <c r="Q6" s="26"/>
      <c r="R6" s="26"/>
      <c r="S6" s="26"/>
      <c r="T6" s="26"/>
      <c r="U6" s="26"/>
      <c r="V6" s="27"/>
      <c r="W6" s="27"/>
      <c r="X6" s="27"/>
      <c r="Y6" s="27"/>
      <c r="Z6" s="16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4"/>
    </row>
    <row r="7" spans="1:41" s="11" customFormat="1" x14ac:dyDescent="0.25">
      <c r="B7" s="17"/>
      <c r="C7" s="18"/>
      <c r="D7" s="18" t="str">
        <f t="shared" ref="D7:D47" si="0">IF(B7&lt;&gt;0,B7*C7,"")</f>
        <v/>
      </c>
      <c r="E7" s="13"/>
      <c r="F7" s="14"/>
      <c r="G7" s="17"/>
      <c r="H7" s="17" t="str">
        <f t="shared" ref="H7:H47" si="1">IF(B7&lt;&gt;0,B7*G7,"")</f>
        <v/>
      </c>
      <c r="I7" s="35" t="s">
        <v>1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26"/>
      <c r="V7" s="27"/>
      <c r="W7" s="27"/>
      <c r="X7" s="27"/>
      <c r="Y7" s="27"/>
      <c r="Z7" s="16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4"/>
    </row>
    <row r="8" spans="1:41" x14ac:dyDescent="0.25">
      <c r="B8" s="7"/>
      <c r="C8" s="10"/>
      <c r="D8" s="10" t="str">
        <f t="shared" si="0"/>
        <v/>
      </c>
      <c r="F8" s="2"/>
      <c r="G8" s="7"/>
      <c r="H8" s="7" t="str">
        <f t="shared" si="1"/>
        <v/>
      </c>
      <c r="I8" s="3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2"/>
    </row>
    <row r="9" spans="1:41" x14ac:dyDescent="0.25">
      <c r="B9" s="7"/>
      <c r="C9" s="10"/>
      <c r="D9" s="10" t="str">
        <f t="shared" si="0"/>
        <v/>
      </c>
      <c r="F9" s="2"/>
      <c r="G9" s="7"/>
      <c r="H9" s="7" t="str">
        <f t="shared" si="1"/>
        <v/>
      </c>
      <c r="I9" s="3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2"/>
    </row>
    <row r="10" spans="1:41" x14ac:dyDescent="0.25">
      <c r="A10" s="1" t="s">
        <v>4</v>
      </c>
      <c r="B10" s="7"/>
      <c r="C10" s="10"/>
      <c r="D10" s="10" t="str">
        <f t="shared" si="0"/>
        <v/>
      </c>
      <c r="F10" s="1" t="s">
        <v>42</v>
      </c>
      <c r="H10" s="6" t="str">
        <f t="shared" si="1"/>
        <v/>
      </c>
      <c r="I10" s="3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2"/>
    </row>
    <row r="11" spans="1:41" s="11" customFormat="1" x14ac:dyDescent="0.25">
      <c r="B11" s="17"/>
      <c r="C11" s="18">
        <v>16.71</v>
      </c>
      <c r="D11" s="18" t="str">
        <f t="shared" si="0"/>
        <v/>
      </c>
      <c r="E11" s="19" t="str">
        <f>HYPERLINK("http://www.digikey.ca/product-detail/en/MAX5851ETL%2B/MAX5851ETL%2B-ND","MAX5851ETL+")</f>
        <v>MAX5851ETL+</v>
      </c>
      <c r="F11" s="14" t="s">
        <v>20</v>
      </c>
      <c r="G11" s="17">
        <f>6*6</f>
        <v>36</v>
      </c>
      <c r="H11" s="17" t="str">
        <f t="shared" si="1"/>
        <v/>
      </c>
      <c r="I11" s="35" t="s">
        <v>36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27"/>
      <c r="W11" s="27"/>
      <c r="X11" s="27"/>
      <c r="Y11" s="27"/>
      <c r="Z11" s="27"/>
      <c r="AA11" s="26"/>
      <c r="AB11" s="26"/>
      <c r="AC11" s="26"/>
      <c r="AD11" s="26"/>
      <c r="AE11" s="26"/>
      <c r="AF11" s="15"/>
      <c r="AG11" s="15"/>
      <c r="AH11" s="15"/>
      <c r="AI11" s="15"/>
      <c r="AJ11" s="15"/>
      <c r="AK11" s="15"/>
      <c r="AL11" s="15"/>
      <c r="AM11" s="15"/>
      <c r="AN11" s="15"/>
      <c r="AO11" s="14"/>
    </row>
    <row r="12" spans="1:41" x14ac:dyDescent="0.25">
      <c r="B12" s="7"/>
      <c r="C12" s="10"/>
      <c r="D12" s="10" t="str">
        <f t="shared" si="0"/>
        <v/>
      </c>
      <c r="F12" s="2"/>
      <c r="G12" s="7"/>
      <c r="H12" s="7" t="str">
        <f t="shared" si="1"/>
        <v/>
      </c>
      <c r="I12" s="3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2"/>
    </row>
    <row r="13" spans="1:41" s="11" customFormat="1" x14ac:dyDescent="0.25">
      <c r="B13" s="17">
        <v>1</v>
      </c>
      <c r="C13" s="18">
        <v>13.35</v>
      </c>
      <c r="D13" s="18">
        <f t="shared" si="0"/>
        <v>13.35</v>
      </c>
      <c r="E13" s="20" t="str">
        <f>HYPERLINK("http://www.digikey.ca/product-detail/en/AD9114BCPZ/AD9114BCPZ-ND","AD9114BCPZ")</f>
        <v>AD9114BCPZ</v>
      </c>
      <c r="F13" s="14" t="s">
        <v>21</v>
      </c>
      <c r="G13" s="17">
        <f>6*6</f>
        <v>36</v>
      </c>
      <c r="H13" s="17">
        <f t="shared" si="1"/>
        <v>36</v>
      </c>
      <c r="I13" s="35" t="s">
        <v>36</v>
      </c>
      <c r="J13" s="15"/>
      <c r="K13" s="15"/>
      <c r="L13" s="15"/>
      <c r="M13" s="26"/>
      <c r="N13" s="26"/>
      <c r="O13" s="26"/>
      <c r="P13" s="26"/>
      <c r="Q13" s="26"/>
      <c r="R13" s="26"/>
      <c r="S13" s="26"/>
      <c r="T13" s="26"/>
      <c r="U13" s="26"/>
      <c r="V13" s="27"/>
      <c r="W13" s="27"/>
      <c r="X13" s="27"/>
      <c r="Y13" s="27"/>
      <c r="Z13" s="27"/>
      <c r="AA13" s="26"/>
      <c r="AB13" s="26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4"/>
    </row>
    <row r="14" spans="1:41" x14ac:dyDescent="0.25">
      <c r="B14" s="7"/>
      <c r="C14" s="10"/>
      <c r="D14" s="10" t="str">
        <f t="shared" si="0"/>
        <v/>
      </c>
      <c r="F14" s="2"/>
      <c r="G14" s="7"/>
      <c r="H14" s="7" t="str">
        <f t="shared" si="1"/>
        <v/>
      </c>
      <c r="I14" s="3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2"/>
    </row>
    <row r="15" spans="1:41" x14ac:dyDescent="0.25">
      <c r="B15" s="7"/>
      <c r="C15" s="10"/>
      <c r="D15" s="10" t="str">
        <f t="shared" si="0"/>
        <v/>
      </c>
      <c r="F15" s="2"/>
      <c r="G15" s="7"/>
      <c r="H15" s="7" t="str">
        <f t="shared" si="1"/>
        <v/>
      </c>
      <c r="I15" s="3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2"/>
    </row>
    <row r="16" spans="1:41" x14ac:dyDescent="0.25">
      <c r="A16" s="1" t="s">
        <v>5</v>
      </c>
      <c r="B16" s="7"/>
      <c r="C16" s="10"/>
      <c r="D16" s="10" t="str">
        <f t="shared" si="0"/>
        <v/>
      </c>
      <c r="F16" s="1" t="s">
        <v>22</v>
      </c>
      <c r="H16" s="6" t="str">
        <f t="shared" si="1"/>
        <v/>
      </c>
      <c r="I16" s="3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2"/>
    </row>
    <row r="17" spans="1:41" s="11" customFormat="1" x14ac:dyDescent="0.25">
      <c r="B17" s="17">
        <v>1</v>
      </c>
      <c r="C17" s="18">
        <v>15.12</v>
      </c>
      <c r="D17" s="18">
        <f t="shared" si="0"/>
        <v>15.12</v>
      </c>
      <c r="E17" s="19" t="str">
        <f>HYPERLINK("http://www.digikey.ca/product-detail/en/AD9288BSTZ-80/AD9288BSTZ-80-ND","AD9288BSTZ-80")</f>
        <v>AD9288BSTZ-80</v>
      </c>
      <c r="F17" s="14" t="s">
        <v>23</v>
      </c>
      <c r="G17" s="17">
        <f>7*7</f>
        <v>49</v>
      </c>
      <c r="H17" s="17">
        <f t="shared" si="1"/>
        <v>49</v>
      </c>
      <c r="I17" s="35" t="s">
        <v>36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27"/>
      <c r="W17" s="27"/>
      <c r="X17" s="27"/>
      <c r="Y17" s="27"/>
      <c r="Z17" s="27"/>
      <c r="AA17" s="26"/>
      <c r="AB17" s="26"/>
      <c r="AC17" s="26"/>
      <c r="AD17" s="26"/>
      <c r="AE17" s="26"/>
      <c r="AF17" s="15"/>
      <c r="AG17" s="15"/>
      <c r="AH17" s="15"/>
      <c r="AI17" s="15"/>
      <c r="AJ17" s="15"/>
      <c r="AK17" s="15"/>
      <c r="AL17" s="15"/>
      <c r="AM17" s="15"/>
      <c r="AN17" s="15"/>
      <c r="AO17" s="14"/>
    </row>
    <row r="18" spans="1:41" x14ac:dyDescent="0.25">
      <c r="B18" s="7"/>
      <c r="C18" s="10"/>
      <c r="D18" s="10" t="str">
        <f t="shared" si="0"/>
        <v/>
      </c>
      <c r="F18" s="2"/>
      <c r="G18" s="7"/>
      <c r="H18" s="7" t="str">
        <f t="shared" si="1"/>
        <v/>
      </c>
      <c r="I18" s="3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2"/>
    </row>
    <row r="19" spans="1:41" s="11" customFormat="1" x14ac:dyDescent="0.25">
      <c r="B19" s="17"/>
      <c r="C19" s="18">
        <v>19.57</v>
      </c>
      <c r="D19" s="18" t="str">
        <f t="shared" si="0"/>
        <v/>
      </c>
      <c r="E19" s="20" t="str">
        <f>HYPERLINK("http://www.digikey.ca/product-detail/en/MAX19506ETM%2B/MAX19506ETM%2B-ND","MAX19506ETM+")</f>
        <v>MAX19506ETM+</v>
      </c>
      <c r="F19" s="14" t="s">
        <v>25</v>
      </c>
      <c r="G19" s="17">
        <f>7*7</f>
        <v>49</v>
      </c>
      <c r="H19" s="17" t="str">
        <f t="shared" si="1"/>
        <v/>
      </c>
      <c r="I19" s="35" t="s">
        <v>36</v>
      </c>
      <c r="J19" s="15"/>
      <c r="K19" s="15"/>
      <c r="L19" s="15"/>
      <c r="M19" s="26"/>
      <c r="N19" s="15"/>
      <c r="O19" s="15"/>
      <c r="P19" s="15"/>
      <c r="Q19" s="15"/>
      <c r="R19" s="26"/>
      <c r="S19" s="26"/>
      <c r="T19" s="26"/>
      <c r="U19" s="26"/>
      <c r="V19" s="27"/>
      <c r="W19" s="27"/>
      <c r="X19" s="27"/>
      <c r="Y19" s="27"/>
      <c r="Z19" s="27"/>
      <c r="AA19" s="26"/>
      <c r="AB19" s="26"/>
      <c r="AC19" s="26"/>
      <c r="AD19" s="26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4"/>
    </row>
    <row r="20" spans="1:41" x14ac:dyDescent="0.25">
      <c r="B20" s="7"/>
      <c r="C20" s="10"/>
      <c r="D20" s="10" t="str">
        <f t="shared" si="0"/>
        <v/>
      </c>
      <c r="F20" s="2"/>
      <c r="G20" s="7"/>
      <c r="H20" s="7" t="str">
        <f t="shared" si="1"/>
        <v/>
      </c>
      <c r="I20" s="3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2"/>
    </row>
    <row r="21" spans="1:41" s="11" customFormat="1" x14ac:dyDescent="0.25">
      <c r="B21" s="17"/>
      <c r="C21" s="18">
        <v>19.97</v>
      </c>
      <c r="D21" s="18" t="str">
        <f t="shared" si="0"/>
        <v/>
      </c>
      <c r="E21" s="19" t="str">
        <f>HYPERLINK("http://www.digikey.ca/product-detail/en/LTC2289CUP%23PBF/LTC2289CUP%23PBF-ND","LTC2289CUP#PBF")</f>
        <v>LTC2289CUP#PBF</v>
      </c>
      <c r="F21" s="14" t="s">
        <v>26</v>
      </c>
      <c r="G21" s="17">
        <f>9*9</f>
        <v>81</v>
      </c>
      <c r="H21" s="17" t="str">
        <f t="shared" si="1"/>
        <v/>
      </c>
      <c r="I21" s="35" t="s">
        <v>36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27"/>
      <c r="W21" s="27"/>
      <c r="X21" s="27"/>
      <c r="Y21" s="27"/>
      <c r="Z21" s="27"/>
      <c r="AA21" s="26"/>
      <c r="AB21" s="26"/>
      <c r="AC21" s="26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4"/>
    </row>
    <row r="22" spans="1:41" x14ac:dyDescent="0.25">
      <c r="B22" s="7"/>
      <c r="C22" s="10"/>
      <c r="D22" s="10" t="str">
        <f t="shared" si="0"/>
        <v/>
      </c>
      <c r="F22" s="2"/>
      <c r="G22" s="7"/>
      <c r="H22" s="7" t="str">
        <f t="shared" si="1"/>
        <v/>
      </c>
      <c r="I22" s="3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2"/>
    </row>
    <row r="23" spans="1:41" x14ac:dyDescent="0.25">
      <c r="B23" s="7"/>
      <c r="C23" s="10"/>
      <c r="D23" s="10" t="str">
        <f t="shared" si="0"/>
        <v/>
      </c>
      <c r="F23" s="2"/>
      <c r="G23" s="7"/>
      <c r="H23" s="7" t="str">
        <f t="shared" si="1"/>
        <v/>
      </c>
      <c r="I23" s="34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2"/>
    </row>
    <row r="24" spans="1:41" x14ac:dyDescent="0.25">
      <c r="A24" s="1" t="s">
        <v>6</v>
      </c>
      <c r="B24" s="7"/>
      <c r="C24" s="10"/>
      <c r="D24" s="10" t="str">
        <f t="shared" si="0"/>
        <v/>
      </c>
      <c r="F24" s="2"/>
      <c r="G24" s="7"/>
      <c r="H24" s="7" t="str">
        <f t="shared" si="1"/>
        <v/>
      </c>
      <c r="I24" s="34"/>
    </row>
    <row r="25" spans="1:41" s="11" customFormat="1" x14ac:dyDescent="0.25">
      <c r="B25" s="17">
        <v>1</v>
      </c>
      <c r="C25" s="18">
        <v>7.84</v>
      </c>
      <c r="D25" s="18">
        <f t="shared" si="0"/>
        <v>7.84</v>
      </c>
      <c r="E25" s="20" t="str">
        <f>HYPERLINK("http://www.digikey.ca/product-detail/en/MAX2830ETM%2B/MAX2830ETM%2B-ND","MAX2830ETM+")</f>
        <v>MAX2830ETM+</v>
      </c>
      <c r="F25" s="14" t="s">
        <v>24</v>
      </c>
      <c r="G25" s="17">
        <f>7*7</f>
        <v>49</v>
      </c>
      <c r="H25" s="17">
        <f t="shared" si="1"/>
        <v>49</v>
      </c>
      <c r="I25" s="35" t="s">
        <v>37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27"/>
      <c r="W25" s="27"/>
      <c r="X25" s="27"/>
      <c r="Y25" s="27"/>
      <c r="Z25" s="27"/>
      <c r="AA25" s="26"/>
      <c r="AB25" s="26"/>
      <c r="AC25" s="26"/>
      <c r="AD25" s="26"/>
      <c r="AE25" s="26"/>
      <c r="AF25" s="15"/>
      <c r="AG25" s="15"/>
      <c r="AH25" s="15"/>
      <c r="AI25" s="15"/>
      <c r="AJ25" s="15"/>
      <c r="AK25" s="15"/>
      <c r="AL25" s="16"/>
      <c r="AM25" s="16"/>
      <c r="AN25" s="16"/>
    </row>
    <row r="26" spans="1:41" s="11" customFormat="1" x14ac:dyDescent="0.25">
      <c r="B26" s="17"/>
      <c r="C26" s="18"/>
      <c r="D26" s="18" t="str">
        <f t="shared" si="0"/>
        <v/>
      </c>
      <c r="E26" s="13"/>
      <c r="G26" s="12"/>
      <c r="H26" s="12" t="str">
        <f t="shared" si="1"/>
        <v/>
      </c>
      <c r="I26" s="35" t="s">
        <v>2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27"/>
      <c r="W26" s="27"/>
      <c r="X26" s="27"/>
      <c r="Y26" s="27"/>
      <c r="Z26" s="27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16"/>
      <c r="AM26" s="16"/>
      <c r="AN26" s="16"/>
    </row>
    <row r="27" spans="1:41" x14ac:dyDescent="0.25">
      <c r="B27" s="7"/>
      <c r="C27" s="10"/>
      <c r="D27" s="10" t="str">
        <f t="shared" si="0"/>
        <v/>
      </c>
      <c r="H27" s="6" t="str">
        <f t="shared" si="1"/>
        <v/>
      </c>
    </row>
    <row r="28" spans="1:41" x14ac:dyDescent="0.25">
      <c r="B28" s="7"/>
      <c r="C28" s="10"/>
      <c r="D28" s="10" t="str">
        <f t="shared" si="0"/>
        <v/>
      </c>
      <c r="H28" s="6" t="str">
        <f t="shared" si="1"/>
        <v/>
      </c>
    </row>
    <row r="29" spans="1:41" x14ac:dyDescent="0.25">
      <c r="A29" s="1" t="s">
        <v>41</v>
      </c>
      <c r="B29" s="7"/>
      <c r="C29" s="10"/>
      <c r="D29" s="10" t="str">
        <f t="shared" si="0"/>
        <v/>
      </c>
      <c r="H29" s="6" t="str">
        <f t="shared" si="1"/>
        <v/>
      </c>
    </row>
    <row r="30" spans="1:41" s="11" customFormat="1" x14ac:dyDescent="0.25">
      <c r="B30" s="17">
        <v>1</v>
      </c>
      <c r="C30" s="18">
        <v>5.79</v>
      </c>
      <c r="D30" s="18">
        <f t="shared" si="0"/>
        <v>5.79</v>
      </c>
      <c r="E30" s="30" t="str">
        <f>HYPERLINK("http://www.digikey.ca/product-detail/en/FT232HQ-REEL/768-1102-1-ND/","FT232HQ-REEL")</f>
        <v>FT232HQ-REEL</v>
      </c>
      <c r="G30" s="29">
        <f>8*8</f>
        <v>64</v>
      </c>
      <c r="H30" s="17">
        <f t="shared" si="1"/>
        <v>64</v>
      </c>
      <c r="I30" s="3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26"/>
      <c r="Z30" s="26"/>
      <c r="AA30" s="26"/>
      <c r="AB30" s="26"/>
      <c r="AC30" s="26"/>
      <c r="AD30" s="26"/>
      <c r="AE30" s="26"/>
      <c r="AF30" s="16"/>
      <c r="AG30" s="16"/>
      <c r="AH30" s="16"/>
      <c r="AI30" s="16"/>
      <c r="AJ30" s="16"/>
      <c r="AK30" s="16"/>
      <c r="AL30" s="16"/>
      <c r="AM30" s="16"/>
      <c r="AN30" s="16"/>
    </row>
    <row r="31" spans="1:41" x14ac:dyDescent="0.25">
      <c r="B31" s="7"/>
      <c r="C31" s="10"/>
      <c r="D31" s="10" t="str">
        <f t="shared" si="0"/>
        <v/>
      </c>
      <c r="H31" s="6" t="str">
        <f t="shared" si="1"/>
        <v/>
      </c>
    </row>
    <row r="32" spans="1:41" s="11" customFormat="1" x14ac:dyDescent="0.25">
      <c r="B32" s="17"/>
      <c r="C32" s="18">
        <v>6.03</v>
      </c>
      <c r="D32" s="18" t="str">
        <f t="shared" si="0"/>
        <v/>
      </c>
      <c r="E32" s="20" t="str">
        <f>HYPERLINK("http://www.digikey.ca/product-detail/en/FT232HL-REEL/768-1101-1-ND","FT232HL-REEL")</f>
        <v>FT232HL-REEL</v>
      </c>
      <c r="G32" s="29">
        <f>7*7</f>
        <v>49</v>
      </c>
      <c r="H32" s="12" t="str">
        <f t="shared" si="1"/>
        <v/>
      </c>
      <c r="I32" s="3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26"/>
      <c r="Z32" s="26"/>
      <c r="AA32" s="26"/>
      <c r="AB32" s="26"/>
      <c r="AC32" s="26"/>
      <c r="AD32" s="26"/>
      <c r="AE32" s="26"/>
      <c r="AF32" s="16"/>
      <c r="AG32" s="16"/>
      <c r="AH32" s="16"/>
      <c r="AI32" s="16"/>
      <c r="AJ32" s="16"/>
      <c r="AK32" s="16"/>
      <c r="AL32" s="16"/>
      <c r="AM32" s="16"/>
      <c r="AN32" s="16"/>
    </row>
    <row r="33" spans="1:40" x14ac:dyDescent="0.25">
      <c r="B33" s="7"/>
      <c r="C33" s="10"/>
      <c r="D33" s="10" t="str">
        <f t="shared" si="0"/>
        <v/>
      </c>
      <c r="H33" s="6" t="str">
        <f t="shared" si="1"/>
        <v/>
      </c>
    </row>
    <row r="34" spans="1:40" x14ac:dyDescent="0.25">
      <c r="B34" s="7"/>
      <c r="C34" s="10"/>
      <c r="D34" s="10" t="str">
        <f t="shared" si="0"/>
        <v/>
      </c>
      <c r="H34" s="6" t="str">
        <f t="shared" si="1"/>
        <v/>
      </c>
    </row>
    <row r="35" spans="1:40" x14ac:dyDescent="0.25">
      <c r="B35" s="7"/>
      <c r="C35" s="10"/>
      <c r="D35" s="10" t="str">
        <f t="shared" si="0"/>
        <v/>
      </c>
      <c r="H35" s="6" t="str">
        <f t="shared" si="1"/>
        <v/>
      </c>
    </row>
    <row r="36" spans="1:40" x14ac:dyDescent="0.25">
      <c r="A36" s="1" t="s">
        <v>7</v>
      </c>
      <c r="B36" s="7"/>
      <c r="C36" s="10"/>
      <c r="D36" s="10" t="str">
        <f t="shared" si="0"/>
        <v/>
      </c>
      <c r="F36" s="1" t="s">
        <v>33</v>
      </c>
      <c r="H36" s="6" t="str">
        <f t="shared" si="1"/>
        <v/>
      </c>
    </row>
    <row r="37" spans="1:40" s="11" customFormat="1" x14ac:dyDescent="0.25">
      <c r="B37" s="17"/>
      <c r="C37" s="18">
        <v>7.38</v>
      </c>
      <c r="D37" s="18" t="str">
        <f t="shared" si="0"/>
        <v/>
      </c>
      <c r="E37" s="20" t="str">
        <f>HYPERLINK("http://www.digikey.ca/product-detail/en/XC3S50A-4VQG100C/122-1592-ND","XC3S50A-4VQG100C")</f>
        <v>XC3S50A-4VQG100C</v>
      </c>
      <c r="F37" s="14" t="s">
        <v>29</v>
      </c>
      <c r="G37" s="17">
        <f>14*14</f>
        <v>196</v>
      </c>
      <c r="H37" s="17" t="str">
        <f t="shared" si="1"/>
        <v/>
      </c>
      <c r="I37" s="3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x14ac:dyDescent="0.25">
      <c r="B38" s="7"/>
      <c r="C38" s="10"/>
      <c r="D38" s="10" t="str">
        <f t="shared" si="0"/>
        <v/>
      </c>
      <c r="H38" s="6" t="str">
        <f t="shared" si="1"/>
        <v/>
      </c>
    </row>
    <row r="39" spans="1:40" s="11" customFormat="1" x14ac:dyDescent="0.25">
      <c r="B39" s="17"/>
      <c r="C39" s="18">
        <v>5.12</v>
      </c>
      <c r="D39" s="18" t="str">
        <f t="shared" si="0"/>
        <v/>
      </c>
      <c r="E39" s="20" t="str">
        <f>HYPERLINK("http://www.digikey.ca/product-detail/en/ICE40LP1K-QN84/220-1561-ND","ICE40LP1K-QN84")</f>
        <v>ICE40LP1K-QN84</v>
      </c>
      <c r="F39" s="14" t="s">
        <v>27</v>
      </c>
      <c r="G39" s="17">
        <f>5*5</f>
        <v>25</v>
      </c>
      <c r="H39" s="17" t="str">
        <f t="shared" si="1"/>
        <v/>
      </c>
      <c r="I39" s="3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x14ac:dyDescent="0.25">
      <c r="B40" s="7"/>
      <c r="C40" s="10"/>
      <c r="D40" s="10" t="str">
        <f t="shared" si="0"/>
        <v/>
      </c>
      <c r="F40" s="2"/>
      <c r="G40" s="7"/>
      <c r="H40" s="7" t="str">
        <f t="shared" si="1"/>
        <v/>
      </c>
    </row>
    <row r="41" spans="1:40" s="11" customFormat="1" x14ac:dyDescent="0.25">
      <c r="B41" s="17"/>
      <c r="C41" s="18">
        <v>12.67</v>
      </c>
      <c r="D41" s="18" t="str">
        <f t="shared" si="0"/>
        <v/>
      </c>
      <c r="E41" s="20" t="str">
        <f>HYPERLINK("http://www.digikey.ca/product-detail/en/XC3S100E-4VQG100C/122-1479-ND","XC3S100E-4VQG100C")</f>
        <v>XC3S100E-4VQG100C</v>
      </c>
      <c r="F41" s="14" t="s">
        <v>28</v>
      </c>
      <c r="G41" s="17">
        <f>14*14</f>
        <v>196</v>
      </c>
      <c r="H41" s="17" t="str">
        <f t="shared" si="1"/>
        <v/>
      </c>
      <c r="I41" s="3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spans="1:40" x14ac:dyDescent="0.25">
      <c r="B42" s="7"/>
      <c r="C42" s="10"/>
      <c r="D42" s="10" t="str">
        <f t="shared" si="0"/>
        <v/>
      </c>
      <c r="F42" s="2"/>
      <c r="G42" s="7"/>
      <c r="H42" s="7" t="str">
        <f t="shared" si="1"/>
        <v/>
      </c>
    </row>
    <row r="43" spans="1:40" s="11" customFormat="1" x14ac:dyDescent="0.25">
      <c r="B43" s="17"/>
      <c r="C43" s="18">
        <v>17.48</v>
      </c>
      <c r="D43" s="18" t="str">
        <f t="shared" si="0"/>
        <v/>
      </c>
      <c r="E43" s="20" t="str">
        <f>HYPERLINK("http://www.digikey.ca/product-detail/en/XC3S250E-4VQG100C/122-1525-ND/","XC3S250E-4VQG100C")</f>
        <v>XC3S250E-4VQG100C</v>
      </c>
      <c r="F43" s="14" t="s">
        <v>30</v>
      </c>
      <c r="G43" s="17">
        <f>14*14</f>
        <v>196</v>
      </c>
      <c r="H43" s="17" t="str">
        <f t="shared" si="1"/>
        <v/>
      </c>
      <c r="I43" s="3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</row>
    <row r="44" spans="1:40" x14ac:dyDescent="0.25">
      <c r="B44" s="7"/>
      <c r="C44" s="10"/>
      <c r="D44" s="10" t="str">
        <f t="shared" si="0"/>
        <v/>
      </c>
      <c r="F44" s="2"/>
      <c r="G44" s="7"/>
      <c r="H44" s="7" t="str">
        <f t="shared" si="1"/>
        <v/>
      </c>
    </row>
    <row r="45" spans="1:40" s="11" customFormat="1" x14ac:dyDescent="0.25">
      <c r="B45" s="17">
        <v>1</v>
      </c>
      <c r="C45" s="18">
        <v>14.92</v>
      </c>
      <c r="D45" s="18">
        <f t="shared" si="0"/>
        <v>14.92</v>
      </c>
      <c r="E45" s="19" t="str">
        <f>HYPERLINK("http://www.digikey.ca/product-detail/en/XC3S200A-4VQG100C/122-1594-ND","XC3S200A-4VQG100C")</f>
        <v>XC3S200A-4VQG100C</v>
      </c>
      <c r="F45" s="14" t="s">
        <v>31</v>
      </c>
      <c r="G45" s="17">
        <f>14*14</f>
        <v>196</v>
      </c>
      <c r="H45" s="17">
        <f t="shared" si="1"/>
        <v>196</v>
      </c>
      <c r="I45" s="3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</row>
    <row r="46" spans="1:40" x14ac:dyDescent="0.25">
      <c r="B46" s="7"/>
      <c r="C46" s="10"/>
      <c r="D46" s="10" t="str">
        <f t="shared" si="0"/>
        <v/>
      </c>
      <c r="F46" s="2"/>
      <c r="G46" s="7"/>
      <c r="H46" s="7" t="str">
        <f t="shared" si="1"/>
        <v/>
      </c>
    </row>
    <row r="47" spans="1:40" s="11" customFormat="1" x14ac:dyDescent="0.25">
      <c r="B47" s="17"/>
      <c r="C47" s="18">
        <v>5.91</v>
      </c>
      <c r="D47" s="18" t="str">
        <f t="shared" si="0"/>
        <v/>
      </c>
      <c r="E47" s="20" t="str">
        <f>HYPERLINK("http://www.digikey.ca/product-detail/en/ICE40HX1K-VQ100/220-1567-ND","ICE40HX1K-VQ100")</f>
        <v>ICE40HX1K-VQ100</v>
      </c>
      <c r="F47" s="14" t="s">
        <v>32</v>
      </c>
      <c r="G47" s="17">
        <f>7*7</f>
        <v>49</v>
      </c>
      <c r="H47" s="17" t="str">
        <f t="shared" si="1"/>
        <v/>
      </c>
      <c r="I47" s="3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</row>
    <row r="48" spans="1:40" x14ac:dyDescent="0.25">
      <c r="B48" s="7"/>
      <c r="C48" s="10"/>
      <c r="D48" s="10" t="str">
        <f t="shared" ref="D48:D56" si="2">IF(C48*B48&lt;&gt;0,C48*B48,"")</f>
        <v/>
      </c>
    </row>
    <row r="49" spans="1:40" x14ac:dyDescent="0.25">
      <c r="B49" s="7"/>
      <c r="C49" s="10"/>
      <c r="D49" s="10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B50" s="7"/>
      <c r="C50" s="10"/>
      <c r="D50" s="1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A51" s="1" t="s">
        <v>18</v>
      </c>
      <c r="B51" s="7">
        <v>0.5</v>
      </c>
      <c r="C51" s="10">
        <v>8</v>
      </c>
      <c r="D51" s="10">
        <f>IF(C51*B51&lt;&gt;0,C51*B51,"")</f>
        <v>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B52" s="7"/>
      <c r="C52" s="10"/>
      <c r="D52" s="10" t="str">
        <f t="shared" si="2"/>
        <v/>
      </c>
      <c r="G52" s="6" t="s">
        <v>38</v>
      </c>
      <c r="H52" s="6">
        <f>SUM(H6:H50)/100</f>
        <v>4.0149999999999997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B53" s="7"/>
      <c r="C53" s="10"/>
      <c r="D53" s="10" t="str">
        <f t="shared" si="2"/>
        <v/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A54" s="1" t="s">
        <v>11</v>
      </c>
      <c r="B54" s="7">
        <v>0.5</v>
      </c>
      <c r="C54" s="10">
        <v>66</v>
      </c>
      <c r="D54" s="10">
        <f t="shared" si="2"/>
        <v>33</v>
      </c>
      <c r="G54" s="6" t="s">
        <v>40</v>
      </c>
      <c r="H54" s="6">
        <f>3*25.4*5*25.4/100</f>
        <v>96.773999999999972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 s="1" t="s">
        <v>17</v>
      </c>
      <c r="B55" s="7">
        <v>0.5</v>
      </c>
      <c r="C55" s="10">
        <v>20</v>
      </c>
      <c r="D55" s="10">
        <f t="shared" si="2"/>
        <v>10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B56" s="7"/>
      <c r="C56" s="10"/>
      <c r="D56" s="10" t="str">
        <f t="shared" si="2"/>
        <v/>
      </c>
      <c r="G56" s="6" t="s">
        <v>39</v>
      </c>
      <c r="H56" s="6">
        <f>H54-H52</f>
        <v>92.758999999999972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B57" s="7"/>
      <c r="C57" s="10"/>
      <c r="D57" s="1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 s="1" t="s">
        <v>9</v>
      </c>
      <c r="D58" s="10">
        <f>SUM(D6:D56)</f>
        <v>114.60999999999999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 s="1" t="s">
        <v>19</v>
      </c>
      <c r="D59" s="10">
        <f>D58*0.13</f>
        <v>14.899299999999998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 s="1" t="s">
        <v>10</v>
      </c>
      <c r="D60" s="9">
        <f>D58+D59</f>
        <v>129.5093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</sheetData>
  <mergeCells count="1">
    <mergeCell ref="J1:AN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Selection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2014-10-30T17:56:12Z</dcterms:created>
  <dcterms:modified xsi:type="dcterms:W3CDTF">2014-10-31T21:30:52Z</dcterms:modified>
</cp:coreProperties>
</file>