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iosmaniatis/Desktop/"/>
    </mc:Choice>
  </mc:AlternateContent>
  <xr:revisionPtr revIDLastSave="0" documentId="13_ncr:1_{2948DB62-D660-314F-9329-8B9404B39EE7}" xr6:coauthVersionLast="47" xr6:coauthVersionMax="47" xr10:uidLastSave="{00000000-0000-0000-0000-000000000000}"/>
  <bookViews>
    <workbookView xWindow="2220" yWindow="1080" windowWidth="47040" windowHeight="27720" xr2:uid="{00000000-000D-0000-FFFF-FFFF00000000}"/>
  </bookViews>
  <sheets>
    <sheet name="Regression Test - G" sheetId="5" r:id="rId1"/>
    <sheet name="水位流量曲線計算書（その１）" sheetId="1" r:id="rId2"/>
    <sheet name="水位流量曲線計算書（その１） (2)" sheetId="3" r:id="rId3"/>
    <sheet name="水位流量曲線計算書（その２）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" i="5" l="1"/>
  <c r="W14" i="5"/>
  <c r="E5" i="5"/>
  <c r="U67" i="5"/>
  <c r="W23" i="5" s="1"/>
  <c r="C57" i="1"/>
  <c r="G23" i="1"/>
  <c r="G22" i="1"/>
  <c r="G21" i="1"/>
  <c r="F23" i="1"/>
  <c r="F22" i="1"/>
  <c r="F21" i="1"/>
  <c r="E18" i="1"/>
  <c r="E16" i="1"/>
  <c r="E10" i="1" a="1"/>
  <c r="F10" i="1" s="1"/>
  <c r="E23" i="1"/>
  <c r="E21" i="1"/>
  <c r="E22" i="1" s="1"/>
  <c r="F2" i="1"/>
  <c r="E2" i="1"/>
  <c r="E4" i="1" s="1"/>
  <c r="E49" i="3"/>
  <c r="C49" i="3"/>
  <c r="W37" i="5" l="1"/>
  <c r="W34" i="5"/>
  <c r="W22" i="5"/>
  <c r="W39" i="5"/>
  <c r="W55" i="5"/>
  <c r="W29" i="5"/>
  <c r="W59" i="5"/>
  <c r="W26" i="5"/>
  <c r="W46" i="5"/>
  <c r="W49" i="5"/>
  <c r="W31" i="5"/>
  <c r="W50" i="5"/>
  <c r="W51" i="5"/>
  <c r="W48" i="5"/>
  <c r="W25" i="5"/>
  <c r="W12" i="5"/>
  <c r="W63" i="5"/>
  <c r="W53" i="5"/>
  <c r="W27" i="5"/>
  <c r="W15" i="5"/>
  <c r="W35" i="5"/>
  <c r="W13" i="5"/>
  <c r="W60" i="5"/>
  <c r="W19" i="5"/>
  <c r="W33" i="5"/>
  <c r="W18" i="5"/>
  <c r="W28" i="5"/>
  <c r="W52" i="5"/>
  <c r="W40" i="5"/>
  <c r="W21" i="5"/>
  <c r="W38" i="5"/>
  <c r="W56" i="5"/>
  <c r="W61" i="5"/>
  <c r="W30" i="5"/>
  <c r="W17" i="5"/>
  <c r="W65" i="5"/>
  <c r="W54" i="5"/>
  <c r="W42" i="5"/>
  <c r="W44" i="5"/>
  <c r="W41" i="5"/>
  <c r="W57" i="5"/>
  <c r="W32" i="5"/>
  <c r="W62" i="5"/>
  <c r="W43" i="5"/>
  <c r="W58" i="5"/>
  <c r="W16" i="5"/>
  <c r="W24" i="5"/>
  <c r="W36" i="5"/>
  <c r="W20" i="5"/>
  <c r="W45" i="5"/>
  <c r="W64" i="5"/>
  <c r="W47" i="5"/>
  <c r="E10" i="1"/>
  <c r="E11" i="1"/>
  <c r="F14" i="1"/>
  <c r="E14" i="1"/>
  <c r="F13" i="1"/>
  <c r="E13" i="1"/>
  <c r="F12" i="1"/>
  <c r="E12" i="1"/>
  <c r="F11" i="1"/>
  <c r="F4" i="1"/>
  <c r="W66" i="5" l="1"/>
  <c r="X52" i="5" s="1"/>
  <c r="H23" i="1"/>
  <c r="H22" i="1"/>
  <c r="H21" i="1"/>
  <c r="X24" i="5" l="1"/>
  <c r="X26" i="5"/>
  <c r="X63" i="5"/>
  <c r="X58" i="5"/>
  <c r="X28" i="5"/>
  <c r="X30" i="5"/>
  <c r="X43" i="5"/>
  <c r="X62" i="5"/>
  <c r="X25" i="5"/>
  <c r="X53" i="5"/>
  <c r="X41" i="5"/>
  <c r="X17" i="5"/>
  <c r="X44" i="5"/>
  <c r="Z44" i="5" s="1"/>
  <c r="AA44" i="5" s="1"/>
  <c r="X46" i="5"/>
  <c r="X22" i="5"/>
  <c r="X40" i="5"/>
  <c r="X49" i="5"/>
  <c r="X23" i="5"/>
  <c r="X14" i="5"/>
  <c r="Z14" i="5" s="1"/>
  <c r="X12" i="5"/>
  <c r="X57" i="5"/>
  <c r="Y57" i="5" s="1"/>
  <c r="X50" i="5"/>
  <c r="X21" i="5"/>
  <c r="X31" i="5"/>
  <c r="X35" i="5"/>
  <c r="X33" i="5"/>
  <c r="X45" i="5"/>
  <c r="X55" i="5"/>
  <c r="X59" i="5"/>
  <c r="X19" i="5"/>
  <c r="X34" i="5"/>
  <c r="X15" i="5"/>
  <c r="X16" i="5"/>
  <c r="X27" i="5"/>
  <c r="X54" i="5"/>
  <c r="Z54" i="5" s="1"/>
  <c r="AA54" i="5" s="1"/>
  <c r="X48" i="5"/>
  <c r="X56" i="5"/>
  <c r="X65" i="5"/>
  <c r="X29" i="5"/>
  <c r="X60" i="5"/>
  <c r="X36" i="5"/>
  <c r="X18" i="5"/>
  <c r="X47" i="5"/>
  <c r="X61" i="5"/>
  <c r="X64" i="5"/>
  <c r="X13" i="5"/>
  <c r="X38" i="5"/>
  <c r="X37" i="5"/>
  <c r="X32" i="5"/>
  <c r="X51" i="5"/>
  <c r="X20" i="5"/>
  <c r="X39" i="5"/>
  <c r="X42" i="5"/>
  <c r="Z47" i="5"/>
  <c r="AA47" i="5" s="1"/>
  <c r="Y47" i="5"/>
  <c r="Z18" i="5"/>
  <c r="AA18" i="5" s="1"/>
  <c r="Y18" i="5"/>
  <c r="Y44" i="5" l="1"/>
  <c r="AC44" i="5"/>
  <c r="AB44" i="5"/>
  <c r="AC47" i="5"/>
  <c r="AB47" i="5"/>
  <c r="AB54" i="5"/>
  <c r="AC54" i="5"/>
  <c r="AB18" i="5"/>
  <c r="AC18" i="5"/>
  <c r="Y54" i="5"/>
  <c r="Z57" i="5"/>
  <c r="AA57" i="5" s="1"/>
  <c r="Y30" i="5"/>
  <c r="Z30" i="5"/>
  <c r="AA30" i="5" s="1"/>
  <c r="Z19" i="5"/>
  <c r="AA19" i="5" s="1"/>
  <c r="Y19" i="5"/>
  <c r="Y63" i="5"/>
  <c r="Z63" i="5"/>
  <c r="AA63" i="5" s="1"/>
  <c r="Y65" i="5"/>
  <c r="Z65" i="5"/>
  <c r="AA65" i="5" s="1"/>
  <c r="Z22" i="5"/>
  <c r="AA22" i="5" s="1"/>
  <c r="Y22" i="5"/>
  <c r="Y14" i="5"/>
  <c r="AA14" i="5"/>
  <c r="AB14" i="5" s="1"/>
  <c r="Z58" i="5"/>
  <c r="AA58" i="5" s="1"/>
  <c r="Y58" i="5"/>
  <c r="Y49" i="5"/>
  <c r="Z49" i="5"/>
  <c r="AA49" i="5" s="1"/>
  <c r="Y25" i="5"/>
  <c r="Z25" i="5"/>
  <c r="AA25" i="5" s="1"/>
  <c r="Y45" i="5"/>
  <c r="Z45" i="5"/>
  <c r="AA45" i="5" s="1"/>
  <c r="Y52" i="5"/>
  <c r="Z52" i="5"/>
  <c r="AA52" i="5" s="1"/>
  <c r="Y27" i="5"/>
  <c r="Z27" i="5"/>
  <c r="AA27" i="5" s="1"/>
  <c r="Z34" i="5"/>
  <c r="AA34" i="5" s="1"/>
  <c r="Y34" i="5"/>
  <c r="Y43" i="5"/>
  <c r="Z43" i="5"/>
  <c r="AA43" i="5" s="1"/>
  <c r="Y24" i="5"/>
  <c r="Z24" i="5"/>
  <c r="AA24" i="5" s="1"/>
  <c r="Z15" i="5"/>
  <c r="AA15" i="5" s="1"/>
  <c r="Y15" i="5"/>
  <c r="Y51" i="5"/>
  <c r="Z51" i="5"/>
  <c r="AA51" i="5" s="1"/>
  <c r="Y42" i="5"/>
  <c r="Z42" i="5"/>
  <c r="AA42" i="5" s="1"/>
  <c r="Y36" i="5"/>
  <c r="Z36" i="5"/>
  <c r="AA36" i="5" s="1"/>
  <c r="Z17" i="5"/>
  <c r="AA17" i="5" s="1"/>
  <c r="Y17" i="5"/>
  <c r="Z33" i="5"/>
  <c r="AA33" i="5" s="1"/>
  <c r="Y33" i="5"/>
  <c r="Z55" i="5"/>
  <c r="AA55" i="5" s="1"/>
  <c r="Y55" i="5"/>
  <c r="Z28" i="5"/>
  <c r="AA28" i="5" s="1"/>
  <c r="Y28" i="5"/>
  <c r="Y20" i="5"/>
  <c r="Z20" i="5"/>
  <c r="AA20" i="5" s="1"/>
  <c r="Y64" i="5"/>
  <c r="Z64" i="5"/>
  <c r="AA64" i="5" s="1"/>
  <c r="Y59" i="5"/>
  <c r="Z59" i="5"/>
  <c r="AA59" i="5" s="1"/>
  <c r="Y29" i="5"/>
  <c r="Z29" i="5"/>
  <c r="AA29" i="5" s="1"/>
  <c r="Z32" i="5"/>
  <c r="AA32" i="5" s="1"/>
  <c r="Y32" i="5"/>
  <c r="Y23" i="5"/>
  <c r="Z23" i="5"/>
  <c r="AA23" i="5" s="1"/>
  <c r="Y46" i="5"/>
  <c r="Z46" i="5"/>
  <c r="AA46" i="5" s="1"/>
  <c r="Y40" i="5"/>
  <c r="Z40" i="5"/>
  <c r="AA40" i="5" s="1"/>
  <c r="Z39" i="5"/>
  <c r="AA39" i="5" s="1"/>
  <c r="Y39" i="5"/>
  <c r="Y37" i="5"/>
  <c r="Z37" i="5"/>
  <c r="AA37" i="5" s="1"/>
  <c r="Z13" i="5"/>
  <c r="AA13" i="5" s="1"/>
  <c r="Y13" i="5"/>
  <c r="Y12" i="5"/>
  <c r="Z12" i="5"/>
  <c r="Z60" i="5"/>
  <c r="AA60" i="5" s="1"/>
  <c r="Y60" i="5"/>
  <c r="Y61" i="5"/>
  <c r="Z61" i="5"/>
  <c r="AA61" i="5" s="1"/>
  <c r="Z21" i="5"/>
  <c r="AA21" i="5" s="1"/>
  <c r="Y21" i="5"/>
  <c r="Y31" i="5"/>
  <c r="Z31" i="5"/>
  <c r="AA31" i="5" s="1"/>
  <c r="Z50" i="5"/>
  <c r="AA50" i="5" s="1"/>
  <c r="Y50" i="5"/>
  <c r="Y48" i="5"/>
  <c r="Z48" i="5"/>
  <c r="AA48" i="5" s="1"/>
  <c r="Z56" i="5"/>
  <c r="AA56" i="5" s="1"/>
  <c r="Y56" i="5"/>
  <c r="Y62" i="5"/>
  <c r="Z62" i="5"/>
  <c r="AA62" i="5" s="1"/>
  <c r="Y35" i="5"/>
  <c r="Z35" i="5"/>
  <c r="AA35" i="5" s="1"/>
  <c r="Y41" i="5"/>
  <c r="Z41" i="5"/>
  <c r="AA41" i="5" s="1"/>
  <c r="Y16" i="5"/>
  <c r="Z16" i="5"/>
  <c r="AA16" i="5" s="1"/>
  <c r="Y38" i="5"/>
  <c r="Z38" i="5"/>
  <c r="AA38" i="5" s="1"/>
  <c r="Z26" i="5"/>
  <c r="AA26" i="5" s="1"/>
  <c r="Y26" i="5"/>
  <c r="Y53" i="5"/>
  <c r="Z53" i="5"/>
  <c r="AA53" i="5" s="1"/>
  <c r="AB38" i="5" l="1"/>
  <c r="AC38" i="5"/>
  <c r="AB31" i="5"/>
  <c r="AC31" i="5"/>
  <c r="AB40" i="5"/>
  <c r="AC40" i="5"/>
  <c r="AC36" i="5"/>
  <c r="AB36" i="5"/>
  <c r="AB52" i="5"/>
  <c r="AC52" i="5"/>
  <c r="AB28" i="5"/>
  <c r="AC28" i="5"/>
  <c r="AC58" i="5"/>
  <c r="AB58" i="5"/>
  <c r="AC46" i="5"/>
  <c r="AB46" i="5"/>
  <c r="AC43" i="5"/>
  <c r="AB43" i="5"/>
  <c r="AB21" i="5"/>
  <c r="AC21" i="5"/>
  <c r="AC53" i="5"/>
  <c r="AB53" i="5"/>
  <c r="AB37" i="5"/>
  <c r="AC37" i="5"/>
  <c r="AB30" i="5"/>
  <c r="AC30" i="5"/>
  <c r="AC62" i="5"/>
  <c r="AB62" i="5"/>
  <c r="AC12" i="5"/>
  <c r="AB12" i="5"/>
  <c r="AC29" i="5"/>
  <c r="AB29" i="5"/>
  <c r="AC24" i="5"/>
  <c r="AB24" i="5"/>
  <c r="AB63" i="5"/>
  <c r="AC63" i="5"/>
  <c r="AC16" i="5"/>
  <c r="AB16" i="5"/>
  <c r="AC59" i="5"/>
  <c r="AB59" i="5"/>
  <c r="AB42" i="5"/>
  <c r="AC42" i="5"/>
  <c r="AB45" i="5"/>
  <c r="AC45" i="5"/>
  <c r="AB56" i="5"/>
  <c r="AC56" i="5"/>
  <c r="AB13" i="5"/>
  <c r="AC13" i="5"/>
  <c r="AC55" i="5"/>
  <c r="AB55" i="5"/>
  <c r="AB19" i="5"/>
  <c r="AC19" i="5"/>
  <c r="AB41" i="5"/>
  <c r="AC41" i="5"/>
  <c r="AC48" i="5"/>
  <c r="AB48" i="5"/>
  <c r="AB61" i="5"/>
  <c r="AC61" i="5"/>
  <c r="AC23" i="5"/>
  <c r="AB23" i="5"/>
  <c r="AC64" i="5"/>
  <c r="AB64" i="5"/>
  <c r="AB51" i="5"/>
  <c r="AC51" i="5"/>
  <c r="AB25" i="5"/>
  <c r="AC25" i="5"/>
  <c r="AC33" i="5"/>
  <c r="AB33" i="5"/>
  <c r="AC34" i="5"/>
  <c r="AB34" i="5"/>
  <c r="AC22" i="5"/>
  <c r="AB22" i="5"/>
  <c r="AB35" i="5"/>
  <c r="AC35" i="5"/>
  <c r="AC20" i="5"/>
  <c r="AB20" i="5"/>
  <c r="AB27" i="5"/>
  <c r="AC27" i="5"/>
  <c r="AB49" i="5"/>
  <c r="AC49" i="5"/>
  <c r="AC65" i="5"/>
  <c r="AB65" i="5"/>
  <c r="AB57" i="5"/>
  <c r="AC57" i="5"/>
  <c r="AC26" i="5"/>
  <c r="AB26" i="5"/>
  <c r="AC50" i="5"/>
  <c r="AB50" i="5"/>
  <c r="AB60" i="5"/>
  <c r="AC60" i="5"/>
  <c r="AB39" i="5"/>
  <c r="AC39" i="5"/>
  <c r="AC32" i="5"/>
  <c r="AB32" i="5"/>
  <c r="AB17" i="5"/>
  <c r="AC17" i="5"/>
  <c r="AB15" i="5"/>
  <c r="AC15" i="5"/>
  <c r="AC14" i="5"/>
</calcChain>
</file>

<file path=xl/sharedStrings.xml><?xml version="1.0" encoding="utf-8"?>
<sst xmlns="http://schemas.openxmlformats.org/spreadsheetml/2006/main" count="349" uniqueCount="276">
  <si>
    <t>観測所番号</t>
    <rPh sb="0" eb="2">
      <t>カンソク</t>
    </rPh>
    <rPh sb="2" eb="3">
      <t>ジョ</t>
    </rPh>
    <rPh sb="3" eb="5">
      <t>バンゴウ</t>
    </rPh>
    <phoneticPr fontId="1"/>
  </si>
  <si>
    <t>水系名</t>
    <rPh sb="0" eb="2">
      <t>スイケイ</t>
    </rPh>
    <rPh sb="2" eb="3">
      <t>メイ</t>
    </rPh>
    <phoneticPr fontId="1"/>
  </si>
  <si>
    <t>河川名</t>
    <rPh sb="0" eb="2">
      <t>カセン</t>
    </rPh>
    <rPh sb="2" eb="3">
      <t>メイ</t>
    </rPh>
    <phoneticPr fontId="1"/>
  </si>
  <si>
    <t>観測所名</t>
    <rPh sb="0" eb="2">
      <t>カンソク</t>
    </rPh>
    <rPh sb="2" eb="3">
      <t>ショ</t>
    </rPh>
    <rPh sb="3" eb="4">
      <t>メイ</t>
    </rPh>
    <phoneticPr fontId="1"/>
  </si>
  <si>
    <t>Ｎｏ．</t>
    <phoneticPr fontId="1"/>
  </si>
  <si>
    <t>Ｈ　（ｍ）</t>
    <phoneticPr fontId="1"/>
  </si>
  <si>
    <t>Ｑ</t>
    <phoneticPr fontId="1"/>
  </si>
  <si>
    <t>√Ｑ</t>
    <phoneticPr fontId="1"/>
  </si>
  <si>
    <t>Ｑ　＝</t>
    <phoneticPr fontId="1"/>
  </si>
  <si>
    <t>　水位流量曲線計算書　（その１）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</si>
  <si>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r>
      <t>Ｈ</t>
    </r>
    <r>
      <rPr>
        <vertAlign val="superscript"/>
        <sz val="8"/>
        <rFont val="ＭＳ Ｐ明朝"/>
        <family val="1"/>
        <charset val="128"/>
      </rPr>
      <t>2</t>
    </r>
    <phoneticPr fontId="1"/>
  </si>
  <si>
    <t>　水位流量曲線計算書　（その２）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</si>
  <si>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t>ｎ[Ｈ√Ｑ]</t>
    <phoneticPr fontId="1"/>
  </si>
  <si>
    <t>＝</t>
    <phoneticPr fontId="1"/>
  </si>
  <si>
    <t>Ｑ</t>
    <phoneticPr fontId="1"/>
  </si>
  <si>
    <t>／</t>
    <phoneticPr fontId="1"/>
  </si>
  <si>
    <t>×</t>
    <phoneticPr fontId="1"/>
  </si>
  <si>
    <t>＝</t>
    <phoneticPr fontId="1"/>
  </si>
  <si>
    <t>×</t>
    <phoneticPr fontId="1"/>
  </si>
  <si>
    <t>＝</t>
    <phoneticPr fontId="1"/>
  </si>
  <si>
    <t>＝</t>
    <phoneticPr fontId="1"/>
  </si>
  <si>
    <t>＝</t>
    <phoneticPr fontId="1"/>
  </si>
  <si>
    <r>
      <t>）</t>
    </r>
    <r>
      <rPr>
        <vertAlign val="superscript"/>
        <sz val="10"/>
        <rFont val="ＭＳ Ｐ明朝"/>
        <family val="1"/>
        <charset val="128"/>
      </rPr>
      <t>2</t>
    </r>
    <phoneticPr fontId="1"/>
  </si>
  <si>
    <r>
      <t>ａ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</si>
  <si>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（　Ｈ</t>
    <phoneticPr fontId="1"/>
  </si>
  <si>
    <t>±</t>
  </si>
  <si>
    <t>ｂ／ａ</t>
    <phoneticPr fontId="1"/>
  </si>
  <si>
    <t>Ｈ√Ｑ</t>
  </si>
  <si>
    <t>曲線</t>
    <phoneticPr fontId="1"/>
  </si>
  <si>
    <t>曲線</t>
    <rPh sb="0" eb="2">
      <t>キョクセン</t>
    </rPh>
    <phoneticPr fontId="1"/>
  </si>
  <si>
    <t>[Ｈ][√Ｑ]</t>
    <phoneticPr fontId="1"/>
  </si>
  <si>
    <r>
      <t>ｎ[Ｈ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</t>
    </r>
    <phoneticPr fontId="1"/>
  </si>
  <si>
    <r>
      <t>[Ｈ]</t>
    </r>
    <r>
      <rPr>
        <vertAlign val="superscript"/>
        <sz val="10"/>
        <rFont val="ＭＳ Ｐ明朝"/>
        <family val="1"/>
        <charset val="128"/>
      </rPr>
      <t>2</t>
    </r>
    <phoneticPr fontId="1"/>
  </si>
  <si>
    <r>
      <t>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][√Ｑ]</t>
    </r>
    <phoneticPr fontId="1"/>
  </si>
  <si>
    <t>[Ｈ][Ｈ√Ｑ]</t>
    <phoneticPr fontId="1"/>
  </si>
  <si>
    <t>ｎ[Ｈ√Ｑ]－[Ｈ][√Ｑ]</t>
    <phoneticPr fontId="1"/>
  </si>
  <si>
    <r>
      <t>ｎ[Ｈ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]－[Ｈ]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</si>
  <si>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＝</t>
    <phoneticPr fontId="1"/>
  </si>
  <si>
    <r>
      <t>ｎ[Ｈ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]－[Ｈ]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</si>
  <si>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（　Ｈ</t>
    <phoneticPr fontId="1"/>
  </si>
  <si>
    <r>
      <t>）</t>
    </r>
    <r>
      <rPr>
        <vertAlign val="superscript"/>
        <sz val="10"/>
        <rFont val="ＭＳ Ｐ明朝"/>
        <family val="1"/>
        <charset val="128"/>
      </rPr>
      <t>2</t>
    </r>
    <phoneticPr fontId="1"/>
  </si>
  <si>
    <r>
      <t>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][√Ｑ]－[Ｈ][Ｈ√Ｑ]</t>
    </r>
    <phoneticPr fontId="1"/>
  </si>
  <si>
    <t>＝</t>
    <phoneticPr fontId="1"/>
  </si>
  <si>
    <t>－</t>
    <phoneticPr fontId="1"/>
  </si>
  <si>
    <t>－</t>
    <phoneticPr fontId="1"/>
  </si>
  <si>
    <t>＝</t>
    <phoneticPr fontId="1"/>
  </si>
  <si>
    <t>－</t>
    <phoneticPr fontId="1"/>
  </si>
  <si>
    <t>相関係数（R）　＝</t>
    <rPh sb="0" eb="2">
      <t>ソウカン</t>
    </rPh>
    <rPh sb="2" eb="4">
      <t>ケイスウ</t>
    </rPh>
    <phoneticPr fontId="1"/>
  </si>
  <si>
    <t>ａ'</t>
    <phoneticPr fontId="1"/>
  </si>
  <si>
    <t>ｂ'</t>
    <phoneticPr fontId="1"/>
  </si>
  <si>
    <r>
      <t>ａ'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</si>
  <si>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ｂ'／ａ'</t>
    <phoneticPr fontId="1"/>
  </si>
  <si>
    <r>
      <t>ａ'</t>
    </r>
    <r>
      <rPr>
        <vertAlign val="superscript"/>
        <sz val="10"/>
        <rFont val="ＭＳ Ｐ明朝"/>
        <family val="1"/>
        <charset val="128"/>
      </rPr>
      <t>2　</t>
    </r>
    <r>
      <rPr>
        <sz val="10"/>
        <rFont val="ＭＳ Ｐ明朝"/>
        <family val="1"/>
        <charset val="128"/>
      </rPr>
      <t>（　Ｈ　±　ｂ'　／　ａ'　）</t>
    </r>
    <r>
      <rPr>
        <vertAlign val="superscript"/>
        <sz val="10"/>
        <rFont val="ＭＳ Ｐ明朝"/>
        <family val="1"/>
        <charset val="128"/>
      </rPr>
      <t>2</t>
    </r>
    <phoneticPr fontId="1"/>
  </si>
  <si>
    <t>305041285510020</t>
  </si>
  <si>
    <t>菊川</t>
  </si>
  <si>
    <t>加茂</t>
  </si>
  <si>
    <t>西暦 2021 年（令和 3年）</t>
  </si>
  <si>
    <t>10.63</t>
  </si>
  <si>
    <t>＋</t>
  </si>
  <si>
    <t>0.19</t>
  </si>
  <si>
    <t>（ １ ）</t>
  </si>
  <si>
    <t xml:space="preserve">   40'</t>
  </si>
  <si>
    <t xml:space="preserve">   41'</t>
  </si>
  <si>
    <t xml:space="preserve">   42'</t>
  </si>
  <si>
    <t xml:space="preserve">  0.06</t>
  </si>
  <si>
    <t xml:space="preserve">  0.0036</t>
  </si>
  <si>
    <t xml:space="preserve">   0.63</t>
  </si>
  <si>
    <t xml:space="preserve">    0.79</t>
  </si>
  <si>
    <t xml:space="preserve">   43'</t>
  </si>
  <si>
    <t xml:space="preserve">  0.05</t>
  </si>
  <si>
    <t xml:space="preserve">  0.0025</t>
  </si>
  <si>
    <t xml:space="preserve">   44'</t>
  </si>
  <si>
    <t xml:space="preserve">   45'</t>
  </si>
  <si>
    <t xml:space="preserve">   46'</t>
  </si>
  <si>
    <t xml:space="preserve">  0.0009</t>
  </si>
  <si>
    <t xml:space="preserve">   47'</t>
  </si>
  <si>
    <t xml:space="preserve">   0.40</t>
  </si>
  <si>
    <t xml:space="preserve">    0.63</t>
  </si>
  <si>
    <t xml:space="preserve">   48'</t>
  </si>
  <si>
    <t xml:space="preserve">   49'</t>
  </si>
  <si>
    <t xml:space="preserve">   50'</t>
  </si>
  <si>
    <t xml:space="preserve">    1 </t>
  </si>
  <si>
    <t xml:space="preserve">  0.0121</t>
  </si>
  <si>
    <t xml:space="preserve">    2 </t>
  </si>
  <si>
    <t xml:space="preserve">    3 </t>
  </si>
  <si>
    <t xml:space="preserve">    4 </t>
  </si>
  <si>
    <t xml:space="preserve">    1.03</t>
  </si>
  <si>
    <t xml:space="preserve">    5 </t>
  </si>
  <si>
    <t xml:space="preserve"> -0.02</t>
  </si>
  <si>
    <t xml:space="preserve">  0.0004</t>
  </si>
  <si>
    <t xml:space="preserve">   0.32</t>
  </si>
  <si>
    <t xml:space="preserve">    0.57</t>
  </si>
  <si>
    <t xml:space="preserve">    6 </t>
  </si>
  <si>
    <t xml:space="preserve">  0.11</t>
  </si>
  <si>
    <t xml:space="preserve">    7 </t>
  </si>
  <si>
    <t xml:space="preserve">    8 </t>
  </si>
  <si>
    <t xml:space="preserve">    9 </t>
  </si>
  <si>
    <t xml:space="preserve">   10 </t>
  </si>
  <si>
    <t xml:space="preserve">  0.07</t>
  </si>
  <si>
    <t xml:space="preserve">  0.0049</t>
  </si>
  <si>
    <t xml:space="preserve">   11 </t>
  </si>
  <si>
    <t xml:space="preserve">   12 </t>
  </si>
  <si>
    <t xml:space="preserve">   13 </t>
  </si>
  <si>
    <t xml:space="preserve">   14 </t>
  </si>
  <si>
    <t xml:space="preserve">   15 </t>
  </si>
  <si>
    <t xml:space="preserve">   16 </t>
  </si>
  <si>
    <t xml:space="preserve">   17 </t>
  </si>
  <si>
    <t xml:space="preserve">   24 </t>
  </si>
  <si>
    <t xml:space="preserve">   25 </t>
  </si>
  <si>
    <t xml:space="preserve">   26 </t>
  </si>
  <si>
    <t xml:space="preserve">   27 </t>
  </si>
  <si>
    <t xml:space="preserve">   0.90</t>
  </si>
  <si>
    <t xml:space="preserve">    0.95</t>
  </si>
  <si>
    <t xml:space="preserve">   32 </t>
  </si>
  <si>
    <t xml:space="preserve">   33 </t>
  </si>
  <si>
    <t xml:space="preserve">   34 </t>
  </si>
  <si>
    <t xml:space="preserve">   35 </t>
  </si>
  <si>
    <t xml:space="preserve">  0.0100</t>
  </si>
  <si>
    <t xml:space="preserve">   36 </t>
  </si>
  <si>
    <t xml:space="preserve">   37 </t>
  </si>
  <si>
    <t xml:space="preserve">   38 </t>
  </si>
  <si>
    <t xml:space="preserve">   39 </t>
  </si>
  <si>
    <t xml:space="preserve">  0.41</t>
  </si>
  <si>
    <t xml:space="preserve">  0.1681</t>
  </si>
  <si>
    <t xml:space="preserve">   40 </t>
  </si>
  <si>
    <t xml:space="preserve">   0.75</t>
  </si>
  <si>
    <t xml:space="preserve">    0.87</t>
  </si>
  <si>
    <t xml:space="preserve">   0.0435</t>
  </si>
  <si>
    <t xml:space="preserve">   41 </t>
  </si>
  <si>
    <t xml:space="preserve">  -0.0126</t>
  </si>
  <si>
    <t xml:space="preserve">   42 </t>
  </si>
  <si>
    <t xml:space="preserve">  0.09</t>
  </si>
  <si>
    <t xml:space="preserve">  0.0081</t>
  </si>
  <si>
    <t xml:space="preserve">   0.0711</t>
  </si>
  <si>
    <t xml:space="preserve">   43 </t>
  </si>
  <si>
    <t xml:space="preserve"> -0.03</t>
  </si>
  <si>
    <t xml:space="preserve">  -0.0171</t>
  </si>
  <si>
    <t xml:space="preserve">   44 </t>
  </si>
  <si>
    <t xml:space="preserve">   3.93</t>
  </si>
  <si>
    <t xml:space="preserve">    1.98</t>
  </si>
  <si>
    <t xml:space="preserve">   0.8118</t>
  </si>
  <si>
    <t xml:space="preserve">   45 </t>
  </si>
  <si>
    <t xml:space="preserve">  0.15</t>
  </si>
  <si>
    <t xml:space="preserve">  0.0225</t>
  </si>
  <si>
    <t xml:space="preserve">   1.33</t>
  </si>
  <si>
    <t xml:space="preserve">    1.15</t>
  </si>
  <si>
    <t xml:space="preserve">   0.1725</t>
  </si>
  <si>
    <t xml:space="preserve">   46 </t>
  </si>
  <si>
    <t xml:space="preserve">   0.81</t>
  </si>
  <si>
    <t xml:space="preserve">    0.90</t>
  </si>
  <si>
    <t xml:space="preserve">   0.0630</t>
  </si>
  <si>
    <t xml:space="preserve">    1''</t>
  </si>
  <si>
    <t xml:space="preserve">   0.73</t>
  </si>
  <si>
    <t xml:space="preserve">    0.85</t>
  </si>
  <si>
    <t xml:space="preserve">   0.0510</t>
  </si>
  <si>
    <t xml:space="preserve">    2''</t>
  </si>
  <si>
    <t xml:space="preserve">   0.95</t>
  </si>
  <si>
    <t xml:space="preserve">    0.97</t>
  </si>
  <si>
    <t xml:space="preserve">   0.1067</t>
  </si>
  <si>
    <t xml:space="preserve">    3''</t>
  </si>
  <si>
    <t xml:space="preserve">   0.70</t>
  </si>
  <si>
    <t xml:space="preserve">    0.84</t>
  </si>
  <si>
    <t xml:space="preserve">   0.0504</t>
  </si>
  <si>
    <t xml:space="preserve">    4''</t>
  </si>
  <si>
    <t xml:space="preserve"> -0.10</t>
  </si>
  <si>
    <t xml:space="preserve">   0.20</t>
  </si>
  <si>
    <t xml:space="preserve">    0.45</t>
  </si>
  <si>
    <t xml:space="preserve">  -0.0450</t>
  </si>
  <si>
    <t xml:space="preserve">    5''</t>
  </si>
  <si>
    <t xml:space="preserve">   0.0475</t>
  </si>
  <si>
    <t xml:space="preserve">    6''</t>
  </si>
  <si>
    <t xml:space="preserve">   1.07</t>
  </si>
  <si>
    <t xml:space="preserve">   0.0721</t>
  </si>
  <si>
    <t xml:space="preserve">    7''</t>
  </si>
  <si>
    <t xml:space="preserve">   0.61</t>
  </si>
  <si>
    <t xml:space="preserve">    0.78</t>
  </si>
  <si>
    <t xml:space="preserve">   0.0468</t>
  </si>
  <si>
    <t>合計</t>
  </si>
  <si>
    <t xml:space="preserve">  7.06</t>
  </si>
  <si>
    <t xml:space="preserve">  2.0016</t>
  </si>
  <si>
    <t xml:space="preserve">  70.66</t>
  </si>
  <si>
    <t xml:space="preserve">   56.36</t>
  </si>
  <si>
    <t xml:space="preserve">  10.8849</t>
  </si>
  <si>
    <t>10.8849</t>
  </si>
  <si>
    <t>587.7846</t>
  </si>
  <si>
    <t>7.06</t>
  </si>
  <si>
    <t>56.36</t>
  </si>
  <si>
    <t>397.9016</t>
  </si>
  <si>
    <t>2.0016</t>
  </si>
  <si>
    <t>108.0864</t>
  </si>
  <si>
    <t>49.8436</t>
  </si>
  <si>
    <t>112.8102</t>
  </si>
  <si>
    <t>76.8474</t>
  </si>
  <si>
    <t>189.8830</t>
  </si>
  <si>
    <t>58.2428</t>
  </si>
  <si>
    <t>35.9628</t>
  </si>
  <si>
    <t>3.2602</t>
  </si>
  <si>
    <t>0.6175</t>
  </si>
  <si>
    <t>0.9857</t>
  </si>
  <si>
    <t>Slope</t>
    <phoneticPr fontId="1"/>
  </si>
  <si>
    <t>Intercept</t>
    <phoneticPr fontId="1"/>
  </si>
  <si>
    <t>Min H</t>
    <phoneticPr fontId="1"/>
  </si>
  <si>
    <t>Max H</t>
    <phoneticPr fontId="1"/>
  </si>
  <si>
    <t>Upper bound</t>
    <phoneticPr fontId="1"/>
  </si>
  <si>
    <t>Lower bound</t>
    <phoneticPr fontId="1"/>
  </si>
  <si>
    <t>Middle H</t>
    <phoneticPr fontId="1"/>
  </si>
  <si>
    <t>&lt;-- Official rating curve</t>
    <phoneticPr fontId="1"/>
  </si>
  <si>
    <t>&lt;-- Linest function of Excel</t>
    <phoneticPr fontId="1"/>
  </si>
  <si>
    <t>m</t>
    <phoneticPr fontId="1"/>
  </si>
  <si>
    <t>b</t>
    <phoneticPr fontId="1"/>
  </si>
  <si>
    <t>R2</t>
    <phoneticPr fontId="1"/>
  </si>
  <si>
    <t>F</t>
    <phoneticPr fontId="1"/>
  </si>
  <si>
    <t>DOF</t>
    <phoneticPr fontId="1"/>
  </si>
  <si>
    <t>Ssreg</t>
    <phoneticPr fontId="1"/>
  </si>
  <si>
    <t>SSres</t>
    <phoneticPr fontId="1"/>
  </si>
  <si>
    <t>SEy</t>
    <phoneticPr fontId="1"/>
  </si>
  <si>
    <t>SEb</t>
    <phoneticPr fontId="1"/>
  </si>
  <si>
    <t>SEm</t>
    <phoneticPr fontId="1"/>
  </si>
  <si>
    <t>Avereage H</t>
    <phoneticPr fontId="1"/>
  </si>
  <si>
    <t>Alpha</t>
    <phoneticPr fontId="1"/>
  </si>
  <si>
    <t>https://stackoverflow.com/questions/32577890/creating-upper-and-lower-bound-slopes-to-a-linear-equation-statistically</t>
  </si>
  <si>
    <t>Number</t>
    <phoneticPr fontId="1"/>
  </si>
  <si>
    <t>自由度</t>
    <rPh sb="0" eb="3">
      <t>ジユウド</t>
    </rPh>
    <phoneticPr fontId="1"/>
  </si>
  <si>
    <t>標準誤差</t>
    <rPh sb="0" eb="2">
      <t>ヒョウジュン</t>
    </rPh>
    <rPh sb="2" eb="4">
      <t>ゴサ</t>
    </rPh>
    <phoneticPr fontId="1"/>
  </si>
  <si>
    <t>傾きの標準誤差</t>
    <rPh sb="0" eb="1">
      <t>カタム</t>
    </rPh>
    <rPh sb="3" eb="5">
      <t>ヒョウジュン</t>
    </rPh>
    <rPh sb="5" eb="7">
      <t>ゴサ</t>
    </rPh>
    <phoneticPr fontId="1"/>
  </si>
  <si>
    <t>傾き</t>
    <rPh sb="0" eb="1">
      <t>カタム</t>
    </rPh>
    <phoneticPr fontId="1"/>
  </si>
  <si>
    <t>切片</t>
    <rPh sb="0" eb="2">
      <t>セッペン</t>
    </rPh>
    <phoneticPr fontId="1"/>
  </si>
  <si>
    <t>重決定係数</t>
    <rPh sb="0" eb="1">
      <t>ジュウ</t>
    </rPh>
    <rPh sb="1" eb="3">
      <t>ケッテイ</t>
    </rPh>
    <rPh sb="3" eb="5">
      <t>ケイスウ</t>
    </rPh>
    <phoneticPr fontId="1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</si>
  <si>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</si>
  <si>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</si>
  <si>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</si>
  <si>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</si>
  <si>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</si>
  <si>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</si>
  <si>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</si>
  <si>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</si>
  <si>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</si>
  <si>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</si>
  <si>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</si>
  <si>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</si>
  <si>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</si>
  <si>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</si>
  <si>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</si>
  <si>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</si>
  <si>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</si>
  <si>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</si>
  <si>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</si>
  <si>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</si>
  <si>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</si>
  <si>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</si>
  <si>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</si>
  <si>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</si>
  <si>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</si>
  <si>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</si>
  <si>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</si>
  <si>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</si>
  <si>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</si>
  <si>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</si>
  <si>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</si>
  <si>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</si>
  <si>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</si>
  <si>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 xml:space="preserve">             mµ</t>
  </si>
  <si>
    <t>alpha</t>
  </si>
  <si>
    <t>x</t>
  </si>
  <si>
    <t>y</t>
  </si>
  <si>
    <t xml:space="preserve">Confidence </t>
  </si>
  <si>
    <t xml:space="preserve">t critical </t>
  </si>
  <si>
    <t>mean</t>
  </si>
  <si>
    <t>(x-xmean)^2</t>
  </si>
  <si>
    <t>Sum</t>
  </si>
  <si>
    <t>Confidence interval</t>
  </si>
  <si>
    <t>Prediction  interval</t>
  </si>
  <si>
    <t>PI_Upper limit</t>
  </si>
  <si>
    <t>PI_Lower limit</t>
  </si>
  <si>
    <t>CI_upper</t>
  </si>
  <si>
    <t>CI_lower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</si>
</sst>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????"/>
    <numFmt numFmtId="165" formatCode="0.000"/>
    <numFmt numFmtId="166" formatCode="0.0000"/>
    <numFmt numFmtId="167" formatCode="0.0000000000000000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9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righ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vertical="top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 wrapText="1"/>
    </xf>
    <xf numFmtId="49" fontId="4" fillId="0" borderId="2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right" vertical="top"/>
    </xf>
    <xf numFmtId="0" fontId="4" fillId="0" borderId="12" xfId="0" applyFont="1" applyBorder="1" applyAlignment="1">
      <alignment horizontal="center"/>
    </xf>
    <xf numFmtId="0" fontId="5" fillId="0" borderId="2" xfId="0" applyFont="1" applyBorder="1"/>
    <xf numFmtId="49" fontId="0" fillId="0" borderId="0" xfId="0" applyNumberFormat="1"/>
    <xf numFmtId="2" fontId="4" fillId="0" borderId="12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31" xfId="0" applyNumberFormat="1" applyBorder="1"/>
    <xf numFmtId="0" fontId="0" fillId="0" borderId="30" xfId="0" applyBorder="1"/>
    <xf numFmtId="0" fontId="0" fillId="0" borderId="32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0" xfId="0" applyBorder="1" applyAlignment="1">
      <alignment horizontal="center" wrapText="1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3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4" fillId="0" borderId="0" xfId="0" applyNumberFormat="1" applyFont="1" applyAlignment="1">
      <alignment horizontal="right" vertical="top"/>
    </xf>
    <xf numFmtId="49" fontId="6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0" fillId="0" borderId="1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9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29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right"/>
    </xf>
    <xf numFmtId="49" fontId="4" fillId="0" borderId="21" xfId="0" applyNumberFormat="1" applyFont="1" applyBorder="1" applyAlignment="1">
      <alignment horizontal="right"/>
    </xf>
    <xf numFmtId="49" fontId="4" fillId="0" borderId="29" xfId="0" applyNumberFormat="1" applyFont="1" applyBorder="1" applyAlignment="1">
      <alignment horizontal="right" vertical="top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0" fillId="0" borderId="0" xfId="0" applyFill="1" applyBorder="1" applyAlignment="1"/>
    <xf numFmtId="0" fontId="0" fillId="0" borderId="33" xfId="0" applyFill="1" applyBorder="1" applyAlignment="1"/>
    <xf numFmtId="0" fontId="10" fillId="0" borderId="34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33" xfId="0" applyFill="1" applyBorder="1" applyAlignment="1"/>
    <xf numFmtId="165" fontId="0" fillId="2" borderId="0" xfId="0" applyNumberFormat="1" applyFill="1" applyAlignment="1">
      <alignment horizontal="center" vertical="center"/>
    </xf>
    <xf numFmtId="9" fontId="0" fillId="0" borderId="0" xfId="0" applyNumberFormat="1"/>
    <xf numFmtId="167" fontId="0" fillId="0" borderId="0" xfId="0" applyNumberFormat="1"/>
    <xf numFmtId="2" fontId="4" fillId="0" borderId="0" xfId="0" applyNumberFormat="1" applyFont="1" applyBorder="1" applyAlignment="1">
      <alignment horizontal="center" vertical="center"/>
    </xf>
    <xf numFmtId="0" fontId="0" fillId="0" borderId="12" xfId="0" applyBorder="1"/>
    <xf numFmtId="0" fontId="11" fillId="0" borderId="0" xfId="0" applyFont="1"/>
    <xf numFmtId="167" fontId="11" fillId="0" borderId="0" xfId="0" applyNumberFormat="1" applyFont="1"/>
    <xf numFmtId="2" fontId="11" fillId="0" borderId="1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'水位流量曲線計算書（その１）'!$B$2:$B$55</c:f>
              <c:numCache>
                <c:formatCode>0.00</c:formatCode>
                <c:ptCount val="54"/>
                <c:pt idx="0">
                  <c:v>-0.04</c:v>
                </c:pt>
                <c:pt idx="1">
                  <c:v>0.14000000000000001</c:v>
                </c:pt>
                <c:pt idx="2">
                  <c:v>0.06</c:v>
                </c:pt>
                <c:pt idx="3">
                  <c:v>0.05</c:v>
                </c:pt>
                <c:pt idx="4">
                  <c:v>0.06</c:v>
                </c:pt>
                <c:pt idx="5">
                  <c:v>0.04</c:v>
                </c:pt>
                <c:pt idx="6">
                  <c:v>0.03</c:v>
                </c:pt>
                <c:pt idx="7">
                  <c:v>0.03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-0.11</c:v>
                </c:pt>
                <c:pt idx="12">
                  <c:v>0.03</c:v>
                </c:pt>
                <c:pt idx="13">
                  <c:v>0.01</c:v>
                </c:pt>
                <c:pt idx="14">
                  <c:v>0.16</c:v>
                </c:pt>
                <c:pt idx="15">
                  <c:v>-0.02</c:v>
                </c:pt>
                <c:pt idx="16">
                  <c:v>0.11</c:v>
                </c:pt>
                <c:pt idx="17">
                  <c:v>0.12</c:v>
                </c:pt>
                <c:pt idx="18">
                  <c:v>0.38</c:v>
                </c:pt>
                <c:pt idx="19">
                  <c:v>0.2</c:v>
                </c:pt>
                <c:pt idx="20">
                  <c:v>7.0000000000000007E-2</c:v>
                </c:pt>
                <c:pt idx="21">
                  <c:v>0.22</c:v>
                </c:pt>
                <c:pt idx="22">
                  <c:v>0.47</c:v>
                </c:pt>
                <c:pt idx="23">
                  <c:v>0.32</c:v>
                </c:pt>
                <c:pt idx="24">
                  <c:v>0.2</c:v>
                </c:pt>
                <c:pt idx="25">
                  <c:v>0.22</c:v>
                </c:pt>
                <c:pt idx="26">
                  <c:v>0.27</c:v>
                </c:pt>
                <c:pt idx="27">
                  <c:v>0.18</c:v>
                </c:pt>
                <c:pt idx="28">
                  <c:v>0.32</c:v>
                </c:pt>
                <c:pt idx="29">
                  <c:v>0.22</c:v>
                </c:pt>
                <c:pt idx="30">
                  <c:v>0.14000000000000001</c:v>
                </c:pt>
                <c:pt idx="31">
                  <c:v>0.12</c:v>
                </c:pt>
                <c:pt idx="32">
                  <c:v>0.28000000000000003</c:v>
                </c:pt>
                <c:pt idx="33">
                  <c:v>0.52</c:v>
                </c:pt>
                <c:pt idx="34">
                  <c:v>0.35</c:v>
                </c:pt>
                <c:pt idx="35">
                  <c:v>0.1</c:v>
                </c:pt>
                <c:pt idx="36">
                  <c:v>0.17</c:v>
                </c:pt>
                <c:pt idx="37">
                  <c:v>0.19</c:v>
                </c:pt>
                <c:pt idx="38">
                  <c:v>0</c:v>
                </c:pt>
                <c:pt idx="39">
                  <c:v>0.41</c:v>
                </c:pt>
                <c:pt idx="40">
                  <c:v>0.05</c:v>
                </c:pt>
                <c:pt idx="41">
                  <c:v>-0.02</c:v>
                </c:pt>
                <c:pt idx="42">
                  <c:v>0.09</c:v>
                </c:pt>
                <c:pt idx="43">
                  <c:v>-0.03</c:v>
                </c:pt>
                <c:pt idx="44">
                  <c:v>0.41</c:v>
                </c:pt>
                <c:pt idx="45">
                  <c:v>0.15</c:v>
                </c:pt>
                <c:pt idx="46">
                  <c:v>7.0000000000000007E-2</c:v>
                </c:pt>
                <c:pt idx="47">
                  <c:v>0.06</c:v>
                </c:pt>
                <c:pt idx="48">
                  <c:v>0.11</c:v>
                </c:pt>
                <c:pt idx="49">
                  <c:v>0.06</c:v>
                </c:pt>
                <c:pt idx="50">
                  <c:v>-0.1</c:v>
                </c:pt>
                <c:pt idx="51">
                  <c:v>0.05</c:v>
                </c:pt>
                <c:pt idx="52">
                  <c:v>7.0000000000000007E-2</c:v>
                </c:pt>
                <c:pt idx="53">
                  <c:v>0.06</c:v>
                </c:pt>
              </c:numCache>
            </c:numRef>
          </c:xVal>
          <c:yVal>
            <c:numRef>
              <c:f>'Regression Test - G'!$C$25:$C$77</c:f>
              <c:numCache>
                <c:formatCode>General</c:formatCode>
                <c:ptCount val="53"/>
                <c:pt idx="0">
                  <c:v>3.294474166763961E-2</c:v>
                </c:pt>
                <c:pt idx="1">
                  <c:v>-3.3890712671780898E-2</c:v>
                </c:pt>
                <c:pt idx="2">
                  <c:v>-2.3074955187593948E-2</c:v>
                </c:pt>
                <c:pt idx="3">
                  <c:v>-0.11047298550207063</c:v>
                </c:pt>
                <c:pt idx="4">
                  <c:v>-2.3074955187593948E-2</c:v>
                </c:pt>
                <c:pt idx="5">
                  <c:v>-6.7871015816547309E-2</c:v>
                </c:pt>
                <c:pt idx="6">
                  <c:v>-7.526904613102392E-2</c:v>
                </c:pt>
                <c:pt idx="7">
                  <c:v>-8.5269046131023929E-2</c:v>
                </c:pt>
                <c:pt idx="8">
                  <c:v>-9.0065106759977143E-2</c:v>
                </c:pt>
                <c:pt idx="9">
                  <c:v>-6.7463137074453838E-2</c:v>
                </c:pt>
                <c:pt idx="10">
                  <c:v>-9.7463137074453865E-2</c:v>
                </c:pt>
                <c:pt idx="11">
                  <c:v>6.1158529466303124E-2</c:v>
                </c:pt>
                <c:pt idx="12">
                  <c:v>-2.5269046131023987E-2</c:v>
                </c:pt>
                <c:pt idx="13">
                  <c:v>-0.10006510675997715</c:v>
                </c:pt>
                <c:pt idx="14">
                  <c:v>-0.10909465204282776</c:v>
                </c:pt>
                <c:pt idx="15">
                  <c:v>1.7740802296592806E-2</c:v>
                </c:pt>
                <c:pt idx="16">
                  <c:v>-6.6084803615210852E-2</c:v>
                </c:pt>
                <c:pt idx="17">
                  <c:v>-9.8686773300734054E-2</c:v>
                </c:pt>
                <c:pt idx="18">
                  <c:v>-6.6337985124341525E-2</c:v>
                </c:pt>
                <c:pt idx="19">
                  <c:v>0.19432307512688263</c:v>
                </c:pt>
                <c:pt idx="20">
                  <c:v>2.5293529844032214E-2</c:v>
                </c:pt>
                <c:pt idx="21">
                  <c:v>0.12024428770594797</c:v>
                </c:pt>
                <c:pt idx="22">
                  <c:v>-4.0726167011201353E-2</c:v>
                </c:pt>
                <c:pt idx="23">
                  <c:v>0.13049746921507888</c:v>
                </c:pt>
                <c:pt idx="24">
                  <c:v>-4.7064701559678124E-3</c:v>
                </c:pt>
                <c:pt idx="25">
                  <c:v>2.2283681416415346E-2</c:v>
                </c:pt>
                <c:pt idx="26">
                  <c:v>-4.4298591413874489E-2</c:v>
                </c:pt>
                <c:pt idx="27">
                  <c:v>-2.0726167011201557E-2</c:v>
                </c:pt>
                <c:pt idx="28">
                  <c:v>-4.4706470155967848E-2</c:v>
                </c:pt>
                <c:pt idx="29">
                  <c:v>-1.389071267178088E-2</c:v>
                </c:pt>
                <c:pt idx="30">
                  <c:v>-5.868677330073413E-2</c:v>
                </c:pt>
                <c:pt idx="31">
                  <c:v>-7.031828826910802E-2</c:v>
                </c:pt>
                <c:pt idx="32">
                  <c:v>7.2344392783310063E-3</c:v>
                </c:pt>
                <c:pt idx="33">
                  <c:v>-1.8532076067771408E-2</c:v>
                </c:pt>
                <c:pt idx="34">
                  <c:v>-2.3482833929687419E-2</c:v>
                </c:pt>
                <c:pt idx="35">
                  <c:v>-8.1696621728351015E-2</c:v>
                </c:pt>
                <c:pt idx="36">
                  <c:v>2.3099438900602287E-2</c:v>
                </c:pt>
                <c:pt idx="37">
                  <c:v>2.5368629255461128E-3</c:v>
                </c:pt>
                <c:pt idx="38">
                  <c:v>7.5856105819088082E-2</c:v>
                </c:pt>
                <c:pt idx="39">
                  <c:v>8.9527014497929325E-2</c:v>
                </c:pt>
                <c:pt idx="40">
                  <c:v>7.7740802296592859E-2</c:v>
                </c:pt>
                <c:pt idx="41">
                  <c:v>-0.12088086424416411</c:v>
                </c:pt>
                <c:pt idx="42">
                  <c:v>5.0342771982116119E-2</c:v>
                </c:pt>
                <c:pt idx="43">
                  <c:v>2.585610581908826E-2</c:v>
                </c:pt>
                <c:pt idx="44">
                  <c:v>4.3507317642695664E-2</c:v>
                </c:pt>
                <c:pt idx="45">
                  <c:v>5.4323075126882614E-2</c:v>
                </c:pt>
                <c:pt idx="46">
                  <c:v>3.6925044812405994E-2</c:v>
                </c:pt>
                <c:pt idx="47">
                  <c:v>-6.0848036152109097E-3</c:v>
                </c:pt>
                <c:pt idx="48">
                  <c:v>2.6925044812405985E-2</c:v>
                </c:pt>
                <c:pt idx="49">
                  <c:v>0.15855655978077976</c:v>
                </c:pt>
                <c:pt idx="50">
                  <c:v>0.16952701449792928</c:v>
                </c:pt>
                <c:pt idx="51">
                  <c:v>0.18432307512688262</c:v>
                </c:pt>
                <c:pt idx="52">
                  <c:v>-3.3074955187593957E-2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27-1C42-B741-68E65B25C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588816"/>
        <c:axId val="1791688400"/>
      </c:scatterChart>
      <c:valAx>
        <c:axId val="179158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91688400"/>
        <c:crosses val="autoZero"/>
        <c:crossBetween val="midCat"/>
      </c:valAx>
      <c:valAx>
        <c:axId val="179168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1588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'水位流量曲線計算書（その１）'!$B$2:$B$55</c:f>
              <c:numCache>
                <c:formatCode>0.00</c:formatCode>
                <c:ptCount val="54"/>
                <c:pt idx="0">
                  <c:v>-0.04</c:v>
                </c:pt>
                <c:pt idx="1">
                  <c:v>0.14000000000000001</c:v>
                </c:pt>
                <c:pt idx="2">
                  <c:v>0.06</c:v>
                </c:pt>
                <c:pt idx="3">
                  <c:v>0.05</c:v>
                </c:pt>
                <c:pt idx="4">
                  <c:v>0.06</c:v>
                </c:pt>
                <c:pt idx="5">
                  <c:v>0.04</c:v>
                </c:pt>
                <c:pt idx="6">
                  <c:v>0.03</c:v>
                </c:pt>
                <c:pt idx="7">
                  <c:v>0.03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-0.11</c:v>
                </c:pt>
                <c:pt idx="12">
                  <c:v>0.03</c:v>
                </c:pt>
                <c:pt idx="13">
                  <c:v>0.01</c:v>
                </c:pt>
                <c:pt idx="14">
                  <c:v>0.16</c:v>
                </c:pt>
                <c:pt idx="15">
                  <c:v>-0.02</c:v>
                </c:pt>
                <c:pt idx="16">
                  <c:v>0.11</c:v>
                </c:pt>
                <c:pt idx="17">
                  <c:v>0.12</c:v>
                </c:pt>
                <c:pt idx="18">
                  <c:v>0.38</c:v>
                </c:pt>
                <c:pt idx="19">
                  <c:v>0.2</c:v>
                </c:pt>
                <c:pt idx="20">
                  <c:v>7.0000000000000007E-2</c:v>
                </c:pt>
                <c:pt idx="21">
                  <c:v>0.22</c:v>
                </c:pt>
                <c:pt idx="22">
                  <c:v>0.47</c:v>
                </c:pt>
                <c:pt idx="23">
                  <c:v>0.32</c:v>
                </c:pt>
                <c:pt idx="24">
                  <c:v>0.2</c:v>
                </c:pt>
                <c:pt idx="25">
                  <c:v>0.22</c:v>
                </c:pt>
                <c:pt idx="26">
                  <c:v>0.27</c:v>
                </c:pt>
                <c:pt idx="27">
                  <c:v>0.18</c:v>
                </c:pt>
                <c:pt idx="28">
                  <c:v>0.32</c:v>
                </c:pt>
                <c:pt idx="29">
                  <c:v>0.22</c:v>
                </c:pt>
                <c:pt idx="30">
                  <c:v>0.14000000000000001</c:v>
                </c:pt>
                <c:pt idx="31">
                  <c:v>0.12</c:v>
                </c:pt>
                <c:pt idx="32">
                  <c:v>0.28000000000000003</c:v>
                </c:pt>
                <c:pt idx="33">
                  <c:v>0.52</c:v>
                </c:pt>
                <c:pt idx="34">
                  <c:v>0.35</c:v>
                </c:pt>
                <c:pt idx="35">
                  <c:v>0.1</c:v>
                </c:pt>
                <c:pt idx="36">
                  <c:v>0.17</c:v>
                </c:pt>
                <c:pt idx="37">
                  <c:v>0.19</c:v>
                </c:pt>
                <c:pt idx="38">
                  <c:v>0</c:v>
                </c:pt>
                <c:pt idx="39">
                  <c:v>0.41</c:v>
                </c:pt>
                <c:pt idx="40">
                  <c:v>0.05</c:v>
                </c:pt>
                <c:pt idx="41">
                  <c:v>-0.02</c:v>
                </c:pt>
                <c:pt idx="42">
                  <c:v>0.09</c:v>
                </c:pt>
                <c:pt idx="43">
                  <c:v>-0.03</c:v>
                </c:pt>
                <c:pt idx="44">
                  <c:v>0.41</c:v>
                </c:pt>
                <c:pt idx="45">
                  <c:v>0.15</c:v>
                </c:pt>
                <c:pt idx="46">
                  <c:v>7.0000000000000007E-2</c:v>
                </c:pt>
                <c:pt idx="47">
                  <c:v>0.06</c:v>
                </c:pt>
                <c:pt idx="48">
                  <c:v>0.11</c:v>
                </c:pt>
                <c:pt idx="49">
                  <c:v>0.06</c:v>
                </c:pt>
                <c:pt idx="50">
                  <c:v>-0.1</c:v>
                </c:pt>
                <c:pt idx="51">
                  <c:v>0.05</c:v>
                </c:pt>
                <c:pt idx="52">
                  <c:v>7.0000000000000007E-2</c:v>
                </c:pt>
                <c:pt idx="53">
                  <c:v>0.06</c:v>
                </c:pt>
              </c:numCache>
            </c:numRef>
          </c:xVal>
          <c:yVal>
            <c:numRef>
              <c:f>'水位流量曲線計算書（その１）'!$C$2:$C$55</c:f>
              <c:numCache>
                <c:formatCode>0.00</c:formatCode>
                <c:ptCount val="54"/>
                <c:pt idx="0">
                  <c:v>0.52</c:v>
                </c:pt>
                <c:pt idx="1">
                  <c:v>1.04</c:v>
                </c:pt>
                <c:pt idx="2">
                  <c:v>0.79</c:v>
                </c:pt>
                <c:pt idx="3">
                  <c:v>0.67</c:v>
                </c:pt>
                <c:pt idx="4">
                  <c:v>0.79</c:v>
                </c:pt>
                <c:pt idx="5">
                  <c:v>0.68</c:v>
                </c:pt>
                <c:pt idx="6">
                  <c:v>0.64</c:v>
                </c:pt>
                <c:pt idx="7">
                  <c:v>0.63</c:v>
                </c:pt>
                <c:pt idx="8">
                  <c:v>0.56000000000000005</c:v>
                </c:pt>
                <c:pt idx="9">
                  <c:v>0.55000000000000004</c:v>
                </c:pt>
                <c:pt idx="10">
                  <c:v>0.52</c:v>
                </c:pt>
                <c:pt idx="11">
                  <c:v>0.32</c:v>
                </c:pt>
                <c:pt idx="12">
                  <c:v>0.69</c:v>
                </c:pt>
                <c:pt idx="13">
                  <c:v>0.55000000000000004</c:v>
                </c:pt>
                <c:pt idx="14">
                  <c:v>1.03</c:v>
                </c:pt>
                <c:pt idx="15">
                  <c:v>0.56999999999999995</c:v>
                </c:pt>
                <c:pt idx="16">
                  <c:v>0.91</c:v>
                </c:pt>
                <c:pt idx="17">
                  <c:v>0.91</c:v>
                </c:pt>
                <c:pt idx="18">
                  <c:v>1.79</c:v>
                </c:pt>
                <c:pt idx="19">
                  <c:v>1.36</c:v>
                </c:pt>
                <c:pt idx="20">
                  <c:v>1.04</c:v>
                </c:pt>
                <c:pt idx="21">
                  <c:v>1.36</c:v>
                </c:pt>
                <c:pt idx="22">
                  <c:v>2.27</c:v>
                </c:pt>
                <c:pt idx="23">
                  <c:v>1.62</c:v>
                </c:pt>
                <c:pt idx="24">
                  <c:v>1.4</c:v>
                </c:pt>
                <c:pt idx="25">
                  <c:v>1.33</c:v>
                </c:pt>
                <c:pt idx="26">
                  <c:v>1.52</c:v>
                </c:pt>
                <c:pt idx="27">
                  <c:v>1.1599999999999999</c:v>
                </c:pt>
                <c:pt idx="28">
                  <c:v>1.64</c:v>
                </c:pt>
                <c:pt idx="29">
                  <c:v>1.29</c:v>
                </c:pt>
                <c:pt idx="30">
                  <c:v>1.06</c:v>
                </c:pt>
                <c:pt idx="31">
                  <c:v>0.95</c:v>
                </c:pt>
                <c:pt idx="32">
                  <c:v>1.46</c:v>
                </c:pt>
                <c:pt idx="33">
                  <c:v>2.3199999999999998</c:v>
                </c:pt>
                <c:pt idx="34">
                  <c:v>1.74</c:v>
                </c:pt>
                <c:pt idx="35">
                  <c:v>0.92</c:v>
                </c:pt>
                <c:pt idx="36">
                  <c:v>1.0900000000000001</c:v>
                </c:pt>
                <c:pt idx="37">
                  <c:v>1.26</c:v>
                </c:pt>
                <c:pt idx="38">
                  <c:v>0.62</c:v>
                </c:pt>
                <c:pt idx="39">
                  <c:v>2.0299999999999998</c:v>
                </c:pt>
                <c:pt idx="40">
                  <c:v>0.87</c:v>
                </c:pt>
                <c:pt idx="41">
                  <c:v>0.63</c:v>
                </c:pt>
                <c:pt idx="42">
                  <c:v>0.79</c:v>
                </c:pt>
                <c:pt idx="43">
                  <c:v>0.56999999999999995</c:v>
                </c:pt>
                <c:pt idx="44">
                  <c:v>1.98</c:v>
                </c:pt>
                <c:pt idx="45">
                  <c:v>1.1499999999999999</c:v>
                </c:pt>
                <c:pt idx="46">
                  <c:v>0.9</c:v>
                </c:pt>
                <c:pt idx="47">
                  <c:v>0.85</c:v>
                </c:pt>
                <c:pt idx="48">
                  <c:v>0.97</c:v>
                </c:pt>
                <c:pt idx="49">
                  <c:v>0.84</c:v>
                </c:pt>
                <c:pt idx="50">
                  <c:v>0.45</c:v>
                </c:pt>
                <c:pt idx="51">
                  <c:v>0.95</c:v>
                </c:pt>
                <c:pt idx="52">
                  <c:v>1.03</c:v>
                </c:pt>
                <c:pt idx="53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83-6844-9D76-E6F6BD33F43F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'水位流量曲線計算書（その１）'!$B$2:$B$55</c:f>
              <c:numCache>
                <c:formatCode>0.00</c:formatCode>
                <c:ptCount val="54"/>
                <c:pt idx="0">
                  <c:v>-0.04</c:v>
                </c:pt>
                <c:pt idx="1">
                  <c:v>0.14000000000000001</c:v>
                </c:pt>
                <c:pt idx="2">
                  <c:v>0.06</c:v>
                </c:pt>
                <c:pt idx="3">
                  <c:v>0.05</c:v>
                </c:pt>
                <c:pt idx="4">
                  <c:v>0.06</c:v>
                </c:pt>
                <c:pt idx="5">
                  <c:v>0.04</c:v>
                </c:pt>
                <c:pt idx="6">
                  <c:v>0.03</c:v>
                </c:pt>
                <c:pt idx="7">
                  <c:v>0.03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-0.11</c:v>
                </c:pt>
                <c:pt idx="12">
                  <c:v>0.03</c:v>
                </c:pt>
                <c:pt idx="13">
                  <c:v>0.01</c:v>
                </c:pt>
                <c:pt idx="14">
                  <c:v>0.16</c:v>
                </c:pt>
                <c:pt idx="15">
                  <c:v>-0.02</c:v>
                </c:pt>
                <c:pt idx="16">
                  <c:v>0.11</c:v>
                </c:pt>
                <c:pt idx="17">
                  <c:v>0.12</c:v>
                </c:pt>
                <c:pt idx="18">
                  <c:v>0.38</c:v>
                </c:pt>
                <c:pt idx="19">
                  <c:v>0.2</c:v>
                </c:pt>
                <c:pt idx="20">
                  <c:v>7.0000000000000007E-2</c:v>
                </c:pt>
                <c:pt idx="21">
                  <c:v>0.22</c:v>
                </c:pt>
                <c:pt idx="22">
                  <c:v>0.47</c:v>
                </c:pt>
                <c:pt idx="23">
                  <c:v>0.32</c:v>
                </c:pt>
                <c:pt idx="24">
                  <c:v>0.2</c:v>
                </c:pt>
                <c:pt idx="25">
                  <c:v>0.22</c:v>
                </c:pt>
                <c:pt idx="26">
                  <c:v>0.27</c:v>
                </c:pt>
                <c:pt idx="27">
                  <c:v>0.18</c:v>
                </c:pt>
                <c:pt idx="28">
                  <c:v>0.32</c:v>
                </c:pt>
                <c:pt idx="29">
                  <c:v>0.22</c:v>
                </c:pt>
                <c:pt idx="30">
                  <c:v>0.14000000000000001</c:v>
                </c:pt>
                <c:pt idx="31">
                  <c:v>0.12</c:v>
                </c:pt>
                <c:pt idx="32">
                  <c:v>0.28000000000000003</c:v>
                </c:pt>
                <c:pt idx="33">
                  <c:v>0.52</c:v>
                </c:pt>
                <c:pt idx="34">
                  <c:v>0.35</c:v>
                </c:pt>
                <c:pt idx="35">
                  <c:v>0.1</c:v>
                </c:pt>
                <c:pt idx="36">
                  <c:v>0.17</c:v>
                </c:pt>
                <c:pt idx="37">
                  <c:v>0.19</c:v>
                </c:pt>
                <c:pt idx="38">
                  <c:v>0</c:v>
                </c:pt>
                <c:pt idx="39">
                  <c:v>0.41</c:v>
                </c:pt>
                <c:pt idx="40">
                  <c:v>0.05</c:v>
                </c:pt>
                <c:pt idx="41">
                  <c:v>-0.02</c:v>
                </c:pt>
                <c:pt idx="42">
                  <c:v>0.09</c:v>
                </c:pt>
                <c:pt idx="43">
                  <c:v>-0.03</c:v>
                </c:pt>
                <c:pt idx="44">
                  <c:v>0.41</c:v>
                </c:pt>
                <c:pt idx="45">
                  <c:v>0.15</c:v>
                </c:pt>
                <c:pt idx="46">
                  <c:v>7.0000000000000007E-2</c:v>
                </c:pt>
                <c:pt idx="47">
                  <c:v>0.06</c:v>
                </c:pt>
                <c:pt idx="48">
                  <c:v>0.11</c:v>
                </c:pt>
                <c:pt idx="49">
                  <c:v>0.06</c:v>
                </c:pt>
                <c:pt idx="50">
                  <c:v>-0.1</c:v>
                </c:pt>
                <c:pt idx="51">
                  <c:v>0.05</c:v>
                </c:pt>
                <c:pt idx="52">
                  <c:v>7.0000000000000007E-2</c:v>
                </c:pt>
                <c:pt idx="53">
                  <c:v>0.06</c:v>
                </c:pt>
              </c:numCache>
            </c:numRef>
          </c:xVal>
          <c:yVal>
            <c:numRef>
              <c:f>'Regression Test - G'!$B$25:$B$77</c:f>
              <c:numCache>
                <c:formatCode>General</c:formatCode>
                <c:ptCount val="53"/>
                <c:pt idx="0">
                  <c:v>0.48705525833236041</c:v>
                </c:pt>
                <c:pt idx="1">
                  <c:v>1.0738907126717809</c:v>
                </c:pt>
                <c:pt idx="2">
                  <c:v>0.81307495518759398</c:v>
                </c:pt>
                <c:pt idx="3">
                  <c:v>0.78047298550207067</c:v>
                </c:pt>
                <c:pt idx="4">
                  <c:v>0.81307495518759398</c:v>
                </c:pt>
                <c:pt idx="5">
                  <c:v>0.74787101581654736</c:v>
                </c:pt>
                <c:pt idx="6">
                  <c:v>0.71526904613102393</c:v>
                </c:pt>
                <c:pt idx="7">
                  <c:v>0.71526904613102393</c:v>
                </c:pt>
                <c:pt idx="8">
                  <c:v>0.6500651067599772</c:v>
                </c:pt>
                <c:pt idx="9">
                  <c:v>0.61746313707445388</c:v>
                </c:pt>
                <c:pt idx="10">
                  <c:v>0.61746313707445388</c:v>
                </c:pt>
                <c:pt idx="11">
                  <c:v>0.25884147053369688</c:v>
                </c:pt>
                <c:pt idx="12">
                  <c:v>0.71526904613102393</c:v>
                </c:pt>
                <c:pt idx="13">
                  <c:v>0.6500651067599772</c:v>
                </c:pt>
                <c:pt idx="14">
                  <c:v>1.1390946520428278</c:v>
                </c:pt>
                <c:pt idx="15">
                  <c:v>0.55225919770340715</c:v>
                </c:pt>
                <c:pt idx="16">
                  <c:v>0.97608480361521088</c:v>
                </c:pt>
                <c:pt idx="17">
                  <c:v>1.0086867733007341</c:v>
                </c:pt>
                <c:pt idx="18">
                  <c:v>1.8563379851243416</c:v>
                </c:pt>
                <c:pt idx="19">
                  <c:v>0.84567692487311741</c:v>
                </c:pt>
                <c:pt idx="20">
                  <c:v>1.3347064701559679</c:v>
                </c:pt>
                <c:pt idx="21">
                  <c:v>2.149755712294052</c:v>
                </c:pt>
                <c:pt idx="22">
                  <c:v>1.6607261670112015</c:v>
                </c:pt>
                <c:pt idx="23">
                  <c:v>1.269502530784921</c:v>
                </c:pt>
                <c:pt idx="24">
                  <c:v>1.3347064701559679</c:v>
                </c:pt>
                <c:pt idx="25">
                  <c:v>1.4977163185835847</c:v>
                </c:pt>
                <c:pt idx="26">
                  <c:v>1.2042985914138744</c:v>
                </c:pt>
                <c:pt idx="27">
                  <c:v>1.6607261670112015</c:v>
                </c:pt>
                <c:pt idx="28">
                  <c:v>1.3347064701559679</c:v>
                </c:pt>
                <c:pt idx="29">
                  <c:v>1.0738907126717809</c:v>
                </c:pt>
                <c:pt idx="30">
                  <c:v>1.0086867733007341</c:v>
                </c:pt>
                <c:pt idx="31">
                  <c:v>1.530318288269108</c:v>
                </c:pt>
                <c:pt idx="32">
                  <c:v>2.3127655607216688</c:v>
                </c:pt>
                <c:pt idx="33">
                  <c:v>1.7585320760677714</c:v>
                </c:pt>
                <c:pt idx="34">
                  <c:v>0.94348283392968746</c:v>
                </c:pt>
                <c:pt idx="35">
                  <c:v>1.1716966217283511</c:v>
                </c:pt>
                <c:pt idx="36">
                  <c:v>1.2369005610993977</c:v>
                </c:pt>
                <c:pt idx="37">
                  <c:v>0.61746313707445388</c:v>
                </c:pt>
                <c:pt idx="38">
                  <c:v>1.9541438941809117</c:v>
                </c:pt>
                <c:pt idx="39">
                  <c:v>0.78047298550207067</c:v>
                </c:pt>
                <c:pt idx="40">
                  <c:v>0.55225919770340715</c:v>
                </c:pt>
                <c:pt idx="41">
                  <c:v>0.91088086424416415</c:v>
                </c:pt>
                <c:pt idx="42">
                  <c:v>0.51965722801788383</c:v>
                </c:pt>
                <c:pt idx="43">
                  <c:v>1.9541438941809117</c:v>
                </c:pt>
                <c:pt idx="44">
                  <c:v>1.1064926823573042</c:v>
                </c:pt>
                <c:pt idx="45">
                  <c:v>0.84567692487311741</c:v>
                </c:pt>
                <c:pt idx="46">
                  <c:v>0.81307495518759398</c:v>
                </c:pt>
                <c:pt idx="47">
                  <c:v>0.97608480361521088</c:v>
                </c:pt>
                <c:pt idx="48">
                  <c:v>0.81307495518759398</c:v>
                </c:pt>
                <c:pt idx="49">
                  <c:v>0.29144344021922025</c:v>
                </c:pt>
                <c:pt idx="50">
                  <c:v>0.78047298550207067</c:v>
                </c:pt>
                <c:pt idx="51">
                  <c:v>0.84567692487311741</c:v>
                </c:pt>
                <c:pt idx="52">
                  <c:v>0.81307495518759398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83-6844-9D76-E6F6BD33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90816"/>
        <c:axId val="1791691216"/>
      </c:scatterChart>
      <c:valAx>
        <c:axId val="179169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91691216"/>
        <c:crosses val="autoZero"/>
        <c:crossBetween val="midCat"/>
      </c:valAx>
      <c:valAx>
        <c:axId val="1791691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91690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6771183920101441E-2"/>
          <c:y val="8.9717609925624969E-2"/>
          <c:w val="0.86431239335639709"/>
          <c:h val="0.811654046975471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'Regression Test - G'!$F$25:$F$77</c:f>
              <c:numCache>
                <c:formatCode>General</c:formatCode>
                <c:ptCount val="53"/>
                <c:pt idx="0">
                  <c:v>0.92592592592592593</c:v>
                </c:pt>
                <c:pt idx="1">
                  <c:v>2.7777777777777777</c:v>
                </c:pt>
                <c:pt idx="2">
                  <c:v>4.6296296296296298</c:v>
                </c:pt>
                <c:pt idx="3">
                  <c:v>6.481481481481481</c:v>
                </c:pt>
                <c:pt idx="4">
                  <c:v>8.3333333333333339</c:v>
                </c:pt>
                <c:pt idx="5">
                  <c:v>10.185185185185185</c:v>
                </c:pt>
                <c:pt idx="6">
                  <c:v>12.037037037037036</c:v>
                </c:pt>
                <c:pt idx="7">
                  <c:v>13.888888888888889</c:v>
                </c:pt>
                <c:pt idx="8">
                  <c:v>15.74074074074074</c:v>
                </c:pt>
                <c:pt idx="9">
                  <c:v>17.592592592592595</c:v>
                </c:pt>
                <c:pt idx="10">
                  <c:v>19.444444444444446</c:v>
                </c:pt>
                <c:pt idx="11">
                  <c:v>21.296296296296298</c:v>
                </c:pt>
                <c:pt idx="12">
                  <c:v>23.148148148148149</c:v>
                </c:pt>
                <c:pt idx="13">
                  <c:v>25</c:v>
                </c:pt>
                <c:pt idx="14">
                  <c:v>26.851851851851855</c:v>
                </c:pt>
                <c:pt idx="15">
                  <c:v>28.703703703703706</c:v>
                </c:pt>
                <c:pt idx="16">
                  <c:v>30.555555555555557</c:v>
                </c:pt>
                <c:pt idx="17">
                  <c:v>32.407407407407405</c:v>
                </c:pt>
                <c:pt idx="18">
                  <c:v>34.25925925925926</c:v>
                </c:pt>
                <c:pt idx="19">
                  <c:v>37.962962962962962</c:v>
                </c:pt>
                <c:pt idx="20">
                  <c:v>39.81481481481481</c:v>
                </c:pt>
                <c:pt idx="21">
                  <c:v>41.666666666666664</c:v>
                </c:pt>
                <c:pt idx="22">
                  <c:v>43.518518518518519</c:v>
                </c:pt>
                <c:pt idx="23">
                  <c:v>45.370370370370367</c:v>
                </c:pt>
                <c:pt idx="24">
                  <c:v>47.222222222222221</c:v>
                </c:pt>
                <c:pt idx="25">
                  <c:v>49.074074074074069</c:v>
                </c:pt>
                <c:pt idx="26">
                  <c:v>50.925925925925924</c:v>
                </c:pt>
                <c:pt idx="27">
                  <c:v>52.777777777777779</c:v>
                </c:pt>
                <c:pt idx="28">
                  <c:v>54.629629629629626</c:v>
                </c:pt>
                <c:pt idx="29">
                  <c:v>56.481481481481481</c:v>
                </c:pt>
                <c:pt idx="30">
                  <c:v>58.333333333333329</c:v>
                </c:pt>
                <c:pt idx="31">
                  <c:v>60.185185185185183</c:v>
                </c:pt>
                <c:pt idx="32">
                  <c:v>62.037037037037038</c:v>
                </c:pt>
                <c:pt idx="33">
                  <c:v>63.888888888888886</c:v>
                </c:pt>
                <c:pt idx="34">
                  <c:v>65.740740740740733</c:v>
                </c:pt>
                <c:pt idx="35">
                  <c:v>67.592592592592595</c:v>
                </c:pt>
                <c:pt idx="36">
                  <c:v>69.444444444444443</c:v>
                </c:pt>
                <c:pt idx="37">
                  <c:v>71.296296296296291</c:v>
                </c:pt>
                <c:pt idx="38">
                  <c:v>73.148148148148152</c:v>
                </c:pt>
                <c:pt idx="39">
                  <c:v>75</c:v>
                </c:pt>
                <c:pt idx="40">
                  <c:v>76.851851851851848</c:v>
                </c:pt>
                <c:pt idx="41">
                  <c:v>78.703703703703695</c:v>
                </c:pt>
                <c:pt idx="42">
                  <c:v>80.555555555555557</c:v>
                </c:pt>
                <c:pt idx="43">
                  <c:v>82.407407407407405</c:v>
                </c:pt>
                <c:pt idx="44">
                  <c:v>84.259259259259252</c:v>
                </c:pt>
                <c:pt idx="45">
                  <c:v>86.111111111111114</c:v>
                </c:pt>
                <c:pt idx="46">
                  <c:v>87.962962962962962</c:v>
                </c:pt>
                <c:pt idx="47">
                  <c:v>89.81481481481481</c:v>
                </c:pt>
                <c:pt idx="48">
                  <c:v>91.666666666666671</c:v>
                </c:pt>
                <c:pt idx="49">
                  <c:v>93.518518518518519</c:v>
                </c:pt>
                <c:pt idx="50">
                  <c:v>95.370370370370367</c:v>
                </c:pt>
                <c:pt idx="51">
                  <c:v>97.222222222222214</c:v>
                </c:pt>
                <c:pt idx="52">
                  <c:v>99.074074074074076</c:v>
                </c:pt>
              </c:numCache>
            </c:numRef>
          </c:xVal>
          <c:yVal>
            <c:numRef>
              <c:f>'Regression Test - G'!$G$25:$G$77</c:f>
              <c:numCache>
                <c:formatCode>General</c:formatCode>
                <c:ptCount val="53"/>
                <c:pt idx="0">
                  <c:v>0.32</c:v>
                </c:pt>
                <c:pt idx="1">
                  <c:v>0.45</c:v>
                </c:pt>
                <c:pt idx="2">
                  <c:v>0.52</c:v>
                </c:pt>
                <c:pt idx="3">
                  <c:v>0.52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0.62</c:v>
                </c:pt>
                <c:pt idx="10">
                  <c:v>0.63</c:v>
                </c:pt>
                <c:pt idx="11">
                  <c:v>0.63</c:v>
                </c:pt>
                <c:pt idx="12">
                  <c:v>0.64</c:v>
                </c:pt>
                <c:pt idx="13">
                  <c:v>0.67</c:v>
                </c:pt>
                <c:pt idx="14">
                  <c:v>0.68</c:v>
                </c:pt>
                <c:pt idx="15">
                  <c:v>0.69</c:v>
                </c:pt>
                <c:pt idx="16">
                  <c:v>0.78</c:v>
                </c:pt>
                <c:pt idx="17">
                  <c:v>0.79</c:v>
                </c:pt>
                <c:pt idx="18">
                  <c:v>0.79</c:v>
                </c:pt>
                <c:pt idx="19">
                  <c:v>0.84</c:v>
                </c:pt>
                <c:pt idx="20">
                  <c:v>0.85</c:v>
                </c:pt>
                <c:pt idx="21">
                  <c:v>0.87</c:v>
                </c:pt>
                <c:pt idx="22">
                  <c:v>0.9</c:v>
                </c:pt>
                <c:pt idx="23">
                  <c:v>0.91</c:v>
                </c:pt>
                <c:pt idx="24">
                  <c:v>0.91</c:v>
                </c:pt>
                <c:pt idx="25">
                  <c:v>0.92</c:v>
                </c:pt>
                <c:pt idx="26">
                  <c:v>0.95</c:v>
                </c:pt>
                <c:pt idx="27">
                  <c:v>0.95</c:v>
                </c:pt>
                <c:pt idx="28">
                  <c:v>0.97</c:v>
                </c:pt>
                <c:pt idx="29">
                  <c:v>1.03</c:v>
                </c:pt>
                <c:pt idx="30">
                  <c:v>1.03</c:v>
                </c:pt>
                <c:pt idx="31">
                  <c:v>1.04</c:v>
                </c:pt>
                <c:pt idx="32">
                  <c:v>1.04</c:v>
                </c:pt>
                <c:pt idx="33">
                  <c:v>1.06</c:v>
                </c:pt>
                <c:pt idx="34">
                  <c:v>1.0900000000000001</c:v>
                </c:pt>
                <c:pt idx="35">
                  <c:v>1.1499999999999999</c:v>
                </c:pt>
                <c:pt idx="36">
                  <c:v>1.1599999999999999</c:v>
                </c:pt>
                <c:pt idx="37">
                  <c:v>1.26</c:v>
                </c:pt>
                <c:pt idx="38">
                  <c:v>1.29</c:v>
                </c:pt>
                <c:pt idx="39">
                  <c:v>1.33</c:v>
                </c:pt>
                <c:pt idx="40">
                  <c:v>1.36</c:v>
                </c:pt>
                <c:pt idx="41">
                  <c:v>1.36</c:v>
                </c:pt>
                <c:pt idx="42">
                  <c:v>1.4</c:v>
                </c:pt>
                <c:pt idx="43">
                  <c:v>1.46</c:v>
                </c:pt>
                <c:pt idx="44">
                  <c:v>1.52</c:v>
                </c:pt>
                <c:pt idx="45">
                  <c:v>1.62</c:v>
                </c:pt>
                <c:pt idx="46">
                  <c:v>1.64</c:v>
                </c:pt>
                <c:pt idx="47">
                  <c:v>1.74</c:v>
                </c:pt>
                <c:pt idx="48">
                  <c:v>1.79</c:v>
                </c:pt>
                <c:pt idx="49">
                  <c:v>1.98</c:v>
                </c:pt>
                <c:pt idx="50">
                  <c:v>2.0299999999999998</c:v>
                </c:pt>
                <c:pt idx="51">
                  <c:v>2.27</c:v>
                </c:pt>
                <c:pt idx="52">
                  <c:v>2.3199999999999998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0-3645-9B48-F0F6CC2DE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04256"/>
        <c:axId val="1792005904"/>
      </c:scatterChart>
      <c:valAx>
        <c:axId val="179200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05904"/>
        <c:crosses val="autoZero"/>
        <c:crossBetween val="midCat"/>
      </c:valAx>
      <c:valAx>
        <c:axId val="179200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04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Regression</a:t>
            </a:r>
            <a:r>
              <a:rPr lang="en-GB" b="1" baseline="0"/>
              <a:t> with Confidence and Prediction Intervals</a:t>
            </a:r>
            <a:endParaRPr lang="en-GB" b="1"/>
          </a:p>
          <a:p>
            <a:pPr>
              <a:defRPr b="1"/>
            </a:pP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7150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00206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528831554820811E-2"/>
                  <c:y val="0.21311433556571277"/>
                </c:manualLayout>
              </c:layout>
              <c:numFmt formatCode="General" sourceLinked="0"/>
              <c:spPr>
                <a:noFill/>
                <a:ln>
                  <a:solidFill>
                    <a:schemeClr val="accent5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Test - G'!$T$12:$T$64</c:f>
              <c:numCache>
                <c:formatCode>0.00</c:formatCode>
                <c:ptCount val="53"/>
                <c:pt idx="0">
                  <c:v>-0.11</c:v>
                </c:pt>
                <c:pt idx="1">
                  <c:v>-0.1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0.09</c:v>
                </c:pt>
                <c:pt idx="27">
                  <c:v>0.1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0.15</c:v>
                </c:pt>
                <c:pt idx="35">
                  <c:v>0.16</c:v>
                </c:pt>
                <c:pt idx="36">
                  <c:v>0.17</c:v>
                </c:pt>
                <c:pt idx="37">
                  <c:v>0.18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0.22</c:v>
                </c:pt>
                <c:pt idx="42">
                  <c:v>0.22</c:v>
                </c:pt>
                <c:pt idx="43">
                  <c:v>0.22</c:v>
                </c:pt>
                <c:pt idx="44">
                  <c:v>0.27</c:v>
                </c:pt>
                <c:pt idx="45">
                  <c:v>0.28000000000000003</c:v>
                </c:pt>
                <c:pt idx="46">
                  <c:v>0.32</c:v>
                </c:pt>
                <c:pt idx="47">
                  <c:v>0.32</c:v>
                </c:pt>
                <c:pt idx="48">
                  <c:v>0.35</c:v>
                </c:pt>
                <c:pt idx="49">
                  <c:v>0.38</c:v>
                </c:pt>
                <c:pt idx="50">
                  <c:v>0.41</c:v>
                </c:pt>
                <c:pt idx="51">
                  <c:v>0.41</c:v>
                </c:pt>
                <c:pt idx="52">
                  <c:v>0.47</c:v>
                </c:pt>
              </c:numCache>
            </c:numRef>
          </c:xVal>
          <c:yVal>
            <c:numRef>
              <c:f>'Regression Test - G'!$U$12:$U$64</c:f>
              <c:numCache>
                <c:formatCode>0.00</c:formatCode>
                <c:ptCount val="53"/>
                <c:pt idx="0">
                  <c:v>0.32</c:v>
                </c:pt>
                <c:pt idx="1">
                  <c:v>0.45</c:v>
                </c:pt>
                <c:pt idx="2">
                  <c:v>0.52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0.63</c:v>
                </c:pt>
                <c:pt idx="6">
                  <c:v>0.55000000000000004</c:v>
                </c:pt>
                <c:pt idx="7">
                  <c:v>0.52</c:v>
                </c:pt>
                <c:pt idx="8">
                  <c:v>0.62</c:v>
                </c:pt>
                <c:pt idx="9">
                  <c:v>0.56000000000000005</c:v>
                </c:pt>
                <c:pt idx="10">
                  <c:v>0.55000000000000004</c:v>
                </c:pt>
                <c:pt idx="11">
                  <c:v>0.64</c:v>
                </c:pt>
                <c:pt idx="12">
                  <c:v>0.63</c:v>
                </c:pt>
                <c:pt idx="13">
                  <c:v>0.69</c:v>
                </c:pt>
                <c:pt idx="14">
                  <c:v>0.68</c:v>
                </c:pt>
                <c:pt idx="15">
                  <c:v>0.67</c:v>
                </c:pt>
                <c:pt idx="16">
                  <c:v>0.87</c:v>
                </c:pt>
                <c:pt idx="17">
                  <c:v>0.95</c:v>
                </c:pt>
                <c:pt idx="18">
                  <c:v>0.79</c:v>
                </c:pt>
                <c:pt idx="19">
                  <c:v>0.79</c:v>
                </c:pt>
                <c:pt idx="20">
                  <c:v>0.85</c:v>
                </c:pt>
                <c:pt idx="21">
                  <c:v>0.84</c:v>
                </c:pt>
                <c:pt idx="22">
                  <c:v>0.78</c:v>
                </c:pt>
                <c:pt idx="23">
                  <c:v>1.04</c:v>
                </c:pt>
                <c:pt idx="24">
                  <c:v>0.9</c:v>
                </c:pt>
                <c:pt idx="25">
                  <c:v>1.03</c:v>
                </c:pt>
                <c:pt idx="26">
                  <c:v>0.79</c:v>
                </c:pt>
                <c:pt idx="27">
                  <c:v>0.92</c:v>
                </c:pt>
                <c:pt idx="28">
                  <c:v>0.91</c:v>
                </c:pt>
                <c:pt idx="29">
                  <c:v>0.97</c:v>
                </c:pt>
                <c:pt idx="30">
                  <c:v>0.91</c:v>
                </c:pt>
                <c:pt idx="31">
                  <c:v>0.95</c:v>
                </c:pt>
                <c:pt idx="32">
                  <c:v>1.04</c:v>
                </c:pt>
                <c:pt idx="33">
                  <c:v>1.06</c:v>
                </c:pt>
                <c:pt idx="34">
                  <c:v>1.1499999999999999</c:v>
                </c:pt>
                <c:pt idx="35">
                  <c:v>1.03</c:v>
                </c:pt>
                <c:pt idx="36">
                  <c:v>1.0900000000000001</c:v>
                </c:pt>
                <c:pt idx="37">
                  <c:v>1.1599999999999999</c:v>
                </c:pt>
                <c:pt idx="38">
                  <c:v>1.26</c:v>
                </c:pt>
                <c:pt idx="39">
                  <c:v>1.36</c:v>
                </c:pt>
                <c:pt idx="40">
                  <c:v>1.4</c:v>
                </c:pt>
                <c:pt idx="41">
                  <c:v>1.36</c:v>
                </c:pt>
                <c:pt idx="42">
                  <c:v>1.33</c:v>
                </c:pt>
                <c:pt idx="43">
                  <c:v>1.29</c:v>
                </c:pt>
                <c:pt idx="44">
                  <c:v>1.52</c:v>
                </c:pt>
                <c:pt idx="45">
                  <c:v>1.46</c:v>
                </c:pt>
                <c:pt idx="46">
                  <c:v>1.62</c:v>
                </c:pt>
                <c:pt idx="47">
                  <c:v>1.64</c:v>
                </c:pt>
                <c:pt idx="48">
                  <c:v>1.74</c:v>
                </c:pt>
                <c:pt idx="49">
                  <c:v>1.79</c:v>
                </c:pt>
                <c:pt idx="50">
                  <c:v>2.0299999999999998</c:v>
                </c:pt>
                <c:pt idx="51">
                  <c:v>1.98</c:v>
                </c:pt>
                <c:pt idx="52">
                  <c:v>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23-D945-A908-B7643AD76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629888"/>
        <c:axId val="1798632592"/>
      </c:scatterChart>
      <c:scatterChart>
        <c:scatterStyle val="smoothMarker"/>
        <c:varyColors val="0"/>
        <c:ser>
          <c:idx val="1"/>
          <c:order val="1"/>
          <c:tx>
            <c:v>Upper_PI</c:v>
          </c:tx>
          <c:spPr>
            <a:ln w="349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34925" cap="rnd">
                <a:solidFill>
                  <a:schemeClr val="tx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F423-D945-A908-B7643AD76F94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34925" cap="rnd">
                <a:solidFill>
                  <a:schemeClr val="tx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F423-D945-A908-B7643AD76F94}"/>
              </c:ext>
            </c:extLst>
          </c:dPt>
          <c:dPt>
            <c:idx val="34"/>
            <c:marker>
              <c:symbol val="none"/>
            </c:marker>
            <c:bubble3D val="0"/>
            <c:spPr>
              <a:ln w="34925" cap="rnd">
                <a:solidFill>
                  <a:schemeClr val="tx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423-D945-A908-B7643AD76F94}"/>
              </c:ext>
            </c:extLst>
          </c:dPt>
          <c:dPt>
            <c:idx val="36"/>
            <c:marker>
              <c:symbol val="none"/>
            </c:marker>
            <c:bubble3D val="0"/>
            <c:spPr>
              <a:ln w="34925" cap="rnd">
                <a:solidFill>
                  <a:schemeClr val="tx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423-D945-A908-B7643AD76F94}"/>
              </c:ext>
            </c:extLst>
          </c:dPt>
          <c:xVal>
            <c:numRef>
              <c:f>'Regression Test - G'!$T$12:$T$64</c:f>
              <c:numCache>
                <c:formatCode>0.00</c:formatCode>
                <c:ptCount val="53"/>
                <c:pt idx="0">
                  <c:v>-0.11</c:v>
                </c:pt>
                <c:pt idx="1">
                  <c:v>-0.1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0.09</c:v>
                </c:pt>
                <c:pt idx="27">
                  <c:v>0.1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0.15</c:v>
                </c:pt>
                <c:pt idx="35">
                  <c:v>0.16</c:v>
                </c:pt>
                <c:pt idx="36">
                  <c:v>0.17</c:v>
                </c:pt>
                <c:pt idx="37">
                  <c:v>0.18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0.22</c:v>
                </c:pt>
                <c:pt idx="42">
                  <c:v>0.22</c:v>
                </c:pt>
                <c:pt idx="43">
                  <c:v>0.22</c:v>
                </c:pt>
                <c:pt idx="44">
                  <c:v>0.27</c:v>
                </c:pt>
                <c:pt idx="45">
                  <c:v>0.28000000000000003</c:v>
                </c:pt>
                <c:pt idx="46">
                  <c:v>0.32</c:v>
                </c:pt>
                <c:pt idx="47">
                  <c:v>0.32</c:v>
                </c:pt>
                <c:pt idx="48">
                  <c:v>0.35</c:v>
                </c:pt>
                <c:pt idx="49">
                  <c:v>0.38</c:v>
                </c:pt>
                <c:pt idx="50">
                  <c:v>0.41</c:v>
                </c:pt>
                <c:pt idx="51">
                  <c:v>0.41</c:v>
                </c:pt>
                <c:pt idx="52">
                  <c:v>0.47</c:v>
                </c:pt>
              </c:numCache>
            </c:numRef>
          </c:xVal>
          <c:yVal>
            <c:numRef>
              <c:f>'Regression Test - G'!$Y$12:$Y$64</c:f>
              <c:numCache>
                <c:formatCode>General</c:formatCode>
                <c:ptCount val="53"/>
                <c:pt idx="0">
                  <c:v>0.42483632902455498</c:v>
                </c:pt>
                <c:pt idx="1">
                  <c:v>0.45733271551825622</c:v>
                </c:pt>
                <c:pt idx="2">
                  <c:v>0.652345237605229</c:v>
                </c:pt>
                <c:pt idx="3">
                  <c:v>0.68485305271425645</c:v>
                </c:pt>
                <c:pt idx="4">
                  <c:v>0.71736251205046253</c:v>
                </c:pt>
                <c:pt idx="5">
                  <c:v>0.71736251205046253</c:v>
                </c:pt>
                <c:pt idx="6">
                  <c:v>0.78238637442278536</c:v>
                </c:pt>
                <c:pt idx="7">
                  <c:v>0.78238637442278536</c:v>
                </c:pt>
                <c:pt idx="8">
                  <c:v>0.78238637442278536</c:v>
                </c:pt>
                <c:pt idx="9">
                  <c:v>0.81490078285971501</c:v>
                </c:pt>
                <c:pt idx="10">
                  <c:v>0.81490078285971501</c:v>
                </c:pt>
                <c:pt idx="11">
                  <c:v>0.8799345674079464</c:v>
                </c:pt>
                <c:pt idx="12">
                  <c:v>0.8799345674079464</c:v>
                </c:pt>
                <c:pt idx="13">
                  <c:v>0.8799345674079464</c:v>
                </c:pt>
                <c:pt idx="14">
                  <c:v>0.91245394865510132</c:v>
                </c:pt>
                <c:pt idx="15">
                  <c:v>0.94497499256659812</c:v>
                </c:pt>
                <c:pt idx="16">
                  <c:v>0.94497499256659812</c:v>
                </c:pt>
                <c:pt idx="17">
                  <c:v>0.94497499256659812</c:v>
                </c:pt>
                <c:pt idx="18">
                  <c:v>0.97749770159743321</c:v>
                </c:pt>
                <c:pt idx="19">
                  <c:v>0.97749770159743321</c:v>
                </c:pt>
                <c:pt idx="20">
                  <c:v>0.97749770159743321</c:v>
                </c:pt>
                <c:pt idx="21">
                  <c:v>0.97749770159743321</c:v>
                </c:pt>
                <c:pt idx="22">
                  <c:v>0.97749770159743321</c:v>
                </c:pt>
                <c:pt idx="23">
                  <c:v>1.0100220781567764</c:v>
                </c:pt>
                <c:pt idx="24">
                  <c:v>1.0100220781567764</c:v>
                </c:pt>
                <c:pt idx="25">
                  <c:v>1.0100220781567764</c:v>
                </c:pt>
                <c:pt idx="26">
                  <c:v>1.075075843266408</c:v>
                </c:pt>
                <c:pt idx="27">
                  <c:v>1.1076052364027378</c:v>
                </c:pt>
                <c:pt idx="28">
                  <c:v>1.140136306238976</c:v>
                </c:pt>
                <c:pt idx="29">
                  <c:v>1.140136306238976</c:v>
                </c:pt>
                <c:pt idx="30">
                  <c:v>1.172669054949951</c:v>
                </c:pt>
                <c:pt idx="31">
                  <c:v>1.172669054949951</c:v>
                </c:pt>
                <c:pt idx="32">
                  <c:v>1.2377395974557628</c:v>
                </c:pt>
                <c:pt idx="33">
                  <c:v>1.2377395974557628</c:v>
                </c:pt>
                <c:pt idx="34">
                  <c:v>1.270277395359642</c:v>
                </c:pt>
                <c:pt idx="35">
                  <c:v>1.3028168803557247</c:v>
                </c:pt>
                <c:pt idx="36">
                  <c:v>1.335358054376367</c:v>
                </c:pt>
                <c:pt idx="37">
                  <c:v>1.3679009193045264</c:v>
                </c:pt>
                <c:pt idx="38">
                  <c:v>1.4004454769734727</c:v>
                </c:pt>
                <c:pt idx="39">
                  <c:v>1.4329917291665106</c:v>
                </c:pt>
                <c:pt idx="40">
                  <c:v>1.4329917291665106</c:v>
                </c:pt>
                <c:pt idx="41">
                  <c:v>1.4980893240066193</c:v>
                </c:pt>
                <c:pt idx="42">
                  <c:v>1.4980893240066193</c:v>
                </c:pt>
                <c:pt idx="43">
                  <c:v>1.4980893240066193</c:v>
                </c:pt>
                <c:pt idx="44">
                  <c:v>1.6608630803744027</c:v>
                </c:pt>
                <c:pt idx="45">
                  <c:v>1.6934229468765645</c:v>
                </c:pt>
                <c:pt idx="46">
                  <c:v>1.8236795081482911</c:v>
                </c:pt>
                <c:pt idx="47">
                  <c:v>1.8236795081482911</c:v>
                </c:pt>
                <c:pt idx="48">
                  <c:v>1.9213899117307509</c:v>
                </c:pt>
                <c:pt idx="49">
                  <c:v>2.0191157595455644</c:v>
                </c:pt>
                <c:pt idx="50">
                  <c:v>2.11685707439023</c:v>
                </c:pt>
                <c:pt idx="51">
                  <c:v>2.11685707439023</c:v>
                </c:pt>
                <c:pt idx="52">
                  <c:v>2.3123861744752152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23-D945-A908-B7643AD76F94}"/>
            </c:ext>
          </c:extLst>
        </c:ser>
        <c:ser>
          <c:idx val="2"/>
          <c:order val="2"/>
          <c:tx>
            <c:v>Lower_PI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'Regression Test - G'!$T$12:$T$64</c:f>
              <c:numCache>
                <c:formatCode>0.00</c:formatCode>
                <c:ptCount val="53"/>
                <c:pt idx="0">
                  <c:v>-0.11</c:v>
                </c:pt>
                <c:pt idx="1">
                  <c:v>-0.1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0.09</c:v>
                </c:pt>
                <c:pt idx="27">
                  <c:v>0.1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0.15</c:v>
                </c:pt>
                <c:pt idx="35">
                  <c:v>0.16</c:v>
                </c:pt>
                <c:pt idx="36">
                  <c:v>0.17</c:v>
                </c:pt>
                <c:pt idx="37">
                  <c:v>0.18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0.22</c:v>
                </c:pt>
                <c:pt idx="42">
                  <c:v>0.22</c:v>
                </c:pt>
                <c:pt idx="43">
                  <c:v>0.22</c:v>
                </c:pt>
                <c:pt idx="44">
                  <c:v>0.27</c:v>
                </c:pt>
                <c:pt idx="45">
                  <c:v>0.28000000000000003</c:v>
                </c:pt>
                <c:pt idx="46">
                  <c:v>0.32</c:v>
                </c:pt>
                <c:pt idx="47">
                  <c:v>0.32</c:v>
                </c:pt>
                <c:pt idx="48">
                  <c:v>0.35</c:v>
                </c:pt>
                <c:pt idx="49">
                  <c:v>0.38</c:v>
                </c:pt>
                <c:pt idx="50">
                  <c:v>0.41</c:v>
                </c:pt>
                <c:pt idx="51">
                  <c:v>0.41</c:v>
                </c:pt>
                <c:pt idx="52">
                  <c:v>0.47</c:v>
                </c:pt>
              </c:numCache>
            </c:numRef>
          </c:xVal>
          <c:yVal>
            <c:numRef>
              <c:f>'Regression Test - G'!$Z$12:$Z$64</c:f>
              <c:numCache>
                <c:formatCode>General</c:formatCode>
                <c:ptCount val="53"/>
                <c:pt idx="0">
                  <c:v>9.2846612042838783E-2</c:v>
                </c:pt>
                <c:pt idx="1">
                  <c:v>0.12555416492018429</c:v>
                </c:pt>
                <c:pt idx="2">
                  <c:v>0.32176527905949182</c:v>
                </c:pt>
                <c:pt idx="3">
                  <c:v>0.35446140332151121</c:v>
                </c:pt>
                <c:pt idx="4">
                  <c:v>0.38715588335635182</c:v>
                </c:pt>
                <c:pt idx="5">
                  <c:v>0.38715588335635182</c:v>
                </c:pt>
                <c:pt idx="6">
                  <c:v>0.45253989972612241</c:v>
                </c:pt>
                <c:pt idx="7">
                  <c:v>0.45253989972612241</c:v>
                </c:pt>
                <c:pt idx="8">
                  <c:v>0.45253989972612241</c:v>
                </c:pt>
                <c:pt idx="9">
                  <c:v>0.48522943066023932</c:v>
                </c:pt>
                <c:pt idx="10">
                  <c:v>0.48522943066023932</c:v>
                </c:pt>
                <c:pt idx="11">
                  <c:v>0.55060352485410147</c:v>
                </c:pt>
                <c:pt idx="12">
                  <c:v>0.55060352485410147</c:v>
                </c:pt>
                <c:pt idx="13">
                  <c:v>0.55060352485410147</c:v>
                </c:pt>
                <c:pt idx="14">
                  <c:v>0.58328808297799339</c:v>
                </c:pt>
                <c:pt idx="15">
                  <c:v>0.61597097843754323</c:v>
                </c:pt>
                <c:pt idx="16">
                  <c:v>0.61597097843754323</c:v>
                </c:pt>
                <c:pt idx="17">
                  <c:v>0.61597097843754323</c:v>
                </c:pt>
                <c:pt idx="18">
                  <c:v>0.64865220877775476</c:v>
                </c:pt>
                <c:pt idx="19">
                  <c:v>0.64865220877775476</c:v>
                </c:pt>
                <c:pt idx="20">
                  <c:v>0.64865220877775476</c:v>
                </c:pt>
                <c:pt idx="21">
                  <c:v>0.64865220877775476</c:v>
                </c:pt>
                <c:pt idx="22">
                  <c:v>0.64865220877775476</c:v>
                </c:pt>
                <c:pt idx="23">
                  <c:v>0.68133177158945846</c:v>
                </c:pt>
                <c:pt idx="24">
                  <c:v>0.68133177158945846</c:v>
                </c:pt>
                <c:pt idx="25">
                  <c:v>0.68133177158945846</c:v>
                </c:pt>
                <c:pt idx="26">
                  <c:v>0.74668588522192025</c:v>
                </c:pt>
                <c:pt idx="27">
                  <c:v>0.77936043145663725</c:v>
                </c:pt>
                <c:pt idx="28">
                  <c:v>0.81203330099144577</c:v>
                </c:pt>
                <c:pt idx="29">
                  <c:v>0.81203330099144577</c:v>
                </c:pt>
                <c:pt idx="30">
                  <c:v>0.84470449165151718</c:v>
                </c:pt>
                <c:pt idx="31">
                  <c:v>0.84470449165151718</c:v>
                </c:pt>
                <c:pt idx="32">
                  <c:v>0.91004182788779908</c:v>
                </c:pt>
                <c:pt idx="33">
                  <c:v>0.91004182788779908</c:v>
                </c:pt>
                <c:pt idx="34">
                  <c:v>0.94270796935496637</c:v>
                </c:pt>
                <c:pt idx="35">
                  <c:v>0.97537242372993083</c:v>
                </c:pt>
                <c:pt idx="36">
                  <c:v>1.0080351890803352</c:v>
                </c:pt>
                <c:pt idx="37">
                  <c:v>1.0406962635232224</c:v>
                </c:pt>
                <c:pt idx="38">
                  <c:v>1.0733556452253228</c:v>
                </c:pt>
                <c:pt idx="39">
                  <c:v>1.1060133324033314</c:v>
                </c:pt>
                <c:pt idx="40">
                  <c:v>1.1060133324033314</c:v>
                </c:pt>
                <c:pt idx="41">
                  <c:v>1.1713236163053165</c:v>
                </c:pt>
                <c:pt idx="42">
                  <c:v>1.1713236163053165</c:v>
                </c:pt>
                <c:pt idx="43">
                  <c:v>1.1713236163053165</c:v>
                </c:pt>
                <c:pt idx="44">
                  <c:v>1.3345695567927667</c:v>
                </c:pt>
                <c:pt idx="45">
                  <c:v>1.3672136296616515</c:v>
                </c:pt>
                <c:pt idx="46">
                  <c:v>1.4977728258741119</c:v>
                </c:pt>
                <c:pt idx="47">
                  <c:v>1.4977728258741119</c:v>
                </c:pt>
                <c:pt idx="48">
                  <c:v>1.5956742404047919</c:v>
                </c:pt>
                <c:pt idx="49">
                  <c:v>1.6935602107031187</c:v>
                </c:pt>
                <c:pt idx="50">
                  <c:v>1.7914307139715935</c:v>
                </c:pt>
                <c:pt idx="51">
                  <c:v>1.7914307139715935</c:v>
                </c:pt>
                <c:pt idx="52">
                  <c:v>1.9871252501128891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23-D945-A908-B7643AD76F94}"/>
            </c:ext>
          </c:extLst>
        </c:ser>
        <c:ser>
          <c:idx val="3"/>
          <c:order val="3"/>
          <c:tx>
            <c:v>CI_Low</c:v>
          </c:tx>
          <c:spPr>
            <a:ln w="349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'Regression Test - G'!$T$12:$T$64</c:f>
              <c:numCache>
                <c:formatCode>0.00</c:formatCode>
                <c:ptCount val="53"/>
                <c:pt idx="0">
                  <c:v>-0.11</c:v>
                </c:pt>
                <c:pt idx="1">
                  <c:v>-0.1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0.09</c:v>
                </c:pt>
                <c:pt idx="27">
                  <c:v>0.1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0.15</c:v>
                </c:pt>
                <c:pt idx="35">
                  <c:v>0.16</c:v>
                </c:pt>
                <c:pt idx="36">
                  <c:v>0.17</c:v>
                </c:pt>
                <c:pt idx="37">
                  <c:v>0.18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0.22</c:v>
                </c:pt>
                <c:pt idx="42">
                  <c:v>0.22</c:v>
                </c:pt>
                <c:pt idx="43">
                  <c:v>0.22</c:v>
                </c:pt>
                <c:pt idx="44">
                  <c:v>0.27</c:v>
                </c:pt>
                <c:pt idx="45">
                  <c:v>0.28000000000000003</c:v>
                </c:pt>
                <c:pt idx="46">
                  <c:v>0.32</c:v>
                </c:pt>
                <c:pt idx="47">
                  <c:v>0.32</c:v>
                </c:pt>
                <c:pt idx="48">
                  <c:v>0.35</c:v>
                </c:pt>
                <c:pt idx="49">
                  <c:v>0.38</c:v>
                </c:pt>
                <c:pt idx="50">
                  <c:v>0.41</c:v>
                </c:pt>
                <c:pt idx="51">
                  <c:v>0.41</c:v>
                </c:pt>
                <c:pt idx="52">
                  <c:v>0.47</c:v>
                </c:pt>
              </c:numCache>
            </c:numRef>
          </c:xVal>
          <c:yVal>
            <c:numRef>
              <c:f>'Regression Test - G'!$AC$12:$AC$64</c:f>
              <c:numCache>
                <c:formatCode>0.0000000000000000</c:formatCode>
                <c:ptCount val="53"/>
                <c:pt idx="0">
                  <c:v>0.23161950597572276</c:v>
                </c:pt>
                <c:pt idx="1">
                  <c:v>0.26258646890109272</c:v>
                </c:pt>
                <c:pt idx="2">
                  <c:v>0.44986970270627324</c:v>
                </c:pt>
                <c:pt idx="3">
                  <c:v>0.48125901258384801</c:v>
                </c:pt>
                <c:pt idx="4">
                  <c:v>0.5126855228609507</c:v>
                </c:pt>
                <c:pt idx="5">
                  <c:v>0.5126855228609507</c:v>
                </c:pt>
                <c:pt idx="6">
                  <c:v>0.57563769666022346</c:v>
                </c:pt>
                <c:pt idx="7">
                  <c:v>0.57563769666022346</c:v>
                </c:pt>
                <c:pt idx="8">
                  <c:v>0.57563769666022346</c:v>
                </c:pt>
                <c:pt idx="9">
                  <c:v>0.60715815646058857</c:v>
                </c:pt>
                <c:pt idx="10">
                  <c:v>0.60715815646058857</c:v>
                </c:pt>
                <c:pt idx="11">
                  <c:v>0.67027715470203109</c:v>
                </c:pt>
                <c:pt idx="12">
                  <c:v>0.67027715470203109</c:v>
                </c:pt>
                <c:pt idx="13">
                  <c:v>0.67027715470203109</c:v>
                </c:pt>
                <c:pt idx="14">
                  <c:v>0.70187215417655591</c:v>
                </c:pt>
                <c:pt idx="15">
                  <c:v>0.73348877976198379</c:v>
                </c:pt>
                <c:pt idx="16">
                  <c:v>0.73348877976198379</c:v>
                </c:pt>
                <c:pt idx="17">
                  <c:v>0.73348877976198379</c:v>
                </c:pt>
                <c:pt idx="18">
                  <c:v>0.76512569827957322</c:v>
                </c:pt>
                <c:pt idx="19">
                  <c:v>0.76512569827957322</c:v>
                </c:pt>
                <c:pt idx="20">
                  <c:v>0.76512569827957322</c:v>
                </c:pt>
                <c:pt idx="21">
                  <c:v>0.76512569827957322</c:v>
                </c:pt>
                <c:pt idx="22">
                  <c:v>0.76512569827957322</c:v>
                </c:pt>
                <c:pt idx="23">
                  <c:v>0.79678170821100303</c:v>
                </c:pt>
                <c:pt idx="24">
                  <c:v>0.79678170821100303</c:v>
                </c:pt>
                <c:pt idx="25">
                  <c:v>0.79678170821100303</c:v>
                </c:pt>
                <c:pt idx="26">
                  <c:v>0.8601467523363584</c:v>
                </c:pt>
                <c:pt idx="27">
                  <c:v>0.89185389802691506</c:v>
                </c:pt>
                <c:pt idx="28">
                  <c:v>0.92357633540749917</c:v>
                </c:pt>
                <c:pt idx="29">
                  <c:v>0.92357633540749917</c:v>
                </c:pt>
                <c:pt idx="30">
                  <c:v>0.95531330856234431</c:v>
                </c:pt>
                <c:pt idx="31">
                  <c:v>0.95531330856234431</c:v>
                </c:pt>
                <c:pt idx="32">
                  <c:v>1.0188281336860368</c:v>
                </c:pt>
                <c:pt idx="33">
                  <c:v>1.0188281336860368</c:v>
                </c:pt>
                <c:pt idx="34">
                  <c:v>1.0506047502541773</c:v>
                </c:pt>
                <c:pt idx="35">
                  <c:v>1.0823934212314763</c:v>
                </c:pt>
                <c:pt idx="36">
                  <c:v>1.1141936351848709</c:v>
                </c:pt>
                <c:pt idx="37">
                  <c:v>1.1460049158806085</c:v>
                </c:pt>
                <c:pt idx="38">
                  <c:v>1.1778268189828105</c:v>
                </c:pt>
                <c:pt idx="39">
                  <c:v>1.2096589291398117</c:v>
                </c:pt>
                <c:pt idx="40">
                  <c:v>1.2096589291398117</c:v>
                </c:pt>
                <c:pt idx="41">
                  <c:v>1.273352238939724</c:v>
                </c:pt>
                <c:pt idx="42">
                  <c:v>1.273352238939724</c:v>
                </c:pt>
                <c:pt idx="43">
                  <c:v>1.273352238939724</c:v>
                </c:pt>
                <c:pt idx="44">
                  <c:v>1.4327396242130732</c:v>
                </c:pt>
                <c:pt idx="45">
                  <c:v>1.4646411819353231</c:v>
                </c:pt>
                <c:pt idx="46">
                  <c:v>1.5923194399057197</c:v>
                </c:pt>
                <c:pt idx="47">
                  <c:v>1.5923194399057197</c:v>
                </c:pt>
                <c:pt idx="48">
                  <c:v>1.6881479271771054</c:v>
                </c:pt>
                <c:pt idx="49">
                  <c:v>1.7840307709485883</c:v>
                </c:pt>
                <c:pt idx="50">
                  <c:v>1.8799637440748369</c:v>
                </c:pt>
                <c:pt idx="51">
                  <c:v>1.8799637440748369</c:v>
                </c:pt>
                <c:pt idx="52">
                  <c:v>2.0719656917605893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423-D945-A908-B7643AD76F94}"/>
            </c:ext>
          </c:extLst>
        </c:ser>
        <c:ser>
          <c:idx val="4"/>
          <c:order val="4"/>
          <c:tx>
            <c:v>CI_up</c:v>
          </c:tx>
          <c:spPr>
            <a:ln w="3492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'Regression Test - G'!$T$12:$T$64</c:f>
              <c:numCache>
                <c:formatCode>0.00</c:formatCode>
                <c:ptCount val="53"/>
                <c:pt idx="0">
                  <c:v>-0.11</c:v>
                </c:pt>
                <c:pt idx="1">
                  <c:v>-0.1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0.09</c:v>
                </c:pt>
                <c:pt idx="27">
                  <c:v>0.1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0.15</c:v>
                </c:pt>
                <c:pt idx="35">
                  <c:v>0.16</c:v>
                </c:pt>
                <c:pt idx="36">
                  <c:v>0.17</c:v>
                </c:pt>
                <c:pt idx="37">
                  <c:v>0.18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0.22</c:v>
                </c:pt>
                <c:pt idx="42">
                  <c:v>0.22</c:v>
                </c:pt>
                <c:pt idx="43">
                  <c:v>0.22</c:v>
                </c:pt>
                <c:pt idx="44">
                  <c:v>0.27</c:v>
                </c:pt>
                <c:pt idx="45">
                  <c:v>0.28000000000000003</c:v>
                </c:pt>
                <c:pt idx="46">
                  <c:v>0.32</c:v>
                </c:pt>
                <c:pt idx="47">
                  <c:v>0.32</c:v>
                </c:pt>
                <c:pt idx="48">
                  <c:v>0.35</c:v>
                </c:pt>
                <c:pt idx="49">
                  <c:v>0.38</c:v>
                </c:pt>
                <c:pt idx="50">
                  <c:v>0.41</c:v>
                </c:pt>
                <c:pt idx="51">
                  <c:v>0.41</c:v>
                </c:pt>
                <c:pt idx="52">
                  <c:v>0.47</c:v>
                </c:pt>
              </c:numCache>
            </c:numRef>
          </c:xVal>
          <c:yVal>
            <c:numRef>
              <c:f>'Regression Test - G'!$AB$12:$AB$64</c:f>
              <c:numCache>
                <c:formatCode>General</c:formatCode>
                <c:ptCount val="53"/>
                <c:pt idx="0">
                  <c:v>0.28606343509167104</c:v>
                </c:pt>
                <c:pt idx="1">
                  <c:v>0.32030041153734778</c:v>
                </c:pt>
                <c:pt idx="2">
                  <c:v>0.52424081395844757</c:v>
                </c:pt>
                <c:pt idx="3">
                  <c:v>0.5580554434519196</c:v>
                </c:pt>
                <c:pt idx="4">
                  <c:v>0.59183287254586359</c:v>
                </c:pt>
                <c:pt idx="5">
                  <c:v>0.59183287254586359</c:v>
                </c:pt>
                <c:pt idx="6">
                  <c:v>0.6592885774886843</c:v>
                </c:pt>
                <c:pt idx="7">
                  <c:v>0.6592885774886843</c:v>
                </c:pt>
                <c:pt idx="8">
                  <c:v>0.6592885774886843</c:v>
                </c:pt>
                <c:pt idx="9">
                  <c:v>0.69297205705936582</c:v>
                </c:pt>
                <c:pt idx="10">
                  <c:v>0.69297205705936582</c:v>
                </c:pt>
                <c:pt idx="11">
                  <c:v>0.76026093756001678</c:v>
                </c:pt>
                <c:pt idx="12">
                  <c:v>0.76026093756001678</c:v>
                </c:pt>
                <c:pt idx="13">
                  <c:v>0.76026093756001678</c:v>
                </c:pt>
                <c:pt idx="14">
                  <c:v>0.79386987745653881</c:v>
                </c:pt>
                <c:pt idx="15">
                  <c:v>0.82745719124215755</c:v>
                </c:pt>
                <c:pt idx="16">
                  <c:v>0.82745719124215755</c:v>
                </c:pt>
                <c:pt idx="17">
                  <c:v>0.82745719124215755</c:v>
                </c:pt>
                <c:pt idx="18">
                  <c:v>0.86102421209561475</c:v>
                </c:pt>
                <c:pt idx="19">
                  <c:v>0.86102421209561475</c:v>
                </c:pt>
                <c:pt idx="20">
                  <c:v>0.86102421209561475</c:v>
                </c:pt>
                <c:pt idx="21">
                  <c:v>0.86102421209561475</c:v>
                </c:pt>
                <c:pt idx="22">
                  <c:v>0.86102421209561475</c:v>
                </c:pt>
                <c:pt idx="23">
                  <c:v>0.89457214153523179</c:v>
                </c:pt>
                <c:pt idx="24">
                  <c:v>0.89457214153523179</c:v>
                </c:pt>
                <c:pt idx="25">
                  <c:v>0.89457214153523179</c:v>
                </c:pt>
                <c:pt idx="26">
                  <c:v>0.96161497615196989</c:v>
                </c:pt>
                <c:pt idx="27">
                  <c:v>0.99511176983245986</c:v>
                </c:pt>
                <c:pt idx="28">
                  <c:v>1.0285932718229227</c:v>
                </c:pt>
                <c:pt idx="29">
                  <c:v>1.0285932718229227</c:v>
                </c:pt>
                <c:pt idx="30">
                  <c:v>1.062060238039124</c:v>
                </c:pt>
                <c:pt idx="31">
                  <c:v>1.062060238039124</c:v>
                </c:pt>
                <c:pt idx="32">
                  <c:v>1.1289532916575251</c:v>
                </c:pt>
                <c:pt idx="33">
                  <c:v>1.1289532916575251</c:v>
                </c:pt>
                <c:pt idx="34">
                  <c:v>1.1623806144604312</c:v>
                </c:pt>
                <c:pt idx="35">
                  <c:v>1.1957958828541793</c:v>
                </c:pt>
                <c:pt idx="36">
                  <c:v>1.2291996082718313</c:v>
                </c:pt>
                <c:pt idx="37">
                  <c:v>1.2625922669471403</c:v>
                </c:pt>
                <c:pt idx="38">
                  <c:v>1.2959743032159849</c:v>
                </c:pt>
                <c:pt idx="39">
                  <c:v>1.3293461324300304</c:v>
                </c:pt>
                <c:pt idx="40">
                  <c:v>1.3293461324300304</c:v>
                </c:pt>
                <c:pt idx="41">
                  <c:v>1.3960607013722117</c:v>
                </c:pt>
                <c:pt idx="42">
                  <c:v>1.3960607013722117</c:v>
                </c:pt>
                <c:pt idx="43">
                  <c:v>1.3960607013722117</c:v>
                </c:pt>
                <c:pt idx="44">
                  <c:v>1.5626930129540961</c:v>
                </c:pt>
                <c:pt idx="45">
                  <c:v>1.5959953946028929</c:v>
                </c:pt>
                <c:pt idx="46">
                  <c:v>1.7291328941166833</c:v>
                </c:pt>
                <c:pt idx="47">
                  <c:v>1.7291328941166833</c:v>
                </c:pt>
                <c:pt idx="48">
                  <c:v>1.8289162249584374</c:v>
                </c:pt>
                <c:pt idx="49">
                  <c:v>1.9286451993000948</c:v>
                </c:pt>
                <c:pt idx="50">
                  <c:v>2.0283240442869865</c:v>
                </c:pt>
                <c:pt idx="51">
                  <c:v>2.0283240442869865</c:v>
                </c:pt>
                <c:pt idx="52">
                  <c:v>2.2275457328275148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423-D945-A908-B7643AD76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629888"/>
        <c:axId val="1798632592"/>
      </c:scatterChart>
      <c:valAx>
        <c:axId val="179262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632592"/>
        <c:crosses val="autoZero"/>
        <c:crossBetween val="midCat"/>
      </c:valAx>
      <c:valAx>
        <c:axId val="179863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Sqrt</a:t>
                </a:r>
                <a:r>
                  <a:rPr lang="en-GB" baseline="0"/>
                  <a:t> (Q)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629888"/>
        <c:crosses val="autoZero"/>
        <c:crossBetween val="midCat"/>
      </c:valAx>
      <c:spPr>
        <a:noFill/>
        <a:ln w="0">
          <a:solidFill>
            <a:schemeClr val="accent5"/>
          </a:solidFill>
          <a:prstDash val="sysDash"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91776027996496E-2"/>
          <c:y val="5.0925925925925923E-2"/>
          <c:w val="0.87450000000000006"/>
          <c:h val="0.75797025371828508"/>
        </c:manualLayout>
      </c:layout>
      <c:scatterChart>
        <c:scatterStyle val="lineMarker"/>
        <c:varyColors val="0"/>
        <c:ser>
          <c:idx val="0"/>
          <c:order val="0"/>
          <c:tx>
            <c:v>Raw 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70078740157486E-2"/>
                  <c:y val="0.198148148148148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'水位流量曲線計算書（その１）'!$B$2:$B$55</c:f>
              <c:numCache>
                <c:formatCode>0.00</c:formatCode>
                <c:ptCount val="54"/>
                <c:pt idx="0">
                  <c:v>-0.04</c:v>
                </c:pt>
                <c:pt idx="1">
                  <c:v>0.14000000000000001</c:v>
                </c:pt>
                <c:pt idx="2">
                  <c:v>0.06</c:v>
                </c:pt>
                <c:pt idx="3">
                  <c:v>0.05</c:v>
                </c:pt>
                <c:pt idx="4">
                  <c:v>0.06</c:v>
                </c:pt>
                <c:pt idx="5">
                  <c:v>0.04</c:v>
                </c:pt>
                <c:pt idx="6">
                  <c:v>0.03</c:v>
                </c:pt>
                <c:pt idx="7">
                  <c:v>0.03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-0.11</c:v>
                </c:pt>
                <c:pt idx="12">
                  <c:v>0.03</c:v>
                </c:pt>
                <c:pt idx="13">
                  <c:v>0.01</c:v>
                </c:pt>
                <c:pt idx="14">
                  <c:v>0.16</c:v>
                </c:pt>
                <c:pt idx="15">
                  <c:v>-0.02</c:v>
                </c:pt>
                <c:pt idx="16">
                  <c:v>0.11</c:v>
                </c:pt>
                <c:pt idx="17">
                  <c:v>0.12</c:v>
                </c:pt>
                <c:pt idx="18">
                  <c:v>0.38</c:v>
                </c:pt>
                <c:pt idx="19">
                  <c:v>0.2</c:v>
                </c:pt>
                <c:pt idx="20">
                  <c:v>7.0000000000000007E-2</c:v>
                </c:pt>
                <c:pt idx="21">
                  <c:v>0.22</c:v>
                </c:pt>
                <c:pt idx="22">
                  <c:v>0.47</c:v>
                </c:pt>
                <c:pt idx="23">
                  <c:v>0.32</c:v>
                </c:pt>
                <c:pt idx="24">
                  <c:v>0.2</c:v>
                </c:pt>
                <c:pt idx="25">
                  <c:v>0.22</c:v>
                </c:pt>
                <c:pt idx="26">
                  <c:v>0.27</c:v>
                </c:pt>
                <c:pt idx="27">
                  <c:v>0.18</c:v>
                </c:pt>
                <c:pt idx="28">
                  <c:v>0.32</c:v>
                </c:pt>
                <c:pt idx="29">
                  <c:v>0.22</c:v>
                </c:pt>
                <c:pt idx="30">
                  <c:v>0.14000000000000001</c:v>
                </c:pt>
                <c:pt idx="31">
                  <c:v>0.12</c:v>
                </c:pt>
                <c:pt idx="32">
                  <c:v>0.28000000000000003</c:v>
                </c:pt>
                <c:pt idx="33">
                  <c:v>0.52</c:v>
                </c:pt>
                <c:pt idx="34">
                  <c:v>0.35</c:v>
                </c:pt>
                <c:pt idx="35">
                  <c:v>0.1</c:v>
                </c:pt>
                <c:pt idx="36">
                  <c:v>0.17</c:v>
                </c:pt>
                <c:pt idx="37">
                  <c:v>0.19</c:v>
                </c:pt>
                <c:pt idx="38">
                  <c:v>0</c:v>
                </c:pt>
                <c:pt idx="39">
                  <c:v>0.41</c:v>
                </c:pt>
                <c:pt idx="40">
                  <c:v>0.05</c:v>
                </c:pt>
                <c:pt idx="41">
                  <c:v>-0.02</c:v>
                </c:pt>
                <c:pt idx="42">
                  <c:v>0.09</c:v>
                </c:pt>
                <c:pt idx="43">
                  <c:v>-0.03</c:v>
                </c:pt>
                <c:pt idx="44">
                  <c:v>0.41</c:v>
                </c:pt>
                <c:pt idx="45">
                  <c:v>0.15</c:v>
                </c:pt>
                <c:pt idx="46">
                  <c:v>7.0000000000000007E-2</c:v>
                </c:pt>
                <c:pt idx="47">
                  <c:v>0.06</c:v>
                </c:pt>
                <c:pt idx="48">
                  <c:v>0.11</c:v>
                </c:pt>
                <c:pt idx="49">
                  <c:v>0.06</c:v>
                </c:pt>
                <c:pt idx="50">
                  <c:v>-0.1</c:v>
                </c:pt>
                <c:pt idx="51">
                  <c:v>0.05</c:v>
                </c:pt>
                <c:pt idx="52">
                  <c:v>7.0000000000000007E-2</c:v>
                </c:pt>
                <c:pt idx="53">
                  <c:v>0.06</c:v>
                </c:pt>
              </c:numCache>
            </c:numRef>
          </c:xVal>
          <c:yVal>
            <c:numRef>
              <c:f>'水位流量曲線計算書（その１）'!$C$2:$C$55</c:f>
              <c:numCache>
                <c:formatCode>0.00</c:formatCode>
                <c:ptCount val="54"/>
                <c:pt idx="0">
                  <c:v>0.52</c:v>
                </c:pt>
                <c:pt idx="1">
                  <c:v>1.04</c:v>
                </c:pt>
                <c:pt idx="2">
                  <c:v>0.79</c:v>
                </c:pt>
                <c:pt idx="3">
                  <c:v>0.67</c:v>
                </c:pt>
                <c:pt idx="4">
                  <c:v>0.79</c:v>
                </c:pt>
                <c:pt idx="5">
                  <c:v>0.68</c:v>
                </c:pt>
                <c:pt idx="6">
                  <c:v>0.64</c:v>
                </c:pt>
                <c:pt idx="7">
                  <c:v>0.63</c:v>
                </c:pt>
                <c:pt idx="8">
                  <c:v>0.56000000000000005</c:v>
                </c:pt>
                <c:pt idx="9">
                  <c:v>0.55000000000000004</c:v>
                </c:pt>
                <c:pt idx="10">
                  <c:v>0.52</c:v>
                </c:pt>
                <c:pt idx="11">
                  <c:v>0.32</c:v>
                </c:pt>
                <c:pt idx="12">
                  <c:v>0.69</c:v>
                </c:pt>
                <c:pt idx="13">
                  <c:v>0.55000000000000004</c:v>
                </c:pt>
                <c:pt idx="14">
                  <c:v>1.03</c:v>
                </c:pt>
                <c:pt idx="15">
                  <c:v>0.56999999999999995</c:v>
                </c:pt>
                <c:pt idx="16">
                  <c:v>0.91</c:v>
                </c:pt>
                <c:pt idx="17">
                  <c:v>0.91</c:v>
                </c:pt>
                <c:pt idx="18">
                  <c:v>1.79</c:v>
                </c:pt>
                <c:pt idx="19">
                  <c:v>1.36</c:v>
                </c:pt>
                <c:pt idx="20">
                  <c:v>1.04</c:v>
                </c:pt>
                <c:pt idx="21">
                  <c:v>1.36</c:v>
                </c:pt>
                <c:pt idx="22">
                  <c:v>2.27</c:v>
                </c:pt>
                <c:pt idx="23">
                  <c:v>1.62</c:v>
                </c:pt>
                <c:pt idx="24">
                  <c:v>1.4</c:v>
                </c:pt>
                <c:pt idx="25">
                  <c:v>1.33</c:v>
                </c:pt>
                <c:pt idx="26">
                  <c:v>1.52</c:v>
                </c:pt>
                <c:pt idx="27">
                  <c:v>1.1599999999999999</c:v>
                </c:pt>
                <c:pt idx="28">
                  <c:v>1.64</c:v>
                </c:pt>
                <c:pt idx="29">
                  <c:v>1.29</c:v>
                </c:pt>
                <c:pt idx="30">
                  <c:v>1.06</c:v>
                </c:pt>
                <c:pt idx="31">
                  <c:v>0.95</c:v>
                </c:pt>
                <c:pt idx="32">
                  <c:v>1.46</c:v>
                </c:pt>
                <c:pt idx="33">
                  <c:v>2.3199999999999998</c:v>
                </c:pt>
                <c:pt idx="34">
                  <c:v>1.74</c:v>
                </c:pt>
                <c:pt idx="35">
                  <c:v>0.92</c:v>
                </c:pt>
                <c:pt idx="36">
                  <c:v>1.0900000000000001</c:v>
                </c:pt>
                <c:pt idx="37">
                  <c:v>1.26</c:v>
                </c:pt>
                <c:pt idx="38">
                  <c:v>0.62</c:v>
                </c:pt>
                <c:pt idx="39">
                  <c:v>2.0299999999999998</c:v>
                </c:pt>
                <c:pt idx="40">
                  <c:v>0.87</c:v>
                </c:pt>
                <c:pt idx="41">
                  <c:v>0.63</c:v>
                </c:pt>
                <c:pt idx="42">
                  <c:v>0.79</c:v>
                </c:pt>
                <c:pt idx="43">
                  <c:v>0.56999999999999995</c:v>
                </c:pt>
                <c:pt idx="44">
                  <c:v>1.98</c:v>
                </c:pt>
                <c:pt idx="45">
                  <c:v>1.1499999999999999</c:v>
                </c:pt>
                <c:pt idx="46">
                  <c:v>0.9</c:v>
                </c:pt>
                <c:pt idx="47">
                  <c:v>0.85</c:v>
                </c:pt>
                <c:pt idx="48">
                  <c:v>0.97</c:v>
                </c:pt>
                <c:pt idx="49">
                  <c:v>0.84</c:v>
                </c:pt>
                <c:pt idx="50">
                  <c:v>0.45</c:v>
                </c:pt>
                <c:pt idx="51">
                  <c:v>0.95</c:v>
                </c:pt>
                <c:pt idx="52">
                  <c:v>1.03</c:v>
                </c:pt>
                <c:pt idx="53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7-4E8F-81FD-66EE27CE7340}"/>
            </c:ext>
          </c:extLst>
        </c:ser>
        <c:ser>
          <c:idx val="1"/>
          <c:order val="1"/>
          <c:tx>
            <c:strRef>
              <c:f>'水位流量曲線計算書（その１）'!$F$20</c:f>
              <c:strCache>
                <c:ptCount val="1"/>
                <c:pt idx="0">
                  <c:v>Upper bound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'水位流量曲線計算書（その１）'!$E$21:$E$23</c:f>
              <c:numCache>
                <c:formatCode>0.00</c:formatCode>
                <c:ptCount val="3"/>
                <c:pt idx="0">
                  <c:v>-0.11</c:v>
                </c:pt>
                <c:pt idx="1">
                  <c:v>0.20500000000000002</c:v>
                </c:pt>
                <c:pt idx="2">
                  <c:v>0.52</c:v>
                </c:pt>
              </c:numCache>
            </c:numRef>
          </c:xVal>
          <c:yVal>
            <c:numRef>
              <c:f>'水位流量曲線計算書（その１）'!$F$21:$F$23</c:f>
              <c:numCache>
                <c:formatCode>0.0000</c:formatCode>
                <c:ptCount val="3"/>
                <c:pt idx="0">
                  <c:v>0.30215134731840482</c:v>
                </c:pt>
                <c:pt idx="1">
                  <c:v>1.3105722152161123</c:v>
                </c:pt>
                <c:pt idx="2">
                  <c:v>2.3770140639763322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B7-4E8F-81FD-66EE27CE7340}"/>
            </c:ext>
          </c:extLst>
        </c:ser>
        <c:ser>
          <c:idx val="2"/>
          <c:order val="2"/>
          <c:tx>
            <c:v>Lower bound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'水位流量曲線計算書（その１）'!$E$21:$E$23</c:f>
              <c:numCache>
                <c:formatCode>0.00</c:formatCode>
                <c:ptCount val="3"/>
                <c:pt idx="0">
                  <c:v>-0.11</c:v>
                </c:pt>
                <c:pt idx="1">
                  <c:v>0.20500000000000002</c:v>
                </c:pt>
                <c:pt idx="2">
                  <c:v>0.52</c:v>
                </c:pt>
              </c:numCache>
            </c:numRef>
          </c:xVal>
          <c:yVal>
            <c:numRef>
              <c:f>'水位流量曲線計算書（その１）'!$G$21:$G$23</c:f>
              <c:numCache>
                <c:formatCode>0.0000</c:formatCode>
                <c:ptCount val="3"/>
                <c:pt idx="0">
                  <c:v>0.21553159374898895</c:v>
                </c:pt>
                <c:pt idx="1">
                  <c:v>1.2610348160392533</c:v>
                </c:pt>
                <c:pt idx="2">
                  <c:v>2.2485170574670055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B7-4E8F-81FD-66EE27CE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310176"/>
        <c:axId val="1677312672"/>
      </c:scatterChart>
      <c:valAx>
        <c:axId val="167731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12672"/>
        <c:crosses val="autoZero"/>
        <c:crossBetween val="midCat"/>
      </c:valAx>
      <c:valAx>
        <c:axId val="16773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√</a:t>
                </a:r>
                <a:r>
                  <a:rPr lang="en-US" altLang="ja-JP"/>
                  <a:t>(Q)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1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56415135608049"/>
          <c:y val="5.7815689705453398E-4"/>
          <c:w val="0.66435850862845047"/>
          <c:h val="3.1887978288428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685800</xdr:colOff>
      <xdr:row>105</xdr:row>
      <xdr:rowOff>76200</xdr:rowOff>
    </xdr:from>
    <xdr:to>
      <xdr:col>18</xdr:col>
      <xdr:colOff>177800</xdr:colOff>
      <xdr:row>122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93CD1-B1D4-D247-B1E3-4156F4F76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761999</xdr:colOff>
      <xdr:row>124</xdr:row>
      <xdr:rowOff>88900</xdr:rowOff>
    </xdr:from>
    <xdr:to>
      <xdr:col>23</xdr:col>
      <xdr:colOff>174624</xdr:colOff>
      <xdr:row>159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E8B02B-1906-AF49-9002-7402466E2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685800</xdr:colOff>
      <xdr:row>104</xdr:row>
      <xdr:rowOff>114300</xdr:rowOff>
    </xdr:from>
    <xdr:to>
      <xdr:col>10</xdr:col>
      <xdr:colOff>482600</xdr:colOff>
      <xdr:row>138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2A5673-A3C0-CD49-BFC6-8DF6F31F9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139700</xdr:rowOff>
    </xdr:from>
    <xdr:to>
      <xdr:col>16</xdr:col>
      <xdr:colOff>685800</xdr:colOff>
      <xdr:row>97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1F37-775C-CA46-A50B-EEB65F30E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26</xdr:row>
      <xdr:rowOff>190500</xdr:rowOff>
    </xdr:from>
    <xdr:to>
      <xdr:col>12</xdr:col>
      <xdr:colOff>464820</xdr:colOff>
      <xdr:row>64</xdr:row>
      <xdr:rowOff>83820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4B13B09-09CC-9BC2-C995-1488D463B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632460</xdr:colOff>
      <xdr:row>1</xdr:row>
      <xdr:rowOff>38100</xdr:rowOff>
    </xdr:from>
    <xdr:to>
      <xdr:col>7</xdr:col>
      <xdr:colOff>327660</xdr:colOff>
      <xdr:row>3</xdr:row>
      <xdr:rowOff>7620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75F7837-976E-16C6-EE4A-69DA0A73A422}"/>
            </a:ext>
          </a:extLst>
        </xdr:cNvPr>
        <xdr:cNvCxnSpPr/>
      </xdr:nvCxnSpPr>
      <xdr:spPr>
        <a:xfrm flipV="1">
          <a:off x="3200400" y="190500"/>
          <a:ext cx="1912620" cy="3657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655320</xdr:colOff>
      <xdr:row>1</xdr:row>
      <xdr:rowOff>60960</xdr:rowOff>
    </xdr:from>
    <xdr:to>
      <xdr:col>11</xdr:col>
      <xdr:colOff>289560</xdr:colOff>
      <xdr:row>3</xdr:row>
      <xdr:rowOff>99060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ECEE012-C667-EA9F-6698-41F5191EBB56}"/>
            </a:ext>
          </a:extLst>
        </xdr:cNvPr>
        <xdr:cNvCxnSpPr/>
      </xdr:nvCxnSpPr>
      <xdr:spPr>
        <a:xfrm flipV="1">
          <a:off x="3962400" y="213360"/>
          <a:ext cx="3680460" cy="4343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7EC-F2A4-6349-B9B6-5409CEE645FF}">
  <dimension ref="A1:AD77"/>
  <sheetViews>
    <sheetView tabSelected="1" zoomScale="80" zoomScaleNormal="80" workbookViewId="0">
      <selection activeCell="V67" sqref="V67"/>
    </sheetView>
  </sheetViews>
  <sheetFormatPr baseColWidth="10" defaultRowHeight="14"/>
  <cols>
    <col min="1" max="1" width="15.83203125" customWidth="1"/>
    <col min="3" max="3" width="17.1640625" customWidth="1"/>
    <col min="4" max="4" width="21.5" customWidth="1"/>
    <col min="23" max="23" width="44.6640625" customWidth="1"/>
    <col min="24" max="24" width="21.6640625" customWidth="1"/>
    <col min="27" max="27" width="20.5" customWidth="1"/>
    <col min="29" max="29" width="19.6640625" bestFit="1" customWidth="1"/>
  </cols>
  <sheetData>
    <row r="1" spans="1:29">
      <c r="A1" t="s">
        <v>228</v>
      </c>
    </row>
    <row r="2" spans="1:29" ht="15" thickBot="1"/>
    <row r="3" spans="1:29">
      <c r="A3" s="129" t="s">
        <v>229</v>
      </c>
      <c r="B3" s="129"/>
      <c r="D3" t="s">
        <v>265</v>
      </c>
      <c r="E3" s="133">
        <v>0.95</v>
      </c>
    </row>
    <row r="4" spans="1:29">
      <c r="A4" s="126" t="s">
        <v>230</v>
      </c>
      <c r="B4" s="126">
        <v>0.98569081605922104</v>
      </c>
      <c r="D4" t="s">
        <v>262</v>
      </c>
      <c r="E4">
        <v>0.05</v>
      </c>
    </row>
    <row r="5" spans="1:29">
      <c r="A5" s="126" t="s">
        <v>231</v>
      </c>
      <c r="B5" s="126">
        <v>0.97158638486349302</v>
      </c>
      <c r="D5" t="s">
        <v>266</v>
      </c>
      <c r="E5">
        <f>_xlfn.T.INV.2T(E4,B8-2)</f>
        <v>2.0066468050616861</v>
      </c>
    </row>
    <row r="6" spans="1:29">
      <c r="A6" s="126" t="s">
        <v>232</v>
      </c>
      <c r="B6" s="126">
        <v>0.9710399691877909</v>
      </c>
    </row>
    <row r="7" spans="1:29">
      <c r="A7" s="126" t="s">
        <v>233</v>
      </c>
      <c r="B7" s="130">
        <v>8.0295082171524673E-2</v>
      </c>
    </row>
    <row r="8" spans="1:29" ht="15" thickBot="1">
      <c r="A8" s="127" t="s">
        <v>234</v>
      </c>
      <c r="B8" s="131">
        <v>54</v>
      </c>
    </row>
    <row r="10" spans="1:29" ht="15" thickBot="1">
      <c r="A10" t="s">
        <v>235</v>
      </c>
    </row>
    <row r="11" spans="1:29">
      <c r="A11" s="128"/>
      <c r="B11" s="128" t="s">
        <v>240</v>
      </c>
      <c r="C11" s="128" t="s">
        <v>241</v>
      </c>
      <c r="D11" s="128" t="s">
        <v>242</v>
      </c>
      <c r="E11" s="128" t="s">
        <v>243</v>
      </c>
      <c r="F11" s="128" t="s">
        <v>244</v>
      </c>
      <c r="T11" s="37" t="s">
        <v>263</v>
      </c>
      <c r="U11" s="37" t="s">
        <v>264</v>
      </c>
      <c r="V11" s="128" t="s">
        <v>255</v>
      </c>
      <c r="W11" t="s">
        <v>268</v>
      </c>
      <c r="X11" t="s">
        <v>271</v>
      </c>
      <c r="Y11" t="s">
        <v>272</v>
      </c>
      <c r="Z11" t="s">
        <v>273</v>
      </c>
      <c r="AA11" t="s">
        <v>270</v>
      </c>
      <c r="AB11" t="s">
        <v>274</v>
      </c>
      <c r="AC11" t="s">
        <v>275</v>
      </c>
    </row>
    <row r="12" spans="1:29">
      <c r="A12" s="126" t="s">
        <v>236</v>
      </c>
      <c r="B12" s="126">
        <v>1</v>
      </c>
      <c r="C12" s="126">
        <v>11.463999647770798</v>
      </c>
      <c r="D12" s="126">
        <v>11.463999647770798</v>
      </c>
      <c r="E12" s="126">
        <v>1778.1085500798627</v>
      </c>
      <c r="F12" s="126">
        <v>6.9113644257448589E-42</v>
      </c>
      <c r="T12" s="40">
        <v>-0.11</v>
      </c>
      <c r="U12" s="40">
        <v>0.32</v>
      </c>
      <c r="V12" s="126">
        <v>0.25884147053369688</v>
      </c>
      <c r="W12" s="134">
        <f>(T12-$T$65)^2</f>
        <v>0.39690000000000003</v>
      </c>
      <c r="X12">
        <f>$E$5*$B$7*SQRT(1+1/$B$8+W12/$W$66)</f>
        <v>0.1659948584908581</v>
      </c>
      <c r="Y12">
        <f>V12+X12</f>
        <v>0.42483632902455498</v>
      </c>
      <c r="Z12">
        <f>V12-X12</f>
        <v>9.2846612042838783E-2</v>
      </c>
      <c r="AA12">
        <f>$E$5*$B$7*SQRT(1/$B$8+Z12/$W$66)</f>
        <v>2.722196455797413E-2</v>
      </c>
      <c r="AB12">
        <f>V12+AA12</f>
        <v>0.28606343509167104</v>
      </c>
      <c r="AC12" s="134">
        <f>V12-AA12</f>
        <v>0.23161950597572276</v>
      </c>
    </row>
    <row r="13" spans="1:29">
      <c r="A13" s="126" t="s">
        <v>237</v>
      </c>
      <c r="B13" s="126">
        <v>52</v>
      </c>
      <c r="C13" s="126">
        <v>0.33525961148845879</v>
      </c>
      <c r="D13" s="126">
        <v>6.4473002209318999E-3</v>
      </c>
      <c r="E13" s="126"/>
      <c r="F13" s="126"/>
      <c r="T13" s="40">
        <v>-0.1</v>
      </c>
      <c r="U13" s="40">
        <v>0.45</v>
      </c>
      <c r="V13" s="126">
        <v>0.29144344021922025</v>
      </c>
      <c r="W13" s="134">
        <f>(T13-$T$65)^2</f>
        <v>0.38440000000000002</v>
      </c>
      <c r="X13">
        <f>$E$5*$B$7*SQRT(1+1/$B$8+W13/$W$66)</f>
        <v>0.16588927529903597</v>
      </c>
      <c r="Y13">
        <f>V13+X13</f>
        <v>0.45733271551825622</v>
      </c>
      <c r="Z13">
        <f>V13-X13</f>
        <v>0.12555416492018429</v>
      </c>
      <c r="AA13">
        <f>$E$5*$B$7*SQRT(1/$B$8+Z13/$W$66)</f>
        <v>2.8856971318127533E-2</v>
      </c>
      <c r="AB13">
        <f>V13+AA13</f>
        <v>0.32030041153734778</v>
      </c>
      <c r="AC13" s="134">
        <f>V13-AA13</f>
        <v>0.26258646890109272</v>
      </c>
    </row>
    <row r="14" spans="1:29" ht="15" thickBot="1">
      <c r="A14" s="127" t="s">
        <v>238</v>
      </c>
      <c r="B14" s="127">
        <v>53</v>
      </c>
      <c r="C14" s="127">
        <v>11.799259259259257</v>
      </c>
      <c r="D14" s="127"/>
      <c r="E14" s="127"/>
      <c r="F14" s="127"/>
      <c r="T14" s="40">
        <v>-0.04</v>
      </c>
      <c r="U14" s="40">
        <v>0.52</v>
      </c>
      <c r="V14" s="126">
        <v>0.48705525833236041</v>
      </c>
      <c r="W14" s="134">
        <f>(T14-$T$65)^2</f>
        <v>0.31360000000000005</v>
      </c>
      <c r="X14">
        <f>$E$5*$B$7*SQRT(1+1/$B$8+W14/$W$66)</f>
        <v>0.16528997927286859</v>
      </c>
      <c r="Y14">
        <f>V14+X14</f>
        <v>0.652345237605229</v>
      </c>
      <c r="Z14">
        <f>V14-X14</f>
        <v>0.32176527905949182</v>
      </c>
      <c r="AA14">
        <f>$E$5*$B$7*SQRT(1/$B$8+Z14/$W$66)</f>
        <v>3.7185555626087177E-2</v>
      </c>
      <c r="AB14">
        <f>V14+AA14</f>
        <v>0.52424081395844757</v>
      </c>
      <c r="AC14" s="134">
        <f>V14-AA14</f>
        <v>0.44986970270627324</v>
      </c>
    </row>
    <row r="15" spans="1:29" ht="15" thickBot="1">
      <c r="T15" s="40">
        <v>-0.03</v>
      </c>
      <c r="U15" s="40">
        <v>0.56999999999999995</v>
      </c>
      <c r="V15" s="126">
        <v>0.51965722801788383</v>
      </c>
      <c r="W15" s="134">
        <f>(T15-$T$65)^2</f>
        <v>0.30250000000000005</v>
      </c>
      <c r="X15">
        <f>$E$5*$B$7*SQRT(1+1/$B$8+W15/$W$66)</f>
        <v>0.16519582469637259</v>
      </c>
      <c r="Y15">
        <f>V15+X15</f>
        <v>0.68485305271425645</v>
      </c>
      <c r="Z15">
        <f>V15-X15</f>
        <v>0.35446140332151121</v>
      </c>
      <c r="AA15">
        <f>$E$5*$B$7*SQRT(1/$B$8+Z15/$W$66)</f>
        <v>3.8398215434035807E-2</v>
      </c>
      <c r="AB15">
        <f>V15+AA15</f>
        <v>0.5580554434519196</v>
      </c>
      <c r="AC15" s="134">
        <f>V15-AA15</f>
        <v>0.48125901258384801</v>
      </c>
    </row>
    <row r="16" spans="1:29">
      <c r="A16" s="128"/>
      <c r="B16" s="128" t="s">
        <v>245</v>
      </c>
      <c r="C16" s="128" t="s">
        <v>233</v>
      </c>
      <c r="D16" s="128" t="s">
        <v>246</v>
      </c>
      <c r="E16" s="128" t="s">
        <v>247</v>
      </c>
      <c r="F16" s="128" t="s">
        <v>248</v>
      </c>
      <c r="G16" s="128" t="s">
        <v>249</v>
      </c>
      <c r="H16" s="128" t="s">
        <v>250</v>
      </c>
      <c r="I16" s="128" t="s">
        <v>251</v>
      </c>
      <c r="T16" s="40">
        <v>-0.02</v>
      </c>
      <c r="U16" s="40">
        <v>0.56999999999999995</v>
      </c>
      <c r="V16" s="126">
        <v>0.55225919770340715</v>
      </c>
      <c r="W16" s="134">
        <f>(T16-$T$65)^2</f>
        <v>0.29160000000000003</v>
      </c>
      <c r="X16">
        <f>$E$5*$B$7*SQRT(1+1/$B$8+W16/$W$66)</f>
        <v>0.16510331434705533</v>
      </c>
      <c r="Y16">
        <f>V16+X16</f>
        <v>0.71736251205046253</v>
      </c>
      <c r="Z16">
        <f>V16-X16</f>
        <v>0.38715588335635182</v>
      </c>
      <c r="AA16">
        <f>$E$5*$B$7*SQRT(1/$B$8+Z16/$W$66)</f>
        <v>3.9573674842456399E-2</v>
      </c>
      <c r="AB16">
        <f>V16+AA16</f>
        <v>0.59183287254586359</v>
      </c>
      <c r="AC16" s="134">
        <f>V16-AA16</f>
        <v>0.5126855228609507</v>
      </c>
    </row>
    <row r="17" spans="1:29">
      <c r="A17" s="126" t="s">
        <v>239</v>
      </c>
      <c r="B17" s="126">
        <v>0.61746313707445388</v>
      </c>
      <c r="C17" s="126">
        <v>1.4885261560816996E-2</v>
      </c>
      <c r="D17" s="126">
        <v>41.481510724663657</v>
      </c>
      <c r="E17" s="126">
        <v>1.5832270210275838E-41</v>
      </c>
      <c r="F17" s="126">
        <v>0.58759367452093292</v>
      </c>
      <c r="G17" s="126">
        <v>0.64733259962797485</v>
      </c>
      <c r="H17" s="126">
        <v>0.58759367452093292</v>
      </c>
      <c r="I17" s="126">
        <v>0.64733259962797485</v>
      </c>
      <c r="T17" s="40">
        <v>-0.02</v>
      </c>
      <c r="U17" s="40">
        <v>0.63</v>
      </c>
      <c r="V17" s="126">
        <v>0.55225919770340715</v>
      </c>
      <c r="W17" s="134">
        <f>(T17-$T$65)^2</f>
        <v>0.29160000000000003</v>
      </c>
      <c r="X17">
        <f>$E$5*$B$7*SQRT(1+1/$B$8+W17/$W$66)</f>
        <v>0.16510331434705533</v>
      </c>
      <c r="Y17">
        <f>V17+X17</f>
        <v>0.71736251205046253</v>
      </c>
      <c r="Z17">
        <f>V17-X17</f>
        <v>0.38715588335635182</v>
      </c>
      <c r="AA17">
        <f>$E$5*$B$7*SQRT(1/$B$8+Z17/$W$66)</f>
        <v>3.9573674842456399E-2</v>
      </c>
      <c r="AB17">
        <f>V17+AA17</f>
        <v>0.59183287254586359</v>
      </c>
      <c r="AC17" s="134">
        <f>V17-AA17</f>
        <v>0.5126855228609507</v>
      </c>
    </row>
    <row r="18" spans="1:29" ht="15" thickBot="1">
      <c r="A18" s="127" t="s">
        <v>252</v>
      </c>
      <c r="B18" s="127">
        <v>3.2601969685523362</v>
      </c>
      <c r="C18" s="127">
        <v>7.7315168037386792E-2</v>
      </c>
      <c r="D18" s="127">
        <v>42.16762443012248</v>
      </c>
      <c r="E18" s="127">
        <v>6.9113644257448589E-42</v>
      </c>
      <c r="F18" s="127">
        <v>3.1050527336273066</v>
      </c>
      <c r="G18" s="127">
        <v>3.4153412034773658</v>
      </c>
      <c r="H18" s="127">
        <v>3.1050527336273066</v>
      </c>
      <c r="I18" s="127">
        <v>3.4153412034773658</v>
      </c>
      <c r="T18" s="40">
        <v>0</v>
      </c>
      <c r="U18" s="40">
        <v>0.55000000000000004</v>
      </c>
      <c r="V18" s="126">
        <v>0.61746313707445388</v>
      </c>
      <c r="W18" s="134">
        <f>(T18-$T$65)^2</f>
        <v>0.27040000000000003</v>
      </c>
      <c r="X18">
        <f>$E$5*$B$7*SQRT(1+1/$B$8+W18/$W$66)</f>
        <v>0.16492323734833148</v>
      </c>
      <c r="Y18">
        <f>V18+X18</f>
        <v>0.78238637442278536</v>
      </c>
      <c r="Z18">
        <f>V18-X18</f>
        <v>0.45253989972612241</v>
      </c>
      <c r="AA18">
        <f>$E$5*$B$7*SQRT(1/$B$8+Z18/$W$66)</f>
        <v>4.1825440414230412E-2</v>
      </c>
      <c r="AB18">
        <f>V18+AA18</f>
        <v>0.6592885774886843</v>
      </c>
      <c r="AC18" s="134">
        <f>V18-AA18</f>
        <v>0.57563769666022346</v>
      </c>
    </row>
    <row r="19" spans="1:29">
      <c r="T19" s="40">
        <v>0</v>
      </c>
      <c r="U19" s="40">
        <v>0.52</v>
      </c>
      <c r="V19" s="126">
        <v>0.61746313707445388</v>
      </c>
      <c r="W19" s="134">
        <f>(T19-$T$65)^2</f>
        <v>0.27040000000000003</v>
      </c>
      <c r="X19">
        <f>$E$5*$B$7*SQRT(1+1/$B$8+W19/$W$66)</f>
        <v>0.16492323734833148</v>
      </c>
      <c r="Y19">
        <f>V19+X19</f>
        <v>0.78238637442278536</v>
      </c>
      <c r="Z19">
        <f>V19-X19</f>
        <v>0.45253989972612241</v>
      </c>
      <c r="AA19">
        <f>$E$5*$B$7*SQRT(1/$B$8+Z19/$W$66)</f>
        <v>4.1825440414230412E-2</v>
      </c>
      <c r="AB19">
        <f>V19+AA19</f>
        <v>0.6592885774886843</v>
      </c>
      <c r="AC19" s="134">
        <f>V19-AA19</f>
        <v>0.57563769666022346</v>
      </c>
    </row>
    <row r="20" spans="1:29">
      <c r="T20" s="40">
        <v>0</v>
      </c>
      <c r="U20" s="40">
        <v>0.62</v>
      </c>
      <c r="V20" s="126">
        <v>0.61746313707445388</v>
      </c>
      <c r="W20" s="134">
        <f>(T20-$T$65)^2</f>
        <v>0.27040000000000003</v>
      </c>
      <c r="X20">
        <f>$E$5*$B$7*SQRT(1+1/$B$8+W20/$W$66)</f>
        <v>0.16492323734833148</v>
      </c>
      <c r="Y20">
        <f>V20+X20</f>
        <v>0.78238637442278536</v>
      </c>
      <c r="Z20">
        <f>V20-X20</f>
        <v>0.45253989972612241</v>
      </c>
      <c r="AA20">
        <f>$E$5*$B$7*SQRT(1/$B$8+Z20/$W$66)</f>
        <v>4.1825440414230412E-2</v>
      </c>
      <c r="AB20">
        <f>V20+AA20</f>
        <v>0.6592885774886843</v>
      </c>
      <c r="AC20" s="134">
        <f>V20-AA20</f>
        <v>0.57563769666022346</v>
      </c>
    </row>
    <row r="21" spans="1:29">
      <c r="T21" s="40">
        <v>0.01</v>
      </c>
      <c r="U21" s="40">
        <v>0.56000000000000005</v>
      </c>
      <c r="V21" s="126">
        <v>0.6500651067599772</v>
      </c>
      <c r="W21" s="134">
        <f>(T21-$T$65)^2</f>
        <v>0.2601</v>
      </c>
      <c r="X21">
        <f>$E$5*$B$7*SQRT(1+1/$B$8+W21/$W$66)</f>
        <v>0.16483567609973787</v>
      </c>
      <c r="Y21">
        <f>V21+X21</f>
        <v>0.81490078285971501</v>
      </c>
      <c r="Z21">
        <f>V21-X21</f>
        <v>0.48522943066023932</v>
      </c>
      <c r="AA21">
        <f>$E$5*$B$7*SQRT(1/$B$8+Z21/$W$66)</f>
        <v>4.290695029938868E-2</v>
      </c>
      <c r="AB21">
        <f>V21+AA21</f>
        <v>0.69297205705936582</v>
      </c>
      <c r="AC21" s="134">
        <f>V21-AA21</f>
        <v>0.60715815646058857</v>
      </c>
    </row>
    <row r="22" spans="1:29">
      <c r="A22" t="s">
        <v>253</v>
      </c>
      <c r="F22" t="s">
        <v>258</v>
      </c>
      <c r="T22" s="40">
        <v>0.01</v>
      </c>
      <c r="U22" s="40">
        <v>0.55000000000000004</v>
      </c>
      <c r="V22" s="126">
        <v>0.6500651067599772</v>
      </c>
      <c r="W22" s="134">
        <f>(T22-$T$65)^2</f>
        <v>0.2601</v>
      </c>
      <c r="X22">
        <f>$E$5*$B$7*SQRT(1+1/$B$8+W22/$W$66)</f>
        <v>0.16483567609973787</v>
      </c>
      <c r="Y22">
        <f>V22+X22</f>
        <v>0.81490078285971501</v>
      </c>
      <c r="Z22">
        <f>V22-X22</f>
        <v>0.48522943066023932</v>
      </c>
      <c r="AA22">
        <f>$E$5*$B$7*SQRT(1/$B$8+Z22/$W$66)</f>
        <v>4.290695029938868E-2</v>
      </c>
      <c r="AB22">
        <f>V22+AA22</f>
        <v>0.69297205705936582</v>
      </c>
      <c r="AC22" s="134">
        <f>V22-AA22</f>
        <v>0.60715815646058857</v>
      </c>
    </row>
    <row r="23" spans="1:29" ht="15" thickBot="1">
      <c r="T23" s="40">
        <v>0.03</v>
      </c>
      <c r="U23" s="40">
        <v>0.64</v>
      </c>
      <c r="V23" s="126">
        <v>0.71526904613102393</v>
      </c>
      <c r="W23" s="134">
        <f>(T23-$T$65)^2</f>
        <v>0.24009999999999998</v>
      </c>
      <c r="X23">
        <f>$E$5*$B$7*SQRT(1+1/$B$8+W23/$W$66)</f>
        <v>0.16466552127692252</v>
      </c>
      <c r="Y23">
        <f>V23+X23</f>
        <v>0.8799345674079464</v>
      </c>
      <c r="Z23">
        <f>V23-X23</f>
        <v>0.55060352485410147</v>
      </c>
      <c r="AA23">
        <f>$E$5*$B$7*SQRT(1/$B$8+Z23/$W$66)</f>
        <v>4.499189142899282E-2</v>
      </c>
      <c r="AB23">
        <f>V23+AA23</f>
        <v>0.76026093756001678</v>
      </c>
      <c r="AC23" s="134">
        <f>V23-AA23</f>
        <v>0.67027715470203109</v>
      </c>
    </row>
    <row r="24" spans="1:29">
      <c r="A24" s="128" t="s">
        <v>254</v>
      </c>
      <c r="B24" s="128" t="s">
        <v>255</v>
      </c>
      <c r="C24" s="128" t="s">
        <v>256</v>
      </c>
      <c r="D24" s="128" t="s">
        <v>257</v>
      </c>
      <c r="F24" s="128" t="s">
        <v>259</v>
      </c>
      <c r="G24" s="128" t="s">
        <v>260</v>
      </c>
      <c r="T24" s="40">
        <v>0.03</v>
      </c>
      <c r="U24" s="40">
        <v>0.63</v>
      </c>
      <c r="V24" s="126">
        <v>0.71526904613102393</v>
      </c>
      <c r="W24" s="134">
        <f>(T24-$T$65)^2</f>
        <v>0.24009999999999998</v>
      </c>
      <c r="X24">
        <f>$E$5*$B$7*SQRT(1+1/$B$8+W24/$W$66)</f>
        <v>0.16466552127692252</v>
      </c>
      <c r="Y24">
        <f>V24+X24</f>
        <v>0.8799345674079464</v>
      </c>
      <c r="Z24">
        <f>V24-X24</f>
        <v>0.55060352485410147</v>
      </c>
      <c r="AA24">
        <f>$E$5*$B$7*SQRT(1/$B$8+Z24/$W$66)</f>
        <v>4.499189142899282E-2</v>
      </c>
      <c r="AB24">
        <f>V24+AA24</f>
        <v>0.76026093756001678</v>
      </c>
      <c r="AC24" s="134">
        <f>V24-AA24</f>
        <v>0.67027715470203109</v>
      </c>
    </row>
    <row r="25" spans="1:29">
      <c r="A25" s="126">
        <v>1</v>
      </c>
      <c r="B25" s="126">
        <v>0.48705525833236041</v>
      </c>
      <c r="C25" s="126">
        <v>3.294474166763961E-2</v>
      </c>
      <c r="D25" s="126">
        <v>0.41422224919957862</v>
      </c>
      <c r="E25" t="s">
        <v>261</v>
      </c>
      <c r="F25" s="126">
        <v>0.92592592592592593</v>
      </c>
      <c r="G25" s="126">
        <v>0.32</v>
      </c>
      <c r="T25" s="40">
        <v>0.03</v>
      </c>
      <c r="U25" s="40">
        <v>0.69</v>
      </c>
      <c r="V25" s="126">
        <v>0.71526904613102393</v>
      </c>
      <c r="W25" s="134">
        <f>(T25-$T$65)^2</f>
        <v>0.24009999999999998</v>
      </c>
      <c r="X25">
        <f>$E$5*$B$7*SQRT(1+1/$B$8+W25/$W$66)</f>
        <v>0.16466552127692252</v>
      </c>
      <c r="Y25">
        <f>V25+X25</f>
        <v>0.8799345674079464</v>
      </c>
      <c r="Z25">
        <f>V25-X25</f>
        <v>0.55060352485410147</v>
      </c>
      <c r="AA25">
        <f>$E$5*$B$7*SQRT(1/$B$8+Z25/$W$66)</f>
        <v>4.499189142899282E-2</v>
      </c>
      <c r="AB25">
        <f>V25+AA25</f>
        <v>0.76026093756001678</v>
      </c>
      <c r="AC25" s="134">
        <f>V25-AA25</f>
        <v>0.67027715470203109</v>
      </c>
    </row>
    <row r="26" spans="1:29">
      <c r="A26" s="126">
        <v>2</v>
      </c>
      <c r="B26" s="126">
        <v>1.0738907126717809</v>
      </c>
      <c r="C26" s="126">
        <v>-3.3890712671780898E-2</v>
      </c>
      <c r="D26" s="126">
        <v>-0.42611617269626456</v>
      </c>
      <c r="F26" s="126">
        <v>2.7777777777777777</v>
      </c>
      <c r="G26" s="126">
        <v>0.45</v>
      </c>
      <c r="T26" s="40">
        <v>0.04</v>
      </c>
      <c r="U26" s="40">
        <v>0.68</v>
      </c>
      <c r="V26" s="126">
        <v>0.74787101581654736</v>
      </c>
      <c r="W26" s="134">
        <f>(T26-$T$65)^2</f>
        <v>0.23040000000000005</v>
      </c>
      <c r="X26">
        <f>$E$5*$B$7*SQRT(1+1/$B$8+W26/$W$66)</f>
        <v>0.16458293283855391</v>
      </c>
      <c r="Y26">
        <f>V26+X26</f>
        <v>0.91245394865510132</v>
      </c>
      <c r="Z26">
        <f>V26-X26</f>
        <v>0.58328808297799339</v>
      </c>
      <c r="AA26">
        <f>$E$5*$B$7*SQRT(1/$B$8+Z26/$W$66)</f>
        <v>4.5998861639991465E-2</v>
      </c>
      <c r="AB26">
        <f>V26+AA26</f>
        <v>0.79386987745653881</v>
      </c>
      <c r="AC26" s="134">
        <f>V26-AA26</f>
        <v>0.70187215417655591</v>
      </c>
    </row>
    <row r="27" spans="1:29">
      <c r="A27" s="126">
        <v>3</v>
      </c>
      <c r="B27" s="126">
        <v>0.81307495518759398</v>
      </c>
      <c r="C27" s="126">
        <v>-2.3074955187593948E-2</v>
      </c>
      <c r="D27" s="126">
        <v>-0.29012702343856206</v>
      </c>
      <c r="F27" s="126">
        <v>4.6296296296296298</v>
      </c>
      <c r="G27" s="126">
        <v>0.52</v>
      </c>
      <c r="T27" s="40">
        <v>0.05</v>
      </c>
      <c r="U27" s="40">
        <v>0.67</v>
      </c>
      <c r="V27" s="126">
        <v>0.78047298550207067</v>
      </c>
      <c r="W27" s="134">
        <f>(T27-$T$65)^2</f>
        <v>0.22090000000000004</v>
      </c>
      <c r="X27">
        <f>$E$5*$B$7*SQRT(1+1/$B$8+W27/$W$66)</f>
        <v>0.16450200706452744</v>
      </c>
      <c r="Y27">
        <f>V27+X27</f>
        <v>0.94497499256659812</v>
      </c>
      <c r="Z27">
        <f>V27-X27</f>
        <v>0.61597097843754323</v>
      </c>
      <c r="AA27">
        <f>$E$5*$B$7*SQRT(1/$B$8+Z27/$W$66)</f>
        <v>4.698420574008693E-2</v>
      </c>
      <c r="AB27">
        <f>V27+AA27</f>
        <v>0.82745719124215755</v>
      </c>
      <c r="AC27" s="134">
        <f>V27-AA27</f>
        <v>0.73348877976198379</v>
      </c>
    </row>
    <row r="28" spans="1:29">
      <c r="A28" s="126">
        <v>4</v>
      </c>
      <c r="B28" s="126">
        <v>0.78047298550207067</v>
      </c>
      <c r="C28" s="126">
        <v>-0.11047298550207063</v>
      </c>
      <c r="D28" s="126">
        <v>-1.3890037139192029</v>
      </c>
      <c r="F28" s="126">
        <v>6.481481481481481</v>
      </c>
      <c r="G28" s="126">
        <v>0.52</v>
      </c>
      <c r="T28" s="40">
        <v>0.05</v>
      </c>
      <c r="U28" s="40">
        <v>0.87</v>
      </c>
      <c r="V28" s="126">
        <v>0.78047298550207067</v>
      </c>
      <c r="W28" s="134">
        <f>(T28-$T$65)^2</f>
        <v>0.22090000000000004</v>
      </c>
      <c r="X28">
        <f>$E$5*$B$7*SQRT(1+1/$B$8+W28/$W$66)</f>
        <v>0.16450200706452744</v>
      </c>
      <c r="Y28">
        <f>V28+X28</f>
        <v>0.94497499256659812</v>
      </c>
      <c r="Z28">
        <f>V28-X28</f>
        <v>0.61597097843754323</v>
      </c>
      <c r="AA28">
        <f>$E$5*$B$7*SQRT(1/$B$8+Z28/$W$66)</f>
        <v>4.698420574008693E-2</v>
      </c>
      <c r="AB28">
        <f>V28+AA28</f>
        <v>0.82745719124215755</v>
      </c>
      <c r="AC28" s="134">
        <f>V28-AA28</f>
        <v>0.73348877976198379</v>
      </c>
    </row>
    <row r="29" spans="1:29">
      <c r="A29" s="126">
        <v>5</v>
      </c>
      <c r="B29" s="126">
        <v>0.81307495518759398</v>
      </c>
      <c r="C29" s="126">
        <v>-2.3074955187593948E-2</v>
      </c>
      <c r="D29" s="126">
        <v>-0.29012702343856206</v>
      </c>
      <c r="F29" s="126">
        <v>8.3333333333333339</v>
      </c>
      <c r="G29" s="126">
        <v>0.55000000000000004</v>
      </c>
      <c r="T29" s="40">
        <v>0.05</v>
      </c>
      <c r="U29" s="40">
        <v>0.95</v>
      </c>
      <c r="V29" s="126">
        <v>0.78047298550207067</v>
      </c>
      <c r="W29" s="134">
        <f>(T29-$T$65)^2</f>
        <v>0.22090000000000004</v>
      </c>
      <c r="X29">
        <f>$E$5*$B$7*SQRT(1+1/$B$8+W29/$W$66)</f>
        <v>0.16450200706452744</v>
      </c>
      <c r="Y29">
        <f>V29+X29</f>
        <v>0.94497499256659812</v>
      </c>
      <c r="Z29">
        <f>V29-X29</f>
        <v>0.61597097843754323</v>
      </c>
      <c r="AA29">
        <f>$E$5*$B$7*SQRT(1/$B$8+Z29/$W$66)</f>
        <v>4.698420574008693E-2</v>
      </c>
      <c r="AB29">
        <f>V29+AA29</f>
        <v>0.82745719124215755</v>
      </c>
      <c r="AC29" s="134">
        <f>V29-AA29</f>
        <v>0.73348877976198379</v>
      </c>
    </row>
    <row r="30" spans="1:29">
      <c r="A30" s="126">
        <v>6</v>
      </c>
      <c r="B30" s="126">
        <v>0.74787101581654736</v>
      </c>
      <c r="C30" s="126">
        <v>-6.7871015816547309E-2</v>
      </c>
      <c r="D30" s="126">
        <v>-0.85335878819791822</v>
      </c>
      <c r="F30" s="126">
        <v>10.185185185185185</v>
      </c>
      <c r="G30" s="126">
        <v>0.55000000000000004</v>
      </c>
      <c r="T30" s="40">
        <v>0.06</v>
      </c>
      <c r="U30" s="40">
        <v>0.79</v>
      </c>
      <c r="V30" s="126">
        <v>0.81307495518759398</v>
      </c>
      <c r="W30" s="134">
        <f>(T30-$T$65)^2</f>
        <v>0.21160000000000001</v>
      </c>
      <c r="X30">
        <f>$E$5*$B$7*SQRT(1+1/$B$8+W30/$W$66)</f>
        <v>0.16442274640983923</v>
      </c>
      <c r="Y30">
        <f>V30+X30</f>
        <v>0.97749770159743321</v>
      </c>
      <c r="Z30">
        <f>V30-X30</f>
        <v>0.64865220877775476</v>
      </c>
      <c r="AA30">
        <f>$E$5*$B$7*SQRT(1/$B$8+Z30/$W$66)</f>
        <v>4.7949256908020772E-2</v>
      </c>
      <c r="AB30">
        <f>V30+AA30</f>
        <v>0.86102421209561475</v>
      </c>
      <c r="AC30" s="134">
        <f>V30-AA30</f>
        <v>0.76512569827957322</v>
      </c>
    </row>
    <row r="31" spans="1:29">
      <c r="A31" s="126">
        <v>7</v>
      </c>
      <c r="B31" s="126">
        <v>0.71526904613102393</v>
      </c>
      <c r="C31" s="126">
        <v>-7.526904613102392E-2</v>
      </c>
      <c r="D31" s="126">
        <v>-0.94637602255429631</v>
      </c>
      <c r="F31" s="126">
        <v>12.037037037037036</v>
      </c>
      <c r="G31" s="126">
        <v>0.56000000000000005</v>
      </c>
      <c r="T31" s="40">
        <v>0.06</v>
      </c>
      <c r="U31" s="40">
        <v>0.79</v>
      </c>
      <c r="V31" s="126">
        <v>0.81307495518759398</v>
      </c>
      <c r="W31" s="134">
        <f>(T31-$T$65)^2</f>
        <v>0.21160000000000001</v>
      </c>
      <c r="X31">
        <f>$E$5*$B$7*SQRT(1+1/$B$8+W31/$W$66)</f>
        <v>0.16442274640983923</v>
      </c>
      <c r="Y31">
        <f>V31+X31</f>
        <v>0.97749770159743321</v>
      </c>
      <c r="Z31">
        <f>V31-X31</f>
        <v>0.64865220877775476</v>
      </c>
      <c r="AA31">
        <f>$E$5*$B$7*SQRT(1/$B$8+Z31/$W$66)</f>
        <v>4.7949256908020772E-2</v>
      </c>
      <c r="AB31">
        <f>V31+AA31</f>
        <v>0.86102421209561475</v>
      </c>
      <c r="AC31" s="134">
        <f>V31-AA31</f>
        <v>0.76512569827957322</v>
      </c>
    </row>
    <row r="32" spans="1:29">
      <c r="A32" s="126">
        <v>8</v>
      </c>
      <c r="B32" s="126">
        <v>0.71526904613102393</v>
      </c>
      <c r="C32" s="126">
        <v>-8.5269046131023929E-2</v>
      </c>
      <c r="D32" s="126">
        <v>-1.0721084545698292</v>
      </c>
      <c r="F32" s="126">
        <v>13.888888888888889</v>
      </c>
      <c r="G32" s="126">
        <v>0.56999999999999995</v>
      </c>
      <c r="T32" s="40">
        <v>0.06</v>
      </c>
      <c r="U32" s="40">
        <v>0.85</v>
      </c>
      <c r="V32" s="126">
        <v>0.81307495518759398</v>
      </c>
      <c r="W32" s="134">
        <f>(T32-$T$65)^2</f>
        <v>0.21160000000000001</v>
      </c>
      <c r="X32">
        <f>$E$5*$B$7*SQRT(1+1/$B$8+W32/$W$66)</f>
        <v>0.16442274640983923</v>
      </c>
      <c r="Y32">
        <f>V32+X32</f>
        <v>0.97749770159743321</v>
      </c>
      <c r="Z32">
        <f>V32-X32</f>
        <v>0.64865220877775476</v>
      </c>
      <c r="AA32">
        <f>$E$5*$B$7*SQRT(1/$B$8+Z32/$W$66)</f>
        <v>4.7949256908020772E-2</v>
      </c>
      <c r="AB32">
        <f>V32+AA32</f>
        <v>0.86102421209561475</v>
      </c>
      <c r="AC32" s="134">
        <f>V32-AA32</f>
        <v>0.76512569827957322</v>
      </c>
    </row>
    <row r="33" spans="1:29">
      <c r="A33" s="126">
        <v>9</v>
      </c>
      <c r="B33" s="126">
        <v>0.6500651067599772</v>
      </c>
      <c r="C33" s="126">
        <v>-9.0065106759977143E-2</v>
      </c>
      <c r="D33" s="126">
        <v>-1.1324104912670525</v>
      </c>
      <c r="F33" s="126">
        <v>15.74074074074074</v>
      </c>
      <c r="G33" s="126">
        <v>0.56999999999999995</v>
      </c>
      <c r="T33" s="40">
        <v>0.06</v>
      </c>
      <c r="U33" s="40">
        <v>0.84</v>
      </c>
      <c r="V33" s="126">
        <v>0.81307495518759398</v>
      </c>
      <c r="W33" s="134">
        <f>(T33-$T$65)^2</f>
        <v>0.21160000000000001</v>
      </c>
      <c r="X33">
        <f>$E$5*$B$7*SQRT(1+1/$B$8+W33/$W$66)</f>
        <v>0.16442274640983923</v>
      </c>
      <c r="Y33">
        <f>V33+X33</f>
        <v>0.97749770159743321</v>
      </c>
      <c r="Z33">
        <f>V33-X33</f>
        <v>0.64865220877775476</v>
      </c>
      <c r="AA33">
        <f>$E$5*$B$7*SQRT(1/$B$8+Z33/$W$66)</f>
        <v>4.7949256908020772E-2</v>
      </c>
      <c r="AB33">
        <f>V33+AA33</f>
        <v>0.86102421209561475</v>
      </c>
      <c r="AC33" s="134">
        <f>V33-AA33</f>
        <v>0.76512569827957322</v>
      </c>
    </row>
    <row r="34" spans="1:29">
      <c r="A34" s="126">
        <v>10</v>
      </c>
      <c r="B34" s="126">
        <v>0.61746313707445388</v>
      </c>
      <c r="C34" s="126">
        <v>-6.7463137074453838E-2</v>
      </c>
      <c r="D34" s="126">
        <v>-0.84823042957683337</v>
      </c>
      <c r="F34" s="126">
        <v>17.592592592592595</v>
      </c>
      <c r="G34" s="126">
        <v>0.62</v>
      </c>
      <c r="T34" s="40">
        <v>0.06</v>
      </c>
      <c r="U34" s="40">
        <v>0.78</v>
      </c>
      <c r="V34" s="126">
        <v>0.81307495518759398</v>
      </c>
      <c r="W34" s="134">
        <f>(T34-$T$65)^2</f>
        <v>0.21160000000000001</v>
      </c>
      <c r="X34">
        <f>$E$5*$B$7*SQRT(1+1/$B$8+W34/$W$66)</f>
        <v>0.16442274640983923</v>
      </c>
      <c r="Y34">
        <f>V34+X34</f>
        <v>0.97749770159743321</v>
      </c>
      <c r="Z34">
        <f>V34-X34</f>
        <v>0.64865220877775476</v>
      </c>
      <c r="AA34">
        <f>$E$5*$B$7*SQRT(1/$B$8+Z34/$W$66)</f>
        <v>4.7949256908020772E-2</v>
      </c>
      <c r="AB34">
        <f>V34+AA34</f>
        <v>0.86102421209561475</v>
      </c>
      <c r="AC34" s="134">
        <f>V34-AA34</f>
        <v>0.76512569827957322</v>
      </c>
    </row>
    <row r="35" spans="1:29">
      <c r="A35" s="126">
        <v>11</v>
      </c>
      <c r="B35" s="126">
        <v>0.61746313707445388</v>
      </c>
      <c r="C35" s="126">
        <v>-9.7463137074453865E-2</v>
      </c>
      <c r="D35" s="126">
        <v>-1.2254277256234318</v>
      </c>
      <c r="F35" s="126">
        <v>19.444444444444446</v>
      </c>
      <c r="G35" s="126">
        <v>0.63</v>
      </c>
      <c r="T35" s="40">
        <v>7.0000000000000007E-2</v>
      </c>
      <c r="U35" s="40">
        <v>1.04</v>
      </c>
      <c r="V35" s="126">
        <v>0.84567692487311741</v>
      </c>
      <c r="W35" s="134">
        <f>(T35-$T$65)^2</f>
        <v>0.20250000000000001</v>
      </c>
      <c r="X35">
        <f>$E$5*$B$7*SQRT(1+1/$B$8+W35/$W$66)</f>
        <v>0.16434515328365892</v>
      </c>
      <c r="Y35">
        <f>V35+X35</f>
        <v>1.0100220781567764</v>
      </c>
      <c r="Z35">
        <f>V35-X35</f>
        <v>0.68133177158945846</v>
      </c>
      <c r="AA35">
        <f>$E$5*$B$7*SQRT(1/$B$8+Z35/$W$66)</f>
        <v>4.8895216662114382E-2</v>
      </c>
      <c r="AB35">
        <f>V35+AA35</f>
        <v>0.89457214153523179</v>
      </c>
      <c r="AC35" s="134">
        <f>V35-AA35</f>
        <v>0.79678170821100303</v>
      </c>
    </row>
    <row r="36" spans="1:29">
      <c r="A36" s="126">
        <v>12</v>
      </c>
      <c r="B36" s="126">
        <v>0.25884147053369688</v>
      </c>
      <c r="C36" s="126">
        <v>6.1158529466303124E-2</v>
      </c>
      <c r="D36" s="126">
        <v>0.76896106482919135</v>
      </c>
      <c r="F36" s="126">
        <v>21.296296296296298</v>
      </c>
      <c r="G36" s="126">
        <v>0.63</v>
      </c>
      <c r="T36" s="40">
        <v>7.0000000000000007E-2</v>
      </c>
      <c r="U36" s="40">
        <v>0.9</v>
      </c>
      <c r="V36" s="126">
        <v>0.84567692487311741</v>
      </c>
      <c r="W36" s="134">
        <f>(T36-$T$65)^2</f>
        <v>0.20250000000000001</v>
      </c>
      <c r="X36">
        <f>$E$5*$B$7*SQRT(1+1/$B$8+W36/$W$66)</f>
        <v>0.16434515328365892</v>
      </c>
      <c r="Y36">
        <f>V36+X36</f>
        <v>1.0100220781567764</v>
      </c>
      <c r="Z36">
        <f>V36-X36</f>
        <v>0.68133177158945846</v>
      </c>
      <c r="AA36">
        <f>$E$5*$B$7*SQRT(1/$B$8+Z36/$W$66)</f>
        <v>4.8895216662114382E-2</v>
      </c>
      <c r="AB36">
        <f>V36+AA36</f>
        <v>0.89457214153523179</v>
      </c>
      <c r="AC36" s="134">
        <f>V36-AA36</f>
        <v>0.79678170821100303</v>
      </c>
    </row>
    <row r="37" spans="1:29">
      <c r="A37" s="126">
        <v>13</v>
      </c>
      <c r="B37" s="126">
        <v>0.71526904613102393</v>
      </c>
      <c r="C37" s="126">
        <v>-2.5269046131023987E-2</v>
      </c>
      <c r="D37" s="126">
        <v>-0.31771386247663341</v>
      </c>
      <c r="F37" s="126">
        <v>23.148148148148149</v>
      </c>
      <c r="G37" s="126">
        <v>0.64</v>
      </c>
      <c r="T37" s="40">
        <v>7.0000000000000007E-2</v>
      </c>
      <c r="U37" s="40">
        <v>1.03</v>
      </c>
      <c r="V37" s="126">
        <v>0.84567692487311741</v>
      </c>
      <c r="W37" s="134">
        <f>(T37-$T$65)^2</f>
        <v>0.20250000000000001</v>
      </c>
      <c r="X37">
        <f>$E$5*$B$7*SQRT(1+1/$B$8+W37/$W$66)</f>
        <v>0.16434515328365892</v>
      </c>
      <c r="Y37">
        <f>V37+X37</f>
        <v>1.0100220781567764</v>
      </c>
      <c r="Z37">
        <f>V37-X37</f>
        <v>0.68133177158945846</v>
      </c>
      <c r="AA37">
        <f>$E$5*$B$7*SQRT(1/$B$8+Z37/$W$66)</f>
        <v>4.8895216662114382E-2</v>
      </c>
      <c r="AB37">
        <f>V37+AA37</f>
        <v>0.89457214153523179</v>
      </c>
      <c r="AC37" s="134">
        <f>V37-AA37</f>
        <v>0.79678170821100303</v>
      </c>
    </row>
    <row r="38" spans="1:29">
      <c r="A38" s="126">
        <v>14</v>
      </c>
      <c r="B38" s="126">
        <v>0.6500651067599772</v>
      </c>
      <c r="C38" s="126">
        <v>-0.10006510675997715</v>
      </c>
      <c r="D38" s="126">
        <v>-1.2581429232825854</v>
      </c>
      <c r="F38" s="126">
        <v>25</v>
      </c>
      <c r="G38" s="126">
        <v>0.67</v>
      </c>
      <c r="T38" s="40">
        <v>0.09</v>
      </c>
      <c r="U38" s="40">
        <v>0.79</v>
      </c>
      <c r="V38" s="126">
        <v>0.91088086424416415</v>
      </c>
      <c r="W38" s="134">
        <f>(T38-$T$65)^2</f>
        <v>0.18490000000000004</v>
      </c>
      <c r="X38">
        <f>$E$5*$B$7*SQRT(1+1/$B$8+W38/$W$66)</f>
        <v>0.16419497902224392</v>
      </c>
      <c r="Y38">
        <f>V38+X38</f>
        <v>1.075075843266408</v>
      </c>
      <c r="Z38">
        <f>V38-X38</f>
        <v>0.74668588522192025</v>
      </c>
      <c r="AA38">
        <f>$E$5*$B$7*SQRT(1/$B$8+Z38/$W$66)</f>
        <v>5.0734111907805732E-2</v>
      </c>
      <c r="AB38">
        <f>V38+AA38</f>
        <v>0.96161497615196989</v>
      </c>
      <c r="AC38" s="134">
        <f>V38-AA38</f>
        <v>0.8601467523363584</v>
      </c>
    </row>
    <row r="39" spans="1:29">
      <c r="A39" s="126">
        <v>15</v>
      </c>
      <c r="B39" s="126">
        <v>1.1390946520428278</v>
      </c>
      <c r="C39" s="126">
        <v>-0.10909465204282776</v>
      </c>
      <c r="D39" s="126">
        <v>-1.3716735921233041</v>
      </c>
      <c r="F39" s="126">
        <v>26.851851851851855</v>
      </c>
      <c r="G39" s="126">
        <v>0.68</v>
      </c>
      <c r="T39" s="40">
        <v>0.1</v>
      </c>
      <c r="U39" s="40">
        <v>0.92</v>
      </c>
      <c r="V39" s="126">
        <v>0.94348283392968746</v>
      </c>
      <c r="W39" s="134">
        <f>(T39-$T$65)^2</f>
        <v>0.17640000000000003</v>
      </c>
      <c r="X39">
        <f>$E$5*$B$7*SQRT(1+1/$B$8+W39/$W$66)</f>
        <v>0.16412240247305021</v>
      </c>
      <c r="Y39">
        <f>V39+X39</f>
        <v>1.1076052364027378</v>
      </c>
      <c r="Z39">
        <f>V39-X39</f>
        <v>0.77936043145663725</v>
      </c>
      <c r="AA39">
        <f>$E$5*$B$7*SQRT(1/$B$8+Z39/$W$66)</f>
        <v>5.1628935902772344E-2</v>
      </c>
      <c r="AB39">
        <f>V39+AA39</f>
        <v>0.99511176983245986</v>
      </c>
      <c r="AC39" s="134">
        <f>V39-AA39</f>
        <v>0.89185389802691506</v>
      </c>
    </row>
    <row r="40" spans="1:29">
      <c r="A40" s="126">
        <v>16</v>
      </c>
      <c r="B40" s="126">
        <v>0.55225919770340715</v>
      </c>
      <c r="C40" s="126">
        <v>1.7740802296592806E-2</v>
      </c>
      <c r="D40" s="126">
        <v>0.22305942186573621</v>
      </c>
      <c r="F40" s="126">
        <v>28.703703703703706</v>
      </c>
      <c r="G40" s="126">
        <v>0.69</v>
      </c>
      <c r="T40" s="40">
        <v>0.11</v>
      </c>
      <c r="U40" s="40">
        <v>0.91</v>
      </c>
      <c r="V40" s="126">
        <v>0.97608480361521088</v>
      </c>
      <c r="W40" s="134">
        <f>(T40-$T$65)^2</f>
        <v>0.16810000000000003</v>
      </c>
      <c r="X40">
        <f>$E$5*$B$7*SQRT(1+1/$B$8+W40/$W$66)</f>
        <v>0.16405150262376506</v>
      </c>
      <c r="Y40">
        <f>V40+X40</f>
        <v>1.140136306238976</v>
      </c>
      <c r="Z40">
        <f>V40-X40</f>
        <v>0.81203330099144577</v>
      </c>
      <c r="AA40">
        <f>$E$5*$B$7*SQRT(1/$B$8+Z40/$W$66)</f>
        <v>5.2508468207711746E-2</v>
      </c>
      <c r="AB40">
        <f>V40+AA40</f>
        <v>1.0285932718229227</v>
      </c>
      <c r="AC40" s="134">
        <f>V40-AA40</f>
        <v>0.92357633540749917</v>
      </c>
    </row>
    <row r="41" spans="1:29">
      <c r="A41" s="126">
        <v>17</v>
      </c>
      <c r="B41" s="126">
        <v>0.97608480361521088</v>
      </c>
      <c r="C41" s="126">
        <v>-6.6084803615210852E-2</v>
      </c>
      <c r="D41" s="126">
        <v>-0.83090030778093305</v>
      </c>
      <c r="F41" s="126">
        <v>30.555555555555557</v>
      </c>
      <c r="G41" s="126">
        <v>0.78</v>
      </c>
      <c r="T41" s="40">
        <v>0.11</v>
      </c>
      <c r="U41" s="40">
        <v>0.97</v>
      </c>
      <c r="V41" s="126">
        <v>0.97608480361521088</v>
      </c>
      <c r="W41" s="134">
        <f>(T41-$T$65)^2</f>
        <v>0.16810000000000003</v>
      </c>
      <c r="X41">
        <f>$E$5*$B$7*SQRT(1+1/$B$8+W41/$W$66)</f>
        <v>0.16405150262376506</v>
      </c>
      <c r="Y41">
        <f>V41+X41</f>
        <v>1.140136306238976</v>
      </c>
      <c r="Z41">
        <f>V41-X41</f>
        <v>0.81203330099144577</v>
      </c>
      <c r="AA41">
        <f>$E$5*$B$7*SQRT(1/$B$8+Z41/$W$66)</f>
        <v>5.2508468207711746E-2</v>
      </c>
      <c r="AB41">
        <f>V41+AA41</f>
        <v>1.0285932718229227</v>
      </c>
      <c r="AC41" s="134">
        <f>V41-AA41</f>
        <v>0.92357633540749917</v>
      </c>
    </row>
    <row r="42" spans="1:29">
      <c r="A42" s="126">
        <v>18</v>
      </c>
      <c r="B42" s="126">
        <v>1.0086867733007341</v>
      </c>
      <c r="C42" s="126">
        <v>-9.8686773300734054E-2</v>
      </c>
      <c r="D42" s="126">
        <v>-1.2408128014866835</v>
      </c>
      <c r="F42" s="126">
        <v>32.407407407407405</v>
      </c>
      <c r="G42" s="126">
        <v>0.79</v>
      </c>
      <c r="T42" s="40">
        <v>0.12</v>
      </c>
      <c r="U42" s="40">
        <v>0.91</v>
      </c>
      <c r="V42" s="126">
        <v>1.0086867733007341</v>
      </c>
      <c r="W42" s="134">
        <f>(T42-$T$65)^2</f>
        <v>0.16000000000000003</v>
      </c>
      <c r="X42">
        <f>$E$5*$B$7*SQRT(1+1/$B$8+W42/$W$66)</f>
        <v>0.16398228164921688</v>
      </c>
      <c r="Y42">
        <f>V42+X42</f>
        <v>1.172669054949951</v>
      </c>
      <c r="Z42">
        <f>V42-X42</f>
        <v>0.84470449165151718</v>
      </c>
      <c r="AA42">
        <f>$E$5*$B$7*SQRT(1/$B$8+Z42/$W$66)</f>
        <v>5.3373464738389796E-2</v>
      </c>
      <c r="AB42">
        <f>V42+AA42</f>
        <v>1.062060238039124</v>
      </c>
      <c r="AC42" s="134">
        <f>V42-AA42</f>
        <v>0.95531330856234431</v>
      </c>
    </row>
    <row r="43" spans="1:29">
      <c r="A43" s="126">
        <v>19</v>
      </c>
      <c r="B43" s="126">
        <v>1.8563379851243416</v>
      </c>
      <c r="C43" s="126">
        <v>-6.6337985124341525E-2</v>
      </c>
      <c r="D43" s="126">
        <v>-0.83408362046936935</v>
      </c>
      <c r="F43" s="126">
        <v>34.25925925925926</v>
      </c>
      <c r="G43" s="126">
        <v>0.79</v>
      </c>
      <c r="T43" s="40">
        <v>0.12</v>
      </c>
      <c r="U43" s="40">
        <v>0.95</v>
      </c>
      <c r="V43" s="126">
        <v>1.0086867733007341</v>
      </c>
      <c r="W43" s="134">
        <f>(T43-$T$65)^2</f>
        <v>0.16000000000000003</v>
      </c>
      <c r="X43">
        <f>$E$5*$B$7*SQRT(1+1/$B$8+W43/$W$66)</f>
        <v>0.16398228164921688</v>
      </c>
      <c r="Y43">
        <f>V43+X43</f>
        <v>1.172669054949951</v>
      </c>
      <c r="Z43">
        <f>V43-X43</f>
        <v>0.84470449165151718</v>
      </c>
      <c r="AA43">
        <f>$E$5*$B$7*SQRT(1/$B$8+Z43/$W$66)</f>
        <v>5.3373464738389796E-2</v>
      </c>
      <c r="AB43">
        <f>V43+AA43</f>
        <v>1.062060238039124</v>
      </c>
      <c r="AC43" s="134">
        <f>V43-AA43</f>
        <v>0.95531330856234431</v>
      </c>
    </row>
    <row r="44" spans="1:29">
      <c r="A44" s="126">
        <v>21</v>
      </c>
      <c r="B44" s="126">
        <v>0.84567692487311741</v>
      </c>
      <c r="C44" s="126">
        <v>0.19432307512688263</v>
      </c>
      <c r="D44" s="126">
        <v>2.4432712832440031</v>
      </c>
      <c r="F44" s="126">
        <v>37.962962962962962</v>
      </c>
      <c r="G44" s="126">
        <v>0.84</v>
      </c>
      <c r="T44" s="40">
        <v>0.14000000000000001</v>
      </c>
      <c r="U44" s="40">
        <v>1.04</v>
      </c>
      <c r="V44" s="126">
        <v>1.0738907126717809</v>
      </c>
      <c r="W44" s="134">
        <f>(T44-$T$65)^2</f>
        <v>0.1444</v>
      </c>
      <c r="X44">
        <f>$E$5*$B$7*SQRT(1+1/$B$8+W44/$W$66)</f>
        <v>0.16384888478398188</v>
      </c>
      <c r="Y44">
        <f>V44+X44</f>
        <v>1.2377395974557628</v>
      </c>
      <c r="Z44">
        <f>V44-X44</f>
        <v>0.91004182788779908</v>
      </c>
      <c r="AA44">
        <f>$E$5*$B$7*SQRT(1/$B$8+Z44/$W$66)</f>
        <v>5.506257898574423E-2</v>
      </c>
      <c r="AB44">
        <f>V44+AA44</f>
        <v>1.1289532916575251</v>
      </c>
      <c r="AC44" s="134">
        <f>V44-AA44</f>
        <v>1.0188281336860368</v>
      </c>
    </row>
    <row r="45" spans="1:29">
      <c r="A45" s="126">
        <v>22</v>
      </c>
      <c r="B45" s="126">
        <v>1.3347064701559679</v>
      </c>
      <c r="C45" s="126">
        <v>2.5293529844032214E-2</v>
      </c>
      <c r="D45" s="126">
        <v>0.31802170215476289</v>
      </c>
      <c r="F45" s="126">
        <v>39.81481481481481</v>
      </c>
      <c r="G45" s="126">
        <v>0.85</v>
      </c>
      <c r="T45" s="40">
        <v>0.14000000000000001</v>
      </c>
      <c r="U45" s="40">
        <v>1.06</v>
      </c>
      <c r="V45" s="126">
        <v>1.0738907126717809</v>
      </c>
      <c r="W45" s="134">
        <f>(T45-$T$65)^2</f>
        <v>0.1444</v>
      </c>
      <c r="X45">
        <f>$E$5*$B$7*SQRT(1+1/$B$8+W45/$W$66)</f>
        <v>0.16384888478398188</v>
      </c>
      <c r="Y45">
        <f>V45+X45</f>
        <v>1.2377395974557628</v>
      </c>
      <c r="Z45">
        <f>V45-X45</f>
        <v>0.91004182788779908</v>
      </c>
      <c r="AA45">
        <f>$E$5*$B$7*SQRT(1/$B$8+Z45/$W$66)</f>
        <v>5.506257898574423E-2</v>
      </c>
      <c r="AB45">
        <f>V45+AA45</f>
        <v>1.1289532916575251</v>
      </c>
      <c r="AC45" s="134">
        <f>V45-AA45</f>
        <v>1.0188281336860368</v>
      </c>
    </row>
    <row r="46" spans="1:29">
      <c r="A46" s="126">
        <v>23</v>
      </c>
      <c r="B46" s="126">
        <v>2.149755712294052</v>
      </c>
      <c r="C46" s="126">
        <v>0.12024428770594797</v>
      </c>
      <c r="D46" s="126">
        <v>1.5118606729244262</v>
      </c>
      <c r="F46" s="126">
        <v>41.666666666666664</v>
      </c>
      <c r="G46" s="126">
        <v>0.87</v>
      </c>
      <c r="T46" s="40">
        <v>0.15</v>
      </c>
      <c r="U46" s="40">
        <v>1.1499999999999999</v>
      </c>
      <c r="V46" s="126">
        <v>1.1064926823573042</v>
      </c>
      <c r="W46" s="134">
        <f>(T46-$T$65)^2</f>
        <v>0.13689999999999999</v>
      </c>
      <c r="X46">
        <f>$E$5*$B$7*SQRT(1+1/$B$8+W46/$W$66)</f>
        <v>0.16378471300233785</v>
      </c>
      <c r="Y46">
        <f>V46+X46</f>
        <v>1.270277395359642</v>
      </c>
      <c r="Z46">
        <f>V46-X46</f>
        <v>0.94270796935496637</v>
      </c>
      <c r="AA46">
        <f>$E$5*$B$7*SQRT(1/$B$8+Z46/$W$66)</f>
        <v>5.5887932103126849E-2</v>
      </c>
      <c r="AB46">
        <f>V46+AA46</f>
        <v>1.1623806144604312</v>
      </c>
      <c r="AC46" s="134">
        <f>V46-AA46</f>
        <v>1.0506047502541773</v>
      </c>
    </row>
    <row r="47" spans="1:29">
      <c r="A47" s="126">
        <v>24</v>
      </c>
      <c r="B47" s="126">
        <v>1.6607261670112015</v>
      </c>
      <c r="C47" s="126">
        <v>-4.0726167011201353E-2</v>
      </c>
      <c r="D47" s="126">
        <v>-0.51206000249891059</v>
      </c>
      <c r="F47" s="126">
        <v>43.518518518518519</v>
      </c>
      <c r="G47" s="126">
        <v>0.9</v>
      </c>
      <c r="T47" s="40">
        <v>0.16</v>
      </c>
      <c r="U47" s="40">
        <v>1.03</v>
      </c>
      <c r="V47" s="126">
        <v>1.1390946520428278</v>
      </c>
      <c r="W47" s="134">
        <f>(T47-$T$65)^2</f>
        <v>0.12959999999999999</v>
      </c>
      <c r="X47">
        <f>$E$5*$B$7*SQRT(1+1/$B$8+W47/$W$66)</f>
        <v>0.16372222831289693</v>
      </c>
      <c r="Y47">
        <f>V47+X47</f>
        <v>1.3028168803557247</v>
      </c>
      <c r="Z47">
        <f>V47-X47</f>
        <v>0.97537242372993083</v>
      </c>
      <c r="AA47">
        <f>$E$5*$B$7*SQRT(1/$B$8+Z47/$W$66)</f>
        <v>5.670123081135154E-2</v>
      </c>
      <c r="AB47">
        <f>V47+AA47</f>
        <v>1.1957958828541793</v>
      </c>
      <c r="AC47" s="134">
        <f>V47-AA47</f>
        <v>1.0823934212314763</v>
      </c>
    </row>
    <row r="48" spans="1:29">
      <c r="A48" s="126">
        <v>25</v>
      </c>
      <c r="B48" s="126">
        <v>1.269502530784921</v>
      </c>
      <c r="C48" s="126">
        <v>0.13049746921507888</v>
      </c>
      <c r="D48" s="126">
        <v>1.6407764176283981</v>
      </c>
      <c r="F48" s="126">
        <v>45.370370370370367</v>
      </c>
      <c r="G48" s="126">
        <v>0.91</v>
      </c>
      <c r="T48" s="40">
        <v>0.17</v>
      </c>
      <c r="U48" s="40">
        <v>1.0900000000000001</v>
      </c>
      <c r="V48" s="126">
        <v>1.1716966217283511</v>
      </c>
      <c r="W48" s="134">
        <f>(T48-$T$65)^2</f>
        <v>0.12249999999999998</v>
      </c>
      <c r="X48">
        <f>$E$5*$B$7*SQRT(1+1/$B$8+W48/$W$66)</f>
        <v>0.163661432648016</v>
      </c>
      <c r="Y48">
        <f>V48+X48</f>
        <v>1.335358054376367</v>
      </c>
      <c r="Z48">
        <f>V48-X48</f>
        <v>1.0080351890803352</v>
      </c>
      <c r="AA48">
        <f>$E$5*$B$7*SQRT(1/$B$8+Z48/$W$66)</f>
        <v>5.7502986543480149E-2</v>
      </c>
      <c r="AB48">
        <f>V48+AA48</f>
        <v>1.2291996082718313</v>
      </c>
      <c r="AC48" s="134">
        <f>V48-AA48</f>
        <v>1.1141936351848709</v>
      </c>
    </row>
    <row r="49" spans="1:29">
      <c r="A49" s="126">
        <v>26</v>
      </c>
      <c r="B49" s="126">
        <v>1.3347064701559679</v>
      </c>
      <c r="C49" s="126">
        <v>-4.7064701559678124E-3</v>
      </c>
      <c r="D49" s="126">
        <v>-5.9175593891835673E-2</v>
      </c>
      <c r="F49" s="126">
        <v>47.222222222222221</v>
      </c>
      <c r="G49" s="126">
        <v>0.91</v>
      </c>
      <c r="T49" s="40">
        <v>0.18</v>
      </c>
      <c r="U49" s="40">
        <v>1.1599999999999999</v>
      </c>
      <c r="V49" s="126">
        <v>1.2042985914138744</v>
      </c>
      <c r="W49" s="134">
        <f>(T49-$T$65)^2</f>
        <v>0.11560000000000002</v>
      </c>
      <c r="X49">
        <f>$E$5*$B$7*SQRT(1+1/$B$8+W49/$W$66)</f>
        <v>0.16360232789065196</v>
      </c>
      <c r="Y49">
        <f>V49+X49</f>
        <v>1.3679009193045264</v>
      </c>
      <c r="Z49">
        <f>V49-X49</f>
        <v>1.0406962635232224</v>
      </c>
      <c r="AA49">
        <f>$E$5*$B$7*SQRT(1/$B$8+Z49/$W$66)</f>
        <v>5.829367553326599E-2</v>
      </c>
      <c r="AB49">
        <f>V49+AA49</f>
        <v>1.2625922669471403</v>
      </c>
      <c r="AC49" s="134">
        <f>V49-AA49</f>
        <v>1.1460049158806085</v>
      </c>
    </row>
    <row r="50" spans="1:29">
      <c r="A50" s="126">
        <v>27</v>
      </c>
      <c r="B50" s="126">
        <v>1.4977163185835847</v>
      </c>
      <c r="C50" s="126">
        <v>2.2283681416415346E-2</v>
      </c>
      <c r="D50" s="126">
        <v>0.28017814587452328</v>
      </c>
      <c r="F50" s="126">
        <v>49.074074074074069</v>
      </c>
      <c r="G50" s="126">
        <v>0.92</v>
      </c>
      <c r="T50" s="41">
        <v>0.19</v>
      </c>
      <c r="U50" s="41">
        <v>1.26</v>
      </c>
      <c r="V50" s="126">
        <v>1.2369005610993977</v>
      </c>
      <c r="W50" s="134">
        <f>(T50-$T$65)^2</f>
        <v>0.10890000000000001</v>
      </c>
      <c r="X50">
        <f>$E$5*$B$7*SQRT(1+1/$B$8+W50/$W$66)</f>
        <v>0.16354491587407505</v>
      </c>
      <c r="Y50">
        <f>V50+X50</f>
        <v>1.4004454769734727</v>
      </c>
      <c r="Z50">
        <f>V50-X50</f>
        <v>1.0733556452253228</v>
      </c>
      <c r="AA50">
        <f>$E$5*$B$7*SQRT(1/$B$8+Z50/$W$66)</f>
        <v>5.9073742116587162E-2</v>
      </c>
      <c r="AB50">
        <f>V50+AA50</f>
        <v>1.2959743032159849</v>
      </c>
      <c r="AC50" s="134">
        <f>V50-AA50</f>
        <v>1.1778268189828105</v>
      </c>
    </row>
    <row r="51" spans="1:29">
      <c r="A51" s="126">
        <v>28</v>
      </c>
      <c r="B51" s="126">
        <v>1.2042985914138744</v>
      </c>
      <c r="C51" s="126">
        <v>-4.4298591413874489E-2</v>
      </c>
      <c r="D51" s="126">
        <v>-0.5569769633328836</v>
      </c>
      <c r="F51" s="126">
        <v>50.925925925925924</v>
      </c>
      <c r="G51" s="126">
        <v>0.95</v>
      </c>
      <c r="T51" s="42">
        <v>0.2</v>
      </c>
      <c r="U51" s="42">
        <v>1.36</v>
      </c>
      <c r="V51" s="126">
        <v>1.269502530784921</v>
      </c>
      <c r="W51" s="134">
        <f>(T51-$T$65)^2</f>
        <v>0.1024</v>
      </c>
      <c r="X51">
        <f>$E$5*$B$7*SQRT(1+1/$B$8+W51/$W$66)</f>
        <v>0.16348919838158954</v>
      </c>
      <c r="Y51">
        <f>V51+X51</f>
        <v>1.4329917291665106</v>
      </c>
      <c r="Z51">
        <f>V51-X51</f>
        <v>1.1060133324033314</v>
      </c>
      <c r="AA51">
        <f>$E$5*$B$7*SQRT(1/$B$8+Z51/$W$66)</f>
        <v>5.9843601645109476E-2</v>
      </c>
      <c r="AB51">
        <f>V51+AA51</f>
        <v>1.3293461324300304</v>
      </c>
      <c r="AC51" s="134">
        <f>V51-AA51</f>
        <v>1.2096589291398117</v>
      </c>
    </row>
    <row r="52" spans="1:29">
      <c r="A52" s="126">
        <v>29</v>
      </c>
      <c r="B52" s="126">
        <v>1.6607261670112015</v>
      </c>
      <c r="C52" s="126">
        <v>-2.0726167011201557E-2</v>
      </c>
      <c r="D52" s="126">
        <v>-0.26059513846784771</v>
      </c>
      <c r="F52" s="126">
        <v>52.777777777777779</v>
      </c>
      <c r="G52" s="126">
        <v>0.95</v>
      </c>
      <c r="T52" s="40">
        <v>0.2</v>
      </c>
      <c r="U52" s="40">
        <v>1.4</v>
      </c>
      <c r="V52" s="126">
        <v>1.269502530784921</v>
      </c>
      <c r="W52" s="134">
        <f>(T52-$T$65)^2</f>
        <v>0.1024</v>
      </c>
      <c r="X52">
        <f>$E$5*$B$7*SQRT(1+1/$B$8+W52/$W$66)</f>
        <v>0.16348919838158954</v>
      </c>
      <c r="Y52">
        <f>V52+X52</f>
        <v>1.4329917291665106</v>
      </c>
      <c r="Z52">
        <f>V52-X52</f>
        <v>1.1060133324033314</v>
      </c>
      <c r="AA52">
        <f>$E$5*$B$7*SQRT(1/$B$8+Z52/$W$66)</f>
        <v>5.9843601645109476E-2</v>
      </c>
      <c r="AB52">
        <f>V52+AA52</f>
        <v>1.3293461324300304</v>
      </c>
      <c r="AC52" s="134">
        <f>V52-AA52</f>
        <v>1.2096589291398117</v>
      </c>
    </row>
    <row r="53" spans="1:29">
      <c r="A53" s="126">
        <v>30</v>
      </c>
      <c r="B53" s="126">
        <v>1.3347064701559679</v>
      </c>
      <c r="C53" s="126">
        <v>-4.4706470155967848E-2</v>
      </c>
      <c r="D53" s="126">
        <v>-0.56210532195396712</v>
      </c>
      <c r="F53" s="126">
        <v>54.629629629629626</v>
      </c>
      <c r="G53" s="126">
        <v>0.97</v>
      </c>
      <c r="T53" s="40">
        <v>0.22</v>
      </c>
      <c r="U53" s="40">
        <v>1.36</v>
      </c>
      <c r="V53" s="126">
        <v>1.3347064701559679</v>
      </c>
      <c r="W53" s="134">
        <f>(T53-$T$65)^2</f>
        <v>9.0000000000000024E-2</v>
      </c>
      <c r="X53">
        <f>$E$5*$B$7*SQRT(1+1/$B$8+W53/$W$66)</f>
        <v>0.16338285385065152</v>
      </c>
      <c r="Y53">
        <f>V53+X53</f>
        <v>1.4980893240066193</v>
      </c>
      <c r="Z53">
        <f>V53-X53</f>
        <v>1.1713236163053165</v>
      </c>
      <c r="AA53">
        <f>$E$5*$B$7*SQRT(1/$B$8+Z53/$W$66)</f>
        <v>6.1354231216243928E-2</v>
      </c>
      <c r="AB53">
        <f>V53+AA53</f>
        <v>1.3960607013722117</v>
      </c>
      <c r="AC53" s="134">
        <f>V53-AA53</f>
        <v>1.273352238939724</v>
      </c>
    </row>
    <row r="54" spans="1:29">
      <c r="A54" s="126">
        <v>31</v>
      </c>
      <c r="B54" s="126">
        <v>1.0738907126717809</v>
      </c>
      <c r="C54" s="126">
        <v>-1.389071267178088E-2</v>
      </c>
      <c r="D54" s="126">
        <v>-0.17465130866519887</v>
      </c>
      <c r="F54" s="126">
        <v>56.481481481481481</v>
      </c>
      <c r="G54" s="126">
        <v>1.03</v>
      </c>
      <c r="T54" s="40">
        <v>0.22</v>
      </c>
      <c r="U54" s="40">
        <v>1.33</v>
      </c>
      <c r="V54" s="126">
        <v>1.3347064701559679</v>
      </c>
      <c r="W54" s="134">
        <f>(T54-$T$65)^2</f>
        <v>9.0000000000000024E-2</v>
      </c>
      <c r="X54">
        <f>$E$5*$B$7*SQRT(1+1/$B$8+W54/$W$66)</f>
        <v>0.16338285385065152</v>
      </c>
      <c r="Y54">
        <f>V54+X54</f>
        <v>1.4980893240066193</v>
      </c>
      <c r="Z54">
        <f>V54-X54</f>
        <v>1.1713236163053165</v>
      </c>
      <c r="AA54">
        <f>$E$5*$B$7*SQRT(1/$B$8+Z54/$W$66)</f>
        <v>6.1354231216243928E-2</v>
      </c>
      <c r="AB54">
        <f>V54+AA54</f>
        <v>1.3960607013722117</v>
      </c>
      <c r="AC54" s="134">
        <f>V54-AA54</f>
        <v>1.273352238939724</v>
      </c>
    </row>
    <row r="55" spans="1:29">
      <c r="A55" s="126">
        <v>32</v>
      </c>
      <c r="B55" s="126">
        <v>1.0086867733007341</v>
      </c>
      <c r="C55" s="126">
        <v>-5.868677330073413E-2</v>
      </c>
      <c r="D55" s="126">
        <v>-0.73788307342455361</v>
      </c>
      <c r="F55" s="126">
        <v>58.333333333333329</v>
      </c>
      <c r="G55" s="126">
        <v>1.03</v>
      </c>
      <c r="T55" s="40">
        <v>0.22</v>
      </c>
      <c r="U55" s="40">
        <v>1.29</v>
      </c>
      <c r="V55" s="126">
        <v>1.3347064701559679</v>
      </c>
      <c r="W55" s="134">
        <f>(T55-$T$65)^2</f>
        <v>9.0000000000000024E-2</v>
      </c>
      <c r="X55">
        <f>$E$5*$B$7*SQRT(1+1/$B$8+W55/$W$66)</f>
        <v>0.16338285385065152</v>
      </c>
      <c r="Y55">
        <f>V55+X55</f>
        <v>1.4980893240066193</v>
      </c>
      <c r="Z55">
        <f>V55-X55</f>
        <v>1.1713236163053165</v>
      </c>
      <c r="AA55">
        <f>$E$5*$B$7*SQRT(1/$B$8+Z55/$W$66)</f>
        <v>6.1354231216243928E-2</v>
      </c>
      <c r="AB55">
        <f>V55+AA55</f>
        <v>1.3960607013722117</v>
      </c>
      <c r="AC55" s="134">
        <f>V55-AA55</f>
        <v>1.273352238939724</v>
      </c>
    </row>
    <row r="56" spans="1:29">
      <c r="A56" s="126">
        <v>33</v>
      </c>
      <c r="B56" s="126">
        <v>1.530318288269108</v>
      </c>
      <c r="C56" s="126">
        <v>-7.031828826910802E-2</v>
      </c>
      <c r="D56" s="126">
        <v>-0.88412893992442576</v>
      </c>
      <c r="F56" s="126">
        <v>60.185185185185183</v>
      </c>
      <c r="G56" s="126">
        <v>1.04</v>
      </c>
      <c r="T56" s="40">
        <v>0.27</v>
      </c>
      <c r="U56" s="40">
        <v>1.52</v>
      </c>
      <c r="V56" s="126">
        <v>1.4977163185835847</v>
      </c>
      <c r="W56" s="134">
        <f>(T56-$T$65)^2</f>
        <v>6.25E-2</v>
      </c>
      <c r="X56">
        <f>$E$5*$B$7*SQRT(1+1/$B$8+W56/$W$66)</f>
        <v>0.16314676179081794</v>
      </c>
      <c r="Y56">
        <f>V56+X56</f>
        <v>1.6608630803744027</v>
      </c>
      <c r="Z56">
        <f>V56-X56</f>
        <v>1.3345695567927667</v>
      </c>
      <c r="AA56">
        <f>$E$5*$B$7*SQRT(1/$B$8+Z56/$W$66)</f>
        <v>6.4976694370511484E-2</v>
      </c>
      <c r="AB56">
        <f>V56+AA56</f>
        <v>1.5626930129540961</v>
      </c>
      <c r="AC56" s="134">
        <f>V56-AA56</f>
        <v>1.4327396242130732</v>
      </c>
    </row>
    <row r="57" spans="1:29">
      <c r="A57" s="126">
        <v>34</v>
      </c>
      <c r="B57" s="126">
        <v>2.3127655607216688</v>
      </c>
      <c r="C57" s="126">
        <v>7.2344392783310063E-3</v>
      </c>
      <c r="D57" s="126">
        <v>9.0960364473325298E-2</v>
      </c>
      <c r="F57" s="126">
        <v>62.037037037037038</v>
      </c>
      <c r="G57" s="126">
        <v>1.04</v>
      </c>
      <c r="T57" s="40">
        <v>0.28000000000000003</v>
      </c>
      <c r="U57" s="40">
        <v>1.46</v>
      </c>
      <c r="V57" s="126">
        <v>1.530318288269108</v>
      </c>
      <c r="W57" s="134">
        <f>(T57-$T$65)^2</f>
        <v>5.7599999999999998E-2</v>
      </c>
      <c r="X57">
        <f>$E$5*$B$7*SQRT(1+1/$B$8+W57/$W$66)</f>
        <v>0.16310465860745643</v>
      </c>
      <c r="Y57">
        <f>V57+X57</f>
        <v>1.6934229468765645</v>
      </c>
      <c r="Z57">
        <f>V57-X57</f>
        <v>1.3672136296616515</v>
      </c>
      <c r="AA57">
        <f>$E$5*$B$7*SQRT(1/$B$8+Z57/$W$66)</f>
        <v>6.5677106333784971E-2</v>
      </c>
      <c r="AB57">
        <f>V57+AA57</f>
        <v>1.5959953946028929</v>
      </c>
      <c r="AC57" s="134">
        <f>V57-AA57</f>
        <v>1.4646411819353231</v>
      </c>
    </row>
    <row r="58" spans="1:29">
      <c r="A58" s="126">
        <v>35</v>
      </c>
      <c r="B58" s="126">
        <v>1.7585320760677714</v>
      </c>
      <c r="C58" s="126">
        <v>-1.8532076067771408E-2</v>
      </c>
      <c r="D58" s="126">
        <v>-0.233008299429775</v>
      </c>
      <c r="F58" s="126">
        <v>63.888888888888886</v>
      </c>
      <c r="G58" s="126">
        <v>1.06</v>
      </c>
      <c r="T58" s="40">
        <v>0.32</v>
      </c>
      <c r="U58" s="40">
        <v>1.62</v>
      </c>
      <c r="V58" s="126">
        <v>1.6607261670112015</v>
      </c>
      <c r="W58" s="134">
        <f>(T58-$T$65)^2</f>
        <v>4.0000000000000008E-2</v>
      </c>
      <c r="X58">
        <f>$E$5*$B$7*SQRT(1+1/$B$8+W58/$W$66)</f>
        <v>0.16295334113708959</v>
      </c>
      <c r="Y58">
        <f>V58+X58</f>
        <v>1.8236795081482911</v>
      </c>
      <c r="Z58">
        <f>V58-X58</f>
        <v>1.4977728258741119</v>
      </c>
      <c r="AA58">
        <f>$E$5*$B$7*SQRT(1/$B$8+Z58/$W$66)</f>
        <v>6.8406727105481749E-2</v>
      </c>
      <c r="AB58">
        <f>V58+AA58</f>
        <v>1.7291328941166833</v>
      </c>
      <c r="AC58" s="134">
        <f>V58-AA58</f>
        <v>1.5923194399057197</v>
      </c>
    </row>
    <row r="59" spans="1:29">
      <c r="A59" s="126">
        <v>36</v>
      </c>
      <c r="B59" s="126">
        <v>0.94348283392968746</v>
      </c>
      <c r="C59" s="126">
        <v>-2.3482833929687419E-2</v>
      </c>
      <c r="D59" s="126">
        <v>-0.29525538205964691</v>
      </c>
      <c r="F59" s="126">
        <v>65.740740740740733</v>
      </c>
      <c r="G59" s="126">
        <v>1.0900000000000001</v>
      </c>
      <c r="T59" s="40">
        <v>0.32</v>
      </c>
      <c r="U59" s="40">
        <v>1.64</v>
      </c>
      <c r="V59" s="126">
        <v>1.6607261670112015</v>
      </c>
      <c r="W59" s="134">
        <f>(T59-$T$65)^2</f>
        <v>4.0000000000000008E-2</v>
      </c>
      <c r="X59">
        <f>$E$5*$B$7*SQRT(1+1/$B$8+W59/$W$66)</f>
        <v>0.16295334113708959</v>
      </c>
      <c r="Y59">
        <f>V59+X59</f>
        <v>1.8236795081482911</v>
      </c>
      <c r="Z59">
        <f>V59-X59</f>
        <v>1.4977728258741119</v>
      </c>
      <c r="AA59">
        <f>$E$5*$B$7*SQRT(1/$B$8+Z59/$W$66)</f>
        <v>6.8406727105481749E-2</v>
      </c>
      <c r="AB59">
        <f>V59+AA59</f>
        <v>1.7291328941166833</v>
      </c>
      <c r="AC59" s="134">
        <f>V59-AA59</f>
        <v>1.5923194399057197</v>
      </c>
    </row>
    <row r="60" spans="1:29">
      <c r="A60" s="126">
        <v>37</v>
      </c>
      <c r="B60" s="126">
        <v>1.1716966217283511</v>
      </c>
      <c r="C60" s="126">
        <v>-8.1696621728351015E-2</v>
      </c>
      <c r="D60" s="126">
        <v>-1.0271914937358588</v>
      </c>
      <c r="F60" s="126">
        <v>67.592592592592595</v>
      </c>
      <c r="G60" s="126">
        <v>1.1499999999999999</v>
      </c>
      <c r="T60" s="40">
        <v>0.35</v>
      </c>
      <c r="U60" s="40">
        <v>1.74</v>
      </c>
      <c r="V60" s="126">
        <v>1.7585320760677714</v>
      </c>
      <c r="W60" s="134">
        <f>(T60-$T$65)^2</f>
        <v>2.8900000000000012E-2</v>
      </c>
      <c r="X60">
        <f>$E$5*$B$7*SQRT(1+1/$B$8+W60/$W$66)</f>
        <v>0.16285783566297946</v>
      </c>
      <c r="Y60">
        <f>V60+X60</f>
        <v>1.9213899117307509</v>
      </c>
      <c r="Z60">
        <f>V60-X60</f>
        <v>1.5956742404047919</v>
      </c>
      <c r="AA60">
        <f>$E$5*$B$7*SQRT(1/$B$8+Z60/$W$66)</f>
        <v>7.0384148890666035E-2</v>
      </c>
      <c r="AB60">
        <f>V60+AA60</f>
        <v>1.8289162249584374</v>
      </c>
      <c r="AC60" s="134">
        <f>V60-AA60</f>
        <v>1.6881479271771054</v>
      </c>
    </row>
    <row r="61" spans="1:29">
      <c r="A61" s="126">
        <v>38</v>
      </c>
      <c r="B61" s="126">
        <v>1.2369005610993977</v>
      </c>
      <c r="C61" s="126">
        <v>2.3099438900602287E-2</v>
      </c>
      <c r="D61" s="126">
        <v>0.29043486311669292</v>
      </c>
      <c r="F61" s="126">
        <v>69.444444444444443</v>
      </c>
      <c r="G61" s="126">
        <v>1.1599999999999999</v>
      </c>
      <c r="T61" s="40">
        <v>0.38</v>
      </c>
      <c r="U61" s="40">
        <v>1.79</v>
      </c>
      <c r="V61" s="126">
        <v>1.8563379851243416</v>
      </c>
      <c r="W61" s="134">
        <f>(T61-$T$65)^2</f>
        <v>1.9600000000000003E-2</v>
      </c>
      <c r="X61">
        <f>$E$5*$B$7*SQRT(1+1/$B$8+W61/$W$66)</f>
        <v>0.16277777442122277</v>
      </c>
      <c r="Y61">
        <f>V61+X61</f>
        <v>2.0191157595455644</v>
      </c>
      <c r="Z61">
        <f>V61-X61</f>
        <v>1.6935602107031187</v>
      </c>
      <c r="AA61">
        <f>$E$5*$B$7*SQRT(1/$B$8+Z61/$W$66)</f>
        <v>7.2307214175753254E-2</v>
      </c>
      <c r="AB61">
        <f>V61+AA61</f>
        <v>1.9286451993000948</v>
      </c>
      <c r="AC61" s="134">
        <f>V61-AA61</f>
        <v>1.7840307709485883</v>
      </c>
    </row>
    <row r="62" spans="1:29">
      <c r="A62" s="126">
        <v>39</v>
      </c>
      <c r="B62" s="126">
        <v>0.61746313707445388</v>
      </c>
      <c r="C62" s="126">
        <v>2.5368629255461128E-3</v>
      </c>
      <c r="D62" s="126">
        <v>3.1896594531895216E-2</v>
      </c>
      <c r="F62" s="126">
        <v>71.296296296296291</v>
      </c>
      <c r="G62" s="126">
        <v>1.26</v>
      </c>
      <c r="T62" s="40">
        <v>0.41</v>
      </c>
      <c r="U62" s="40">
        <v>2.0299999999999998</v>
      </c>
      <c r="V62" s="126">
        <v>1.9541438941809117</v>
      </c>
      <c r="W62" s="134">
        <f>(T62-$T$65)^2</f>
        <v>1.210000000000001E-2</v>
      </c>
      <c r="X62">
        <f>$E$5*$B$7*SQRT(1+1/$B$8+W62/$W$66)</f>
        <v>0.16271318020931827</v>
      </c>
      <c r="Y62">
        <f>V62+X62</f>
        <v>2.11685707439023</v>
      </c>
      <c r="Z62">
        <f>V62-X62</f>
        <v>1.7914307139715935</v>
      </c>
      <c r="AA62">
        <f>$E$5*$B$7*SQRT(1/$B$8+Z62/$W$66)</f>
        <v>7.418015010607483E-2</v>
      </c>
      <c r="AB62">
        <f>V62+AA62</f>
        <v>2.0283240442869865</v>
      </c>
      <c r="AC62" s="134">
        <f>V62-AA62</f>
        <v>1.8799637440748369</v>
      </c>
    </row>
    <row r="63" spans="1:29">
      <c r="A63" s="126">
        <v>40</v>
      </c>
      <c r="B63" s="126">
        <v>1.9541438941809117</v>
      </c>
      <c r="C63" s="126">
        <v>7.5856105819088082E-2</v>
      </c>
      <c r="D63" s="126">
        <v>0.95375726678615502</v>
      </c>
      <c r="F63" s="126">
        <v>73.148148148148152</v>
      </c>
      <c r="G63" s="126">
        <v>1.29</v>
      </c>
      <c r="T63" s="40">
        <v>0.41</v>
      </c>
      <c r="U63" s="40">
        <v>1.98</v>
      </c>
      <c r="V63" s="126">
        <v>1.9541438941809117</v>
      </c>
      <c r="W63" s="134">
        <f>(T63-$T$65)^2</f>
        <v>1.210000000000001E-2</v>
      </c>
      <c r="X63">
        <f>$E$5*$B$7*SQRT(1+1/$B$8+W63/$W$66)</f>
        <v>0.16271318020931827</v>
      </c>
      <c r="Y63">
        <f>V63+X63</f>
        <v>2.11685707439023</v>
      </c>
      <c r="Z63">
        <f>V63-X63</f>
        <v>1.7914307139715935</v>
      </c>
      <c r="AA63">
        <f>$E$5*$B$7*SQRT(1/$B$8+Z63/$W$66)</f>
        <v>7.418015010607483E-2</v>
      </c>
      <c r="AB63">
        <f>V63+AA63</f>
        <v>2.0283240442869865</v>
      </c>
      <c r="AC63" s="134">
        <f>V63-AA63</f>
        <v>1.8799637440748369</v>
      </c>
    </row>
    <row r="64" spans="1:29" ht="15" thickBot="1">
      <c r="A64" s="126">
        <v>41</v>
      </c>
      <c r="B64" s="126">
        <v>0.78047298550207067</v>
      </c>
      <c r="C64" s="126">
        <v>8.9527014497929325E-2</v>
      </c>
      <c r="D64" s="126">
        <v>1.1256449263914512</v>
      </c>
      <c r="F64" s="126">
        <v>75</v>
      </c>
      <c r="G64" s="126">
        <v>1.33</v>
      </c>
      <c r="T64" s="40">
        <v>0.47</v>
      </c>
      <c r="U64" s="40">
        <v>2.27</v>
      </c>
      <c r="V64" s="127">
        <v>2.149755712294052</v>
      </c>
      <c r="W64" s="134">
        <f>(T64-$T$65)^2</f>
        <v>2.5000000000000044E-3</v>
      </c>
      <c r="X64">
        <f>$E$5*$B$7*SQRT(1+1/$B$8+W64/$W$66)</f>
        <v>0.16263046218116303</v>
      </c>
      <c r="Y64">
        <f>V64+X64</f>
        <v>2.3123861744752152</v>
      </c>
      <c r="Z64">
        <f>V64-X64</f>
        <v>1.9871252501128891</v>
      </c>
      <c r="AA64">
        <f>$E$5*$B$7*SQRT(1/$B$8+Z64/$W$66)</f>
        <v>7.7790020533462692E-2</v>
      </c>
      <c r="AB64">
        <f>V64+AA64</f>
        <v>2.2275457328275148</v>
      </c>
      <c r="AC64" s="134">
        <f>V64-AA64</f>
        <v>2.0719656917605893</v>
      </c>
    </row>
    <row r="65" spans="1:30">
      <c r="A65" s="126">
        <v>42</v>
      </c>
      <c r="B65" s="126">
        <v>0.55225919770340715</v>
      </c>
      <c r="C65" s="126">
        <v>7.7740802296592859E-2</v>
      </c>
      <c r="D65" s="126">
        <v>0.97745401395893328</v>
      </c>
      <c r="F65" s="126">
        <v>76.851851851851848</v>
      </c>
      <c r="G65" s="126">
        <v>1.36</v>
      </c>
      <c r="T65" s="135">
        <v>0.52</v>
      </c>
      <c r="U65" s="135">
        <v>2.3199999999999998</v>
      </c>
      <c r="V65" s="126">
        <v>2.3127655607216688</v>
      </c>
      <c r="W65" s="134">
        <f>(T65-$T$65)^2</f>
        <v>0</v>
      </c>
      <c r="X65">
        <f>$E$5*$B$7*SQRT(1+1/$B$8+W65/$W$66)</f>
        <v>0.16260891412227857</v>
      </c>
      <c r="Y65">
        <f>V65+X65</f>
        <v>2.4753744748439472</v>
      </c>
      <c r="Z65">
        <f>V65-X65</f>
        <v>2.1501566465993904</v>
      </c>
      <c r="AA65">
        <f>$E$5*$B$7*SQRT(1/$B$8+Z65/$W$66)</f>
        <v>8.0674128345115892E-2</v>
      </c>
      <c r="AB65">
        <f>V65+AA65</f>
        <v>2.3934396890667848</v>
      </c>
      <c r="AC65" s="134">
        <f>V65-AA65</f>
        <v>2.2320914323765528</v>
      </c>
    </row>
    <row r="66" spans="1:30">
      <c r="A66" s="126">
        <v>43</v>
      </c>
      <c r="B66" s="126">
        <v>0.91088086424416415</v>
      </c>
      <c r="C66" s="126">
        <v>-0.12088086424416411</v>
      </c>
      <c r="D66" s="126">
        <v>-1.5198645045558206</v>
      </c>
      <c r="F66" s="126">
        <v>78.703703703703695</v>
      </c>
      <c r="G66" s="126">
        <v>1.36</v>
      </c>
      <c r="V66" s="137" t="s">
        <v>269</v>
      </c>
      <c r="W66" s="138">
        <f>SUM(W12:W64)</f>
        <v>9.2607999999999997</v>
      </c>
    </row>
    <row r="67" spans="1:30">
      <c r="A67" s="126">
        <v>44</v>
      </c>
      <c r="B67" s="126">
        <v>0.51965722801788383</v>
      </c>
      <c r="C67" s="126">
        <v>5.0342771982116119E-2</v>
      </c>
      <c r="D67" s="126">
        <v>0.63297191557148813</v>
      </c>
      <c r="F67" s="126">
        <v>80.555555555555557</v>
      </c>
      <c r="G67" s="126">
        <v>1.4</v>
      </c>
      <c r="T67" s="137" t="s">
        <v>267</v>
      </c>
      <c r="U67" s="139">
        <f>AVERAGE(T1:T43)</f>
        <v>3.5625000000000004E-2</v>
      </c>
      <c r="V67" s="136"/>
      <c r="AD67" s="134"/>
    </row>
    <row r="68" spans="1:30">
      <c r="A68" s="126">
        <v>45</v>
      </c>
      <c r="B68" s="126">
        <v>1.9541438941809117</v>
      </c>
      <c r="C68" s="126">
        <v>2.585610581908826E-2</v>
      </c>
      <c r="D68" s="126">
        <v>0.32509510670849351</v>
      </c>
      <c r="F68" s="126">
        <v>82.407407407407405</v>
      </c>
      <c r="G68" s="126">
        <v>1.46</v>
      </c>
    </row>
    <row r="69" spans="1:30">
      <c r="A69" s="126">
        <v>46</v>
      </c>
      <c r="B69" s="126">
        <v>1.1064926823573042</v>
      </c>
      <c r="C69" s="126">
        <v>4.3507317642695664E-2</v>
      </c>
      <c r="D69" s="126">
        <v>0.5470280857688421</v>
      </c>
      <c r="F69" s="126">
        <v>84.259259259259252</v>
      </c>
      <c r="G69" s="126">
        <v>1.52</v>
      </c>
    </row>
    <row r="70" spans="1:30">
      <c r="A70" s="126">
        <v>47</v>
      </c>
      <c r="B70" s="126">
        <v>0.84567692487311741</v>
      </c>
      <c r="C70" s="126">
        <v>5.4323075126882614E-2</v>
      </c>
      <c r="D70" s="126">
        <v>0.68301723502654454</v>
      </c>
      <c r="F70" s="126">
        <v>86.111111111111114</v>
      </c>
      <c r="G70" s="126">
        <v>1.62</v>
      </c>
    </row>
    <row r="71" spans="1:30">
      <c r="A71" s="126">
        <v>48</v>
      </c>
      <c r="B71" s="126">
        <v>0.81307495518759398</v>
      </c>
      <c r="C71" s="126">
        <v>3.6925044812405994E-2</v>
      </c>
      <c r="D71" s="126">
        <v>0.46426756865463364</v>
      </c>
      <c r="F71" s="126">
        <v>87.962962962962962</v>
      </c>
      <c r="G71" s="126">
        <v>1.64</v>
      </c>
    </row>
    <row r="72" spans="1:30">
      <c r="A72" s="126">
        <v>49</v>
      </c>
      <c r="B72" s="126">
        <v>0.97608480361521088</v>
      </c>
      <c r="C72" s="126">
        <v>-6.0848036152109097E-3</v>
      </c>
      <c r="D72" s="126">
        <v>-7.6505715687737355E-2</v>
      </c>
      <c r="F72" s="126">
        <v>89.81481481481481</v>
      </c>
      <c r="G72" s="126">
        <v>1.74</v>
      </c>
    </row>
    <row r="73" spans="1:30">
      <c r="A73" s="126">
        <v>50</v>
      </c>
      <c r="B73" s="126">
        <v>0.81307495518759398</v>
      </c>
      <c r="C73" s="126">
        <v>2.6925044812405985E-2</v>
      </c>
      <c r="D73" s="126">
        <v>0.33853513663910079</v>
      </c>
      <c r="F73" s="126">
        <v>91.666666666666671</v>
      </c>
      <c r="G73" s="126">
        <v>1.79</v>
      </c>
    </row>
    <row r="74" spans="1:30">
      <c r="A74" s="126">
        <v>51</v>
      </c>
      <c r="B74" s="126">
        <v>0.29144344021922025</v>
      </c>
      <c r="C74" s="126">
        <v>0.15855655978077976</v>
      </c>
      <c r="D74" s="126">
        <v>1.9935701873253644</v>
      </c>
      <c r="F74" s="126">
        <v>93.518518518518519</v>
      </c>
      <c r="G74" s="126">
        <v>1.98</v>
      </c>
    </row>
    <row r="75" spans="1:30">
      <c r="A75" s="126">
        <v>52</v>
      </c>
      <c r="B75" s="126">
        <v>0.78047298550207067</v>
      </c>
      <c r="C75" s="126">
        <v>0.16952701449792928</v>
      </c>
      <c r="D75" s="126">
        <v>2.1315043825157125</v>
      </c>
      <c r="F75" s="126">
        <v>95.370370370370367</v>
      </c>
      <c r="G75" s="126">
        <v>2.0299999999999998</v>
      </c>
    </row>
    <row r="76" spans="1:30">
      <c r="A76" s="126">
        <v>53</v>
      </c>
      <c r="B76" s="126">
        <v>0.84567692487311741</v>
      </c>
      <c r="C76" s="126">
        <v>0.18432307512688262</v>
      </c>
      <c r="D76" s="126">
        <v>2.3175388512284703</v>
      </c>
      <c r="F76" s="126">
        <v>97.222222222222214</v>
      </c>
      <c r="G76" s="126">
        <v>2.27</v>
      </c>
    </row>
    <row r="77" spans="1:30" ht="15" thickBot="1">
      <c r="A77" s="127">
        <v>54</v>
      </c>
      <c r="B77" s="127">
        <v>0.81307495518759398</v>
      </c>
      <c r="C77" s="127">
        <v>-3.3074955187593957E-2</v>
      </c>
      <c r="D77" s="127">
        <v>-0.41585945545409492</v>
      </c>
      <c r="F77" s="127">
        <v>99.074074074074076</v>
      </c>
      <c r="G77" s="127">
        <v>2.3199999999999998</v>
      </c>
    </row>
  </sheetData>
  <sortState xmlns:xlrd2="http://schemas.microsoft.com/office/spreadsheetml/2017/richdata2" ref="S12:AC66">
    <sortCondition ref="T11:T6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F10" sqref="F10"/>
    </sheetView>
  </sheetViews>
  <sheetFormatPr baseColWidth="10" defaultColWidth="8.83203125" defaultRowHeight="14"/>
  <cols>
    <col min="1" max="1" width="6.6640625" customWidth="1"/>
    <col min="2" max="2" width="7" customWidth="1"/>
    <col min="3" max="3" width="9.1640625" customWidth="1"/>
    <col min="4" max="4" width="14.5" customWidth="1"/>
    <col min="5" max="8" width="10.83203125" customWidth="1"/>
  </cols>
  <sheetData>
    <row r="1" spans="1:14" ht="12" customHeight="1">
      <c r="A1" s="7" t="s">
        <v>4</v>
      </c>
      <c r="B1" s="37" t="s">
        <v>5</v>
      </c>
      <c r="C1" s="37" t="s">
        <v>7</v>
      </c>
      <c r="E1" t="s">
        <v>199</v>
      </c>
      <c r="F1" t="s">
        <v>200</v>
      </c>
      <c r="G1" s="8" t="s">
        <v>8</v>
      </c>
      <c r="H1" s="17" t="s">
        <v>57</v>
      </c>
      <c r="I1" s="65" t="s">
        <v>24</v>
      </c>
      <c r="J1" s="66"/>
      <c r="K1" s="18" t="s">
        <v>58</v>
      </c>
      <c r="L1" s="17" t="s">
        <v>59</v>
      </c>
      <c r="M1" s="12" t="s">
        <v>22</v>
      </c>
      <c r="N1" t="s">
        <v>206</v>
      </c>
    </row>
    <row r="2" spans="1:14" ht="16" customHeight="1">
      <c r="A2" s="14" t="s">
        <v>61</v>
      </c>
      <c r="B2" s="40">
        <v>-0.04</v>
      </c>
      <c r="C2" s="40">
        <v>0.52</v>
      </c>
      <c r="E2" s="132">
        <f>SLOPE(C2:C55,B2:B55)</f>
        <v>3.2601969685523353</v>
      </c>
      <c r="F2" s="132">
        <f>INTERCEPT(C2:C55,B2:B55)</f>
        <v>0.6174631370744541</v>
      </c>
    </row>
    <row r="3" spans="1:14" ht="16" customHeight="1">
      <c r="A3" s="14" t="s">
        <v>62</v>
      </c>
      <c r="B3" s="40">
        <v>0.14000000000000001</v>
      </c>
      <c r="C3" s="40">
        <v>1.04</v>
      </c>
      <c r="E3" s="45"/>
      <c r="F3" s="45"/>
    </row>
    <row r="4" spans="1:14" ht="16" customHeight="1">
      <c r="A4" s="14" t="s">
        <v>63</v>
      </c>
      <c r="B4" s="40">
        <v>0.06</v>
      </c>
      <c r="C4" s="40">
        <v>0.79</v>
      </c>
      <c r="E4" s="45">
        <f>E2^2</f>
        <v>10.628884273757837</v>
      </c>
      <c r="F4" s="45">
        <f>F2/E2</f>
        <v>0.18939442709457943</v>
      </c>
    </row>
    <row r="5" spans="1:14" ht="16" customHeight="1">
      <c r="A5" s="14" t="s">
        <v>68</v>
      </c>
      <c r="B5" s="40">
        <v>0.05</v>
      </c>
      <c r="C5" s="40">
        <v>0.67</v>
      </c>
    </row>
    <row r="6" spans="1:14" ht="16" customHeight="1">
      <c r="A6" s="14" t="s">
        <v>71</v>
      </c>
      <c r="B6" s="40">
        <v>0.06</v>
      </c>
      <c r="C6" s="40">
        <v>0.79</v>
      </c>
    </row>
    <row r="7" spans="1:14" ht="16" customHeight="1">
      <c r="A7" s="14" t="s">
        <v>72</v>
      </c>
      <c r="B7" s="40">
        <v>0.04</v>
      </c>
      <c r="C7" s="40">
        <v>0.68</v>
      </c>
    </row>
    <row r="8" spans="1:14" ht="16" customHeight="1">
      <c r="A8" s="14" t="s">
        <v>73</v>
      </c>
      <c r="B8" s="40">
        <v>0.03</v>
      </c>
      <c r="C8" s="40">
        <v>0.64</v>
      </c>
    </row>
    <row r="9" spans="1:14" ht="16" customHeight="1">
      <c r="A9" s="14" t="s">
        <v>75</v>
      </c>
      <c r="B9" s="40">
        <v>0.03</v>
      </c>
      <c r="C9" s="40">
        <v>0.63</v>
      </c>
    </row>
    <row r="10" spans="1:14" ht="16" customHeight="1">
      <c r="A10" s="14" t="s">
        <v>78</v>
      </c>
      <c r="B10" s="40">
        <v>0.01</v>
      </c>
      <c r="C10" s="40">
        <v>0.56000000000000005</v>
      </c>
      <c r="E10" s="50">
        <f t="array" ref="E10:F14">LINEST(C2:C55,B2:B55,TRUE,TRUE)</f>
        <v>3.2601969685523362</v>
      </c>
      <c r="F10" s="51">
        <v>0.61746313707445388</v>
      </c>
      <c r="G10" s="67" t="s">
        <v>207</v>
      </c>
      <c r="H10" s="56" t="s">
        <v>208</v>
      </c>
      <c r="I10" s="57" t="s">
        <v>209</v>
      </c>
      <c r="K10" t="s">
        <v>225</v>
      </c>
      <c r="L10" t="s">
        <v>226</v>
      </c>
    </row>
    <row r="11" spans="1:14" ht="16" customHeight="1">
      <c r="A11" s="14" t="s">
        <v>79</v>
      </c>
      <c r="B11" s="40">
        <v>0</v>
      </c>
      <c r="C11" s="40">
        <v>0.55000000000000004</v>
      </c>
      <c r="E11" s="52">
        <v>7.7315168037386792E-2</v>
      </c>
      <c r="F11" s="53">
        <v>1.4885261560816996E-2</v>
      </c>
      <c r="G11" s="67"/>
      <c r="H11" s="58" t="s">
        <v>217</v>
      </c>
      <c r="I11" s="59" t="s">
        <v>216</v>
      </c>
      <c r="K11" t="s">
        <v>224</v>
      </c>
    </row>
    <row r="12" spans="1:14" ht="16" customHeight="1">
      <c r="A12" s="14" t="s">
        <v>80</v>
      </c>
      <c r="B12" s="40">
        <v>0</v>
      </c>
      <c r="C12" s="40">
        <v>0.52</v>
      </c>
      <c r="E12" s="52">
        <v>0.97158638486349302</v>
      </c>
      <c r="F12" s="53">
        <v>8.0295082171524673E-2</v>
      </c>
      <c r="G12" s="67"/>
      <c r="H12" s="58" t="s">
        <v>210</v>
      </c>
      <c r="I12" s="59" t="s">
        <v>215</v>
      </c>
      <c r="K12" t="s">
        <v>227</v>
      </c>
      <c r="L12" t="s">
        <v>223</v>
      </c>
    </row>
    <row r="13" spans="1:14" ht="16" customHeight="1">
      <c r="A13" s="14" t="s">
        <v>81</v>
      </c>
      <c r="B13" s="40">
        <v>-0.11</v>
      </c>
      <c r="C13" s="40">
        <v>0.32</v>
      </c>
      <c r="E13" s="52">
        <v>1778.1085500798627</v>
      </c>
      <c r="F13" s="53">
        <v>52</v>
      </c>
      <c r="G13" s="67"/>
      <c r="H13" s="58" t="s">
        <v>211</v>
      </c>
      <c r="I13" s="59" t="s">
        <v>212</v>
      </c>
      <c r="L13" t="s">
        <v>222</v>
      </c>
    </row>
    <row r="14" spans="1:14" ht="16" customHeight="1">
      <c r="A14" s="14" t="s">
        <v>83</v>
      </c>
      <c r="B14" s="40">
        <v>0.03</v>
      </c>
      <c r="C14" s="40">
        <v>0.69</v>
      </c>
      <c r="E14" s="54">
        <v>11.463999647770798</v>
      </c>
      <c r="F14" s="55">
        <v>0.33525961148845879</v>
      </c>
      <c r="G14" s="67"/>
      <c r="H14" s="60" t="s">
        <v>213</v>
      </c>
      <c r="I14" s="61" t="s">
        <v>214</v>
      </c>
    </row>
    <row r="15" spans="1:14" ht="16" customHeight="1">
      <c r="A15" s="14" t="s">
        <v>84</v>
      </c>
      <c r="B15" s="40">
        <v>0.01</v>
      </c>
      <c r="C15" s="40">
        <v>0.55000000000000004</v>
      </c>
    </row>
    <row r="16" spans="1:14" ht="16" customHeight="1">
      <c r="A16" s="14" t="s">
        <v>85</v>
      </c>
      <c r="B16" s="40">
        <v>0.16</v>
      </c>
      <c r="C16" s="40">
        <v>1.03</v>
      </c>
      <c r="D16" s="47" t="s">
        <v>218</v>
      </c>
      <c r="E16" s="62">
        <f>AVERAGE(B2:B55)</f>
        <v>0.13074074074074074</v>
      </c>
      <c r="J16" t="s">
        <v>220</v>
      </c>
    </row>
    <row r="17" spans="1:8" ht="16" customHeight="1">
      <c r="A17" s="14" t="s">
        <v>87</v>
      </c>
      <c r="B17" s="40">
        <v>-0.02</v>
      </c>
      <c r="C17" s="40">
        <v>0.56999999999999995</v>
      </c>
      <c r="D17" s="47" t="s">
        <v>219</v>
      </c>
      <c r="E17" s="63">
        <v>0.05</v>
      </c>
    </row>
    <row r="18" spans="1:8" ht="16" customHeight="1">
      <c r="A18" s="14" t="s">
        <v>92</v>
      </c>
      <c r="B18" s="40">
        <v>0.11</v>
      </c>
      <c r="C18" s="40">
        <v>0.91</v>
      </c>
      <c r="D18" s="47" t="s">
        <v>221</v>
      </c>
      <c r="E18" s="64">
        <f>COUNT(B2:B55)</f>
        <v>54</v>
      </c>
    </row>
    <row r="19" spans="1:8" ht="16" customHeight="1">
      <c r="A19" s="14" t="s">
        <v>94</v>
      </c>
      <c r="B19" s="40">
        <v>0.12</v>
      </c>
      <c r="C19" s="40">
        <v>0.91</v>
      </c>
    </row>
    <row r="20" spans="1:8" ht="16" customHeight="1">
      <c r="A20" s="14" t="s">
        <v>95</v>
      </c>
      <c r="B20" s="40">
        <v>0.38</v>
      </c>
      <c r="C20" s="40">
        <v>1.79</v>
      </c>
      <c r="F20" s="48" t="s">
        <v>203</v>
      </c>
      <c r="G20" s="49" t="s">
        <v>204</v>
      </c>
    </row>
    <row r="21" spans="1:8" ht="16" customHeight="1">
      <c r="A21" s="14" t="s">
        <v>96</v>
      </c>
      <c r="B21" s="40">
        <v>0.2</v>
      </c>
      <c r="C21" s="40">
        <v>1.36</v>
      </c>
      <c r="D21" s="47" t="s">
        <v>201</v>
      </c>
      <c r="E21" s="44">
        <f>MIN(B2:B55)</f>
        <v>-0.11</v>
      </c>
      <c r="F21" s="46">
        <f>($E$10)*E21+$F$10+TINV($E$17,$F$13)*SQRT($F$12^2/$E$18+$E$11^2*(E21-$E$16)^2)</f>
        <v>0.30215134731840482</v>
      </c>
      <c r="G21" s="46">
        <f>($E$10)*$E21+$F$10-TINV($E$17,$F$13)*SQRT($F$12^2/$E$18+$E$11^2*($E21-$E$16)^2)</f>
        <v>0.21553159374898895</v>
      </c>
      <c r="H21" s="46">
        <f>F21-G21</f>
        <v>8.6619753569415869E-2</v>
      </c>
    </row>
    <row r="22" spans="1:8" ht="16" customHeight="1">
      <c r="A22" s="14" t="s">
        <v>97</v>
      </c>
      <c r="B22" s="40">
        <v>7.0000000000000007E-2</v>
      </c>
      <c r="C22" s="40">
        <v>1.04</v>
      </c>
      <c r="D22" s="47" t="s">
        <v>205</v>
      </c>
      <c r="E22" s="44">
        <f>AVERAGE(E21,E23)</f>
        <v>0.20500000000000002</v>
      </c>
      <c r="F22" s="46">
        <f>($E$10)*E22+$F$10+TINV($E$17,$F$13)*SQRT($F$12^2/$E$18+$E$11^2*(E22-$E$16)^2)</f>
        <v>1.3105722152161123</v>
      </c>
      <c r="G22" s="46">
        <f>($E$10)*$E22+$F$10-TINV($E$17,$F$13)*SQRT($F$12^2/$E$18+$E$11^2*($E22-$E$16)^2)</f>
        <v>1.2610348160392533</v>
      </c>
      <c r="H22" s="46">
        <f>F22-G22</f>
        <v>4.9537399176859065E-2</v>
      </c>
    </row>
    <row r="23" spans="1:8" ht="16" customHeight="1">
      <c r="A23" s="14" t="s">
        <v>100</v>
      </c>
      <c r="B23" s="40">
        <v>0.22</v>
      </c>
      <c r="C23" s="40">
        <v>1.36</v>
      </c>
      <c r="D23" s="47" t="s">
        <v>202</v>
      </c>
      <c r="E23" s="44">
        <f>MAX(B2:B55)</f>
        <v>0.52</v>
      </c>
      <c r="F23" s="46">
        <f>($E$10)*E23+$F$10+TINV($E$17,$F$13)*SQRT($F$12^2/$E$18+$E$11^2*(E23-$E$16)^2)</f>
        <v>2.3770140639763322</v>
      </c>
      <c r="G23" s="46">
        <f>($E$10)*$E23+$F$10-TINV($E$17,$F$13)*SQRT($F$12^2/$E$18+$E$11^2*($E23-$E$16)^2)</f>
        <v>2.2485170574670055</v>
      </c>
      <c r="H23" s="46">
        <f>F23-G23</f>
        <v>0.12849700650932672</v>
      </c>
    </row>
    <row r="24" spans="1:8" ht="16" customHeight="1">
      <c r="A24" s="14" t="s">
        <v>101</v>
      </c>
      <c r="B24" s="40">
        <v>0.47</v>
      </c>
      <c r="C24" s="40">
        <v>2.27</v>
      </c>
    </row>
    <row r="25" spans="1:8" ht="16" customHeight="1">
      <c r="A25" s="14" t="s">
        <v>102</v>
      </c>
      <c r="B25" s="40">
        <v>0.32</v>
      </c>
      <c r="C25" s="40">
        <v>1.62</v>
      </c>
    </row>
    <row r="26" spans="1:8" ht="16" customHeight="1">
      <c r="A26" s="14" t="s">
        <v>103</v>
      </c>
      <c r="B26" s="40">
        <v>0.2</v>
      </c>
      <c r="C26" s="40">
        <v>1.4</v>
      </c>
    </row>
    <row r="27" spans="1:8" ht="16" customHeight="1">
      <c r="A27" s="14" t="s">
        <v>104</v>
      </c>
      <c r="B27" s="40">
        <v>0.22</v>
      </c>
      <c r="C27" s="40">
        <v>1.33</v>
      </c>
    </row>
    <row r="28" spans="1:8" ht="16" customHeight="1">
      <c r="A28" s="14" t="s">
        <v>105</v>
      </c>
      <c r="B28" s="40">
        <v>0.27</v>
      </c>
      <c r="C28" s="40">
        <v>1.52</v>
      </c>
    </row>
    <row r="29" spans="1:8" ht="16" customHeight="1">
      <c r="A29" s="14" t="s">
        <v>106</v>
      </c>
      <c r="B29" s="40">
        <v>0.18</v>
      </c>
      <c r="C29" s="40">
        <v>1.1599999999999999</v>
      </c>
    </row>
    <row r="30" spans="1:8" ht="16" customHeight="1">
      <c r="A30" s="14" t="s">
        <v>107</v>
      </c>
      <c r="B30" s="40">
        <v>0.32</v>
      </c>
      <c r="C30" s="40">
        <v>1.64</v>
      </c>
    </row>
    <row r="31" spans="1:8" ht="16" customHeight="1">
      <c r="A31" s="14" t="s">
        <v>108</v>
      </c>
      <c r="B31" s="40">
        <v>0.22</v>
      </c>
      <c r="C31" s="40">
        <v>1.29</v>
      </c>
    </row>
    <row r="32" spans="1:8" ht="16" customHeight="1">
      <c r="A32" s="14" t="s">
        <v>109</v>
      </c>
      <c r="B32" s="40">
        <v>0.14000000000000001</v>
      </c>
      <c r="C32" s="40">
        <v>1.06</v>
      </c>
    </row>
    <row r="33" spans="1:3" ht="16" customHeight="1">
      <c r="A33" s="14" t="s">
        <v>110</v>
      </c>
      <c r="B33" s="40">
        <v>0.12</v>
      </c>
      <c r="C33" s="40">
        <v>0.95</v>
      </c>
    </row>
    <row r="34" spans="1:3" ht="16" customHeight="1">
      <c r="A34" s="14" t="s">
        <v>113</v>
      </c>
      <c r="B34" s="40">
        <v>0.28000000000000003</v>
      </c>
      <c r="C34" s="40">
        <v>1.46</v>
      </c>
    </row>
    <row r="35" spans="1:3" ht="16" customHeight="1">
      <c r="A35" s="14" t="s">
        <v>114</v>
      </c>
      <c r="B35" s="40">
        <v>0.52</v>
      </c>
      <c r="C35" s="40">
        <v>2.3199999999999998</v>
      </c>
    </row>
    <row r="36" spans="1:3" ht="16" customHeight="1">
      <c r="A36" s="14" t="s">
        <v>115</v>
      </c>
      <c r="B36" s="40">
        <v>0.35</v>
      </c>
      <c r="C36" s="40">
        <v>1.74</v>
      </c>
    </row>
    <row r="37" spans="1:3" ht="16" customHeight="1">
      <c r="A37" s="14" t="s">
        <v>116</v>
      </c>
      <c r="B37" s="40">
        <v>0.1</v>
      </c>
      <c r="C37" s="40">
        <v>0.92</v>
      </c>
    </row>
    <row r="38" spans="1:3" ht="16" customHeight="1">
      <c r="A38" s="14" t="s">
        <v>118</v>
      </c>
      <c r="B38" s="40">
        <v>0.17</v>
      </c>
      <c r="C38" s="40">
        <v>1.0900000000000001</v>
      </c>
    </row>
    <row r="39" spans="1:3" ht="16" customHeight="1">
      <c r="A39" s="14" t="s">
        <v>119</v>
      </c>
      <c r="B39" s="40">
        <v>0.19</v>
      </c>
      <c r="C39" s="40">
        <v>1.26</v>
      </c>
    </row>
    <row r="40" spans="1:3" ht="16" customHeight="1">
      <c r="A40" s="14" t="s">
        <v>120</v>
      </c>
      <c r="B40" s="40">
        <v>0</v>
      </c>
      <c r="C40" s="40">
        <v>0.62</v>
      </c>
    </row>
    <row r="41" spans="1:3" ht="16" customHeight="1">
      <c r="A41" s="15" t="s">
        <v>121</v>
      </c>
      <c r="B41" s="41">
        <v>0.41</v>
      </c>
      <c r="C41" s="41">
        <v>2.0299999999999998</v>
      </c>
    </row>
    <row r="42" spans="1:3">
      <c r="A42" s="14" t="s">
        <v>124</v>
      </c>
      <c r="B42" s="42">
        <v>0.05</v>
      </c>
      <c r="C42" s="42">
        <v>0.87</v>
      </c>
    </row>
    <row r="43" spans="1:3">
      <c r="A43" s="14" t="s">
        <v>128</v>
      </c>
      <c r="B43" s="40">
        <v>-0.02</v>
      </c>
      <c r="C43" s="40">
        <v>0.63</v>
      </c>
    </row>
    <row r="44" spans="1:3">
      <c r="A44" s="14" t="s">
        <v>130</v>
      </c>
      <c r="B44" s="40">
        <v>0.09</v>
      </c>
      <c r="C44" s="40">
        <v>0.79</v>
      </c>
    </row>
    <row r="45" spans="1:3">
      <c r="A45" s="14" t="s">
        <v>134</v>
      </c>
      <c r="B45" s="40">
        <v>-0.03</v>
      </c>
      <c r="C45" s="40">
        <v>0.56999999999999995</v>
      </c>
    </row>
    <row r="46" spans="1:3">
      <c r="A46" s="14" t="s">
        <v>137</v>
      </c>
      <c r="B46" s="40">
        <v>0.41</v>
      </c>
      <c r="C46" s="40">
        <v>1.98</v>
      </c>
    </row>
    <row r="47" spans="1:3">
      <c r="A47" s="14" t="s">
        <v>141</v>
      </c>
      <c r="B47" s="40">
        <v>0.15</v>
      </c>
      <c r="C47" s="40">
        <v>1.1499999999999999</v>
      </c>
    </row>
    <row r="48" spans="1:3">
      <c r="A48" s="14" t="s">
        <v>147</v>
      </c>
      <c r="B48" s="40">
        <v>7.0000000000000007E-2</v>
      </c>
      <c r="C48" s="40">
        <v>0.9</v>
      </c>
    </row>
    <row r="49" spans="1:3">
      <c r="A49" s="14" t="s">
        <v>151</v>
      </c>
      <c r="B49" s="40">
        <v>0.06</v>
      </c>
      <c r="C49" s="40">
        <v>0.85</v>
      </c>
    </row>
    <row r="50" spans="1:3">
      <c r="A50" s="14" t="s">
        <v>155</v>
      </c>
      <c r="B50" s="40">
        <v>0.11</v>
      </c>
      <c r="C50" s="40">
        <v>0.97</v>
      </c>
    </row>
    <row r="51" spans="1:3">
      <c r="A51" s="14" t="s">
        <v>159</v>
      </c>
      <c r="B51" s="40">
        <v>0.06</v>
      </c>
      <c r="C51" s="40">
        <v>0.84</v>
      </c>
    </row>
    <row r="52" spans="1:3">
      <c r="A52" s="14" t="s">
        <v>163</v>
      </c>
      <c r="B52" s="40">
        <v>-0.1</v>
      </c>
      <c r="C52" s="40">
        <v>0.45</v>
      </c>
    </row>
    <row r="53" spans="1:3">
      <c r="A53" s="14" t="s">
        <v>168</v>
      </c>
      <c r="B53" s="40">
        <v>0.05</v>
      </c>
      <c r="C53" s="40">
        <v>0.95</v>
      </c>
    </row>
    <row r="54" spans="1:3">
      <c r="A54" s="14" t="s">
        <v>170</v>
      </c>
      <c r="B54" s="40">
        <v>7.0000000000000007E-2</v>
      </c>
      <c r="C54" s="40">
        <v>1.03</v>
      </c>
    </row>
    <row r="55" spans="1:3">
      <c r="A55" s="14" t="s">
        <v>173</v>
      </c>
      <c r="B55" s="40">
        <v>0.06</v>
      </c>
      <c r="C55" s="40">
        <v>0.78</v>
      </c>
    </row>
    <row r="57" spans="1:3">
      <c r="C57" s="43">
        <f>SUM(C2:C55)</f>
        <v>56.360000000000007</v>
      </c>
    </row>
  </sheetData>
  <mergeCells count="2">
    <mergeCell ref="I1:J1"/>
    <mergeCell ref="G10:G14"/>
  </mergeCells>
  <phoneticPr fontId="1"/>
  <pageMargins left="0.97" right="0.78700000000000003" top="0.71" bottom="0.98399999999999999" header="0.51200000000000001" footer="0.51200000000000001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B201-1120-4659-826A-479A8A542F22}">
  <dimension ref="A1:N49"/>
  <sheetViews>
    <sheetView workbookViewId="0">
      <selection activeCell="A9" sqref="A9:N22"/>
    </sheetView>
  </sheetViews>
  <sheetFormatPr baseColWidth="10" defaultColWidth="8.83203125" defaultRowHeight="14"/>
  <cols>
    <col min="1" max="1" width="6.6640625" customWidth="1"/>
    <col min="2" max="2" width="3.83203125" customWidth="1"/>
    <col min="3" max="3" width="8.5" customWidth="1"/>
    <col min="4" max="4" width="4.33203125" customWidth="1"/>
    <col min="5" max="5" width="5.83203125" customWidth="1"/>
    <col min="6" max="7" width="2.5" customWidth="1"/>
    <col min="8" max="8" width="12.5" customWidth="1"/>
    <col min="9" max="9" width="9.1640625" customWidth="1"/>
    <col min="10" max="10" width="4.1640625" customWidth="1"/>
    <col min="11" max="11" width="1.83203125" customWidth="1"/>
    <col min="12" max="12" width="2.1640625" customWidth="1"/>
    <col min="13" max="13" width="8.1640625" customWidth="1"/>
    <col min="14" max="14" width="7.1640625" customWidth="1"/>
    <col min="257" max="257" width="6.6640625" customWidth="1"/>
    <col min="258" max="258" width="3.83203125" customWidth="1"/>
    <col min="259" max="259" width="8.5" customWidth="1"/>
    <col min="260" max="260" width="4.33203125" customWidth="1"/>
    <col min="261" max="261" width="5.83203125" customWidth="1"/>
    <col min="262" max="263" width="2.5" customWidth="1"/>
    <col min="264" max="264" width="12.5" customWidth="1"/>
    <col min="265" max="265" width="9.1640625" customWidth="1"/>
    <col min="266" max="266" width="4.1640625" customWidth="1"/>
    <col min="267" max="267" width="1.83203125" customWidth="1"/>
    <col min="268" max="268" width="2.1640625" customWidth="1"/>
    <col min="269" max="269" width="8.1640625" customWidth="1"/>
    <col min="270" max="270" width="7.1640625" customWidth="1"/>
    <col min="513" max="513" width="6.6640625" customWidth="1"/>
    <col min="514" max="514" width="3.83203125" customWidth="1"/>
    <col min="515" max="515" width="8.5" customWidth="1"/>
    <col min="516" max="516" width="4.33203125" customWidth="1"/>
    <col min="517" max="517" width="5.83203125" customWidth="1"/>
    <col min="518" max="519" width="2.5" customWidth="1"/>
    <col min="520" max="520" width="12.5" customWidth="1"/>
    <col min="521" max="521" width="9.1640625" customWidth="1"/>
    <col min="522" max="522" width="4.1640625" customWidth="1"/>
    <col min="523" max="523" width="1.83203125" customWidth="1"/>
    <col min="524" max="524" width="2.1640625" customWidth="1"/>
    <col min="525" max="525" width="8.1640625" customWidth="1"/>
    <col min="526" max="526" width="7.1640625" customWidth="1"/>
    <col min="769" max="769" width="6.6640625" customWidth="1"/>
    <col min="770" max="770" width="3.83203125" customWidth="1"/>
    <col min="771" max="771" width="8.5" customWidth="1"/>
    <col min="772" max="772" width="4.33203125" customWidth="1"/>
    <col min="773" max="773" width="5.83203125" customWidth="1"/>
    <col min="774" max="775" width="2.5" customWidth="1"/>
    <col min="776" max="776" width="12.5" customWidth="1"/>
    <col min="777" max="777" width="9.1640625" customWidth="1"/>
    <col min="778" max="778" width="4.1640625" customWidth="1"/>
    <col min="779" max="779" width="1.83203125" customWidth="1"/>
    <col min="780" max="780" width="2.1640625" customWidth="1"/>
    <col min="781" max="781" width="8.1640625" customWidth="1"/>
    <col min="782" max="782" width="7.1640625" customWidth="1"/>
    <col min="1025" max="1025" width="6.6640625" customWidth="1"/>
    <col min="1026" max="1026" width="3.83203125" customWidth="1"/>
    <col min="1027" max="1027" width="8.5" customWidth="1"/>
    <col min="1028" max="1028" width="4.33203125" customWidth="1"/>
    <col min="1029" max="1029" width="5.83203125" customWidth="1"/>
    <col min="1030" max="1031" width="2.5" customWidth="1"/>
    <col min="1032" max="1032" width="12.5" customWidth="1"/>
    <col min="1033" max="1033" width="9.1640625" customWidth="1"/>
    <col min="1034" max="1034" width="4.1640625" customWidth="1"/>
    <col min="1035" max="1035" width="1.83203125" customWidth="1"/>
    <col min="1036" max="1036" width="2.1640625" customWidth="1"/>
    <col min="1037" max="1037" width="8.1640625" customWidth="1"/>
    <col min="1038" max="1038" width="7.1640625" customWidth="1"/>
    <col min="1281" max="1281" width="6.6640625" customWidth="1"/>
    <col min="1282" max="1282" width="3.83203125" customWidth="1"/>
    <col min="1283" max="1283" width="8.5" customWidth="1"/>
    <col min="1284" max="1284" width="4.33203125" customWidth="1"/>
    <col min="1285" max="1285" width="5.83203125" customWidth="1"/>
    <col min="1286" max="1287" width="2.5" customWidth="1"/>
    <col min="1288" max="1288" width="12.5" customWidth="1"/>
    <col min="1289" max="1289" width="9.1640625" customWidth="1"/>
    <col min="1290" max="1290" width="4.1640625" customWidth="1"/>
    <col min="1291" max="1291" width="1.83203125" customWidth="1"/>
    <col min="1292" max="1292" width="2.1640625" customWidth="1"/>
    <col min="1293" max="1293" width="8.1640625" customWidth="1"/>
    <col min="1294" max="1294" width="7.1640625" customWidth="1"/>
    <col min="1537" max="1537" width="6.6640625" customWidth="1"/>
    <col min="1538" max="1538" width="3.83203125" customWidth="1"/>
    <col min="1539" max="1539" width="8.5" customWidth="1"/>
    <col min="1540" max="1540" width="4.33203125" customWidth="1"/>
    <col min="1541" max="1541" width="5.83203125" customWidth="1"/>
    <col min="1542" max="1543" width="2.5" customWidth="1"/>
    <col min="1544" max="1544" width="12.5" customWidth="1"/>
    <col min="1545" max="1545" width="9.1640625" customWidth="1"/>
    <col min="1546" max="1546" width="4.1640625" customWidth="1"/>
    <col min="1547" max="1547" width="1.83203125" customWidth="1"/>
    <col min="1548" max="1548" width="2.1640625" customWidth="1"/>
    <col min="1549" max="1549" width="8.1640625" customWidth="1"/>
    <col min="1550" max="1550" width="7.1640625" customWidth="1"/>
    <col min="1793" max="1793" width="6.6640625" customWidth="1"/>
    <col min="1794" max="1794" width="3.83203125" customWidth="1"/>
    <col min="1795" max="1795" width="8.5" customWidth="1"/>
    <col min="1796" max="1796" width="4.33203125" customWidth="1"/>
    <col min="1797" max="1797" width="5.83203125" customWidth="1"/>
    <col min="1798" max="1799" width="2.5" customWidth="1"/>
    <col min="1800" max="1800" width="12.5" customWidth="1"/>
    <col min="1801" max="1801" width="9.1640625" customWidth="1"/>
    <col min="1802" max="1802" width="4.1640625" customWidth="1"/>
    <col min="1803" max="1803" width="1.83203125" customWidth="1"/>
    <col min="1804" max="1804" width="2.1640625" customWidth="1"/>
    <col min="1805" max="1805" width="8.1640625" customWidth="1"/>
    <col min="1806" max="1806" width="7.1640625" customWidth="1"/>
    <col min="2049" max="2049" width="6.6640625" customWidth="1"/>
    <col min="2050" max="2050" width="3.83203125" customWidth="1"/>
    <col min="2051" max="2051" width="8.5" customWidth="1"/>
    <col min="2052" max="2052" width="4.33203125" customWidth="1"/>
    <col min="2053" max="2053" width="5.83203125" customWidth="1"/>
    <col min="2054" max="2055" width="2.5" customWidth="1"/>
    <col min="2056" max="2056" width="12.5" customWidth="1"/>
    <col min="2057" max="2057" width="9.1640625" customWidth="1"/>
    <col min="2058" max="2058" width="4.1640625" customWidth="1"/>
    <col min="2059" max="2059" width="1.83203125" customWidth="1"/>
    <col min="2060" max="2060" width="2.1640625" customWidth="1"/>
    <col min="2061" max="2061" width="8.1640625" customWidth="1"/>
    <col min="2062" max="2062" width="7.1640625" customWidth="1"/>
    <col min="2305" max="2305" width="6.6640625" customWidth="1"/>
    <col min="2306" max="2306" width="3.83203125" customWidth="1"/>
    <col min="2307" max="2307" width="8.5" customWidth="1"/>
    <col min="2308" max="2308" width="4.33203125" customWidth="1"/>
    <col min="2309" max="2309" width="5.83203125" customWidth="1"/>
    <col min="2310" max="2311" width="2.5" customWidth="1"/>
    <col min="2312" max="2312" width="12.5" customWidth="1"/>
    <col min="2313" max="2313" width="9.1640625" customWidth="1"/>
    <col min="2314" max="2314" width="4.1640625" customWidth="1"/>
    <col min="2315" max="2315" width="1.83203125" customWidth="1"/>
    <col min="2316" max="2316" width="2.1640625" customWidth="1"/>
    <col min="2317" max="2317" width="8.1640625" customWidth="1"/>
    <col min="2318" max="2318" width="7.1640625" customWidth="1"/>
    <col min="2561" max="2561" width="6.6640625" customWidth="1"/>
    <col min="2562" max="2562" width="3.83203125" customWidth="1"/>
    <col min="2563" max="2563" width="8.5" customWidth="1"/>
    <col min="2564" max="2564" width="4.33203125" customWidth="1"/>
    <col min="2565" max="2565" width="5.83203125" customWidth="1"/>
    <col min="2566" max="2567" width="2.5" customWidth="1"/>
    <col min="2568" max="2568" width="12.5" customWidth="1"/>
    <col min="2569" max="2569" width="9.1640625" customWidth="1"/>
    <col min="2570" max="2570" width="4.1640625" customWidth="1"/>
    <col min="2571" max="2571" width="1.83203125" customWidth="1"/>
    <col min="2572" max="2572" width="2.1640625" customWidth="1"/>
    <col min="2573" max="2573" width="8.1640625" customWidth="1"/>
    <col min="2574" max="2574" width="7.1640625" customWidth="1"/>
    <col min="2817" max="2817" width="6.6640625" customWidth="1"/>
    <col min="2818" max="2818" width="3.83203125" customWidth="1"/>
    <col min="2819" max="2819" width="8.5" customWidth="1"/>
    <col min="2820" max="2820" width="4.33203125" customWidth="1"/>
    <col min="2821" max="2821" width="5.83203125" customWidth="1"/>
    <col min="2822" max="2823" width="2.5" customWidth="1"/>
    <col min="2824" max="2824" width="12.5" customWidth="1"/>
    <col min="2825" max="2825" width="9.1640625" customWidth="1"/>
    <col min="2826" max="2826" width="4.1640625" customWidth="1"/>
    <col min="2827" max="2827" width="1.83203125" customWidth="1"/>
    <col min="2828" max="2828" width="2.1640625" customWidth="1"/>
    <col min="2829" max="2829" width="8.1640625" customWidth="1"/>
    <col min="2830" max="2830" width="7.1640625" customWidth="1"/>
    <col min="3073" max="3073" width="6.6640625" customWidth="1"/>
    <col min="3074" max="3074" width="3.83203125" customWidth="1"/>
    <col min="3075" max="3075" width="8.5" customWidth="1"/>
    <col min="3076" max="3076" width="4.33203125" customWidth="1"/>
    <col min="3077" max="3077" width="5.83203125" customWidth="1"/>
    <col min="3078" max="3079" width="2.5" customWidth="1"/>
    <col min="3080" max="3080" width="12.5" customWidth="1"/>
    <col min="3081" max="3081" width="9.1640625" customWidth="1"/>
    <col min="3082" max="3082" width="4.1640625" customWidth="1"/>
    <col min="3083" max="3083" width="1.83203125" customWidth="1"/>
    <col min="3084" max="3084" width="2.1640625" customWidth="1"/>
    <col min="3085" max="3085" width="8.1640625" customWidth="1"/>
    <col min="3086" max="3086" width="7.1640625" customWidth="1"/>
    <col min="3329" max="3329" width="6.6640625" customWidth="1"/>
    <col min="3330" max="3330" width="3.83203125" customWidth="1"/>
    <col min="3331" max="3331" width="8.5" customWidth="1"/>
    <col min="3332" max="3332" width="4.33203125" customWidth="1"/>
    <col min="3333" max="3333" width="5.83203125" customWidth="1"/>
    <col min="3334" max="3335" width="2.5" customWidth="1"/>
    <col min="3336" max="3336" width="12.5" customWidth="1"/>
    <col min="3337" max="3337" width="9.1640625" customWidth="1"/>
    <col min="3338" max="3338" width="4.1640625" customWidth="1"/>
    <col min="3339" max="3339" width="1.83203125" customWidth="1"/>
    <col min="3340" max="3340" width="2.1640625" customWidth="1"/>
    <col min="3341" max="3341" width="8.1640625" customWidth="1"/>
    <col min="3342" max="3342" width="7.1640625" customWidth="1"/>
    <col min="3585" max="3585" width="6.6640625" customWidth="1"/>
    <col min="3586" max="3586" width="3.83203125" customWidth="1"/>
    <col min="3587" max="3587" width="8.5" customWidth="1"/>
    <col min="3588" max="3588" width="4.33203125" customWidth="1"/>
    <col min="3589" max="3589" width="5.83203125" customWidth="1"/>
    <col min="3590" max="3591" width="2.5" customWidth="1"/>
    <col min="3592" max="3592" width="12.5" customWidth="1"/>
    <col min="3593" max="3593" width="9.1640625" customWidth="1"/>
    <col min="3594" max="3594" width="4.1640625" customWidth="1"/>
    <col min="3595" max="3595" width="1.83203125" customWidth="1"/>
    <col min="3596" max="3596" width="2.1640625" customWidth="1"/>
    <col min="3597" max="3597" width="8.1640625" customWidth="1"/>
    <col min="3598" max="3598" width="7.1640625" customWidth="1"/>
    <col min="3841" max="3841" width="6.6640625" customWidth="1"/>
    <col min="3842" max="3842" width="3.83203125" customWidth="1"/>
    <col min="3843" max="3843" width="8.5" customWidth="1"/>
    <col min="3844" max="3844" width="4.33203125" customWidth="1"/>
    <col min="3845" max="3845" width="5.83203125" customWidth="1"/>
    <col min="3846" max="3847" width="2.5" customWidth="1"/>
    <col min="3848" max="3848" width="12.5" customWidth="1"/>
    <col min="3849" max="3849" width="9.1640625" customWidth="1"/>
    <col min="3850" max="3850" width="4.1640625" customWidth="1"/>
    <col min="3851" max="3851" width="1.83203125" customWidth="1"/>
    <col min="3852" max="3852" width="2.1640625" customWidth="1"/>
    <col min="3853" max="3853" width="8.1640625" customWidth="1"/>
    <col min="3854" max="3854" width="7.1640625" customWidth="1"/>
    <col min="4097" max="4097" width="6.6640625" customWidth="1"/>
    <col min="4098" max="4098" width="3.83203125" customWidth="1"/>
    <col min="4099" max="4099" width="8.5" customWidth="1"/>
    <col min="4100" max="4100" width="4.33203125" customWidth="1"/>
    <col min="4101" max="4101" width="5.83203125" customWidth="1"/>
    <col min="4102" max="4103" width="2.5" customWidth="1"/>
    <col min="4104" max="4104" width="12.5" customWidth="1"/>
    <col min="4105" max="4105" width="9.1640625" customWidth="1"/>
    <col min="4106" max="4106" width="4.1640625" customWidth="1"/>
    <col min="4107" max="4107" width="1.83203125" customWidth="1"/>
    <col min="4108" max="4108" width="2.1640625" customWidth="1"/>
    <col min="4109" max="4109" width="8.1640625" customWidth="1"/>
    <col min="4110" max="4110" width="7.1640625" customWidth="1"/>
    <col min="4353" max="4353" width="6.6640625" customWidth="1"/>
    <col min="4354" max="4354" width="3.83203125" customWidth="1"/>
    <col min="4355" max="4355" width="8.5" customWidth="1"/>
    <col min="4356" max="4356" width="4.33203125" customWidth="1"/>
    <col min="4357" max="4357" width="5.83203125" customWidth="1"/>
    <col min="4358" max="4359" width="2.5" customWidth="1"/>
    <col min="4360" max="4360" width="12.5" customWidth="1"/>
    <col min="4361" max="4361" width="9.1640625" customWidth="1"/>
    <col min="4362" max="4362" width="4.1640625" customWidth="1"/>
    <col min="4363" max="4363" width="1.83203125" customWidth="1"/>
    <col min="4364" max="4364" width="2.1640625" customWidth="1"/>
    <col min="4365" max="4365" width="8.1640625" customWidth="1"/>
    <col min="4366" max="4366" width="7.1640625" customWidth="1"/>
    <col min="4609" max="4609" width="6.6640625" customWidth="1"/>
    <col min="4610" max="4610" width="3.83203125" customWidth="1"/>
    <col min="4611" max="4611" width="8.5" customWidth="1"/>
    <col min="4612" max="4612" width="4.33203125" customWidth="1"/>
    <col min="4613" max="4613" width="5.83203125" customWidth="1"/>
    <col min="4614" max="4615" width="2.5" customWidth="1"/>
    <col min="4616" max="4616" width="12.5" customWidth="1"/>
    <col min="4617" max="4617" width="9.1640625" customWidth="1"/>
    <col min="4618" max="4618" width="4.1640625" customWidth="1"/>
    <col min="4619" max="4619" width="1.83203125" customWidth="1"/>
    <col min="4620" max="4620" width="2.1640625" customWidth="1"/>
    <col min="4621" max="4621" width="8.1640625" customWidth="1"/>
    <col min="4622" max="4622" width="7.1640625" customWidth="1"/>
    <col min="4865" max="4865" width="6.6640625" customWidth="1"/>
    <col min="4866" max="4866" width="3.83203125" customWidth="1"/>
    <col min="4867" max="4867" width="8.5" customWidth="1"/>
    <col min="4868" max="4868" width="4.33203125" customWidth="1"/>
    <col min="4869" max="4869" width="5.83203125" customWidth="1"/>
    <col min="4870" max="4871" width="2.5" customWidth="1"/>
    <col min="4872" max="4872" width="12.5" customWidth="1"/>
    <col min="4873" max="4873" width="9.1640625" customWidth="1"/>
    <col min="4874" max="4874" width="4.1640625" customWidth="1"/>
    <col min="4875" max="4875" width="1.83203125" customWidth="1"/>
    <col min="4876" max="4876" width="2.1640625" customWidth="1"/>
    <col min="4877" max="4877" width="8.1640625" customWidth="1"/>
    <col min="4878" max="4878" width="7.1640625" customWidth="1"/>
    <col min="5121" max="5121" width="6.6640625" customWidth="1"/>
    <col min="5122" max="5122" width="3.83203125" customWidth="1"/>
    <col min="5123" max="5123" width="8.5" customWidth="1"/>
    <col min="5124" max="5124" width="4.33203125" customWidth="1"/>
    <col min="5125" max="5125" width="5.83203125" customWidth="1"/>
    <col min="5126" max="5127" width="2.5" customWidth="1"/>
    <col min="5128" max="5128" width="12.5" customWidth="1"/>
    <col min="5129" max="5129" width="9.1640625" customWidth="1"/>
    <col min="5130" max="5130" width="4.1640625" customWidth="1"/>
    <col min="5131" max="5131" width="1.83203125" customWidth="1"/>
    <col min="5132" max="5132" width="2.1640625" customWidth="1"/>
    <col min="5133" max="5133" width="8.1640625" customWidth="1"/>
    <col min="5134" max="5134" width="7.1640625" customWidth="1"/>
    <col min="5377" max="5377" width="6.6640625" customWidth="1"/>
    <col min="5378" max="5378" width="3.83203125" customWidth="1"/>
    <col min="5379" max="5379" width="8.5" customWidth="1"/>
    <col min="5380" max="5380" width="4.33203125" customWidth="1"/>
    <col min="5381" max="5381" width="5.83203125" customWidth="1"/>
    <col min="5382" max="5383" width="2.5" customWidth="1"/>
    <col min="5384" max="5384" width="12.5" customWidth="1"/>
    <col min="5385" max="5385" width="9.1640625" customWidth="1"/>
    <col min="5386" max="5386" width="4.1640625" customWidth="1"/>
    <col min="5387" max="5387" width="1.83203125" customWidth="1"/>
    <col min="5388" max="5388" width="2.1640625" customWidth="1"/>
    <col min="5389" max="5389" width="8.1640625" customWidth="1"/>
    <col min="5390" max="5390" width="7.1640625" customWidth="1"/>
    <col min="5633" max="5633" width="6.6640625" customWidth="1"/>
    <col min="5634" max="5634" width="3.83203125" customWidth="1"/>
    <col min="5635" max="5635" width="8.5" customWidth="1"/>
    <col min="5636" max="5636" width="4.33203125" customWidth="1"/>
    <col min="5637" max="5637" width="5.83203125" customWidth="1"/>
    <col min="5638" max="5639" width="2.5" customWidth="1"/>
    <col min="5640" max="5640" width="12.5" customWidth="1"/>
    <col min="5641" max="5641" width="9.1640625" customWidth="1"/>
    <col min="5642" max="5642" width="4.1640625" customWidth="1"/>
    <col min="5643" max="5643" width="1.83203125" customWidth="1"/>
    <col min="5644" max="5644" width="2.1640625" customWidth="1"/>
    <col min="5645" max="5645" width="8.1640625" customWidth="1"/>
    <col min="5646" max="5646" width="7.1640625" customWidth="1"/>
    <col min="5889" max="5889" width="6.6640625" customWidth="1"/>
    <col min="5890" max="5890" width="3.83203125" customWidth="1"/>
    <col min="5891" max="5891" width="8.5" customWidth="1"/>
    <col min="5892" max="5892" width="4.33203125" customWidth="1"/>
    <col min="5893" max="5893" width="5.83203125" customWidth="1"/>
    <col min="5894" max="5895" width="2.5" customWidth="1"/>
    <col min="5896" max="5896" width="12.5" customWidth="1"/>
    <col min="5897" max="5897" width="9.1640625" customWidth="1"/>
    <col min="5898" max="5898" width="4.1640625" customWidth="1"/>
    <col min="5899" max="5899" width="1.83203125" customWidth="1"/>
    <col min="5900" max="5900" width="2.1640625" customWidth="1"/>
    <col min="5901" max="5901" width="8.1640625" customWidth="1"/>
    <col min="5902" max="5902" width="7.1640625" customWidth="1"/>
    <col min="6145" max="6145" width="6.6640625" customWidth="1"/>
    <col min="6146" max="6146" width="3.83203125" customWidth="1"/>
    <col min="6147" max="6147" width="8.5" customWidth="1"/>
    <col min="6148" max="6148" width="4.33203125" customWidth="1"/>
    <col min="6149" max="6149" width="5.83203125" customWidth="1"/>
    <col min="6150" max="6151" width="2.5" customWidth="1"/>
    <col min="6152" max="6152" width="12.5" customWidth="1"/>
    <col min="6153" max="6153" width="9.1640625" customWidth="1"/>
    <col min="6154" max="6154" width="4.1640625" customWidth="1"/>
    <col min="6155" max="6155" width="1.83203125" customWidth="1"/>
    <col min="6156" max="6156" width="2.1640625" customWidth="1"/>
    <col min="6157" max="6157" width="8.1640625" customWidth="1"/>
    <col min="6158" max="6158" width="7.1640625" customWidth="1"/>
    <col min="6401" max="6401" width="6.6640625" customWidth="1"/>
    <col min="6402" max="6402" width="3.83203125" customWidth="1"/>
    <col min="6403" max="6403" width="8.5" customWidth="1"/>
    <col min="6404" max="6404" width="4.33203125" customWidth="1"/>
    <col min="6405" max="6405" width="5.83203125" customWidth="1"/>
    <col min="6406" max="6407" width="2.5" customWidth="1"/>
    <col min="6408" max="6408" width="12.5" customWidth="1"/>
    <col min="6409" max="6409" width="9.1640625" customWidth="1"/>
    <col min="6410" max="6410" width="4.1640625" customWidth="1"/>
    <col min="6411" max="6411" width="1.83203125" customWidth="1"/>
    <col min="6412" max="6412" width="2.1640625" customWidth="1"/>
    <col min="6413" max="6413" width="8.1640625" customWidth="1"/>
    <col min="6414" max="6414" width="7.1640625" customWidth="1"/>
    <col min="6657" max="6657" width="6.6640625" customWidth="1"/>
    <col min="6658" max="6658" width="3.83203125" customWidth="1"/>
    <col min="6659" max="6659" width="8.5" customWidth="1"/>
    <col min="6660" max="6660" width="4.33203125" customWidth="1"/>
    <col min="6661" max="6661" width="5.83203125" customWidth="1"/>
    <col min="6662" max="6663" width="2.5" customWidth="1"/>
    <col min="6664" max="6664" width="12.5" customWidth="1"/>
    <col min="6665" max="6665" width="9.1640625" customWidth="1"/>
    <col min="6666" max="6666" width="4.1640625" customWidth="1"/>
    <col min="6667" max="6667" width="1.83203125" customWidth="1"/>
    <col min="6668" max="6668" width="2.1640625" customWidth="1"/>
    <col min="6669" max="6669" width="8.1640625" customWidth="1"/>
    <col min="6670" max="6670" width="7.1640625" customWidth="1"/>
    <col min="6913" max="6913" width="6.6640625" customWidth="1"/>
    <col min="6914" max="6914" width="3.83203125" customWidth="1"/>
    <col min="6915" max="6915" width="8.5" customWidth="1"/>
    <col min="6916" max="6916" width="4.33203125" customWidth="1"/>
    <col min="6917" max="6917" width="5.83203125" customWidth="1"/>
    <col min="6918" max="6919" width="2.5" customWidth="1"/>
    <col min="6920" max="6920" width="12.5" customWidth="1"/>
    <col min="6921" max="6921" width="9.1640625" customWidth="1"/>
    <col min="6922" max="6922" width="4.1640625" customWidth="1"/>
    <col min="6923" max="6923" width="1.83203125" customWidth="1"/>
    <col min="6924" max="6924" width="2.1640625" customWidth="1"/>
    <col min="6925" max="6925" width="8.1640625" customWidth="1"/>
    <col min="6926" max="6926" width="7.1640625" customWidth="1"/>
    <col min="7169" max="7169" width="6.6640625" customWidth="1"/>
    <col min="7170" max="7170" width="3.83203125" customWidth="1"/>
    <col min="7171" max="7171" width="8.5" customWidth="1"/>
    <col min="7172" max="7172" width="4.33203125" customWidth="1"/>
    <col min="7173" max="7173" width="5.83203125" customWidth="1"/>
    <col min="7174" max="7175" width="2.5" customWidth="1"/>
    <col min="7176" max="7176" width="12.5" customWidth="1"/>
    <col min="7177" max="7177" width="9.1640625" customWidth="1"/>
    <col min="7178" max="7178" width="4.1640625" customWidth="1"/>
    <col min="7179" max="7179" width="1.83203125" customWidth="1"/>
    <col min="7180" max="7180" width="2.1640625" customWidth="1"/>
    <col min="7181" max="7181" width="8.1640625" customWidth="1"/>
    <col min="7182" max="7182" width="7.1640625" customWidth="1"/>
    <col min="7425" max="7425" width="6.6640625" customWidth="1"/>
    <col min="7426" max="7426" width="3.83203125" customWidth="1"/>
    <col min="7427" max="7427" width="8.5" customWidth="1"/>
    <col min="7428" max="7428" width="4.33203125" customWidth="1"/>
    <col min="7429" max="7429" width="5.83203125" customWidth="1"/>
    <col min="7430" max="7431" width="2.5" customWidth="1"/>
    <col min="7432" max="7432" width="12.5" customWidth="1"/>
    <col min="7433" max="7433" width="9.1640625" customWidth="1"/>
    <col min="7434" max="7434" width="4.1640625" customWidth="1"/>
    <col min="7435" max="7435" width="1.83203125" customWidth="1"/>
    <col min="7436" max="7436" width="2.1640625" customWidth="1"/>
    <col min="7437" max="7437" width="8.1640625" customWidth="1"/>
    <col min="7438" max="7438" width="7.1640625" customWidth="1"/>
    <col min="7681" max="7681" width="6.6640625" customWidth="1"/>
    <col min="7682" max="7682" width="3.83203125" customWidth="1"/>
    <col min="7683" max="7683" width="8.5" customWidth="1"/>
    <col min="7684" max="7684" width="4.33203125" customWidth="1"/>
    <col min="7685" max="7685" width="5.83203125" customWidth="1"/>
    <col min="7686" max="7687" width="2.5" customWidth="1"/>
    <col min="7688" max="7688" width="12.5" customWidth="1"/>
    <col min="7689" max="7689" width="9.1640625" customWidth="1"/>
    <col min="7690" max="7690" width="4.1640625" customWidth="1"/>
    <col min="7691" max="7691" width="1.83203125" customWidth="1"/>
    <col min="7692" max="7692" width="2.1640625" customWidth="1"/>
    <col min="7693" max="7693" width="8.1640625" customWidth="1"/>
    <col min="7694" max="7694" width="7.1640625" customWidth="1"/>
    <col min="7937" max="7937" width="6.6640625" customWidth="1"/>
    <col min="7938" max="7938" width="3.83203125" customWidth="1"/>
    <col min="7939" max="7939" width="8.5" customWidth="1"/>
    <col min="7940" max="7940" width="4.33203125" customWidth="1"/>
    <col min="7941" max="7941" width="5.83203125" customWidth="1"/>
    <col min="7942" max="7943" width="2.5" customWidth="1"/>
    <col min="7944" max="7944" width="12.5" customWidth="1"/>
    <col min="7945" max="7945" width="9.1640625" customWidth="1"/>
    <col min="7946" max="7946" width="4.1640625" customWidth="1"/>
    <col min="7947" max="7947" width="1.83203125" customWidth="1"/>
    <col min="7948" max="7948" width="2.1640625" customWidth="1"/>
    <col min="7949" max="7949" width="8.1640625" customWidth="1"/>
    <col min="7950" max="7950" width="7.1640625" customWidth="1"/>
    <col min="8193" max="8193" width="6.6640625" customWidth="1"/>
    <col min="8194" max="8194" width="3.83203125" customWidth="1"/>
    <col min="8195" max="8195" width="8.5" customWidth="1"/>
    <col min="8196" max="8196" width="4.33203125" customWidth="1"/>
    <col min="8197" max="8197" width="5.83203125" customWidth="1"/>
    <col min="8198" max="8199" width="2.5" customWidth="1"/>
    <col min="8200" max="8200" width="12.5" customWidth="1"/>
    <col min="8201" max="8201" width="9.1640625" customWidth="1"/>
    <col min="8202" max="8202" width="4.1640625" customWidth="1"/>
    <col min="8203" max="8203" width="1.83203125" customWidth="1"/>
    <col min="8204" max="8204" width="2.1640625" customWidth="1"/>
    <col min="8205" max="8205" width="8.1640625" customWidth="1"/>
    <col min="8206" max="8206" width="7.1640625" customWidth="1"/>
    <col min="8449" max="8449" width="6.6640625" customWidth="1"/>
    <col min="8450" max="8450" width="3.83203125" customWidth="1"/>
    <col min="8451" max="8451" width="8.5" customWidth="1"/>
    <col min="8452" max="8452" width="4.33203125" customWidth="1"/>
    <col min="8453" max="8453" width="5.83203125" customWidth="1"/>
    <col min="8454" max="8455" width="2.5" customWidth="1"/>
    <col min="8456" max="8456" width="12.5" customWidth="1"/>
    <col min="8457" max="8457" width="9.1640625" customWidth="1"/>
    <col min="8458" max="8458" width="4.1640625" customWidth="1"/>
    <col min="8459" max="8459" width="1.83203125" customWidth="1"/>
    <col min="8460" max="8460" width="2.1640625" customWidth="1"/>
    <col min="8461" max="8461" width="8.1640625" customWidth="1"/>
    <col min="8462" max="8462" width="7.1640625" customWidth="1"/>
    <col min="8705" max="8705" width="6.6640625" customWidth="1"/>
    <col min="8706" max="8706" width="3.83203125" customWidth="1"/>
    <col min="8707" max="8707" width="8.5" customWidth="1"/>
    <col min="8708" max="8708" width="4.33203125" customWidth="1"/>
    <col min="8709" max="8709" width="5.83203125" customWidth="1"/>
    <col min="8710" max="8711" width="2.5" customWidth="1"/>
    <col min="8712" max="8712" width="12.5" customWidth="1"/>
    <col min="8713" max="8713" width="9.1640625" customWidth="1"/>
    <col min="8714" max="8714" width="4.1640625" customWidth="1"/>
    <col min="8715" max="8715" width="1.83203125" customWidth="1"/>
    <col min="8716" max="8716" width="2.1640625" customWidth="1"/>
    <col min="8717" max="8717" width="8.1640625" customWidth="1"/>
    <col min="8718" max="8718" width="7.1640625" customWidth="1"/>
    <col min="8961" max="8961" width="6.6640625" customWidth="1"/>
    <col min="8962" max="8962" width="3.83203125" customWidth="1"/>
    <col min="8963" max="8963" width="8.5" customWidth="1"/>
    <col min="8964" max="8964" width="4.33203125" customWidth="1"/>
    <col min="8965" max="8965" width="5.83203125" customWidth="1"/>
    <col min="8966" max="8967" width="2.5" customWidth="1"/>
    <col min="8968" max="8968" width="12.5" customWidth="1"/>
    <col min="8969" max="8969" width="9.1640625" customWidth="1"/>
    <col min="8970" max="8970" width="4.1640625" customWidth="1"/>
    <col min="8971" max="8971" width="1.83203125" customWidth="1"/>
    <col min="8972" max="8972" width="2.1640625" customWidth="1"/>
    <col min="8973" max="8973" width="8.1640625" customWidth="1"/>
    <col min="8974" max="8974" width="7.1640625" customWidth="1"/>
    <col min="9217" max="9217" width="6.6640625" customWidth="1"/>
    <col min="9218" max="9218" width="3.83203125" customWidth="1"/>
    <col min="9219" max="9219" width="8.5" customWidth="1"/>
    <col min="9220" max="9220" width="4.33203125" customWidth="1"/>
    <col min="9221" max="9221" width="5.83203125" customWidth="1"/>
    <col min="9222" max="9223" width="2.5" customWidth="1"/>
    <col min="9224" max="9224" width="12.5" customWidth="1"/>
    <col min="9225" max="9225" width="9.1640625" customWidth="1"/>
    <col min="9226" max="9226" width="4.1640625" customWidth="1"/>
    <col min="9227" max="9227" width="1.83203125" customWidth="1"/>
    <col min="9228" max="9228" width="2.1640625" customWidth="1"/>
    <col min="9229" max="9229" width="8.1640625" customWidth="1"/>
    <col min="9230" max="9230" width="7.1640625" customWidth="1"/>
    <col min="9473" max="9473" width="6.6640625" customWidth="1"/>
    <col min="9474" max="9474" width="3.83203125" customWidth="1"/>
    <col min="9475" max="9475" width="8.5" customWidth="1"/>
    <col min="9476" max="9476" width="4.33203125" customWidth="1"/>
    <col min="9477" max="9477" width="5.83203125" customWidth="1"/>
    <col min="9478" max="9479" width="2.5" customWidth="1"/>
    <col min="9480" max="9480" width="12.5" customWidth="1"/>
    <col min="9481" max="9481" width="9.1640625" customWidth="1"/>
    <col min="9482" max="9482" width="4.1640625" customWidth="1"/>
    <col min="9483" max="9483" width="1.83203125" customWidth="1"/>
    <col min="9484" max="9484" width="2.1640625" customWidth="1"/>
    <col min="9485" max="9485" width="8.1640625" customWidth="1"/>
    <col min="9486" max="9486" width="7.1640625" customWidth="1"/>
    <col min="9729" max="9729" width="6.6640625" customWidth="1"/>
    <col min="9730" max="9730" width="3.83203125" customWidth="1"/>
    <col min="9731" max="9731" width="8.5" customWidth="1"/>
    <col min="9732" max="9732" width="4.33203125" customWidth="1"/>
    <col min="9733" max="9733" width="5.83203125" customWidth="1"/>
    <col min="9734" max="9735" width="2.5" customWidth="1"/>
    <col min="9736" max="9736" width="12.5" customWidth="1"/>
    <col min="9737" max="9737" width="9.1640625" customWidth="1"/>
    <col min="9738" max="9738" width="4.1640625" customWidth="1"/>
    <col min="9739" max="9739" width="1.83203125" customWidth="1"/>
    <col min="9740" max="9740" width="2.1640625" customWidth="1"/>
    <col min="9741" max="9741" width="8.1640625" customWidth="1"/>
    <col min="9742" max="9742" width="7.1640625" customWidth="1"/>
    <col min="9985" max="9985" width="6.6640625" customWidth="1"/>
    <col min="9986" max="9986" width="3.83203125" customWidth="1"/>
    <col min="9987" max="9987" width="8.5" customWidth="1"/>
    <col min="9988" max="9988" width="4.33203125" customWidth="1"/>
    <col min="9989" max="9989" width="5.83203125" customWidth="1"/>
    <col min="9990" max="9991" width="2.5" customWidth="1"/>
    <col min="9992" max="9992" width="12.5" customWidth="1"/>
    <col min="9993" max="9993" width="9.1640625" customWidth="1"/>
    <col min="9994" max="9994" width="4.1640625" customWidth="1"/>
    <col min="9995" max="9995" width="1.83203125" customWidth="1"/>
    <col min="9996" max="9996" width="2.1640625" customWidth="1"/>
    <col min="9997" max="9997" width="8.1640625" customWidth="1"/>
    <col min="9998" max="9998" width="7.1640625" customWidth="1"/>
    <col min="10241" max="10241" width="6.6640625" customWidth="1"/>
    <col min="10242" max="10242" width="3.83203125" customWidth="1"/>
    <col min="10243" max="10243" width="8.5" customWidth="1"/>
    <col min="10244" max="10244" width="4.33203125" customWidth="1"/>
    <col min="10245" max="10245" width="5.83203125" customWidth="1"/>
    <col min="10246" max="10247" width="2.5" customWidth="1"/>
    <col min="10248" max="10248" width="12.5" customWidth="1"/>
    <col min="10249" max="10249" width="9.1640625" customWidth="1"/>
    <col min="10250" max="10250" width="4.1640625" customWidth="1"/>
    <col min="10251" max="10251" width="1.83203125" customWidth="1"/>
    <col min="10252" max="10252" width="2.1640625" customWidth="1"/>
    <col min="10253" max="10253" width="8.1640625" customWidth="1"/>
    <col min="10254" max="10254" width="7.1640625" customWidth="1"/>
    <col min="10497" max="10497" width="6.6640625" customWidth="1"/>
    <col min="10498" max="10498" width="3.83203125" customWidth="1"/>
    <col min="10499" max="10499" width="8.5" customWidth="1"/>
    <col min="10500" max="10500" width="4.33203125" customWidth="1"/>
    <col min="10501" max="10501" width="5.83203125" customWidth="1"/>
    <col min="10502" max="10503" width="2.5" customWidth="1"/>
    <col min="10504" max="10504" width="12.5" customWidth="1"/>
    <col min="10505" max="10505" width="9.1640625" customWidth="1"/>
    <col min="10506" max="10506" width="4.1640625" customWidth="1"/>
    <col min="10507" max="10507" width="1.83203125" customWidth="1"/>
    <col min="10508" max="10508" width="2.1640625" customWidth="1"/>
    <col min="10509" max="10509" width="8.1640625" customWidth="1"/>
    <col min="10510" max="10510" width="7.1640625" customWidth="1"/>
    <col min="10753" max="10753" width="6.6640625" customWidth="1"/>
    <col min="10754" max="10754" width="3.83203125" customWidth="1"/>
    <col min="10755" max="10755" width="8.5" customWidth="1"/>
    <col min="10756" max="10756" width="4.33203125" customWidth="1"/>
    <col min="10757" max="10757" width="5.83203125" customWidth="1"/>
    <col min="10758" max="10759" width="2.5" customWidth="1"/>
    <col min="10760" max="10760" width="12.5" customWidth="1"/>
    <col min="10761" max="10761" width="9.1640625" customWidth="1"/>
    <col min="10762" max="10762" width="4.1640625" customWidth="1"/>
    <col min="10763" max="10763" width="1.83203125" customWidth="1"/>
    <col min="10764" max="10764" width="2.1640625" customWidth="1"/>
    <col min="10765" max="10765" width="8.1640625" customWidth="1"/>
    <col min="10766" max="10766" width="7.1640625" customWidth="1"/>
    <col min="11009" max="11009" width="6.6640625" customWidth="1"/>
    <col min="11010" max="11010" width="3.83203125" customWidth="1"/>
    <col min="11011" max="11011" width="8.5" customWidth="1"/>
    <col min="11012" max="11012" width="4.33203125" customWidth="1"/>
    <col min="11013" max="11013" width="5.83203125" customWidth="1"/>
    <col min="11014" max="11015" width="2.5" customWidth="1"/>
    <col min="11016" max="11016" width="12.5" customWidth="1"/>
    <col min="11017" max="11017" width="9.1640625" customWidth="1"/>
    <col min="11018" max="11018" width="4.1640625" customWidth="1"/>
    <col min="11019" max="11019" width="1.83203125" customWidth="1"/>
    <col min="11020" max="11020" width="2.1640625" customWidth="1"/>
    <col min="11021" max="11021" width="8.1640625" customWidth="1"/>
    <col min="11022" max="11022" width="7.1640625" customWidth="1"/>
    <col min="11265" max="11265" width="6.6640625" customWidth="1"/>
    <col min="11266" max="11266" width="3.83203125" customWidth="1"/>
    <col min="11267" max="11267" width="8.5" customWidth="1"/>
    <col min="11268" max="11268" width="4.33203125" customWidth="1"/>
    <col min="11269" max="11269" width="5.83203125" customWidth="1"/>
    <col min="11270" max="11271" width="2.5" customWidth="1"/>
    <col min="11272" max="11272" width="12.5" customWidth="1"/>
    <col min="11273" max="11273" width="9.1640625" customWidth="1"/>
    <col min="11274" max="11274" width="4.1640625" customWidth="1"/>
    <col min="11275" max="11275" width="1.83203125" customWidth="1"/>
    <col min="11276" max="11276" width="2.1640625" customWidth="1"/>
    <col min="11277" max="11277" width="8.1640625" customWidth="1"/>
    <col min="11278" max="11278" width="7.1640625" customWidth="1"/>
    <col min="11521" max="11521" width="6.6640625" customWidth="1"/>
    <col min="11522" max="11522" width="3.83203125" customWidth="1"/>
    <col min="11523" max="11523" width="8.5" customWidth="1"/>
    <col min="11524" max="11524" width="4.33203125" customWidth="1"/>
    <col min="11525" max="11525" width="5.83203125" customWidth="1"/>
    <col min="11526" max="11527" width="2.5" customWidth="1"/>
    <col min="11528" max="11528" width="12.5" customWidth="1"/>
    <col min="11529" max="11529" width="9.1640625" customWidth="1"/>
    <col min="11530" max="11530" width="4.1640625" customWidth="1"/>
    <col min="11531" max="11531" width="1.83203125" customWidth="1"/>
    <col min="11532" max="11532" width="2.1640625" customWidth="1"/>
    <col min="11533" max="11533" width="8.1640625" customWidth="1"/>
    <col min="11534" max="11534" width="7.1640625" customWidth="1"/>
    <col min="11777" max="11777" width="6.6640625" customWidth="1"/>
    <col min="11778" max="11778" width="3.83203125" customWidth="1"/>
    <col min="11779" max="11779" width="8.5" customWidth="1"/>
    <col min="11780" max="11780" width="4.33203125" customWidth="1"/>
    <col min="11781" max="11781" width="5.83203125" customWidth="1"/>
    <col min="11782" max="11783" width="2.5" customWidth="1"/>
    <col min="11784" max="11784" width="12.5" customWidth="1"/>
    <col min="11785" max="11785" width="9.1640625" customWidth="1"/>
    <col min="11786" max="11786" width="4.1640625" customWidth="1"/>
    <col min="11787" max="11787" width="1.83203125" customWidth="1"/>
    <col min="11788" max="11788" width="2.1640625" customWidth="1"/>
    <col min="11789" max="11789" width="8.1640625" customWidth="1"/>
    <col min="11790" max="11790" width="7.1640625" customWidth="1"/>
    <col min="12033" max="12033" width="6.6640625" customWidth="1"/>
    <col min="12034" max="12034" width="3.83203125" customWidth="1"/>
    <col min="12035" max="12035" width="8.5" customWidth="1"/>
    <col min="12036" max="12036" width="4.33203125" customWidth="1"/>
    <col min="12037" max="12037" width="5.83203125" customWidth="1"/>
    <col min="12038" max="12039" width="2.5" customWidth="1"/>
    <col min="12040" max="12040" width="12.5" customWidth="1"/>
    <col min="12041" max="12041" width="9.1640625" customWidth="1"/>
    <col min="12042" max="12042" width="4.1640625" customWidth="1"/>
    <col min="12043" max="12043" width="1.83203125" customWidth="1"/>
    <col min="12044" max="12044" width="2.1640625" customWidth="1"/>
    <col min="12045" max="12045" width="8.1640625" customWidth="1"/>
    <col min="12046" max="12046" width="7.1640625" customWidth="1"/>
    <col min="12289" max="12289" width="6.6640625" customWidth="1"/>
    <col min="12290" max="12290" width="3.83203125" customWidth="1"/>
    <col min="12291" max="12291" width="8.5" customWidth="1"/>
    <col min="12292" max="12292" width="4.33203125" customWidth="1"/>
    <col min="12293" max="12293" width="5.83203125" customWidth="1"/>
    <col min="12294" max="12295" width="2.5" customWidth="1"/>
    <col min="12296" max="12296" width="12.5" customWidth="1"/>
    <col min="12297" max="12297" width="9.1640625" customWidth="1"/>
    <col min="12298" max="12298" width="4.1640625" customWidth="1"/>
    <col min="12299" max="12299" width="1.83203125" customWidth="1"/>
    <col min="12300" max="12300" width="2.1640625" customWidth="1"/>
    <col min="12301" max="12301" width="8.1640625" customWidth="1"/>
    <col min="12302" max="12302" width="7.1640625" customWidth="1"/>
    <col min="12545" max="12545" width="6.6640625" customWidth="1"/>
    <col min="12546" max="12546" width="3.83203125" customWidth="1"/>
    <col min="12547" max="12547" width="8.5" customWidth="1"/>
    <col min="12548" max="12548" width="4.33203125" customWidth="1"/>
    <col min="12549" max="12549" width="5.83203125" customWidth="1"/>
    <col min="12550" max="12551" width="2.5" customWidth="1"/>
    <col min="12552" max="12552" width="12.5" customWidth="1"/>
    <col min="12553" max="12553" width="9.1640625" customWidth="1"/>
    <col min="12554" max="12554" width="4.1640625" customWidth="1"/>
    <col min="12555" max="12555" width="1.83203125" customWidth="1"/>
    <col min="12556" max="12556" width="2.1640625" customWidth="1"/>
    <col min="12557" max="12557" width="8.1640625" customWidth="1"/>
    <col min="12558" max="12558" width="7.1640625" customWidth="1"/>
    <col min="12801" max="12801" width="6.6640625" customWidth="1"/>
    <col min="12802" max="12802" width="3.83203125" customWidth="1"/>
    <col min="12803" max="12803" width="8.5" customWidth="1"/>
    <col min="12804" max="12804" width="4.33203125" customWidth="1"/>
    <col min="12805" max="12805" width="5.83203125" customWidth="1"/>
    <col min="12806" max="12807" width="2.5" customWidth="1"/>
    <col min="12808" max="12808" width="12.5" customWidth="1"/>
    <col min="12809" max="12809" width="9.1640625" customWidth="1"/>
    <col min="12810" max="12810" width="4.1640625" customWidth="1"/>
    <col min="12811" max="12811" width="1.83203125" customWidth="1"/>
    <col min="12812" max="12812" width="2.1640625" customWidth="1"/>
    <col min="12813" max="12813" width="8.1640625" customWidth="1"/>
    <col min="12814" max="12814" width="7.1640625" customWidth="1"/>
    <col min="13057" max="13057" width="6.6640625" customWidth="1"/>
    <col min="13058" max="13058" width="3.83203125" customWidth="1"/>
    <col min="13059" max="13059" width="8.5" customWidth="1"/>
    <col min="13060" max="13060" width="4.33203125" customWidth="1"/>
    <col min="13061" max="13061" width="5.83203125" customWidth="1"/>
    <col min="13062" max="13063" width="2.5" customWidth="1"/>
    <col min="13064" max="13064" width="12.5" customWidth="1"/>
    <col min="13065" max="13065" width="9.1640625" customWidth="1"/>
    <col min="13066" max="13066" width="4.1640625" customWidth="1"/>
    <col min="13067" max="13067" width="1.83203125" customWidth="1"/>
    <col min="13068" max="13068" width="2.1640625" customWidth="1"/>
    <col min="13069" max="13069" width="8.1640625" customWidth="1"/>
    <col min="13070" max="13070" width="7.1640625" customWidth="1"/>
    <col min="13313" max="13313" width="6.6640625" customWidth="1"/>
    <col min="13314" max="13314" width="3.83203125" customWidth="1"/>
    <col min="13315" max="13315" width="8.5" customWidth="1"/>
    <col min="13316" max="13316" width="4.33203125" customWidth="1"/>
    <col min="13317" max="13317" width="5.83203125" customWidth="1"/>
    <col min="13318" max="13319" width="2.5" customWidth="1"/>
    <col min="13320" max="13320" width="12.5" customWidth="1"/>
    <col min="13321" max="13321" width="9.1640625" customWidth="1"/>
    <col min="13322" max="13322" width="4.1640625" customWidth="1"/>
    <col min="13323" max="13323" width="1.83203125" customWidth="1"/>
    <col min="13324" max="13324" width="2.1640625" customWidth="1"/>
    <col min="13325" max="13325" width="8.1640625" customWidth="1"/>
    <col min="13326" max="13326" width="7.1640625" customWidth="1"/>
    <col min="13569" max="13569" width="6.6640625" customWidth="1"/>
    <col min="13570" max="13570" width="3.83203125" customWidth="1"/>
    <col min="13571" max="13571" width="8.5" customWidth="1"/>
    <col min="13572" max="13572" width="4.33203125" customWidth="1"/>
    <col min="13573" max="13573" width="5.83203125" customWidth="1"/>
    <col min="13574" max="13575" width="2.5" customWidth="1"/>
    <col min="13576" max="13576" width="12.5" customWidth="1"/>
    <col min="13577" max="13577" width="9.1640625" customWidth="1"/>
    <col min="13578" max="13578" width="4.1640625" customWidth="1"/>
    <col min="13579" max="13579" width="1.83203125" customWidth="1"/>
    <col min="13580" max="13580" width="2.1640625" customWidth="1"/>
    <col min="13581" max="13581" width="8.1640625" customWidth="1"/>
    <col min="13582" max="13582" width="7.1640625" customWidth="1"/>
    <col min="13825" max="13825" width="6.6640625" customWidth="1"/>
    <col min="13826" max="13826" width="3.83203125" customWidth="1"/>
    <col min="13827" max="13827" width="8.5" customWidth="1"/>
    <col min="13828" max="13828" width="4.33203125" customWidth="1"/>
    <col min="13829" max="13829" width="5.83203125" customWidth="1"/>
    <col min="13830" max="13831" width="2.5" customWidth="1"/>
    <col min="13832" max="13832" width="12.5" customWidth="1"/>
    <col min="13833" max="13833" width="9.1640625" customWidth="1"/>
    <col min="13834" max="13834" width="4.1640625" customWidth="1"/>
    <col min="13835" max="13835" width="1.83203125" customWidth="1"/>
    <col min="13836" max="13836" width="2.1640625" customWidth="1"/>
    <col min="13837" max="13837" width="8.1640625" customWidth="1"/>
    <col min="13838" max="13838" width="7.1640625" customWidth="1"/>
    <col min="14081" max="14081" width="6.6640625" customWidth="1"/>
    <col min="14082" max="14082" width="3.83203125" customWidth="1"/>
    <col min="14083" max="14083" width="8.5" customWidth="1"/>
    <col min="14084" max="14084" width="4.33203125" customWidth="1"/>
    <col min="14085" max="14085" width="5.83203125" customWidth="1"/>
    <col min="14086" max="14087" width="2.5" customWidth="1"/>
    <col min="14088" max="14088" width="12.5" customWidth="1"/>
    <col min="14089" max="14089" width="9.1640625" customWidth="1"/>
    <col min="14090" max="14090" width="4.1640625" customWidth="1"/>
    <col min="14091" max="14091" width="1.83203125" customWidth="1"/>
    <col min="14092" max="14092" width="2.1640625" customWidth="1"/>
    <col min="14093" max="14093" width="8.1640625" customWidth="1"/>
    <col min="14094" max="14094" width="7.1640625" customWidth="1"/>
    <col min="14337" max="14337" width="6.6640625" customWidth="1"/>
    <col min="14338" max="14338" width="3.83203125" customWidth="1"/>
    <col min="14339" max="14339" width="8.5" customWidth="1"/>
    <col min="14340" max="14340" width="4.33203125" customWidth="1"/>
    <col min="14341" max="14341" width="5.83203125" customWidth="1"/>
    <col min="14342" max="14343" width="2.5" customWidth="1"/>
    <col min="14344" max="14344" width="12.5" customWidth="1"/>
    <col min="14345" max="14345" width="9.1640625" customWidth="1"/>
    <col min="14346" max="14346" width="4.1640625" customWidth="1"/>
    <col min="14347" max="14347" width="1.83203125" customWidth="1"/>
    <col min="14348" max="14348" width="2.1640625" customWidth="1"/>
    <col min="14349" max="14349" width="8.1640625" customWidth="1"/>
    <col min="14350" max="14350" width="7.1640625" customWidth="1"/>
    <col min="14593" max="14593" width="6.6640625" customWidth="1"/>
    <col min="14594" max="14594" width="3.83203125" customWidth="1"/>
    <col min="14595" max="14595" width="8.5" customWidth="1"/>
    <col min="14596" max="14596" width="4.33203125" customWidth="1"/>
    <col min="14597" max="14597" width="5.83203125" customWidth="1"/>
    <col min="14598" max="14599" width="2.5" customWidth="1"/>
    <col min="14600" max="14600" width="12.5" customWidth="1"/>
    <col min="14601" max="14601" width="9.1640625" customWidth="1"/>
    <col min="14602" max="14602" width="4.1640625" customWidth="1"/>
    <col min="14603" max="14603" width="1.83203125" customWidth="1"/>
    <col min="14604" max="14604" width="2.1640625" customWidth="1"/>
    <col min="14605" max="14605" width="8.1640625" customWidth="1"/>
    <col min="14606" max="14606" width="7.1640625" customWidth="1"/>
    <col min="14849" max="14849" width="6.6640625" customWidth="1"/>
    <col min="14850" max="14850" width="3.83203125" customWidth="1"/>
    <col min="14851" max="14851" width="8.5" customWidth="1"/>
    <col min="14852" max="14852" width="4.33203125" customWidth="1"/>
    <col min="14853" max="14853" width="5.83203125" customWidth="1"/>
    <col min="14854" max="14855" width="2.5" customWidth="1"/>
    <col min="14856" max="14856" width="12.5" customWidth="1"/>
    <col min="14857" max="14857" width="9.1640625" customWidth="1"/>
    <col min="14858" max="14858" width="4.1640625" customWidth="1"/>
    <col min="14859" max="14859" width="1.83203125" customWidth="1"/>
    <col min="14860" max="14860" width="2.1640625" customWidth="1"/>
    <col min="14861" max="14861" width="8.1640625" customWidth="1"/>
    <col min="14862" max="14862" width="7.1640625" customWidth="1"/>
    <col min="15105" max="15105" width="6.6640625" customWidth="1"/>
    <col min="15106" max="15106" width="3.83203125" customWidth="1"/>
    <col min="15107" max="15107" width="8.5" customWidth="1"/>
    <col min="15108" max="15108" width="4.33203125" customWidth="1"/>
    <col min="15109" max="15109" width="5.83203125" customWidth="1"/>
    <col min="15110" max="15111" width="2.5" customWidth="1"/>
    <col min="15112" max="15112" width="12.5" customWidth="1"/>
    <col min="15113" max="15113" width="9.1640625" customWidth="1"/>
    <col min="15114" max="15114" width="4.1640625" customWidth="1"/>
    <col min="15115" max="15115" width="1.83203125" customWidth="1"/>
    <col min="15116" max="15116" width="2.1640625" customWidth="1"/>
    <col min="15117" max="15117" width="8.1640625" customWidth="1"/>
    <col min="15118" max="15118" width="7.1640625" customWidth="1"/>
    <col min="15361" max="15361" width="6.6640625" customWidth="1"/>
    <col min="15362" max="15362" width="3.83203125" customWidth="1"/>
    <col min="15363" max="15363" width="8.5" customWidth="1"/>
    <col min="15364" max="15364" width="4.33203125" customWidth="1"/>
    <col min="15365" max="15365" width="5.83203125" customWidth="1"/>
    <col min="15366" max="15367" width="2.5" customWidth="1"/>
    <col min="15368" max="15368" width="12.5" customWidth="1"/>
    <col min="15369" max="15369" width="9.1640625" customWidth="1"/>
    <col min="15370" max="15370" width="4.1640625" customWidth="1"/>
    <col min="15371" max="15371" width="1.83203125" customWidth="1"/>
    <col min="15372" max="15372" width="2.1640625" customWidth="1"/>
    <col min="15373" max="15373" width="8.1640625" customWidth="1"/>
    <col min="15374" max="15374" width="7.1640625" customWidth="1"/>
    <col min="15617" max="15617" width="6.6640625" customWidth="1"/>
    <col min="15618" max="15618" width="3.83203125" customWidth="1"/>
    <col min="15619" max="15619" width="8.5" customWidth="1"/>
    <col min="15620" max="15620" width="4.33203125" customWidth="1"/>
    <col min="15621" max="15621" width="5.83203125" customWidth="1"/>
    <col min="15622" max="15623" width="2.5" customWidth="1"/>
    <col min="15624" max="15624" width="12.5" customWidth="1"/>
    <col min="15625" max="15625" width="9.1640625" customWidth="1"/>
    <col min="15626" max="15626" width="4.1640625" customWidth="1"/>
    <col min="15627" max="15627" width="1.83203125" customWidth="1"/>
    <col min="15628" max="15628" width="2.1640625" customWidth="1"/>
    <col min="15629" max="15629" width="8.1640625" customWidth="1"/>
    <col min="15630" max="15630" width="7.1640625" customWidth="1"/>
    <col min="15873" max="15873" width="6.6640625" customWidth="1"/>
    <col min="15874" max="15874" width="3.83203125" customWidth="1"/>
    <col min="15875" max="15875" width="8.5" customWidth="1"/>
    <col min="15876" max="15876" width="4.33203125" customWidth="1"/>
    <col min="15877" max="15877" width="5.83203125" customWidth="1"/>
    <col min="15878" max="15879" width="2.5" customWidth="1"/>
    <col min="15880" max="15880" width="12.5" customWidth="1"/>
    <col min="15881" max="15881" width="9.1640625" customWidth="1"/>
    <col min="15882" max="15882" width="4.1640625" customWidth="1"/>
    <col min="15883" max="15883" width="1.83203125" customWidth="1"/>
    <col min="15884" max="15884" width="2.1640625" customWidth="1"/>
    <col min="15885" max="15885" width="8.1640625" customWidth="1"/>
    <col min="15886" max="15886" width="7.1640625" customWidth="1"/>
    <col min="16129" max="16129" width="6.6640625" customWidth="1"/>
    <col min="16130" max="16130" width="3.83203125" customWidth="1"/>
    <col min="16131" max="16131" width="8.5" customWidth="1"/>
    <col min="16132" max="16132" width="4.33203125" customWidth="1"/>
    <col min="16133" max="16133" width="5.83203125" customWidth="1"/>
    <col min="16134" max="16135" width="2.5" customWidth="1"/>
    <col min="16136" max="16136" width="12.5" customWidth="1"/>
    <col min="16137" max="16137" width="9.1640625" customWidth="1"/>
    <col min="16138" max="16138" width="4.1640625" customWidth="1"/>
    <col min="16139" max="16139" width="1.83203125" customWidth="1"/>
    <col min="16140" max="16140" width="2.1640625" customWidth="1"/>
    <col min="16141" max="16141" width="8.1640625" customWidth="1"/>
    <col min="16142" max="16142" width="7.1640625" customWidth="1"/>
  </cols>
  <sheetData>
    <row r="1" spans="1:14" ht="17">
      <c r="A1" s="10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36"/>
      <c r="J2" s="85" t="s">
        <v>56</v>
      </c>
      <c r="K2" s="85"/>
      <c r="L2" s="85"/>
      <c r="M2" s="85"/>
      <c r="N2" s="85"/>
    </row>
    <row r="3" spans="1:1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7">
      <c r="A4" s="38"/>
      <c r="B4" s="9"/>
      <c r="C4" s="11" t="s">
        <v>28</v>
      </c>
      <c r="D4" s="86" t="s">
        <v>60</v>
      </c>
      <c r="E4" s="86"/>
      <c r="F4" s="1"/>
      <c r="G4" s="1"/>
      <c r="H4" s="8" t="s">
        <v>8</v>
      </c>
      <c r="I4" s="24" t="s">
        <v>23</v>
      </c>
      <c r="J4" s="87" t="s">
        <v>24</v>
      </c>
      <c r="K4" s="88"/>
      <c r="L4" s="8" t="s">
        <v>25</v>
      </c>
      <c r="M4" s="24" t="s">
        <v>26</v>
      </c>
      <c r="N4" s="13" t="s">
        <v>22</v>
      </c>
    </row>
    <row r="5" spans="1:14" ht="16.5" customHeight="1">
      <c r="A5" s="89" t="s">
        <v>0</v>
      </c>
      <c r="B5" s="90"/>
      <c r="C5" s="91" t="s">
        <v>53</v>
      </c>
      <c r="D5" s="92"/>
      <c r="E5" s="93"/>
      <c r="F5" s="2"/>
      <c r="G5" s="3"/>
      <c r="H5" s="8" t="s">
        <v>8</v>
      </c>
      <c r="I5" s="17" t="s">
        <v>57</v>
      </c>
      <c r="J5" s="65" t="s">
        <v>24</v>
      </c>
      <c r="K5" s="66"/>
      <c r="L5" s="18" t="s">
        <v>58</v>
      </c>
      <c r="M5" s="17" t="s">
        <v>59</v>
      </c>
      <c r="N5" s="12" t="s">
        <v>22</v>
      </c>
    </row>
    <row r="6" spans="1:14" ht="28.5" customHeight="1">
      <c r="A6" s="94" t="s">
        <v>1</v>
      </c>
      <c r="B6" s="95"/>
      <c r="C6" s="96" t="s">
        <v>54</v>
      </c>
      <c r="D6" s="97"/>
      <c r="E6" s="98" t="s">
        <v>2</v>
      </c>
      <c r="F6" s="99"/>
      <c r="G6" s="100"/>
      <c r="H6" s="16" t="s">
        <v>54</v>
      </c>
      <c r="I6" s="4" t="s">
        <v>3</v>
      </c>
      <c r="J6" s="91" t="s">
        <v>55</v>
      </c>
      <c r="K6" s="101"/>
      <c r="L6" s="101"/>
      <c r="M6" s="101"/>
      <c r="N6" s="102"/>
    </row>
    <row r="7" spans="1:14" ht="2.25" customHeigh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</row>
    <row r="8" spans="1:14" ht="12" customHeight="1">
      <c r="A8" s="7" t="s">
        <v>4</v>
      </c>
      <c r="B8" s="78" t="s">
        <v>5</v>
      </c>
      <c r="C8" s="79"/>
      <c r="D8" s="78" t="s">
        <v>10</v>
      </c>
      <c r="E8" s="80"/>
      <c r="F8" s="79"/>
      <c r="G8" s="78" t="s">
        <v>6</v>
      </c>
      <c r="H8" s="79"/>
      <c r="I8" s="78" t="s">
        <v>7</v>
      </c>
      <c r="J8" s="81"/>
      <c r="K8" s="82"/>
      <c r="L8" s="78" t="s">
        <v>27</v>
      </c>
      <c r="M8" s="83"/>
      <c r="N8" s="84"/>
    </row>
    <row r="9" spans="1:14" ht="16" customHeight="1">
      <c r="A9" s="14" t="s">
        <v>124</v>
      </c>
      <c r="B9" s="73" t="s">
        <v>69</v>
      </c>
      <c r="C9" s="74"/>
      <c r="D9" s="73" t="s">
        <v>70</v>
      </c>
      <c r="E9" s="75"/>
      <c r="F9" s="74"/>
      <c r="G9" s="73" t="s">
        <v>125</v>
      </c>
      <c r="H9" s="74"/>
      <c r="I9" s="73" t="s">
        <v>126</v>
      </c>
      <c r="J9" s="75"/>
      <c r="K9" s="74"/>
      <c r="L9" s="73" t="s">
        <v>127</v>
      </c>
      <c r="M9" s="76"/>
      <c r="N9" s="77"/>
    </row>
    <row r="10" spans="1:14" ht="16" customHeight="1">
      <c r="A10" s="14" t="s">
        <v>128</v>
      </c>
      <c r="B10" s="73" t="s">
        <v>88</v>
      </c>
      <c r="C10" s="74"/>
      <c r="D10" s="73" t="s">
        <v>89</v>
      </c>
      <c r="E10" s="75"/>
      <c r="F10" s="74"/>
      <c r="G10" s="73" t="s">
        <v>76</v>
      </c>
      <c r="H10" s="74"/>
      <c r="I10" s="73" t="s">
        <v>77</v>
      </c>
      <c r="J10" s="75"/>
      <c r="K10" s="74"/>
      <c r="L10" s="73" t="s">
        <v>129</v>
      </c>
      <c r="M10" s="76"/>
      <c r="N10" s="77"/>
    </row>
    <row r="11" spans="1:14" ht="16" customHeight="1">
      <c r="A11" s="14" t="s">
        <v>130</v>
      </c>
      <c r="B11" s="73" t="s">
        <v>131</v>
      </c>
      <c r="C11" s="74"/>
      <c r="D11" s="73" t="s">
        <v>132</v>
      </c>
      <c r="E11" s="75"/>
      <c r="F11" s="74"/>
      <c r="G11" s="73" t="s">
        <v>66</v>
      </c>
      <c r="H11" s="74"/>
      <c r="I11" s="73" t="s">
        <v>67</v>
      </c>
      <c r="J11" s="75"/>
      <c r="K11" s="74"/>
      <c r="L11" s="73" t="s">
        <v>133</v>
      </c>
      <c r="M11" s="76"/>
      <c r="N11" s="77"/>
    </row>
    <row r="12" spans="1:14" ht="16" customHeight="1">
      <c r="A12" s="14" t="s">
        <v>134</v>
      </c>
      <c r="B12" s="73" t="s">
        <v>135</v>
      </c>
      <c r="C12" s="74"/>
      <c r="D12" s="73" t="s">
        <v>74</v>
      </c>
      <c r="E12" s="75"/>
      <c r="F12" s="74"/>
      <c r="G12" s="73" t="s">
        <v>90</v>
      </c>
      <c r="H12" s="74"/>
      <c r="I12" s="73" t="s">
        <v>91</v>
      </c>
      <c r="J12" s="75"/>
      <c r="K12" s="74"/>
      <c r="L12" s="73" t="s">
        <v>136</v>
      </c>
      <c r="M12" s="76"/>
      <c r="N12" s="77"/>
    </row>
    <row r="13" spans="1:14" ht="16" customHeight="1">
      <c r="A13" s="14" t="s">
        <v>137</v>
      </c>
      <c r="B13" s="73" t="s">
        <v>122</v>
      </c>
      <c r="C13" s="74"/>
      <c r="D13" s="73" t="s">
        <v>123</v>
      </c>
      <c r="E13" s="75"/>
      <c r="F13" s="74"/>
      <c r="G13" s="73" t="s">
        <v>138</v>
      </c>
      <c r="H13" s="74"/>
      <c r="I13" s="73" t="s">
        <v>139</v>
      </c>
      <c r="J13" s="75"/>
      <c r="K13" s="74"/>
      <c r="L13" s="73" t="s">
        <v>140</v>
      </c>
      <c r="M13" s="76"/>
      <c r="N13" s="77"/>
    </row>
    <row r="14" spans="1:14" ht="16" customHeight="1">
      <c r="A14" s="14" t="s">
        <v>141</v>
      </c>
      <c r="B14" s="73" t="s">
        <v>142</v>
      </c>
      <c r="C14" s="74"/>
      <c r="D14" s="73" t="s">
        <v>143</v>
      </c>
      <c r="E14" s="75"/>
      <c r="F14" s="74"/>
      <c r="G14" s="73" t="s">
        <v>144</v>
      </c>
      <c r="H14" s="74"/>
      <c r="I14" s="73" t="s">
        <v>145</v>
      </c>
      <c r="J14" s="75"/>
      <c r="K14" s="74"/>
      <c r="L14" s="73" t="s">
        <v>146</v>
      </c>
      <c r="M14" s="76"/>
      <c r="N14" s="77"/>
    </row>
    <row r="15" spans="1:14" ht="16" customHeight="1">
      <c r="A15" s="14" t="s">
        <v>147</v>
      </c>
      <c r="B15" s="73" t="s">
        <v>98</v>
      </c>
      <c r="C15" s="74"/>
      <c r="D15" s="73" t="s">
        <v>99</v>
      </c>
      <c r="E15" s="75"/>
      <c r="F15" s="74"/>
      <c r="G15" s="73" t="s">
        <v>148</v>
      </c>
      <c r="H15" s="74"/>
      <c r="I15" s="73" t="s">
        <v>149</v>
      </c>
      <c r="J15" s="75"/>
      <c r="K15" s="74"/>
      <c r="L15" s="73" t="s">
        <v>150</v>
      </c>
      <c r="M15" s="76"/>
      <c r="N15" s="77"/>
    </row>
    <row r="16" spans="1:14" ht="16" customHeight="1">
      <c r="A16" s="14" t="s">
        <v>151</v>
      </c>
      <c r="B16" s="73" t="s">
        <v>64</v>
      </c>
      <c r="C16" s="74"/>
      <c r="D16" s="73" t="s">
        <v>65</v>
      </c>
      <c r="E16" s="75"/>
      <c r="F16" s="74"/>
      <c r="G16" s="73" t="s">
        <v>152</v>
      </c>
      <c r="H16" s="74"/>
      <c r="I16" s="73" t="s">
        <v>153</v>
      </c>
      <c r="J16" s="75"/>
      <c r="K16" s="74"/>
      <c r="L16" s="73" t="s">
        <v>154</v>
      </c>
      <c r="M16" s="76"/>
      <c r="N16" s="77"/>
    </row>
    <row r="17" spans="1:14" ht="16" customHeight="1">
      <c r="A17" s="14" t="s">
        <v>155</v>
      </c>
      <c r="B17" s="73" t="s">
        <v>93</v>
      </c>
      <c r="C17" s="74"/>
      <c r="D17" s="73" t="s">
        <v>82</v>
      </c>
      <c r="E17" s="75"/>
      <c r="F17" s="74"/>
      <c r="G17" s="73" t="s">
        <v>156</v>
      </c>
      <c r="H17" s="74"/>
      <c r="I17" s="73" t="s">
        <v>157</v>
      </c>
      <c r="J17" s="75"/>
      <c r="K17" s="74"/>
      <c r="L17" s="73" t="s">
        <v>158</v>
      </c>
      <c r="M17" s="76"/>
      <c r="N17" s="77"/>
    </row>
    <row r="18" spans="1:14" ht="16" customHeight="1">
      <c r="A18" s="14" t="s">
        <v>159</v>
      </c>
      <c r="B18" s="73" t="s">
        <v>64</v>
      </c>
      <c r="C18" s="74"/>
      <c r="D18" s="73" t="s">
        <v>65</v>
      </c>
      <c r="E18" s="75"/>
      <c r="F18" s="74"/>
      <c r="G18" s="73" t="s">
        <v>160</v>
      </c>
      <c r="H18" s="74"/>
      <c r="I18" s="73" t="s">
        <v>161</v>
      </c>
      <c r="J18" s="75"/>
      <c r="K18" s="74"/>
      <c r="L18" s="73" t="s">
        <v>162</v>
      </c>
      <c r="M18" s="76"/>
      <c r="N18" s="77"/>
    </row>
    <row r="19" spans="1:14" ht="16" customHeight="1">
      <c r="A19" s="14" t="s">
        <v>163</v>
      </c>
      <c r="B19" s="73" t="s">
        <v>164</v>
      </c>
      <c r="C19" s="74"/>
      <c r="D19" s="73" t="s">
        <v>117</v>
      </c>
      <c r="E19" s="75"/>
      <c r="F19" s="74"/>
      <c r="G19" s="73" t="s">
        <v>165</v>
      </c>
      <c r="H19" s="74"/>
      <c r="I19" s="73" t="s">
        <v>166</v>
      </c>
      <c r="J19" s="75"/>
      <c r="K19" s="74"/>
      <c r="L19" s="73" t="s">
        <v>167</v>
      </c>
      <c r="M19" s="76"/>
      <c r="N19" s="77"/>
    </row>
    <row r="20" spans="1:14" ht="16" customHeight="1">
      <c r="A20" s="14" t="s">
        <v>168</v>
      </c>
      <c r="B20" s="73" t="s">
        <v>69</v>
      </c>
      <c r="C20" s="74"/>
      <c r="D20" s="73" t="s">
        <v>70</v>
      </c>
      <c r="E20" s="75"/>
      <c r="F20" s="74"/>
      <c r="G20" s="73" t="s">
        <v>111</v>
      </c>
      <c r="H20" s="74"/>
      <c r="I20" s="73" t="s">
        <v>112</v>
      </c>
      <c r="J20" s="75"/>
      <c r="K20" s="74"/>
      <c r="L20" s="73" t="s">
        <v>169</v>
      </c>
      <c r="M20" s="76"/>
      <c r="N20" s="77"/>
    </row>
    <row r="21" spans="1:14" ht="16" customHeight="1">
      <c r="A21" s="14" t="s">
        <v>170</v>
      </c>
      <c r="B21" s="73" t="s">
        <v>98</v>
      </c>
      <c r="C21" s="74"/>
      <c r="D21" s="73" t="s">
        <v>99</v>
      </c>
      <c r="E21" s="75"/>
      <c r="F21" s="74"/>
      <c r="G21" s="73" t="s">
        <v>171</v>
      </c>
      <c r="H21" s="74"/>
      <c r="I21" s="73" t="s">
        <v>86</v>
      </c>
      <c r="J21" s="75"/>
      <c r="K21" s="74"/>
      <c r="L21" s="73" t="s">
        <v>172</v>
      </c>
      <c r="M21" s="76"/>
      <c r="N21" s="77"/>
    </row>
    <row r="22" spans="1:14" ht="16" customHeight="1">
      <c r="A22" s="14" t="s">
        <v>173</v>
      </c>
      <c r="B22" s="73" t="s">
        <v>64</v>
      </c>
      <c r="C22" s="74"/>
      <c r="D22" s="73" t="s">
        <v>65</v>
      </c>
      <c r="E22" s="75"/>
      <c r="F22" s="74"/>
      <c r="G22" s="73" t="s">
        <v>174</v>
      </c>
      <c r="H22" s="74"/>
      <c r="I22" s="73" t="s">
        <v>175</v>
      </c>
      <c r="J22" s="75"/>
      <c r="K22" s="74"/>
      <c r="L22" s="73" t="s">
        <v>176</v>
      </c>
      <c r="M22" s="76"/>
      <c r="N22" s="77"/>
    </row>
    <row r="23" spans="1:14" ht="16" customHeight="1">
      <c r="A23" s="14"/>
      <c r="B23" s="73"/>
      <c r="C23" s="74"/>
      <c r="D23" s="73"/>
      <c r="E23" s="75"/>
      <c r="F23" s="74"/>
      <c r="G23" s="73"/>
      <c r="H23" s="74"/>
      <c r="I23" s="73"/>
      <c r="J23" s="75"/>
      <c r="K23" s="74"/>
      <c r="L23" s="73"/>
      <c r="M23" s="76"/>
      <c r="N23" s="77"/>
    </row>
    <row r="24" spans="1:14" ht="16" customHeight="1">
      <c r="A24" s="14"/>
      <c r="B24" s="73"/>
      <c r="C24" s="74"/>
      <c r="D24" s="73"/>
      <c r="E24" s="75"/>
      <c r="F24" s="74"/>
      <c r="G24" s="73"/>
      <c r="H24" s="74"/>
      <c r="I24" s="73"/>
      <c r="J24" s="75"/>
      <c r="K24" s="74"/>
      <c r="L24" s="73"/>
      <c r="M24" s="76"/>
      <c r="N24" s="77"/>
    </row>
    <row r="25" spans="1:14" ht="16" customHeight="1">
      <c r="A25" s="14"/>
      <c r="B25" s="73"/>
      <c r="C25" s="74"/>
      <c r="D25" s="73"/>
      <c r="E25" s="75"/>
      <c r="F25" s="74"/>
      <c r="G25" s="73"/>
      <c r="H25" s="74"/>
      <c r="I25" s="73"/>
      <c r="J25" s="75"/>
      <c r="K25" s="74"/>
      <c r="L25" s="73"/>
      <c r="M25" s="76"/>
      <c r="N25" s="77"/>
    </row>
    <row r="26" spans="1:14" ht="16" customHeight="1">
      <c r="A26" s="14"/>
      <c r="B26" s="73"/>
      <c r="C26" s="74"/>
      <c r="D26" s="73"/>
      <c r="E26" s="75"/>
      <c r="F26" s="74"/>
      <c r="G26" s="73"/>
      <c r="H26" s="74"/>
      <c r="I26" s="73"/>
      <c r="J26" s="75"/>
      <c r="K26" s="74"/>
      <c r="L26" s="73"/>
      <c r="M26" s="76"/>
      <c r="N26" s="77"/>
    </row>
    <row r="27" spans="1:14" ht="16" customHeight="1">
      <c r="A27" s="14"/>
      <c r="B27" s="73"/>
      <c r="C27" s="74"/>
      <c r="D27" s="73"/>
      <c r="E27" s="75"/>
      <c r="F27" s="74"/>
      <c r="G27" s="73"/>
      <c r="H27" s="74"/>
      <c r="I27" s="73"/>
      <c r="J27" s="75"/>
      <c r="K27" s="74"/>
      <c r="L27" s="73"/>
      <c r="M27" s="76"/>
      <c r="N27" s="77"/>
    </row>
    <row r="28" spans="1:14" ht="16" customHeight="1">
      <c r="A28" s="14"/>
      <c r="B28" s="73"/>
      <c r="C28" s="74"/>
      <c r="D28" s="73"/>
      <c r="E28" s="75"/>
      <c r="F28" s="74"/>
      <c r="G28" s="73"/>
      <c r="H28" s="74"/>
      <c r="I28" s="73"/>
      <c r="J28" s="75"/>
      <c r="K28" s="74"/>
      <c r="L28" s="73"/>
      <c r="M28" s="76"/>
      <c r="N28" s="77"/>
    </row>
    <row r="29" spans="1:14" ht="16" customHeight="1">
      <c r="A29" s="14"/>
      <c r="B29" s="73"/>
      <c r="C29" s="74"/>
      <c r="D29" s="73"/>
      <c r="E29" s="75"/>
      <c r="F29" s="74"/>
      <c r="G29" s="73"/>
      <c r="H29" s="74"/>
      <c r="I29" s="73"/>
      <c r="J29" s="75"/>
      <c r="K29" s="74"/>
      <c r="L29" s="73"/>
      <c r="M29" s="76"/>
      <c r="N29" s="77"/>
    </row>
    <row r="30" spans="1:14" ht="16" customHeight="1">
      <c r="A30" s="14"/>
      <c r="B30" s="73"/>
      <c r="C30" s="74"/>
      <c r="D30" s="73"/>
      <c r="E30" s="75"/>
      <c r="F30" s="74"/>
      <c r="G30" s="73"/>
      <c r="H30" s="74"/>
      <c r="I30" s="73"/>
      <c r="J30" s="75"/>
      <c r="K30" s="74"/>
      <c r="L30" s="73"/>
      <c r="M30" s="76"/>
      <c r="N30" s="77"/>
    </row>
    <row r="31" spans="1:14" ht="16" customHeight="1">
      <c r="A31" s="14"/>
      <c r="B31" s="73"/>
      <c r="C31" s="74"/>
      <c r="D31" s="73"/>
      <c r="E31" s="75"/>
      <c r="F31" s="74"/>
      <c r="G31" s="73"/>
      <c r="H31" s="74"/>
      <c r="I31" s="73"/>
      <c r="J31" s="75"/>
      <c r="K31" s="74"/>
      <c r="L31" s="73"/>
      <c r="M31" s="76"/>
      <c r="N31" s="77"/>
    </row>
    <row r="32" spans="1:14" ht="16" customHeight="1">
      <c r="A32" s="14"/>
      <c r="B32" s="73"/>
      <c r="C32" s="74"/>
      <c r="D32" s="73"/>
      <c r="E32" s="75"/>
      <c r="F32" s="74"/>
      <c r="G32" s="73"/>
      <c r="H32" s="74"/>
      <c r="I32" s="73"/>
      <c r="J32" s="75"/>
      <c r="K32" s="74"/>
      <c r="L32" s="73"/>
      <c r="M32" s="76"/>
      <c r="N32" s="77"/>
    </row>
    <row r="33" spans="1:14" ht="16" customHeight="1">
      <c r="A33" s="14"/>
      <c r="B33" s="73"/>
      <c r="C33" s="74"/>
      <c r="D33" s="73"/>
      <c r="E33" s="75"/>
      <c r="F33" s="74"/>
      <c r="G33" s="73"/>
      <c r="H33" s="74"/>
      <c r="I33" s="73"/>
      <c r="J33" s="75"/>
      <c r="K33" s="74"/>
      <c r="L33" s="73"/>
      <c r="M33" s="76"/>
      <c r="N33" s="77"/>
    </row>
    <row r="34" spans="1:14" ht="16" customHeight="1">
      <c r="A34" s="14"/>
      <c r="B34" s="73"/>
      <c r="C34" s="74"/>
      <c r="D34" s="73"/>
      <c r="E34" s="75"/>
      <c r="F34" s="74"/>
      <c r="G34" s="73"/>
      <c r="H34" s="74"/>
      <c r="I34" s="73"/>
      <c r="J34" s="75"/>
      <c r="K34" s="74"/>
      <c r="L34" s="73"/>
      <c r="M34" s="76"/>
      <c r="N34" s="77"/>
    </row>
    <row r="35" spans="1:14" ht="16" customHeight="1">
      <c r="A35" s="14"/>
      <c r="B35" s="73"/>
      <c r="C35" s="74"/>
      <c r="D35" s="73"/>
      <c r="E35" s="75"/>
      <c r="F35" s="74"/>
      <c r="G35" s="73"/>
      <c r="H35" s="74"/>
      <c r="I35" s="73"/>
      <c r="J35" s="75"/>
      <c r="K35" s="74"/>
      <c r="L35" s="73"/>
      <c r="M35" s="76"/>
      <c r="N35" s="77"/>
    </row>
    <row r="36" spans="1:14" ht="16" customHeight="1">
      <c r="A36" s="14"/>
      <c r="B36" s="73"/>
      <c r="C36" s="74"/>
      <c r="D36" s="73"/>
      <c r="E36" s="75"/>
      <c r="F36" s="74"/>
      <c r="G36" s="73"/>
      <c r="H36" s="74"/>
      <c r="I36" s="73"/>
      <c r="J36" s="75"/>
      <c r="K36" s="74"/>
      <c r="L36" s="73"/>
      <c r="M36" s="76"/>
      <c r="N36" s="77"/>
    </row>
    <row r="37" spans="1:14" ht="16" customHeight="1">
      <c r="A37" s="14"/>
      <c r="B37" s="73"/>
      <c r="C37" s="74"/>
      <c r="D37" s="73"/>
      <c r="E37" s="75"/>
      <c r="F37" s="74"/>
      <c r="G37" s="73"/>
      <c r="H37" s="74"/>
      <c r="I37" s="73"/>
      <c r="J37" s="75"/>
      <c r="K37" s="74"/>
      <c r="L37" s="73"/>
      <c r="M37" s="76"/>
      <c r="N37" s="77"/>
    </row>
    <row r="38" spans="1:14" ht="16" customHeight="1">
      <c r="A38" s="14"/>
      <c r="B38" s="73"/>
      <c r="C38" s="74"/>
      <c r="D38" s="73"/>
      <c r="E38" s="75"/>
      <c r="F38" s="74"/>
      <c r="G38" s="73"/>
      <c r="H38" s="74"/>
      <c r="I38" s="73"/>
      <c r="J38" s="75"/>
      <c r="K38" s="74"/>
      <c r="L38" s="73"/>
      <c r="M38" s="76"/>
      <c r="N38" s="77"/>
    </row>
    <row r="39" spans="1:14" ht="16" customHeight="1">
      <c r="A39" s="14"/>
      <c r="B39" s="73"/>
      <c r="C39" s="74"/>
      <c r="D39" s="73"/>
      <c r="E39" s="75"/>
      <c r="F39" s="74"/>
      <c r="G39" s="73"/>
      <c r="H39" s="74"/>
      <c r="I39" s="73"/>
      <c r="J39" s="75"/>
      <c r="K39" s="74"/>
      <c r="L39" s="73"/>
      <c r="M39" s="76"/>
      <c r="N39" s="77"/>
    </row>
    <row r="40" spans="1:14" ht="16" customHeight="1">
      <c r="A40" s="14"/>
      <c r="B40" s="73"/>
      <c r="C40" s="74"/>
      <c r="D40" s="73"/>
      <c r="E40" s="75"/>
      <c r="F40" s="74"/>
      <c r="G40" s="73"/>
      <c r="H40" s="74"/>
      <c r="I40" s="73"/>
      <c r="J40" s="75"/>
      <c r="K40" s="74"/>
      <c r="L40" s="73"/>
      <c r="M40" s="76"/>
      <c r="N40" s="77"/>
    </row>
    <row r="41" spans="1:14" ht="16" customHeight="1">
      <c r="A41" s="14"/>
      <c r="B41" s="73"/>
      <c r="C41" s="74"/>
      <c r="D41" s="73"/>
      <c r="E41" s="75"/>
      <c r="F41" s="74"/>
      <c r="G41" s="73"/>
      <c r="H41" s="74"/>
      <c r="I41" s="73"/>
      <c r="J41" s="75"/>
      <c r="K41" s="74"/>
      <c r="L41" s="73"/>
      <c r="M41" s="76"/>
      <c r="N41" s="77"/>
    </row>
    <row r="42" spans="1:14" ht="16" customHeight="1">
      <c r="A42" s="14"/>
      <c r="B42" s="73"/>
      <c r="C42" s="74"/>
      <c r="D42" s="73"/>
      <c r="E42" s="75"/>
      <c r="F42" s="74"/>
      <c r="G42" s="73"/>
      <c r="H42" s="74"/>
      <c r="I42" s="73"/>
      <c r="J42" s="75"/>
      <c r="K42" s="74"/>
      <c r="L42" s="73"/>
      <c r="M42" s="76"/>
      <c r="N42" s="77"/>
    </row>
    <row r="43" spans="1:14" ht="16" customHeight="1">
      <c r="A43" s="14"/>
      <c r="B43" s="73"/>
      <c r="C43" s="74"/>
      <c r="D43" s="73"/>
      <c r="E43" s="75"/>
      <c r="F43" s="74"/>
      <c r="G43" s="73"/>
      <c r="H43" s="74"/>
      <c r="I43" s="73"/>
      <c r="J43" s="75"/>
      <c r="K43" s="74"/>
      <c r="L43" s="73"/>
      <c r="M43" s="76"/>
      <c r="N43" s="77"/>
    </row>
    <row r="44" spans="1:14" ht="16" customHeight="1">
      <c r="A44" s="14"/>
      <c r="B44" s="73"/>
      <c r="C44" s="74"/>
      <c r="D44" s="73"/>
      <c r="E44" s="75"/>
      <c r="F44" s="74"/>
      <c r="G44" s="73"/>
      <c r="H44" s="74"/>
      <c r="I44" s="73"/>
      <c r="J44" s="75"/>
      <c r="K44" s="74"/>
      <c r="L44" s="73"/>
      <c r="M44" s="76"/>
      <c r="N44" s="77"/>
    </row>
    <row r="45" spans="1:14" ht="16" customHeight="1">
      <c r="A45" s="14"/>
      <c r="B45" s="73"/>
      <c r="C45" s="74"/>
      <c r="D45" s="73"/>
      <c r="E45" s="75"/>
      <c r="F45" s="74"/>
      <c r="G45" s="73"/>
      <c r="H45" s="74"/>
      <c r="I45" s="73"/>
      <c r="J45" s="75"/>
      <c r="K45" s="74"/>
      <c r="L45" s="73"/>
      <c r="M45" s="76"/>
      <c r="N45" s="77"/>
    </row>
    <row r="46" spans="1:14" ht="16" customHeight="1">
      <c r="A46" s="14"/>
      <c r="B46" s="73"/>
      <c r="C46" s="74"/>
      <c r="D46" s="73"/>
      <c r="E46" s="75"/>
      <c r="F46" s="74"/>
      <c r="G46" s="73"/>
      <c r="H46" s="74"/>
      <c r="I46" s="73"/>
      <c r="J46" s="75"/>
      <c r="K46" s="74"/>
      <c r="L46" s="73"/>
      <c r="M46" s="76"/>
      <c r="N46" s="77"/>
    </row>
    <row r="47" spans="1:14" ht="16" customHeight="1">
      <c r="A47" s="14"/>
      <c r="B47" s="73"/>
      <c r="C47" s="74"/>
      <c r="D47" s="73"/>
      <c r="E47" s="75"/>
      <c r="F47" s="74"/>
      <c r="G47" s="73"/>
      <c r="H47" s="74"/>
      <c r="I47" s="73"/>
      <c r="J47" s="75"/>
      <c r="K47" s="74"/>
      <c r="L47" s="73"/>
      <c r="M47" s="76"/>
      <c r="N47" s="77"/>
    </row>
    <row r="48" spans="1:14" ht="16" customHeight="1">
      <c r="A48" s="15" t="s">
        <v>177</v>
      </c>
      <c r="B48" s="68" t="s">
        <v>178</v>
      </c>
      <c r="C48" s="69"/>
      <c r="D48" s="68" t="s">
        <v>179</v>
      </c>
      <c r="E48" s="70"/>
      <c r="F48" s="69"/>
      <c r="G48" s="68" t="s">
        <v>180</v>
      </c>
      <c r="H48" s="69"/>
      <c r="I48" s="68" t="s">
        <v>181</v>
      </c>
      <c r="J48" s="70"/>
      <c r="K48" s="69"/>
      <c r="L48" s="68" t="s">
        <v>182</v>
      </c>
      <c r="M48" s="71"/>
      <c r="N48" s="72"/>
    </row>
    <row r="49" spans="3:5">
      <c r="C49" s="39">
        <f>SUM(B9:C22,'水位流量曲線計算書（その１）'!B2:B41)</f>
        <v>6.03</v>
      </c>
      <c r="E49" s="39" t="e">
        <f>SUM(D9:E22,'水位流量曲線計算書（その１）'!#REF!)</f>
        <v>#REF!</v>
      </c>
    </row>
  </sheetData>
  <mergeCells count="215">
    <mergeCell ref="J2:N2"/>
    <mergeCell ref="D4:E4"/>
    <mergeCell ref="J4:K4"/>
    <mergeCell ref="A5:B5"/>
    <mergeCell ref="C5:E5"/>
    <mergeCell ref="J5:K5"/>
    <mergeCell ref="A6:B6"/>
    <mergeCell ref="C6:D6"/>
    <mergeCell ref="E6:G6"/>
    <mergeCell ref="J6:N6"/>
    <mergeCell ref="B8:C8"/>
    <mergeCell ref="D8:F8"/>
    <mergeCell ref="G8:H8"/>
    <mergeCell ref="I8:K8"/>
    <mergeCell ref="L8:N8"/>
    <mergeCell ref="B9:C9"/>
    <mergeCell ref="D9:F9"/>
    <mergeCell ref="G9:H9"/>
    <mergeCell ref="I9:K9"/>
    <mergeCell ref="L9:N9"/>
    <mergeCell ref="B10:C10"/>
    <mergeCell ref="D10:F10"/>
    <mergeCell ref="G10:H10"/>
    <mergeCell ref="I10:K10"/>
    <mergeCell ref="L10:N10"/>
    <mergeCell ref="B11:C11"/>
    <mergeCell ref="D11:F11"/>
    <mergeCell ref="G11:H11"/>
    <mergeCell ref="I11:K11"/>
    <mergeCell ref="L11:N11"/>
    <mergeCell ref="B12:C12"/>
    <mergeCell ref="D12:F12"/>
    <mergeCell ref="G12:H12"/>
    <mergeCell ref="I12:K12"/>
    <mergeCell ref="L12:N12"/>
    <mergeCell ref="B13:C13"/>
    <mergeCell ref="D13:F13"/>
    <mergeCell ref="G13:H13"/>
    <mergeCell ref="I13:K13"/>
    <mergeCell ref="L13:N13"/>
    <mergeCell ref="B14:C14"/>
    <mergeCell ref="D14:F14"/>
    <mergeCell ref="G14:H14"/>
    <mergeCell ref="I14:K14"/>
    <mergeCell ref="L14:N14"/>
    <mergeCell ref="B15:C15"/>
    <mergeCell ref="D15:F15"/>
    <mergeCell ref="G15:H15"/>
    <mergeCell ref="I15:K15"/>
    <mergeCell ref="L15:N15"/>
    <mergeCell ref="B16:C16"/>
    <mergeCell ref="D16:F16"/>
    <mergeCell ref="G16:H16"/>
    <mergeCell ref="I16:K16"/>
    <mergeCell ref="L16:N16"/>
    <mergeCell ref="B17:C17"/>
    <mergeCell ref="D17:F17"/>
    <mergeCell ref="G17:H17"/>
    <mergeCell ref="I17:K17"/>
    <mergeCell ref="L17:N17"/>
    <mergeCell ref="B18:C18"/>
    <mergeCell ref="D18:F18"/>
    <mergeCell ref="G18:H18"/>
    <mergeCell ref="I18:K18"/>
    <mergeCell ref="L18:N18"/>
    <mergeCell ref="B19:C19"/>
    <mergeCell ref="D19:F19"/>
    <mergeCell ref="G19:H19"/>
    <mergeCell ref="I19:K19"/>
    <mergeCell ref="L19:N19"/>
    <mergeCell ref="B20:C20"/>
    <mergeCell ref="D20:F20"/>
    <mergeCell ref="G20:H20"/>
    <mergeCell ref="I20:K20"/>
    <mergeCell ref="L20:N20"/>
    <mergeCell ref="B21:C21"/>
    <mergeCell ref="D21:F21"/>
    <mergeCell ref="G21:H21"/>
    <mergeCell ref="I21:K21"/>
    <mergeCell ref="L21:N21"/>
    <mergeCell ref="B22:C22"/>
    <mergeCell ref="D22:F22"/>
    <mergeCell ref="G22:H22"/>
    <mergeCell ref="I22:K22"/>
    <mergeCell ref="L22:N22"/>
    <mergeCell ref="B23:C23"/>
    <mergeCell ref="D23:F23"/>
    <mergeCell ref="G23:H23"/>
    <mergeCell ref="I23:K23"/>
    <mergeCell ref="L23:N23"/>
    <mergeCell ref="B24:C24"/>
    <mergeCell ref="D24:F24"/>
    <mergeCell ref="G24:H24"/>
    <mergeCell ref="I24:K24"/>
    <mergeCell ref="L24:N24"/>
    <mergeCell ref="B25:C25"/>
    <mergeCell ref="D25:F25"/>
    <mergeCell ref="G25:H25"/>
    <mergeCell ref="I25:K25"/>
    <mergeCell ref="L25:N25"/>
    <mergeCell ref="B26:C26"/>
    <mergeCell ref="D26:F26"/>
    <mergeCell ref="G26:H26"/>
    <mergeCell ref="I26:K26"/>
    <mergeCell ref="L26:N26"/>
    <mergeCell ref="B27:C27"/>
    <mergeCell ref="D27:F27"/>
    <mergeCell ref="G27:H27"/>
    <mergeCell ref="I27:K27"/>
    <mergeCell ref="L27:N27"/>
    <mergeCell ref="B28:C28"/>
    <mergeCell ref="D28:F28"/>
    <mergeCell ref="G28:H28"/>
    <mergeCell ref="I28:K28"/>
    <mergeCell ref="L28:N28"/>
    <mergeCell ref="B29:C29"/>
    <mergeCell ref="D29:F29"/>
    <mergeCell ref="G29:H29"/>
    <mergeCell ref="I29:K29"/>
    <mergeCell ref="L29:N29"/>
    <mergeCell ref="B30:C30"/>
    <mergeCell ref="D30:F30"/>
    <mergeCell ref="G30:H30"/>
    <mergeCell ref="I30:K30"/>
    <mergeCell ref="L30:N30"/>
    <mergeCell ref="B31:C31"/>
    <mergeCell ref="D31:F31"/>
    <mergeCell ref="G31:H31"/>
    <mergeCell ref="I31:K31"/>
    <mergeCell ref="L31:N31"/>
    <mergeCell ref="B32:C32"/>
    <mergeCell ref="D32:F32"/>
    <mergeCell ref="G32:H32"/>
    <mergeCell ref="I32:K32"/>
    <mergeCell ref="L32:N32"/>
    <mergeCell ref="B33:C33"/>
    <mergeCell ref="D33:F33"/>
    <mergeCell ref="G33:H33"/>
    <mergeCell ref="I33:K33"/>
    <mergeCell ref="L33:N33"/>
    <mergeCell ref="B34:C34"/>
    <mergeCell ref="D34:F34"/>
    <mergeCell ref="G34:H34"/>
    <mergeCell ref="I34:K34"/>
    <mergeCell ref="L34:N34"/>
    <mergeCell ref="B35:C35"/>
    <mergeCell ref="D35:F35"/>
    <mergeCell ref="G35:H35"/>
    <mergeCell ref="I35:K35"/>
    <mergeCell ref="L35:N35"/>
    <mergeCell ref="B36:C36"/>
    <mergeCell ref="D36:F36"/>
    <mergeCell ref="G36:H36"/>
    <mergeCell ref="I36:K36"/>
    <mergeCell ref="L36:N36"/>
    <mergeCell ref="B37:C37"/>
    <mergeCell ref="D37:F37"/>
    <mergeCell ref="G37:H37"/>
    <mergeCell ref="I37:K37"/>
    <mergeCell ref="L37:N37"/>
    <mergeCell ref="B38:C38"/>
    <mergeCell ref="D38:F38"/>
    <mergeCell ref="G38:H38"/>
    <mergeCell ref="I38:K38"/>
    <mergeCell ref="L38:N38"/>
    <mergeCell ref="B39:C39"/>
    <mergeCell ref="D39:F39"/>
    <mergeCell ref="G39:H39"/>
    <mergeCell ref="I39:K39"/>
    <mergeCell ref="L39:N39"/>
    <mergeCell ref="B40:C40"/>
    <mergeCell ref="D40:F40"/>
    <mergeCell ref="G40:H40"/>
    <mergeCell ref="I40:K40"/>
    <mergeCell ref="L40:N40"/>
    <mergeCell ref="B41:C41"/>
    <mergeCell ref="D41:F41"/>
    <mergeCell ref="G41:H41"/>
    <mergeCell ref="I41:K41"/>
    <mergeCell ref="L41:N41"/>
    <mergeCell ref="B42:C42"/>
    <mergeCell ref="D42:F42"/>
    <mergeCell ref="G42:H42"/>
    <mergeCell ref="I42:K42"/>
    <mergeCell ref="L42:N42"/>
    <mergeCell ref="B43:C43"/>
    <mergeCell ref="D43:F43"/>
    <mergeCell ref="G43:H43"/>
    <mergeCell ref="I43:K43"/>
    <mergeCell ref="L43:N43"/>
    <mergeCell ref="B44:C44"/>
    <mergeCell ref="D44:F44"/>
    <mergeCell ref="G44:H44"/>
    <mergeCell ref="I44:K44"/>
    <mergeCell ref="L44:N44"/>
    <mergeCell ref="B45:C45"/>
    <mergeCell ref="D45:F45"/>
    <mergeCell ref="G45:H45"/>
    <mergeCell ref="I45:K45"/>
    <mergeCell ref="L45:N45"/>
    <mergeCell ref="B48:C48"/>
    <mergeCell ref="D48:F48"/>
    <mergeCell ref="G48:H48"/>
    <mergeCell ref="I48:K48"/>
    <mergeCell ref="L48:N48"/>
    <mergeCell ref="B46:C46"/>
    <mergeCell ref="D46:F46"/>
    <mergeCell ref="G46:H46"/>
    <mergeCell ref="I46:K46"/>
    <mergeCell ref="L46:N46"/>
    <mergeCell ref="B47:C47"/>
    <mergeCell ref="D47:F47"/>
    <mergeCell ref="G47:H47"/>
    <mergeCell ref="I47:K47"/>
    <mergeCell ref="L47:N47"/>
  </mergeCells>
  <phoneticPr fontId="1"/>
  <pageMargins left="0.97" right="0.78700000000000003" top="0.71" bottom="0.98399999999999999" header="0.51200000000000001" footer="0.51200000000000001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"/>
  <sheetViews>
    <sheetView workbookViewId="0"/>
  </sheetViews>
  <sheetFormatPr baseColWidth="10" defaultColWidth="8.83203125" defaultRowHeight="14"/>
  <cols>
    <col min="1" max="1" width="3.6640625" customWidth="1"/>
    <col min="2" max="2" width="3.1640625" customWidth="1"/>
    <col min="3" max="3" width="3.33203125" bestFit="1" customWidth="1"/>
    <col min="4" max="4" width="3.33203125" customWidth="1"/>
    <col min="5" max="5" width="3" customWidth="1"/>
    <col min="6" max="6" width="7.83203125" customWidth="1"/>
    <col min="7" max="7" width="2.1640625" customWidth="1"/>
    <col min="8" max="10" width="3.33203125" bestFit="1" customWidth="1"/>
    <col min="11" max="11" width="2.6640625" customWidth="1"/>
    <col min="12" max="12" width="4.6640625" customWidth="1"/>
    <col min="13" max="15" width="3.5" bestFit="1" customWidth="1"/>
    <col min="16" max="16" width="3.5" customWidth="1"/>
    <col min="17" max="17" width="3" customWidth="1"/>
    <col min="18" max="18" width="3.5" bestFit="1" customWidth="1"/>
    <col min="19" max="19" width="1" customWidth="1"/>
    <col min="20" max="20" width="3.5" bestFit="1" customWidth="1"/>
    <col min="21" max="21" width="5" customWidth="1"/>
    <col min="22" max="22" width="3.5" customWidth="1"/>
    <col min="23" max="23" width="6.83203125" customWidth="1"/>
    <col min="24" max="24" width="3.5" bestFit="1" customWidth="1"/>
    <col min="25" max="25" width="2.5" customWidth="1"/>
  </cols>
  <sheetData>
    <row r="1" spans="1:25" ht="17">
      <c r="A1" s="10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7" t="s">
        <v>56</v>
      </c>
      <c r="U2" s="117"/>
      <c r="V2" s="117"/>
      <c r="W2" s="117"/>
      <c r="X2" s="117"/>
      <c r="Y2" s="117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15" t="s">
        <v>29</v>
      </c>
      <c r="B4" s="115"/>
      <c r="C4" s="116" t="s">
        <v>60</v>
      </c>
      <c r="D4" s="1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</row>
    <row r="6" spans="1:25" ht="57" customHeight="1">
      <c r="A6" s="22"/>
      <c r="B6" s="106" t="s">
        <v>12</v>
      </c>
      <c r="C6" s="114"/>
      <c r="D6" s="114"/>
      <c r="E6" s="114"/>
      <c r="F6" s="114"/>
      <c r="G6" s="24" t="s">
        <v>13</v>
      </c>
      <c r="H6" s="103">
        <v>54</v>
      </c>
      <c r="I6" s="103"/>
      <c r="J6" s="103"/>
      <c r="K6" s="103"/>
      <c r="L6" s="103"/>
      <c r="M6" s="23"/>
      <c r="N6" s="24" t="s">
        <v>16</v>
      </c>
      <c r="O6" s="103" t="s">
        <v>183</v>
      </c>
      <c r="P6" s="103"/>
      <c r="Q6" s="103"/>
      <c r="R6" s="103"/>
      <c r="S6" s="103"/>
      <c r="T6" s="23"/>
      <c r="U6" s="24" t="s">
        <v>13</v>
      </c>
      <c r="V6" s="103" t="s">
        <v>184</v>
      </c>
      <c r="W6" s="103"/>
      <c r="X6" s="23"/>
      <c r="Y6" s="25"/>
    </row>
    <row r="7" spans="1:25" ht="57" customHeight="1">
      <c r="A7" s="22"/>
      <c r="B7" s="106" t="s">
        <v>30</v>
      </c>
      <c r="C7" s="114"/>
      <c r="D7" s="114"/>
      <c r="E7" s="114"/>
      <c r="F7" s="114"/>
      <c r="G7" s="24" t="s">
        <v>13</v>
      </c>
      <c r="H7" s="103" t="s">
        <v>185</v>
      </c>
      <c r="I7" s="103"/>
      <c r="J7" s="103"/>
      <c r="K7" s="103"/>
      <c r="L7" s="103"/>
      <c r="M7" s="23"/>
      <c r="N7" s="24" t="s">
        <v>16</v>
      </c>
      <c r="O7" s="103" t="s">
        <v>186</v>
      </c>
      <c r="P7" s="103"/>
      <c r="Q7" s="103"/>
      <c r="R7" s="103"/>
      <c r="S7" s="103"/>
      <c r="T7" s="23"/>
      <c r="U7" s="24" t="s">
        <v>13</v>
      </c>
      <c r="V7" s="103" t="s">
        <v>187</v>
      </c>
      <c r="W7" s="103"/>
      <c r="X7" s="23"/>
      <c r="Y7" s="25"/>
    </row>
    <row r="8" spans="1:25" ht="57" customHeight="1">
      <c r="A8" s="22"/>
      <c r="B8" s="106" t="s">
        <v>31</v>
      </c>
      <c r="C8" s="114"/>
      <c r="D8" s="114"/>
      <c r="E8" s="114"/>
      <c r="F8" s="114"/>
      <c r="G8" s="24" t="s">
        <v>13</v>
      </c>
      <c r="H8" s="103">
        <v>54</v>
      </c>
      <c r="I8" s="103"/>
      <c r="J8" s="103"/>
      <c r="K8" s="103"/>
      <c r="L8" s="103"/>
      <c r="M8" s="23"/>
      <c r="N8" s="24" t="s">
        <v>16</v>
      </c>
      <c r="O8" s="103" t="s">
        <v>188</v>
      </c>
      <c r="P8" s="103"/>
      <c r="Q8" s="103"/>
      <c r="R8" s="103"/>
      <c r="S8" s="103"/>
      <c r="T8" s="23"/>
      <c r="U8" s="24" t="s">
        <v>13</v>
      </c>
      <c r="V8" s="103" t="s">
        <v>189</v>
      </c>
      <c r="W8" s="103"/>
      <c r="X8" s="23"/>
      <c r="Y8" s="25"/>
    </row>
    <row r="9" spans="1:25" ht="57" customHeight="1">
      <c r="A9" s="22"/>
      <c r="B9" s="106" t="s">
        <v>32</v>
      </c>
      <c r="C9" s="114"/>
      <c r="D9" s="114"/>
      <c r="E9" s="114"/>
      <c r="F9" s="114"/>
      <c r="G9" s="24" t="s">
        <v>13</v>
      </c>
      <c r="H9" s="103" t="s">
        <v>185</v>
      </c>
      <c r="I9" s="103"/>
      <c r="J9" s="103"/>
      <c r="K9" s="103"/>
      <c r="L9" s="103"/>
      <c r="M9" s="103"/>
      <c r="N9" s="103"/>
      <c r="O9" s="118">
        <v>2</v>
      </c>
      <c r="P9" s="118"/>
      <c r="Q9" s="118"/>
      <c r="R9" s="118"/>
      <c r="S9" s="118"/>
      <c r="T9" s="23"/>
      <c r="U9" s="24" t="s">
        <v>13</v>
      </c>
      <c r="V9" s="103" t="s">
        <v>190</v>
      </c>
      <c r="W9" s="103"/>
      <c r="X9" s="23"/>
      <c r="Y9" s="25"/>
    </row>
    <row r="10" spans="1:25" ht="57" customHeight="1">
      <c r="A10" s="22"/>
      <c r="B10" s="106" t="s">
        <v>33</v>
      </c>
      <c r="C10" s="114"/>
      <c r="D10" s="114"/>
      <c r="E10" s="114"/>
      <c r="F10" s="114"/>
      <c r="G10" s="24" t="s">
        <v>17</v>
      </c>
      <c r="H10" s="103" t="s">
        <v>188</v>
      </c>
      <c r="I10" s="103"/>
      <c r="J10" s="103"/>
      <c r="K10" s="103"/>
      <c r="L10" s="103"/>
      <c r="M10" s="23"/>
      <c r="N10" s="24" t="s">
        <v>18</v>
      </c>
      <c r="O10" s="103" t="s">
        <v>186</v>
      </c>
      <c r="P10" s="103"/>
      <c r="Q10" s="103"/>
      <c r="R10" s="103"/>
      <c r="S10" s="103"/>
      <c r="T10" s="23"/>
      <c r="U10" s="24" t="s">
        <v>17</v>
      </c>
      <c r="V10" s="103" t="s">
        <v>191</v>
      </c>
      <c r="W10" s="103"/>
      <c r="X10" s="23"/>
      <c r="Y10" s="25"/>
    </row>
    <row r="11" spans="1:25" ht="57" customHeight="1">
      <c r="A11" s="22"/>
      <c r="B11" s="106" t="s">
        <v>34</v>
      </c>
      <c r="C11" s="114"/>
      <c r="D11" s="114"/>
      <c r="E11" s="114"/>
      <c r="F11" s="114"/>
      <c r="G11" s="24" t="s">
        <v>13</v>
      </c>
      <c r="H11" s="103" t="s">
        <v>185</v>
      </c>
      <c r="I11" s="103"/>
      <c r="J11" s="103"/>
      <c r="K11" s="103"/>
      <c r="L11" s="103"/>
      <c r="M11" s="23"/>
      <c r="N11" s="24" t="s">
        <v>16</v>
      </c>
      <c r="O11" s="103" t="s">
        <v>183</v>
      </c>
      <c r="P11" s="103"/>
      <c r="Q11" s="103"/>
      <c r="R11" s="103"/>
      <c r="S11" s="103"/>
      <c r="T11" s="23"/>
      <c r="U11" s="24" t="s">
        <v>13</v>
      </c>
      <c r="V11" s="103" t="s">
        <v>192</v>
      </c>
      <c r="W11" s="103"/>
      <c r="X11" s="23"/>
      <c r="Y11" s="25"/>
    </row>
    <row r="12" spans="1:25" ht="14.25" customHeight="1">
      <c r="A12" s="125" t="s">
        <v>48</v>
      </c>
      <c r="B12" s="87" t="s">
        <v>13</v>
      </c>
      <c r="C12" s="105" t="s">
        <v>35</v>
      </c>
      <c r="D12" s="105"/>
      <c r="E12" s="105"/>
      <c r="F12" s="105"/>
      <c r="G12" s="105"/>
      <c r="H12" s="87" t="s">
        <v>19</v>
      </c>
      <c r="I12" s="107">
        <v>587.78459999999995</v>
      </c>
      <c r="J12" s="107"/>
      <c r="K12" s="107"/>
      <c r="L12" s="107"/>
      <c r="M12" s="111" t="s">
        <v>46</v>
      </c>
      <c r="N12" s="107">
        <v>397.90159999999997</v>
      </c>
      <c r="O12" s="107"/>
      <c r="P12" s="107"/>
      <c r="Q12" s="107"/>
      <c r="R12" s="87" t="s">
        <v>19</v>
      </c>
      <c r="S12" s="119" t="s">
        <v>193</v>
      </c>
      <c r="T12" s="119"/>
      <c r="U12" s="119"/>
      <c r="V12" s="34"/>
      <c r="W12" s="33"/>
      <c r="X12" s="33"/>
      <c r="Y12" s="27"/>
    </row>
    <row r="13" spans="1:25" ht="14.25" customHeight="1">
      <c r="A13" s="125"/>
      <c r="B13" s="87"/>
      <c r="C13" s="105"/>
      <c r="D13" s="105"/>
      <c r="E13" s="105"/>
      <c r="F13" s="105"/>
      <c r="G13" s="105"/>
      <c r="H13" s="87"/>
      <c r="I13" s="108"/>
      <c r="J13" s="108"/>
      <c r="K13" s="108"/>
      <c r="L13" s="108"/>
      <c r="M13" s="105"/>
      <c r="N13" s="108"/>
      <c r="O13" s="108"/>
      <c r="P13" s="108"/>
      <c r="Q13" s="108"/>
      <c r="R13" s="87"/>
      <c r="S13" s="120"/>
      <c r="T13" s="120"/>
      <c r="U13" s="120"/>
      <c r="V13" s="123" t="s">
        <v>42</v>
      </c>
      <c r="W13" s="122">
        <v>3.2602000000000002</v>
      </c>
      <c r="X13" s="122"/>
      <c r="Y13" s="27"/>
    </row>
    <row r="14" spans="1:25" ht="14.25" customHeight="1">
      <c r="A14" s="125"/>
      <c r="B14" s="87"/>
      <c r="C14" s="112" t="s">
        <v>36</v>
      </c>
      <c r="D14" s="112"/>
      <c r="E14" s="112"/>
      <c r="F14" s="112"/>
      <c r="G14" s="112"/>
      <c r="H14" s="87"/>
      <c r="I14" s="109">
        <v>108.0864</v>
      </c>
      <c r="J14" s="109"/>
      <c r="K14" s="109"/>
      <c r="L14" s="109"/>
      <c r="M14" s="112" t="s">
        <v>46</v>
      </c>
      <c r="N14" s="109">
        <v>49.843600000000002</v>
      </c>
      <c r="O14" s="109"/>
      <c r="P14" s="109"/>
      <c r="Q14" s="109"/>
      <c r="R14" s="87"/>
      <c r="S14" s="121" t="s">
        <v>194</v>
      </c>
      <c r="T14" s="121"/>
      <c r="U14" s="121"/>
      <c r="V14" s="124"/>
      <c r="W14" s="122"/>
      <c r="X14" s="122"/>
      <c r="Y14" s="27"/>
    </row>
    <row r="15" spans="1:25" ht="14.25" customHeight="1">
      <c r="A15" s="125"/>
      <c r="B15" s="87"/>
      <c r="C15" s="113"/>
      <c r="D15" s="113"/>
      <c r="E15" s="113"/>
      <c r="F15" s="113"/>
      <c r="G15" s="113"/>
      <c r="H15" s="87"/>
      <c r="I15" s="110"/>
      <c r="J15" s="110"/>
      <c r="K15" s="110"/>
      <c r="L15" s="110"/>
      <c r="M15" s="113"/>
      <c r="N15" s="110"/>
      <c r="O15" s="110"/>
      <c r="P15" s="110"/>
      <c r="Q15" s="110"/>
      <c r="R15" s="87"/>
      <c r="S15" s="85"/>
      <c r="T15" s="85"/>
      <c r="U15" s="85"/>
      <c r="V15" s="24"/>
      <c r="W15" s="122"/>
      <c r="X15" s="122"/>
      <c r="Y15" s="28"/>
    </row>
    <row r="16" spans="1:25" ht="14.25" customHeight="1">
      <c r="A16" s="125" t="s">
        <v>49</v>
      </c>
      <c r="B16" s="87" t="s">
        <v>37</v>
      </c>
      <c r="C16" s="105" t="s">
        <v>41</v>
      </c>
      <c r="D16" s="105"/>
      <c r="E16" s="105"/>
      <c r="F16" s="105"/>
      <c r="G16" s="105"/>
      <c r="H16" s="87" t="s">
        <v>20</v>
      </c>
      <c r="I16" s="107">
        <v>112.81019999999999</v>
      </c>
      <c r="J16" s="107"/>
      <c r="K16" s="107"/>
      <c r="L16" s="107"/>
      <c r="M16" s="111" t="s">
        <v>43</v>
      </c>
      <c r="N16" s="107">
        <v>76.847399999999993</v>
      </c>
      <c r="O16" s="107"/>
      <c r="P16" s="107"/>
      <c r="Q16" s="107"/>
      <c r="R16" s="87" t="s">
        <v>20</v>
      </c>
      <c r="S16" s="119" t="s">
        <v>195</v>
      </c>
      <c r="T16" s="119"/>
      <c r="U16" s="119"/>
      <c r="V16" s="23"/>
      <c r="W16" s="33"/>
      <c r="X16" s="33"/>
      <c r="Y16" s="27"/>
    </row>
    <row r="17" spans="1:25" ht="14.25" customHeight="1">
      <c r="A17" s="125"/>
      <c r="B17" s="87"/>
      <c r="C17" s="105"/>
      <c r="D17" s="105"/>
      <c r="E17" s="105"/>
      <c r="F17" s="105"/>
      <c r="G17" s="105"/>
      <c r="H17" s="87"/>
      <c r="I17" s="108"/>
      <c r="J17" s="108"/>
      <c r="K17" s="108"/>
      <c r="L17" s="108"/>
      <c r="M17" s="105"/>
      <c r="N17" s="108"/>
      <c r="O17" s="108"/>
      <c r="P17" s="108"/>
      <c r="Q17" s="108"/>
      <c r="R17" s="87"/>
      <c r="S17" s="120"/>
      <c r="T17" s="120"/>
      <c r="U17" s="120"/>
      <c r="V17" s="87" t="s">
        <v>45</v>
      </c>
      <c r="W17" s="122">
        <v>0.61750000000000005</v>
      </c>
      <c r="X17" s="122"/>
      <c r="Y17" s="27"/>
    </row>
    <row r="18" spans="1:25" ht="14.25" customHeight="1">
      <c r="A18" s="125"/>
      <c r="B18" s="87"/>
      <c r="C18" s="112" t="s">
        <v>38</v>
      </c>
      <c r="D18" s="112"/>
      <c r="E18" s="112"/>
      <c r="F18" s="112"/>
      <c r="G18" s="112"/>
      <c r="H18" s="87"/>
      <c r="I18" s="109">
        <v>108.0864</v>
      </c>
      <c r="J18" s="109"/>
      <c r="K18" s="109"/>
      <c r="L18" s="109"/>
      <c r="M18" s="112" t="s">
        <v>44</v>
      </c>
      <c r="N18" s="109">
        <v>49.843600000000002</v>
      </c>
      <c r="O18" s="109"/>
      <c r="P18" s="109"/>
      <c r="Q18" s="109"/>
      <c r="R18" s="87"/>
      <c r="S18" s="121" t="s">
        <v>194</v>
      </c>
      <c r="T18" s="121"/>
      <c r="U18" s="121"/>
      <c r="V18" s="87"/>
      <c r="W18" s="122"/>
      <c r="X18" s="122"/>
      <c r="Y18" s="27"/>
    </row>
    <row r="19" spans="1:25" ht="14.25" customHeight="1">
      <c r="A19" s="125"/>
      <c r="B19" s="87"/>
      <c r="C19" s="113"/>
      <c r="D19" s="113"/>
      <c r="E19" s="113"/>
      <c r="F19" s="113"/>
      <c r="G19" s="113"/>
      <c r="H19" s="87"/>
      <c r="I19" s="110"/>
      <c r="J19" s="110"/>
      <c r="K19" s="110"/>
      <c r="L19" s="110"/>
      <c r="M19" s="113"/>
      <c r="N19" s="110"/>
      <c r="O19" s="110"/>
      <c r="P19" s="110"/>
      <c r="Q19" s="110"/>
      <c r="R19" s="87"/>
      <c r="S19" s="85"/>
      <c r="T19" s="85"/>
      <c r="U19" s="85"/>
      <c r="V19" s="24"/>
      <c r="W19" s="122"/>
      <c r="X19" s="122"/>
      <c r="Y19" s="28"/>
    </row>
    <row r="20" spans="1:25" ht="57" customHeight="1">
      <c r="A20" s="22"/>
      <c r="B20" s="106" t="s">
        <v>50</v>
      </c>
      <c r="C20" s="106"/>
      <c r="D20" s="106"/>
      <c r="E20" s="24" t="s">
        <v>13</v>
      </c>
      <c r="F20" s="103" t="s">
        <v>196</v>
      </c>
      <c r="G20" s="103"/>
      <c r="H20" s="103"/>
      <c r="I20" s="103"/>
      <c r="J20" s="103"/>
      <c r="K20" s="103"/>
      <c r="L20" s="26">
        <v>2</v>
      </c>
      <c r="M20" s="23"/>
      <c r="N20" s="23"/>
      <c r="O20" s="24" t="s">
        <v>13</v>
      </c>
      <c r="P20" s="24"/>
      <c r="Q20" s="103" t="s">
        <v>57</v>
      </c>
      <c r="R20" s="103"/>
      <c r="S20" s="103"/>
      <c r="T20" s="23"/>
      <c r="U20" s="23"/>
      <c r="V20" s="23"/>
      <c r="W20" s="23"/>
      <c r="X20" s="23"/>
      <c r="Y20" s="25"/>
    </row>
    <row r="21" spans="1:25" ht="57" customHeight="1">
      <c r="A21" s="22"/>
      <c r="B21" s="106" t="s">
        <v>51</v>
      </c>
      <c r="C21" s="106"/>
      <c r="D21" s="106"/>
      <c r="E21" s="24" t="s">
        <v>13</v>
      </c>
      <c r="F21" s="104" t="s">
        <v>197</v>
      </c>
      <c r="G21" s="104"/>
      <c r="H21" s="104"/>
      <c r="I21" s="23" t="s">
        <v>15</v>
      </c>
      <c r="J21" s="104" t="s">
        <v>196</v>
      </c>
      <c r="K21" s="104"/>
      <c r="L21" s="104"/>
      <c r="M21" s="104"/>
      <c r="N21" s="23"/>
      <c r="O21" s="24" t="s">
        <v>13</v>
      </c>
      <c r="P21" s="23"/>
      <c r="Q21" s="103" t="s">
        <v>59</v>
      </c>
      <c r="R21" s="103"/>
      <c r="S21" s="103"/>
      <c r="T21" s="23"/>
      <c r="U21" s="23"/>
      <c r="V21" s="23"/>
      <c r="W21" s="23"/>
      <c r="X21" s="23"/>
      <c r="Y21" s="25"/>
    </row>
    <row r="22" spans="1:25" ht="57" customHeight="1">
      <c r="A22" s="22"/>
      <c r="B22" s="24" t="s">
        <v>14</v>
      </c>
      <c r="C22" s="24" t="s">
        <v>13</v>
      </c>
      <c r="D22" s="87" t="s">
        <v>52</v>
      </c>
      <c r="E22" s="87"/>
      <c r="F22" s="87"/>
      <c r="G22" s="87"/>
      <c r="H22" s="87"/>
      <c r="I22" s="87"/>
      <c r="J22" s="24" t="s">
        <v>21</v>
      </c>
      <c r="K22" s="103" t="s">
        <v>57</v>
      </c>
      <c r="L22" s="103"/>
      <c r="M22" s="103"/>
      <c r="N22" s="87" t="s">
        <v>39</v>
      </c>
      <c r="O22" s="87"/>
      <c r="P22" s="29" t="s">
        <v>58</v>
      </c>
      <c r="Q22" s="104" t="s">
        <v>59</v>
      </c>
      <c r="R22" s="104"/>
      <c r="S22" s="104"/>
      <c r="T22" s="23" t="s">
        <v>40</v>
      </c>
      <c r="U22" s="23"/>
      <c r="V22" s="23"/>
      <c r="W22" s="23"/>
      <c r="X22" s="23"/>
      <c r="Y22" s="25"/>
    </row>
    <row r="23" spans="1:25" ht="54.75" customHeight="1">
      <c r="A23" s="30"/>
      <c r="B23" s="65" t="s">
        <v>47</v>
      </c>
      <c r="C23" s="65"/>
      <c r="D23" s="65"/>
      <c r="E23" s="65"/>
      <c r="F23" s="18" t="s">
        <v>198</v>
      </c>
      <c r="G23" s="35"/>
      <c r="H23" s="35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2"/>
    </row>
  </sheetData>
  <mergeCells count="73">
    <mergeCell ref="B8:F8"/>
    <mergeCell ref="A12:A15"/>
    <mergeCell ref="B10:F10"/>
    <mergeCell ref="B11:F11"/>
    <mergeCell ref="B9:F9"/>
    <mergeCell ref="C12:G13"/>
    <mergeCell ref="W15:X15"/>
    <mergeCell ref="V13:V14"/>
    <mergeCell ref="V17:V18"/>
    <mergeCell ref="B23:E23"/>
    <mergeCell ref="A16:A19"/>
    <mergeCell ref="B12:B15"/>
    <mergeCell ref="B16:B19"/>
    <mergeCell ref="D22:I22"/>
    <mergeCell ref="C14:G15"/>
    <mergeCell ref="C18:G19"/>
    <mergeCell ref="M14:M15"/>
    <mergeCell ref="S14:U15"/>
    <mergeCell ref="V10:W10"/>
    <mergeCell ref="V11:W11"/>
    <mergeCell ref="H12:H15"/>
    <mergeCell ref="H16:H19"/>
    <mergeCell ref="I12:L13"/>
    <mergeCell ref="N12:Q13"/>
    <mergeCell ref="I16:L17"/>
    <mergeCell ref="O11:S11"/>
    <mergeCell ref="W17:X18"/>
    <mergeCell ref="W19:X19"/>
    <mergeCell ref="S12:U13"/>
    <mergeCell ref="W13:X14"/>
    <mergeCell ref="T2:Y2"/>
    <mergeCell ref="H9:N9"/>
    <mergeCell ref="O9:S9"/>
    <mergeCell ref="H6:L6"/>
    <mergeCell ref="H7:L7"/>
    <mergeCell ref="H8:L8"/>
    <mergeCell ref="O6:S6"/>
    <mergeCell ref="O7:S7"/>
    <mergeCell ref="O8:S8"/>
    <mergeCell ref="V6:W6"/>
    <mergeCell ref="V7:W7"/>
    <mergeCell ref="V8:W8"/>
    <mergeCell ref="V9:W9"/>
    <mergeCell ref="B7:F7"/>
    <mergeCell ref="Q21:S21"/>
    <mergeCell ref="A4:B4"/>
    <mergeCell ref="C4:D4"/>
    <mergeCell ref="B6:F6"/>
    <mergeCell ref="H10:L10"/>
    <mergeCell ref="F21:H21"/>
    <mergeCell ref="J21:M21"/>
    <mergeCell ref="B21:D21"/>
    <mergeCell ref="R12:R15"/>
    <mergeCell ref="I14:L15"/>
    <mergeCell ref="N14:Q15"/>
    <mergeCell ref="M12:M13"/>
    <mergeCell ref="O10:S10"/>
    <mergeCell ref="H11:L11"/>
    <mergeCell ref="I18:L19"/>
    <mergeCell ref="K22:M22"/>
    <mergeCell ref="Q22:S22"/>
    <mergeCell ref="N22:O22"/>
    <mergeCell ref="C16:G17"/>
    <mergeCell ref="B20:D20"/>
    <mergeCell ref="N16:Q17"/>
    <mergeCell ref="N18:Q19"/>
    <mergeCell ref="R16:R19"/>
    <mergeCell ref="M16:M17"/>
    <mergeCell ref="M18:M19"/>
    <mergeCell ref="Q20:S20"/>
    <mergeCell ref="F20:K20"/>
    <mergeCell ref="S16:U17"/>
    <mergeCell ref="S18:U19"/>
  </mergeCells>
  <phoneticPr fontId="1"/>
  <pageMargins left="0.97" right="0.28999999999999998" top="0.74" bottom="0.98399999999999999" header="0.51200000000000001" footer="0.51200000000000001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Test - G</vt:lpstr>
      <vt:lpstr>水位流量曲線計算書（その１）</vt:lpstr>
      <vt:lpstr>水位流量曲線計算書（その１） (2)</vt:lpstr>
      <vt:lpstr>水位流量曲線計算書（その２）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Microsoft Office User</cp:lastModifiedBy>
  <cp:lastPrinted>2018-02-21T06:50:26Z</cp:lastPrinted>
  <dcterms:created xsi:type="dcterms:W3CDTF">2006-06-26T08:35:27Z</dcterms:created>
  <dcterms:modified xsi:type="dcterms:W3CDTF">2022-10-14T12:57:25Z</dcterms:modified>
</cp:coreProperties>
</file>