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subaki\Dropbox\do2203_水理公式集例題集\成果物用ファイル\"/>
    </mc:Choice>
  </mc:AlternateContent>
  <xr:revisionPtr revIDLastSave="0" documentId="13_ncr:1_{8ED1AA65-1EA8-42C4-8C31-062C67786DAA}" xr6:coauthVersionLast="47" xr6:coauthVersionMax="47" xr10:uidLastSave="{00000000-0000-0000-0000-000000000000}"/>
  <bookViews>
    <workbookView xWindow="8508" yWindow="3384" windowWidth="22104" windowHeight="21132" activeTab="2" xr2:uid="{00000000-000D-0000-FFFF-FFFF00000000}"/>
  </bookViews>
  <sheets>
    <sheet name="水位流量曲線計算書（その１）" sheetId="1" r:id="rId1"/>
    <sheet name="水位流量曲線計算書（その２）" sheetId="2" r:id="rId2"/>
    <sheet name="水位流量曲線計算書（その３）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3" l="1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G4" i="3" l="1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B4" i="3"/>
  <c r="C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" i="3"/>
  <c r="G5" i="3" l="1"/>
  <c r="G8" i="3"/>
  <c r="J13" i="3"/>
  <c r="J4" i="3"/>
  <c r="G7" i="3"/>
  <c r="G6" i="3"/>
  <c r="J11" i="3" l="1"/>
  <c r="J10" i="3"/>
  <c r="J9" i="3"/>
  <c r="J8" i="3"/>
  <c r="J7" i="3"/>
  <c r="O7" i="3" s="1"/>
  <c r="J5" i="3"/>
  <c r="K4" i="3" s="1" a="1"/>
  <c r="J6" i="3"/>
  <c r="J12" i="3"/>
  <c r="L12" i="3" s="1"/>
  <c r="L11" i="3"/>
  <c r="L9" i="3"/>
  <c r="L8" i="3"/>
  <c r="L6" i="3"/>
  <c r="L4" i="3"/>
  <c r="O12" i="3"/>
  <c r="L7" i="3"/>
  <c r="O5" i="3"/>
  <c r="L13" i="3"/>
  <c r="O10" i="3"/>
  <c r="O4" i="3"/>
  <c r="O13" i="3"/>
  <c r="L10" i="3"/>
  <c r="O11" i="3"/>
  <c r="O8" i="3"/>
  <c r="O9" i="3"/>
  <c r="L5" i="3"/>
  <c r="O6" i="3"/>
  <c r="K4" i="3" l="1"/>
  <c r="Q6" i="3"/>
  <c r="V6" i="3" s="1"/>
  <c r="N13" i="3"/>
  <c r="T13" i="3" s="1"/>
  <c r="M7" i="3"/>
  <c r="S7" i="3" s="1"/>
  <c r="R6" i="3"/>
  <c r="P10" i="3"/>
  <c r="U10" i="3" s="1"/>
  <c r="P9" i="3"/>
  <c r="U9" i="3" s="1"/>
  <c r="R5" i="3"/>
  <c r="Q7" i="3"/>
  <c r="V7" i="3" s="1"/>
  <c r="P6" i="3"/>
  <c r="U6" i="3" s="1"/>
  <c r="N12" i="3"/>
  <c r="T12" i="3" s="1"/>
  <c r="M6" i="3"/>
  <c r="S6" i="3" s="1"/>
  <c r="Q11" i="3"/>
  <c r="V11" i="3" s="1"/>
  <c r="P11" i="3"/>
  <c r="U11" i="3" s="1"/>
  <c r="R9" i="3"/>
  <c r="M13" i="3"/>
  <c r="S13" i="3" s="1"/>
  <c r="R7" i="3"/>
  <c r="Q13" i="3"/>
  <c r="V13" i="3" s="1"/>
  <c r="Q5" i="3"/>
  <c r="V5" i="3" s="1"/>
  <c r="N11" i="3"/>
  <c r="T11" i="3" s="1"/>
  <c r="M5" i="3"/>
  <c r="S5" i="3" s="1"/>
  <c r="R10" i="3"/>
  <c r="P13" i="3"/>
  <c r="U13" i="3" s="1"/>
  <c r="P5" i="3"/>
  <c r="U5" i="3" s="1"/>
  <c r="N10" i="3"/>
  <c r="T10" i="3" s="1"/>
  <c r="N7" i="3"/>
  <c r="T7" i="3" s="1"/>
  <c r="N5" i="3"/>
  <c r="T5" i="3" s="1"/>
  <c r="M9" i="3"/>
  <c r="S9" i="3" s="1"/>
  <c r="P7" i="3"/>
  <c r="U7" i="3" s="1"/>
  <c r="R13" i="3"/>
  <c r="Q12" i="3"/>
  <c r="V12" i="3" s="1"/>
  <c r="N9" i="3"/>
  <c r="T9" i="3" s="1"/>
  <c r="N6" i="3"/>
  <c r="T6" i="3" s="1"/>
  <c r="Q10" i="3"/>
  <c r="V10" i="3" s="1"/>
  <c r="P8" i="3"/>
  <c r="U8" i="3" s="1"/>
  <c r="P12" i="3"/>
  <c r="U12" i="3" s="1"/>
  <c r="N8" i="3"/>
  <c r="T8" i="3" s="1"/>
  <c r="Q9" i="3"/>
  <c r="V9" i="3" s="1"/>
  <c r="Q8" i="3"/>
  <c r="V8" i="3" s="1"/>
  <c r="R8" i="3"/>
  <c r="M8" i="3"/>
  <c r="S8" i="3" s="1"/>
  <c r="R12" i="3"/>
  <c r="M11" i="3"/>
  <c r="S11" i="3" s="1"/>
  <c r="M12" i="3"/>
  <c r="S12" i="3" s="1"/>
  <c r="M10" i="3"/>
  <c r="S10" i="3" s="1"/>
  <c r="R11" i="3"/>
  <c r="R4" i="3" l="1"/>
  <c r="N4" i="3"/>
  <c r="T4" i="3" s="1"/>
  <c r="M4" i="3"/>
  <c r="S4" i="3" s="1"/>
  <c r="Q4" i="3"/>
  <c r="V4" i="3" s="1"/>
  <c r="P4" i="3"/>
  <c r="U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<sst xmlns="http://schemas.openxmlformats.org/spreadsheetml/2006/main" count="159" uniqueCount="118">
  <si>
    <t>観測所番号</t>
    <rPh sb="0" eb="2">
      <t>カンソク</t>
    </rPh>
    <rPh sb="2" eb="3">
      <t>ジョ</t>
    </rPh>
    <rPh sb="3" eb="5">
      <t>バンゴウ</t>
    </rPh>
    <phoneticPr fontId="1"/>
  </si>
  <si>
    <t>水系名</t>
    <rPh sb="0" eb="2">
      <t>スイケイ</t>
    </rPh>
    <rPh sb="2" eb="3">
      <t>メイ</t>
    </rPh>
    <phoneticPr fontId="1"/>
  </si>
  <si>
    <t>河川名</t>
    <rPh sb="0" eb="2">
      <t>カセン</t>
    </rPh>
    <rPh sb="2" eb="3">
      <t>メイ</t>
    </rPh>
    <phoneticPr fontId="1"/>
  </si>
  <si>
    <t>観測所名</t>
    <rPh sb="0" eb="2">
      <t>カンソク</t>
    </rPh>
    <rPh sb="2" eb="3">
      <t>ショ</t>
    </rPh>
    <rPh sb="3" eb="4">
      <t>メイ</t>
    </rPh>
    <phoneticPr fontId="1"/>
  </si>
  <si>
    <t>Ｎｏ．</t>
    <phoneticPr fontId="1"/>
  </si>
  <si>
    <t>Ｈ　（ｍ）</t>
    <phoneticPr fontId="1"/>
  </si>
  <si>
    <t>Ｑ</t>
    <phoneticPr fontId="1"/>
  </si>
  <si>
    <t>√Ｑ</t>
    <phoneticPr fontId="1"/>
  </si>
  <si>
    <t>Ｑ　＝</t>
    <phoneticPr fontId="1"/>
  </si>
  <si>
    <t>Ｑ　＝</t>
    <phoneticPr fontId="1"/>
  </si>
  <si>
    <t>　水位流量曲線計算書　（その１）</t>
    <rPh sb="1" eb="3">
      <t>スイイ</t>
    </rPh>
    <rPh sb="3" eb="5">
      <t>リュウリョウ</t>
    </rPh>
    <rPh sb="5" eb="7">
      <t>キョクセン</t>
    </rPh>
    <rPh sb="7" eb="10">
      <t>ケイサンショ</t>
    </rPh>
    <phoneticPr fontId="1"/>
  </si>
  <si>
    <r>
      <t>Ｈ</t>
    </r>
    <r>
      <rPr>
        <vertAlign val="superscript"/>
        <sz val="8"/>
        <rFont val="ＭＳ Ｐ明朝"/>
        <family val="1"/>
        <charset val="128"/>
      </rPr>
      <t>2</t>
    </r>
    <phoneticPr fontId="1"/>
  </si>
  <si>
    <t>　水位流量曲線計算書　（その２）</t>
    <rPh sb="1" eb="3">
      <t>スイイ</t>
    </rPh>
    <rPh sb="3" eb="5">
      <t>リュウリョウ</t>
    </rPh>
    <rPh sb="5" eb="7">
      <t>キョクセン</t>
    </rPh>
    <rPh sb="7" eb="10">
      <t>ケイサンショ</t>
    </rPh>
    <phoneticPr fontId="1"/>
  </si>
  <si>
    <t>ｎ[Ｈ√Ｑ]</t>
    <phoneticPr fontId="1"/>
  </si>
  <si>
    <t>＝</t>
    <phoneticPr fontId="1"/>
  </si>
  <si>
    <t>Ｑ</t>
    <phoneticPr fontId="1"/>
  </si>
  <si>
    <t>／</t>
    <phoneticPr fontId="1"/>
  </si>
  <si>
    <t>×</t>
    <phoneticPr fontId="1"/>
  </si>
  <si>
    <t>＝</t>
    <phoneticPr fontId="1"/>
  </si>
  <si>
    <t>×</t>
    <phoneticPr fontId="1"/>
  </si>
  <si>
    <t>＝</t>
    <phoneticPr fontId="1"/>
  </si>
  <si>
    <t>＝</t>
    <phoneticPr fontId="1"/>
  </si>
  <si>
    <t>＝</t>
    <phoneticPr fontId="1"/>
  </si>
  <si>
    <r>
      <t>）</t>
    </r>
    <r>
      <rPr>
        <vertAlign val="superscript"/>
        <sz val="10"/>
        <rFont val="ＭＳ Ｐ明朝"/>
        <family val="1"/>
        <charset val="128"/>
      </rPr>
      <t>2</t>
    </r>
    <phoneticPr fontId="1"/>
  </si>
  <si>
    <r>
      <t>ａ</t>
    </r>
    <r>
      <rPr>
        <vertAlign val="superscript"/>
        <sz val="10"/>
        <rFont val="ＭＳ Ｐ明朝"/>
        <family val="1"/>
        <charset val="128"/>
      </rPr>
      <t>2</t>
    </r>
    <phoneticPr fontId="1"/>
  </si>
  <si>
    <t>（　Ｈ</t>
    <phoneticPr fontId="1"/>
  </si>
  <si>
    <t>±</t>
  </si>
  <si>
    <t>ｂ／ａ</t>
    <phoneticPr fontId="1"/>
  </si>
  <si>
    <t>Ｈ√Ｑ</t>
  </si>
  <si>
    <t>曲線</t>
    <phoneticPr fontId="1"/>
  </si>
  <si>
    <t>曲線</t>
    <rPh sb="0" eb="2">
      <t>キョクセン</t>
    </rPh>
    <phoneticPr fontId="1"/>
  </si>
  <si>
    <t>[Ｈ][√Ｑ]</t>
    <phoneticPr fontId="1"/>
  </si>
  <si>
    <r>
      <t>ｎ[Ｈ</t>
    </r>
    <r>
      <rPr>
        <vertAlign val="superscript"/>
        <sz val="10"/>
        <rFont val="ＭＳ Ｐ明朝"/>
        <family val="1"/>
        <charset val="128"/>
      </rPr>
      <t>2</t>
    </r>
    <r>
      <rPr>
        <sz val="10"/>
        <rFont val="ＭＳ Ｐ明朝"/>
        <family val="1"/>
        <charset val="128"/>
      </rPr>
      <t>]</t>
    </r>
    <phoneticPr fontId="1"/>
  </si>
  <si>
    <r>
      <t>[Ｈ]</t>
    </r>
    <r>
      <rPr>
        <vertAlign val="superscript"/>
        <sz val="10"/>
        <rFont val="ＭＳ Ｐ明朝"/>
        <family val="1"/>
        <charset val="128"/>
      </rPr>
      <t>2</t>
    </r>
    <phoneticPr fontId="1"/>
  </si>
  <si>
    <r>
      <t>[Ｈ</t>
    </r>
    <r>
      <rPr>
        <vertAlign val="superscript"/>
        <sz val="10"/>
        <rFont val="ＭＳ Ｐ明朝"/>
        <family val="1"/>
        <charset val="128"/>
      </rPr>
      <t>2</t>
    </r>
    <r>
      <rPr>
        <sz val="10"/>
        <rFont val="ＭＳ Ｐ明朝"/>
        <family val="1"/>
        <charset val="128"/>
      </rPr>
      <t>][√Ｑ]</t>
    </r>
    <phoneticPr fontId="1"/>
  </si>
  <si>
    <t>[Ｈ][Ｈ√Ｑ]</t>
    <phoneticPr fontId="1"/>
  </si>
  <si>
    <t>ｎ[Ｈ√Ｑ]－[Ｈ][√Ｑ]</t>
    <phoneticPr fontId="1"/>
  </si>
  <si>
    <r>
      <t>ｎ[Ｈ</t>
    </r>
    <r>
      <rPr>
        <vertAlign val="superscript"/>
        <sz val="10"/>
        <rFont val="ＭＳ Ｐ明朝"/>
        <family val="1"/>
        <charset val="128"/>
      </rPr>
      <t>2</t>
    </r>
    <r>
      <rPr>
        <sz val="10"/>
        <rFont val="ＭＳ Ｐ明朝"/>
        <family val="1"/>
        <charset val="128"/>
      </rPr>
      <t>]－[Ｈ]</t>
    </r>
    <r>
      <rPr>
        <vertAlign val="superscript"/>
        <sz val="10"/>
        <rFont val="ＭＳ Ｐ明朝"/>
        <family val="1"/>
        <charset val="128"/>
      </rPr>
      <t>2</t>
    </r>
    <phoneticPr fontId="1"/>
  </si>
  <si>
    <t>＝</t>
    <phoneticPr fontId="1"/>
  </si>
  <si>
    <r>
      <t>ｎ[Ｈ</t>
    </r>
    <r>
      <rPr>
        <vertAlign val="superscript"/>
        <sz val="10"/>
        <rFont val="ＭＳ Ｐ明朝"/>
        <family val="1"/>
        <charset val="128"/>
      </rPr>
      <t>2</t>
    </r>
    <r>
      <rPr>
        <sz val="10"/>
        <rFont val="ＭＳ Ｐ明朝"/>
        <family val="1"/>
        <charset val="128"/>
      </rPr>
      <t>]－[Ｈ]</t>
    </r>
    <r>
      <rPr>
        <vertAlign val="superscript"/>
        <sz val="10"/>
        <rFont val="ＭＳ Ｐ明朝"/>
        <family val="1"/>
        <charset val="128"/>
      </rPr>
      <t>2</t>
    </r>
    <phoneticPr fontId="1"/>
  </si>
  <si>
    <t>（　Ｈ</t>
    <phoneticPr fontId="1"/>
  </si>
  <si>
    <r>
      <t>）</t>
    </r>
    <r>
      <rPr>
        <vertAlign val="superscript"/>
        <sz val="10"/>
        <rFont val="ＭＳ Ｐ明朝"/>
        <family val="1"/>
        <charset val="128"/>
      </rPr>
      <t>2</t>
    </r>
    <phoneticPr fontId="1"/>
  </si>
  <si>
    <r>
      <t>[Ｈ</t>
    </r>
    <r>
      <rPr>
        <vertAlign val="superscript"/>
        <sz val="10"/>
        <rFont val="ＭＳ Ｐ明朝"/>
        <family val="1"/>
        <charset val="128"/>
      </rPr>
      <t>2</t>
    </r>
    <r>
      <rPr>
        <sz val="10"/>
        <rFont val="ＭＳ Ｐ明朝"/>
        <family val="1"/>
        <charset val="128"/>
      </rPr>
      <t>][√Ｑ]－[Ｈ][Ｈ√Ｑ]</t>
    </r>
    <phoneticPr fontId="1"/>
  </si>
  <si>
    <t>＝</t>
    <phoneticPr fontId="1"/>
  </si>
  <si>
    <t>－</t>
    <phoneticPr fontId="1"/>
  </si>
  <si>
    <t>－</t>
    <phoneticPr fontId="1"/>
  </si>
  <si>
    <t>＝</t>
    <phoneticPr fontId="1"/>
  </si>
  <si>
    <t>－</t>
    <phoneticPr fontId="1"/>
  </si>
  <si>
    <t>相関係数（R）　＝</t>
    <rPh sb="0" eb="2">
      <t>ソウカン</t>
    </rPh>
    <rPh sb="2" eb="4">
      <t>ケイスウ</t>
    </rPh>
    <phoneticPr fontId="1"/>
  </si>
  <si>
    <t>ａ'</t>
    <phoneticPr fontId="1"/>
  </si>
  <si>
    <t>ｂ'</t>
    <phoneticPr fontId="1"/>
  </si>
  <si>
    <r>
      <t>ａ'</t>
    </r>
    <r>
      <rPr>
        <vertAlign val="superscript"/>
        <sz val="10"/>
        <rFont val="ＭＳ Ｐ明朝"/>
        <family val="1"/>
        <charset val="128"/>
      </rPr>
      <t>2</t>
    </r>
    <phoneticPr fontId="1"/>
  </si>
  <si>
    <t>ｂ'／ａ'</t>
    <phoneticPr fontId="1"/>
  </si>
  <si>
    <r>
      <t>ａ'</t>
    </r>
    <r>
      <rPr>
        <vertAlign val="superscript"/>
        <sz val="10"/>
        <rFont val="ＭＳ Ｐ明朝"/>
        <family val="1"/>
        <charset val="128"/>
      </rPr>
      <t>2　</t>
    </r>
    <r>
      <rPr>
        <sz val="10"/>
        <rFont val="ＭＳ Ｐ明朝"/>
        <family val="1"/>
        <charset val="128"/>
      </rPr>
      <t>（　Ｈ　±　ｂ'　／　ａ'　）</t>
    </r>
    <r>
      <rPr>
        <vertAlign val="superscript"/>
        <sz val="10"/>
        <rFont val="ＭＳ Ｐ明朝"/>
        <family val="1"/>
        <charset val="128"/>
      </rPr>
      <t>2</t>
    </r>
    <phoneticPr fontId="1"/>
  </si>
  <si>
    <t>菊川</t>
  </si>
  <si>
    <t>加茂</t>
  </si>
  <si>
    <t>24.99</t>
  </si>
  <si>
    <t>－</t>
  </si>
  <si>
    <t>0.06</t>
  </si>
  <si>
    <t>（ ２ ）</t>
  </si>
  <si>
    <t xml:space="preserve">   30'</t>
  </si>
  <si>
    <t xml:space="preserve">   31'</t>
  </si>
  <si>
    <t xml:space="preserve">   32'</t>
  </si>
  <si>
    <t xml:space="preserve">   33'</t>
  </si>
  <si>
    <t xml:space="preserve">   35'</t>
  </si>
  <si>
    <t>合計</t>
  </si>
  <si>
    <t xml:space="preserve"> 49.60</t>
  </si>
  <si>
    <t>138.0618</t>
  </si>
  <si>
    <t>3310.97</t>
  </si>
  <si>
    <t>241.5482</t>
  </si>
  <si>
    <t xml:space="preserve"> 675.7281</t>
  </si>
  <si>
    <t>675.7281</t>
  </si>
  <si>
    <t>14866.0182</t>
  </si>
  <si>
    <t>49.60</t>
  </si>
  <si>
    <t>11980.7907</t>
  </si>
  <si>
    <t>3037.3596</t>
  </si>
  <si>
    <t>2460.1600</t>
  </si>
  <si>
    <t>33348.5793</t>
  </si>
  <si>
    <t>33516.1138</t>
  </si>
  <si>
    <t>2885.2275</t>
  </si>
  <si>
    <t>577.1996</t>
  </si>
  <si>
    <t>-167.5345</t>
  </si>
  <si>
    <t>4.9987</t>
  </si>
  <si>
    <t>-0.2903</t>
  </si>
  <si>
    <t>-0.06</t>
  </si>
  <si>
    <t>0.9975</t>
  </si>
  <si>
    <t>　水位流量曲線計算書　（その３）</t>
    <rPh sb="1" eb="3">
      <t>スイイ</t>
    </rPh>
    <rPh sb="3" eb="5">
      <t>リュウリョウ</t>
    </rPh>
    <rPh sb="5" eb="7">
      <t>キョクセン</t>
    </rPh>
    <rPh sb="7" eb="10">
      <t>ケイサンショ</t>
    </rPh>
    <phoneticPr fontId="1"/>
  </si>
  <si>
    <t>H (m)</t>
    <phoneticPr fontId="1"/>
  </si>
  <si>
    <r>
      <t>√Q (m</t>
    </r>
    <r>
      <rPr>
        <vertAlign val="superscript"/>
        <sz val="11"/>
        <rFont val="ＭＳ Ｐゴシック"/>
        <family val="3"/>
        <charset val="128"/>
      </rPr>
      <t>1.5</t>
    </r>
    <r>
      <rPr>
        <sz val="11"/>
        <rFont val="ＭＳ Ｐゴシック"/>
        <family val="3"/>
        <charset val="128"/>
      </rPr>
      <t>/s</t>
    </r>
    <r>
      <rPr>
        <vertAlign val="superscript"/>
        <sz val="11"/>
        <rFont val="ＭＳ Ｐゴシック"/>
        <family val="3"/>
        <charset val="128"/>
      </rPr>
      <t>0.5</t>
    </r>
    <r>
      <rPr>
        <sz val="11"/>
        <rFont val="ＭＳ Ｐゴシック"/>
        <family val="3"/>
        <charset val="128"/>
      </rPr>
      <t>)</t>
    </r>
    <phoneticPr fontId="1"/>
  </si>
  <si>
    <t>24.99</t>
    <phoneticPr fontId="1"/>
  </si>
  <si>
    <t>↑シートその１より転記</t>
    <rPh sb="9" eb="11">
      <t>テンキ</t>
    </rPh>
    <phoneticPr fontId="1"/>
  </si>
  <si>
    <t>水準 (%)</t>
    <rPh sb="0" eb="2">
      <t>スイジュン</t>
    </rPh>
    <phoneticPr fontId="1"/>
  </si>
  <si>
    <t>α</t>
    <phoneticPr fontId="1"/>
  </si>
  <si>
    <t>データ数 n</t>
    <rPh sb="3" eb="4">
      <t>スウ</t>
    </rPh>
    <phoneticPr fontId="1"/>
  </si>
  <si>
    <t>平均H</t>
    <rPh sb="0" eb="2">
      <t>ヘイキン</t>
    </rPh>
    <phoneticPr fontId="1"/>
  </si>
  <si>
    <t>Hの偏差の平方和</t>
    <rPh sb="2" eb="4">
      <t>ヘンサ</t>
    </rPh>
    <rPh sb="5" eb="7">
      <t>ヘイホウ</t>
    </rPh>
    <rPh sb="7" eb="8">
      <t>ワ</t>
    </rPh>
    <phoneticPr fontId="1"/>
  </si>
  <si>
    <t>予測値の標準誤差</t>
    <rPh sb="0" eb="3">
      <t>ヨソクチ</t>
    </rPh>
    <rPh sb="4" eb="6">
      <t>ヒョウジュン</t>
    </rPh>
    <rPh sb="6" eb="8">
      <t>ゴサ</t>
    </rPh>
    <phoneticPr fontId="1"/>
  </si>
  <si>
    <t xml:space="preserve"> t 分布の両側逆関数の値</t>
    <phoneticPr fontId="1"/>
  </si>
  <si>
    <t>予想区間幅</t>
    <rPh sb="0" eb="2">
      <t>ヨソウ</t>
    </rPh>
    <rPh sb="2" eb="4">
      <t>クカン</t>
    </rPh>
    <rPh sb="4" eb="5">
      <t>ハバ</t>
    </rPh>
    <phoneticPr fontId="1"/>
  </si>
  <si>
    <t>信頼区間幅</t>
    <rPh sb="0" eb="2">
      <t>シンライ</t>
    </rPh>
    <rPh sb="2" eb="4">
      <t>クカン</t>
    </rPh>
    <rPh sb="4" eb="5">
      <t>ハバ</t>
    </rPh>
    <phoneticPr fontId="1"/>
  </si>
  <si>
    <t>信頼区間上限</t>
    <rPh sb="0" eb="2">
      <t>シンライ</t>
    </rPh>
    <rPh sb="2" eb="4">
      <t>クカン</t>
    </rPh>
    <rPh sb="4" eb="6">
      <t>ジョウゲン</t>
    </rPh>
    <phoneticPr fontId="1"/>
  </si>
  <si>
    <t>信頼区間下限</t>
    <rPh sb="0" eb="2">
      <t>シンライ</t>
    </rPh>
    <rPh sb="2" eb="4">
      <t>クカン</t>
    </rPh>
    <rPh sb="4" eb="6">
      <t>カゲン</t>
    </rPh>
    <phoneticPr fontId="1"/>
  </si>
  <si>
    <t>予想区間上限</t>
    <rPh sb="0" eb="2">
      <t>ヨソウ</t>
    </rPh>
    <rPh sb="2" eb="4">
      <t>クカン</t>
    </rPh>
    <rPh sb="4" eb="6">
      <t>ジョウゲン</t>
    </rPh>
    <phoneticPr fontId="1"/>
  </si>
  <si>
    <t>予想区間下限</t>
    <rPh sb="0" eb="2">
      <t>ヨソウ</t>
    </rPh>
    <rPh sb="2" eb="4">
      <t>クカン</t>
    </rPh>
    <rPh sb="4" eb="6">
      <t>カゲン</t>
    </rPh>
    <phoneticPr fontId="1"/>
  </si>
  <si>
    <t>No.</t>
    <phoneticPr fontId="1"/>
  </si>
  <si>
    <t>↑データ数に併せて引用範囲の調整が必要</t>
    <rPh sb="4" eb="5">
      <t>スウ</t>
    </rPh>
    <rPh sb="6" eb="7">
      <t>アワ</t>
    </rPh>
    <rPh sb="9" eb="11">
      <t>インヨウ</t>
    </rPh>
    <rPh sb="11" eb="13">
      <t>ハンイ</t>
    </rPh>
    <rPh sb="14" eb="16">
      <t>チョウセイ</t>
    </rPh>
    <rPh sb="17" eb="19">
      <t>ヒツヨウ</t>
    </rPh>
    <phoneticPr fontId="1"/>
  </si>
  <si>
    <t>Q</t>
    <phoneticPr fontId="1"/>
  </si>
  <si>
    <t>Clup</t>
    <phoneticPr fontId="1"/>
  </si>
  <si>
    <t>CLlow</t>
    <phoneticPr fontId="1"/>
  </si>
  <si>
    <t>PLlow</t>
    <phoneticPr fontId="1"/>
  </si>
  <si>
    <t>PLup</t>
    <phoneticPr fontId="1"/>
  </si>
  <si>
    <t>Q (m3/s)</t>
    <phoneticPr fontId="1"/>
  </si>
  <si>
    <t>観測値</t>
    <rPh sb="0" eb="3">
      <t>カンソクチ</t>
    </rPh>
    <phoneticPr fontId="1"/>
  </si>
  <si>
    <t>近似直線</t>
    <rPh sb="0" eb="2">
      <t>キンジ</t>
    </rPh>
    <rPh sb="2" eb="4">
      <t>チョクセン</t>
    </rPh>
    <phoneticPr fontId="1"/>
  </si>
  <si>
    <t>令和 x年（西暦 202x 年）</t>
    <phoneticPr fontId="1"/>
  </si>
  <si>
    <t>yyyy</t>
    <phoneticPr fontId="1"/>
  </si>
  <si>
    <t>令和 ｘ年（西暦 202ｘ 年）</t>
    <phoneticPr fontId="1"/>
  </si>
  <si>
    <t>近似曲線</t>
    <rPh sb="0" eb="2">
      <t>キンジ</t>
    </rPh>
    <rPh sb="2" eb="4">
      <t>キョクセン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</si>
</sst>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????"/>
    <numFmt numFmtId="177" formatCode="0_);[Red]\(0\)"/>
    <numFmt numFmtId="178" formatCode="0.00_);[Red]\(0.00\)"/>
    <numFmt numFmtId="179" formatCode="0.000"/>
    <numFmt numFmtId="180" formatCode="0.000_ "/>
    <numFmt numFmtId="181" formatCode="0.0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2"/>
      <name val="ＭＳ Ｐ明朝"/>
      <family val="1"/>
      <charset val="128"/>
    </font>
    <font>
      <sz val="14"/>
      <name val="ＭＳ Ｐ明朝"/>
      <family val="1"/>
      <charset val="128"/>
    </font>
    <font>
      <vertAlign val="superscript"/>
      <sz val="8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vertAlign val="superscript"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right" vertical="top"/>
    </xf>
    <xf numFmtId="49" fontId="3" fillId="0" borderId="2" xfId="0" applyNumberFormat="1" applyFont="1" applyBorder="1" applyAlignment="1">
      <alignment horizontal="right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3" fillId="0" borderId="5" xfId="0" applyFont="1" applyBorder="1" applyAlignment="1"/>
    <xf numFmtId="0" fontId="3" fillId="0" borderId="5" xfId="0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0" fontId="3" fillId="0" borderId="0" xfId="0" quotePrefix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1" xfId="0" applyNumberFormat="1" applyBorder="1" applyAlignment="1">
      <alignment horizontal="center"/>
    </xf>
    <xf numFmtId="0" fontId="0" fillId="0" borderId="32" xfId="0" applyNumberFormat="1" applyBorder="1" applyAlignment="1">
      <alignment horizontal="center"/>
    </xf>
    <xf numFmtId="0" fontId="0" fillId="0" borderId="33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34" xfId="0" applyNumberFormat="1" applyBorder="1" applyAlignment="1">
      <alignment horizontal="center"/>
    </xf>
    <xf numFmtId="0" fontId="0" fillId="0" borderId="3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34" xfId="0" applyNumberFormat="1" applyBorder="1" applyAlignment="1">
      <alignment horizontal="center"/>
    </xf>
    <xf numFmtId="49" fontId="0" fillId="0" borderId="35" xfId="0" applyNumberFormat="1" applyBorder="1" applyAlignment="1">
      <alignment horizontal="center"/>
    </xf>
    <xf numFmtId="0" fontId="0" fillId="0" borderId="6" xfId="0" applyBorder="1"/>
    <xf numFmtId="0" fontId="0" fillId="0" borderId="34" xfId="0" applyBorder="1"/>
    <xf numFmtId="0" fontId="0" fillId="0" borderId="35" xfId="0" applyBorder="1"/>
    <xf numFmtId="0" fontId="0" fillId="0" borderId="7" xfId="0" applyBorder="1"/>
    <xf numFmtId="0" fontId="0" fillId="0" borderId="36" xfId="0" applyBorder="1"/>
    <xf numFmtId="0" fontId="0" fillId="0" borderId="37" xfId="0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180" fontId="0" fillId="0" borderId="0" xfId="0" applyNumberFormat="1" applyAlignment="1">
      <alignment horizontal="center"/>
    </xf>
    <xf numFmtId="0" fontId="0" fillId="0" borderId="39" xfId="0" applyNumberFormat="1" applyBorder="1" applyAlignment="1">
      <alignment horizontal="center"/>
    </xf>
    <xf numFmtId="0" fontId="0" fillId="0" borderId="40" xfId="0" applyNumberFormat="1" applyBorder="1" applyAlignment="1">
      <alignment horizontal="center"/>
    </xf>
    <xf numFmtId="181" fontId="0" fillId="0" borderId="38" xfId="0" applyNumberFormat="1" applyBorder="1" applyAlignment="1">
      <alignment horizontal="center"/>
    </xf>
    <xf numFmtId="181" fontId="0" fillId="0" borderId="39" xfId="0" applyNumberFormat="1" applyBorder="1" applyAlignment="1">
      <alignment horizont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177" fontId="3" fillId="0" borderId="13" xfId="0" applyNumberFormat="1" applyFont="1" applyBorder="1" applyAlignment="1">
      <alignment horizontal="center" vertical="center"/>
    </xf>
    <xf numFmtId="177" fontId="3" fillId="0" borderId="18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49" fontId="3" fillId="0" borderId="0" xfId="0" applyNumberFormat="1" applyFont="1" applyAlignment="1">
      <alignment horizontal="right" vertical="top"/>
    </xf>
    <xf numFmtId="49" fontId="3" fillId="0" borderId="27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49" fontId="3" fillId="0" borderId="12" xfId="0" applyNumberFormat="1" applyFont="1" applyBorder="1" applyAlignment="1">
      <alignment vertical="center"/>
    </xf>
    <xf numFmtId="49" fontId="3" fillId="0" borderId="18" xfId="0" applyNumberFormat="1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78" fontId="3" fillId="0" borderId="12" xfId="0" applyNumberFormat="1" applyFont="1" applyBorder="1" applyAlignment="1">
      <alignment horizontal="center" vertical="center"/>
    </xf>
    <xf numFmtId="178" fontId="3" fillId="0" borderId="18" xfId="0" applyNumberFormat="1" applyFont="1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0" fillId="0" borderId="16" xfId="0" applyNumberFormat="1" applyBorder="1" applyAlignment="1">
      <alignment vertical="center"/>
    </xf>
    <xf numFmtId="49" fontId="0" fillId="0" borderId="17" xfId="0" applyNumberForma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3" xfId="0" applyBorder="1"/>
    <xf numFmtId="0" fontId="0" fillId="0" borderId="18" xfId="0" applyBorder="1"/>
    <xf numFmtId="49" fontId="3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3" fillId="0" borderId="29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center"/>
    </xf>
    <xf numFmtId="0" fontId="3" fillId="0" borderId="29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/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right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3" fillId="0" borderId="0" xfId="0" applyNumberFormat="1" applyFont="1" applyBorder="1" applyAlignment="1">
      <alignment horizontal="right"/>
    </xf>
    <xf numFmtId="49" fontId="3" fillId="0" borderId="21" xfId="0" applyNumberFormat="1" applyFont="1" applyBorder="1" applyAlignment="1">
      <alignment horizontal="right"/>
    </xf>
    <xf numFmtId="49" fontId="3" fillId="0" borderId="29" xfId="0" applyNumberFormat="1" applyFont="1" applyBorder="1" applyAlignment="1">
      <alignment horizontal="right" vertical="top"/>
    </xf>
    <xf numFmtId="49" fontId="3" fillId="0" borderId="0" xfId="0" applyNumberFormat="1" applyFont="1" applyBorder="1" applyAlignment="1">
      <alignment horizontal="right" vertical="top"/>
    </xf>
    <xf numFmtId="176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3" fillId="0" borderId="2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7009616755652021"/>
          <c:y val="2.4094352371542171E-2"/>
          <c:w val="0.80046050581705452"/>
          <c:h val="0.81627568222794922"/>
        </c:manualLayout>
      </c:layout>
      <c:scatterChart>
        <c:scatterStyle val="lineMarker"/>
        <c:varyColors val="0"/>
        <c:ser>
          <c:idx val="2"/>
          <c:order val="0"/>
          <c:tx>
            <c:strRef>
              <c:f>'水位流量曲線計算書（その３）'!$D$2</c:f>
              <c:strCache>
                <c:ptCount val="1"/>
                <c:pt idx="0">
                  <c:v>観測値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'水位流量曲線計算書（その３）'!$B$4:$B$25</c:f>
              <c:numCache>
                <c:formatCode>General</c:formatCode>
                <c:ptCount val="22"/>
                <c:pt idx="0">
                  <c:v>2.81</c:v>
                </c:pt>
                <c:pt idx="1">
                  <c:v>3.32</c:v>
                </c:pt>
                <c:pt idx="2">
                  <c:v>4.29</c:v>
                </c:pt>
                <c:pt idx="3">
                  <c:v>3.87</c:v>
                </c:pt>
                <c:pt idx="4">
                  <c:v>0.45</c:v>
                </c:pt>
                <c:pt idx="5">
                  <c:v>1.82</c:v>
                </c:pt>
                <c:pt idx="6">
                  <c:v>2.54</c:v>
                </c:pt>
                <c:pt idx="7">
                  <c:v>2.54</c:v>
                </c:pt>
                <c:pt idx="8">
                  <c:v>2.2799999999999998</c:v>
                </c:pt>
                <c:pt idx="9">
                  <c:v>2.06</c:v>
                </c:pt>
                <c:pt idx="10">
                  <c:v>1.97</c:v>
                </c:pt>
                <c:pt idx="11">
                  <c:v>1.82</c:v>
                </c:pt>
                <c:pt idx="12">
                  <c:v>1.73</c:v>
                </c:pt>
                <c:pt idx="13">
                  <c:v>1.51</c:v>
                </c:pt>
                <c:pt idx="14">
                  <c:v>0.5</c:v>
                </c:pt>
                <c:pt idx="15">
                  <c:v>0.45</c:v>
                </c:pt>
                <c:pt idx="16">
                  <c:v>3.57</c:v>
                </c:pt>
                <c:pt idx="17">
                  <c:v>3.39</c:v>
                </c:pt>
                <c:pt idx="18">
                  <c:v>3.04</c:v>
                </c:pt>
                <c:pt idx="19">
                  <c:v>2.72</c:v>
                </c:pt>
                <c:pt idx="20">
                  <c:v>2.42</c:v>
                </c:pt>
                <c:pt idx="21">
                  <c:v>0.5</c:v>
                </c:pt>
              </c:numCache>
            </c:numRef>
          </c:xVal>
          <c:yVal>
            <c:numRef>
              <c:f>'水位流量曲線計算書（その３）'!$C$4:$C$25</c:f>
              <c:numCache>
                <c:formatCode>General</c:formatCode>
                <c:ptCount val="22"/>
                <c:pt idx="0">
                  <c:v>14.17</c:v>
                </c:pt>
                <c:pt idx="1">
                  <c:v>16.191700000000001</c:v>
                </c:pt>
                <c:pt idx="2">
                  <c:v>21.007400000000001</c:v>
                </c:pt>
                <c:pt idx="3">
                  <c:v>19.4466</c:v>
                </c:pt>
                <c:pt idx="4">
                  <c:v>1.8734999999999999</c:v>
                </c:pt>
                <c:pt idx="5">
                  <c:v>8.4946999999999999</c:v>
                </c:pt>
                <c:pt idx="6">
                  <c:v>12.997299999999999</c:v>
                </c:pt>
                <c:pt idx="7">
                  <c:v>12.4374</c:v>
                </c:pt>
                <c:pt idx="8">
                  <c:v>11.218299999999999</c:v>
                </c:pt>
                <c:pt idx="9">
                  <c:v>9.6808999999999994</c:v>
                </c:pt>
                <c:pt idx="10">
                  <c:v>8.7184000000000008</c:v>
                </c:pt>
                <c:pt idx="11">
                  <c:v>8.8617000000000008</c:v>
                </c:pt>
                <c:pt idx="12">
                  <c:v>7.6740000000000004</c:v>
                </c:pt>
                <c:pt idx="13">
                  <c:v>7.8192000000000004</c:v>
                </c:pt>
                <c:pt idx="14">
                  <c:v>2.508</c:v>
                </c:pt>
                <c:pt idx="15">
                  <c:v>2.1213000000000002</c:v>
                </c:pt>
                <c:pt idx="16">
                  <c:v>17.793500000000002</c:v>
                </c:pt>
                <c:pt idx="17">
                  <c:v>16.918900000000001</c:v>
                </c:pt>
                <c:pt idx="18">
                  <c:v>14.7719</c:v>
                </c:pt>
                <c:pt idx="19">
                  <c:v>12.5419</c:v>
                </c:pt>
                <c:pt idx="20">
                  <c:v>11.823700000000001</c:v>
                </c:pt>
                <c:pt idx="21">
                  <c:v>2.4779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6A8-40DD-8E93-9AC53B384DD0}"/>
            </c:ext>
          </c:extLst>
        </c:ser>
        <c:ser>
          <c:idx val="3"/>
          <c:order val="1"/>
          <c:tx>
            <c:strRef>
              <c:f>'水位流量曲線計算書（その３）'!$K$2</c:f>
              <c:strCache>
                <c:ptCount val="1"/>
                <c:pt idx="0">
                  <c:v>近似直線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'水位流量曲線計算書（その３）'!$K$4:$K$13</c:f>
              <c:numCache>
                <c:formatCode>0.00</c:formatCode>
                <c:ptCount val="10"/>
                <c:pt idx="0">
                  <c:v>1.9591501168053456</c:v>
                </c:pt>
                <c:pt idx="1">
                  <c:v>4.0919127424204707</c:v>
                </c:pt>
                <c:pt idx="2">
                  <c:v>6.2246753680355953</c:v>
                </c:pt>
                <c:pt idx="3">
                  <c:v>8.3574379936507199</c:v>
                </c:pt>
                <c:pt idx="4">
                  <c:v>10.490200619265847</c:v>
                </c:pt>
                <c:pt idx="5">
                  <c:v>12.622963244880973</c:v>
                </c:pt>
                <c:pt idx="6">
                  <c:v>14.755725870496097</c:v>
                </c:pt>
                <c:pt idx="7">
                  <c:v>16.888488496111222</c:v>
                </c:pt>
                <c:pt idx="8">
                  <c:v>19.021251121726348</c:v>
                </c:pt>
                <c:pt idx="9">
                  <c:v>21.154013747341473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6A8-40DD-8E93-9AC53B384DD0}"/>
            </c:ext>
          </c:extLst>
        </c:ser>
        <c:ser>
          <c:idx val="4"/>
          <c:order val="2"/>
          <c:tx>
            <c:strRef>
              <c:f>'水位流量曲線計算書（その３）'!$Q$3</c:f>
              <c:strCache>
                <c:ptCount val="1"/>
                <c:pt idx="0">
                  <c:v>予想区間下限</c:v>
                </c:pt>
              </c:strCache>
            </c:strRef>
          </c:tx>
          <c:spPr>
            <a:ln w="19050">
              <a:solidFill>
                <a:srgbClr val="4F81BD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'水位流量曲線計算書（その３）'!$Q$4:$Q$13</c:f>
              <c:numCache>
                <c:formatCode>0.000</c:formatCode>
                <c:ptCount val="10"/>
                <c:pt idx="0">
                  <c:v>1.0374260882529138</c:v>
                </c:pt>
                <c:pt idx="1">
                  <c:v>3.1908127480218784</c:v>
                </c:pt>
                <c:pt idx="2">
                  <c:v>5.3389735877328253</c:v>
                </c:pt>
                <c:pt idx="3">
                  <c:v>7.4816329263041181</c:v>
                </c:pt>
                <c:pt idx="4">
                  <c:v>9.6186033401394102</c:v>
                </c:pt>
                <c:pt idx="5">
                  <c:v>11.749802580052691</c:v>
                </c:pt>
                <c:pt idx="6">
                  <c:v>13.875261388044782</c:v>
                </c:pt>
                <c:pt idx="7">
                  <c:v>15.995120547421944</c:v>
                </c:pt>
                <c:pt idx="8">
                  <c:v>18.109617803300321</c:v>
                </c:pt>
                <c:pt idx="9">
                  <c:v>20.219067357746997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6A8-40DD-8E93-9AC53B384DD0}"/>
            </c:ext>
          </c:extLst>
        </c:ser>
        <c:ser>
          <c:idx val="5"/>
          <c:order val="3"/>
          <c:tx>
            <c:strRef>
              <c:f>'水位流量曲線計算書（その３）'!$P$3</c:f>
              <c:strCache>
                <c:ptCount val="1"/>
                <c:pt idx="0">
                  <c:v>予想区間上限</c:v>
                </c:pt>
              </c:strCache>
            </c:strRef>
          </c:tx>
          <c:spPr>
            <a:ln w="19050">
              <a:solidFill>
                <a:srgbClr val="4F81BD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'水位流量曲線計算書（その３）'!$P$4:$P$13</c:f>
              <c:numCache>
                <c:formatCode>0.000</c:formatCode>
                <c:ptCount val="10"/>
                <c:pt idx="0">
                  <c:v>2.8808741453577773</c:v>
                </c:pt>
                <c:pt idx="1">
                  <c:v>4.9930127368190629</c:v>
                </c:pt>
                <c:pt idx="2">
                  <c:v>7.1103771483383653</c:v>
                </c:pt>
                <c:pt idx="3">
                  <c:v>9.2332430609973226</c:v>
                </c:pt>
                <c:pt idx="4">
                  <c:v>11.361797898392284</c:v>
                </c:pt>
                <c:pt idx="5">
                  <c:v>13.496123909709254</c:v>
                </c:pt>
                <c:pt idx="6">
                  <c:v>15.636190352947411</c:v>
                </c:pt>
                <c:pt idx="7">
                  <c:v>17.7818564448005</c:v>
                </c:pt>
                <c:pt idx="8">
                  <c:v>19.932884440152375</c:v>
                </c:pt>
                <c:pt idx="9">
                  <c:v>22.088960136935949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6A8-40DD-8E93-9AC53B384DD0}"/>
            </c:ext>
          </c:extLst>
        </c:ser>
        <c:ser>
          <c:idx val="1"/>
          <c:order val="4"/>
          <c:tx>
            <c:strRef>
              <c:f>'水位流量曲線計算書（その３）'!$N$3</c:f>
              <c:strCache>
                <c:ptCount val="1"/>
                <c:pt idx="0">
                  <c:v>信頼区間下限</c:v>
                </c:pt>
              </c:strCache>
            </c:strRef>
          </c:tx>
          <c:spPr>
            <a:ln w="19050">
              <a:solidFill>
                <a:srgbClr val="9BBB59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'水位流量曲線計算書（その３）'!$N$4:$N$13</c:f>
              <c:numCache>
                <c:formatCode>0.000</c:formatCode>
                <c:ptCount val="10"/>
                <c:pt idx="0">
                  <c:v>1.6081846974960949</c:v>
                </c:pt>
                <c:pt idx="1">
                  <c:v>3.7993674627710847</c:v>
                </c:pt>
                <c:pt idx="2">
                  <c:v>5.9836998830345447</c:v>
                </c:pt>
                <c:pt idx="3">
                  <c:v>8.1558541234378978</c:v>
                </c:pt>
                <c:pt idx="4">
                  <c:v>10.307763348620281</c:v>
                </c:pt>
                <c:pt idx="5">
                  <c:v>12.433197369804969</c:v>
                </c:pt>
                <c:pt idx="6">
                  <c:v>14.534775094081407</c:v>
                </c:pt>
                <c:pt idx="7">
                  <c:v>16.620705314254554</c:v>
                </c:pt>
                <c:pt idx="8">
                  <c:v>18.697713105406095</c:v>
                </c:pt>
                <c:pt idx="9">
                  <c:v>20.76966196556371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6A8-40DD-8E93-9AC53B384DD0}"/>
            </c:ext>
          </c:extLst>
        </c:ser>
        <c:ser>
          <c:idx val="0"/>
          <c:order val="5"/>
          <c:tx>
            <c:strRef>
              <c:f>'水位流量曲線計算書（その３）'!$M$3</c:f>
              <c:strCache>
                <c:ptCount val="1"/>
                <c:pt idx="0">
                  <c:v>信頼区間上限</c:v>
                </c:pt>
              </c:strCache>
            </c:strRef>
          </c:tx>
          <c:spPr>
            <a:ln w="19050">
              <a:solidFill>
                <a:srgbClr val="9BBB59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'水位流量曲線計算書（その３）'!$M$4:$M$13</c:f>
              <c:numCache>
                <c:formatCode>0.000</c:formatCode>
                <c:ptCount val="10"/>
                <c:pt idx="0">
                  <c:v>2.3101155361145964</c:v>
                </c:pt>
                <c:pt idx="1">
                  <c:v>4.3844580220698566</c:v>
                </c:pt>
                <c:pt idx="2">
                  <c:v>6.4656508530366459</c:v>
                </c:pt>
                <c:pt idx="3">
                  <c:v>8.559021863863542</c:v>
                </c:pt>
                <c:pt idx="4">
                  <c:v>10.672637889911414</c:v>
                </c:pt>
                <c:pt idx="5">
                  <c:v>12.812729119956977</c:v>
                </c:pt>
                <c:pt idx="6">
                  <c:v>14.976676646910786</c:v>
                </c:pt>
                <c:pt idx="7">
                  <c:v>17.15627167796789</c:v>
                </c:pt>
                <c:pt idx="8">
                  <c:v>19.3447891380466</c:v>
                </c:pt>
                <c:pt idx="9">
                  <c:v>21.538365529119236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6A8-40DD-8E93-9AC53B384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111887"/>
        <c:axId val="900513471"/>
      </c:scatterChart>
      <c:valAx>
        <c:axId val="632111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H (m)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900513471"/>
        <c:crossesAt val="-10"/>
        <c:crossBetween val="midCat"/>
      </c:valAx>
      <c:valAx>
        <c:axId val="900513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√</a:t>
                </a:r>
                <a:r>
                  <a:rPr lang="en-US" altLang="ja-JP"/>
                  <a:t>Q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632111887"/>
        <c:crossesAt val="-221310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9516787443852926"/>
          <c:y val="7.6029365079365085E-2"/>
          <c:w val="0.31538879151465593"/>
          <c:h val="0.3509818279084541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b="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7009616755652021"/>
          <c:y val="2.4094352371542171E-2"/>
          <c:w val="0.80046050581705452"/>
          <c:h val="0.81627568222794922"/>
        </c:manualLayout>
      </c:layout>
      <c:scatterChart>
        <c:scatterStyle val="lineMarker"/>
        <c:varyColors val="0"/>
        <c:ser>
          <c:idx val="2"/>
          <c:order val="0"/>
          <c:tx>
            <c:strRef>
              <c:f>'水位流量曲線計算書（その３）'!$D$2</c:f>
              <c:strCache>
                <c:ptCount val="1"/>
                <c:pt idx="0">
                  <c:v>観測値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'水位流量曲線計算書（その３）'!$B$4:$B$25</c:f>
              <c:numCache>
                <c:formatCode>General</c:formatCode>
                <c:ptCount val="22"/>
                <c:pt idx="0">
                  <c:v>2.81</c:v>
                </c:pt>
                <c:pt idx="1">
                  <c:v>3.32</c:v>
                </c:pt>
                <c:pt idx="2">
                  <c:v>4.29</c:v>
                </c:pt>
                <c:pt idx="3">
                  <c:v>3.87</c:v>
                </c:pt>
                <c:pt idx="4">
                  <c:v>0.45</c:v>
                </c:pt>
                <c:pt idx="5">
                  <c:v>1.82</c:v>
                </c:pt>
                <c:pt idx="6">
                  <c:v>2.54</c:v>
                </c:pt>
                <c:pt idx="7">
                  <c:v>2.54</c:v>
                </c:pt>
                <c:pt idx="8">
                  <c:v>2.2799999999999998</c:v>
                </c:pt>
                <c:pt idx="9">
                  <c:v>2.06</c:v>
                </c:pt>
                <c:pt idx="10">
                  <c:v>1.97</c:v>
                </c:pt>
                <c:pt idx="11">
                  <c:v>1.82</c:v>
                </c:pt>
                <c:pt idx="12">
                  <c:v>1.73</c:v>
                </c:pt>
                <c:pt idx="13">
                  <c:v>1.51</c:v>
                </c:pt>
                <c:pt idx="14">
                  <c:v>0.5</c:v>
                </c:pt>
                <c:pt idx="15">
                  <c:v>0.45</c:v>
                </c:pt>
                <c:pt idx="16">
                  <c:v>3.57</c:v>
                </c:pt>
                <c:pt idx="17">
                  <c:v>3.39</c:v>
                </c:pt>
                <c:pt idx="18">
                  <c:v>3.04</c:v>
                </c:pt>
                <c:pt idx="19">
                  <c:v>2.72</c:v>
                </c:pt>
                <c:pt idx="20">
                  <c:v>2.42</c:v>
                </c:pt>
                <c:pt idx="21">
                  <c:v>0.5</c:v>
                </c:pt>
              </c:numCache>
            </c:numRef>
          </c:xVal>
          <c:yVal>
            <c:numRef>
              <c:f>'水位流量曲線計算書（その３）'!$D$4:$D$25</c:f>
              <c:numCache>
                <c:formatCode>0.0</c:formatCode>
                <c:ptCount val="22"/>
                <c:pt idx="0">
                  <c:v>200.78889999999998</c:v>
                </c:pt>
                <c:pt idx="1">
                  <c:v>262.17114889000004</c:v>
                </c:pt>
                <c:pt idx="2">
                  <c:v>441.31085476000004</c:v>
                </c:pt>
                <c:pt idx="3">
                  <c:v>378.17025156</c:v>
                </c:pt>
                <c:pt idx="4">
                  <c:v>3.5100022499999999</c:v>
                </c:pt>
                <c:pt idx="5">
                  <c:v>72.159928089999994</c:v>
                </c:pt>
                <c:pt idx="6">
                  <c:v>168.92980728999999</c:v>
                </c:pt>
                <c:pt idx="7">
                  <c:v>154.68891876000001</c:v>
                </c:pt>
                <c:pt idx="8">
                  <c:v>125.85025488999999</c:v>
                </c:pt>
                <c:pt idx="9">
                  <c:v>93.719824809999992</c:v>
                </c:pt>
                <c:pt idx="10">
                  <c:v>76.010498560000016</c:v>
                </c:pt>
                <c:pt idx="11">
                  <c:v>78.52972689000002</c:v>
                </c:pt>
                <c:pt idx="12">
                  <c:v>58.890276000000007</c:v>
                </c:pt>
                <c:pt idx="13">
                  <c:v>61.139888640000002</c:v>
                </c:pt>
                <c:pt idx="14">
                  <c:v>6.2900640000000001</c:v>
                </c:pt>
                <c:pt idx="15">
                  <c:v>4.4999136900000005</c:v>
                </c:pt>
                <c:pt idx="16">
                  <c:v>316.60864225000006</c:v>
                </c:pt>
                <c:pt idx="17">
                  <c:v>286.24917721000003</c:v>
                </c:pt>
                <c:pt idx="18">
                  <c:v>218.20902961000002</c:v>
                </c:pt>
                <c:pt idx="19">
                  <c:v>157.29925560999999</c:v>
                </c:pt>
                <c:pt idx="20">
                  <c:v>139.79988169000001</c:v>
                </c:pt>
                <c:pt idx="21">
                  <c:v>6.13998841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1D-4786-9B75-92B120A90477}"/>
            </c:ext>
          </c:extLst>
        </c:ser>
        <c:ser>
          <c:idx val="3"/>
          <c:order val="1"/>
          <c:tx>
            <c:strRef>
              <c:f>'水位流量曲線計算書（その３）'!$R$2</c:f>
              <c:strCache>
                <c:ptCount val="1"/>
                <c:pt idx="0">
                  <c:v>近似曲線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'水位流量曲線計算書（その３）'!$R$4:$R$13</c:f>
              <c:numCache>
                <c:formatCode>0.000_ </c:formatCode>
                <c:ptCount val="10"/>
                <c:pt idx="0">
                  <c:v>3.8382691801783992</c:v>
                </c:pt>
                <c:pt idx="1">
                  <c:v>16.743749891583018</c:v>
                </c:pt>
                <c:pt idx="2">
                  <c:v>38.746583437429074</c:v>
                </c:pt>
                <c:pt idx="3">
                  <c:v>69.846769817716577</c:v>
                </c:pt>
                <c:pt idx="4">
                  <c:v>110.04430903244557</c:v>
                </c:pt>
                <c:pt idx="5">
                  <c:v>159.33920108161598</c:v>
                </c:pt>
                <c:pt idx="6">
                  <c:v>217.73144596522778</c:v>
                </c:pt>
                <c:pt idx="7">
                  <c:v>285.2210436832811</c:v>
                </c:pt>
                <c:pt idx="8">
                  <c:v>361.80799423577582</c:v>
                </c:pt>
                <c:pt idx="9">
                  <c:v>447.49229762271204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1D-4786-9B75-92B120A90477}"/>
            </c:ext>
          </c:extLst>
        </c:ser>
        <c:ser>
          <c:idx val="4"/>
          <c:order val="2"/>
          <c:tx>
            <c:strRef>
              <c:f>'水位流量曲線計算書（その３）'!$Q$3</c:f>
              <c:strCache>
                <c:ptCount val="1"/>
                <c:pt idx="0">
                  <c:v>予想区間下限</c:v>
                </c:pt>
              </c:strCache>
            </c:strRef>
          </c:tx>
          <c:spPr>
            <a:ln w="19050">
              <a:solidFill>
                <a:srgbClr val="4F81BD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'水位流量曲線計算書（その３）'!$V$4:$V$13</c:f>
              <c:numCache>
                <c:formatCode>0.000_ </c:formatCode>
                <c:ptCount val="10"/>
                <c:pt idx="0">
                  <c:v>1.0762528885877425</c:v>
                </c:pt>
                <c:pt idx="1">
                  <c:v>10.181285992938932</c:v>
                </c:pt>
                <c:pt idx="2">
                  <c:v>28.504638970508715</c:v>
                </c:pt>
                <c:pt idx="3">
                  <c:v>55.974831243957922</c:v>
                </c:pt>
                <c:pt idx="4">
                  <c:v>92.517530214941019</c:v>
                </c:pt>
                <c:pt idx="5">
                  <c:v>138.05786067021288</c:v>
                </c:pt>
                <c:pt idx="6">
                  <c:v>192.52287858656641</c:v>
                </c:pt>
                <c:pt idx="7">
                  <c:v>255.84388132655968</c:v>
                </c:pt>
                <c:pt idx="8">
                  <c:v>327.95825698161195</c:v>
                </c:pt>
                <c:pt idx="9">
                  <c:v>408.81068481711014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1D-4786-9B75-92B120A90477}"/>
            </c:ext>
          </c:extLst>
        </c:ser>
        <c:ser>
          <c:idx val="5"/>
          <c:order val="3"/>
          <c:tx>
            <c:strRef>
              <c:f>'水位流量曲線計算書（その３）'!$P$3</c:f>
              <c:strCache>
                <c:ptCount val="1"/>
                <c:pt idx="0">
                  <c:v>予想区間上限</c:v>
                </c:pt>
              </c:strCache>
            </c:strRef>
          </c:tx>
          <c:spPr>
            <a:ln w="19050">
              <a:solidFill>
                <a:srgbClr val="4F81BD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'水位流量曲線計算書（その３）'!$U$4:$U$13</c:f>
              <c:numCache>
                <c:formatCode>0.000_ </c:formatCode>
                <c:ptCount val="10"/>
                <c:pt idx="0">
                  <c:v>8.2994358413909044</c:v>
                </c:pt>
                <c:pt idx="1">
                  <c:v>24.93017619003739</c:v>
                </c:pt>
                <c:pt idx="2">
                  <c:v>50.55746319161242</c:v>
                </c:pt>
                <c:pt idx="3">
                  <c:v>85.252777423455214</c:v>
                </c:pt>
                <c:pt idx="4">
                  <c:v>129.09045148391132</c:v>
                </c:pt>
                <c:pt idx="5">
                  <c:v>182.14536058622582</c:v>
                </c:pt>
                <c:pt idx="6">
                  <c:v>244.49044875360568</c:v>
                </c:pt>
                <c:pt idx="7">
                  <c:v>316.19441862349305</c:v>
                </c:pt>
                <c:pt idx="8">
                  <c:v>397.31988210446866</c:v>
                </c:pt>
                <c:pt idx="9">
                  <c:v>487.92215993114542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1D-4786-9B75-92B120A90477}"/>
            </c:ext>
          </c:extLst>
        </c:ser>
        <c:ser>
          <c:idx val="1"/>
          <c:order val="4"/>
          <c:tx>
            <c:strRef>
              <c:f>'水位流量曲線計算書（その３）'!$N$3</c:f>
              <c:strCache>
                <c:ptCount val="1"/>
                <c:pt idx="0">
                  <c:v>信頼区間下限</c:v>
                </c:pt>
              </c:strCache>
            </c:strRef>
          </c:tx>
          <c:spPr>
            <a:ln w="19050">
              <a:solidFill>
                <a:srgbClr val="9BBB59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'水位流量曲線計算書（その３）'!$T$4:$T$13</c:f>
              <c:numCache>
                <c:formatCode>0.000_ </c:formatCode>
                <c:ptCount val="10"/>
                <c:pt idx="0">
                  <c:v>2.5862580212606066</c:v>
                </c:pt>
                <c:pt idx="1">
                  <c:v>14.435193117163589</c:v>
                </c:pt>
                <c:pt idx="2">
                  <c:v>35.80466429022762</c:v>
                </c:pt>
                <c:pt idx="3">
                  <c:v>66.517956482798965</c:v>
                </c:pt>
                <c:pt idx="4">
                  <c:v>106.24998525115959</c:v>
                </c:pt>
                <c:pt idx="5">
                  <c:v>154.5843968365252</c:v>
                </c:pt>
                <c:pt idx="6">
                  <c:v>211.2596870355292</c:v>
                </c:pt>
                <c:pt idx="7">
                  <c:v>276.24784514328957</c:v>
                </c:pt>
                <c:pt idx="8">
                  <c:v>349.60447537207483</c:v>
                </c:pt>
                <c:pt idx="9">
                  <c:v>431.37885816378378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41D-4786-9B75-92B120A90477}"/>
            </c:ext>
          </c:extLst>
        </c:ser>
        <c:ser>
          <c:idx val="0"/>
          <c:order val="5"/>
          <c:tx>
            <c:strRef>
              <c:f>'水位流量曲線計算書（その３）'!$M$3</c:f>
              <c:strCache>
                <c:ptCount val="1"/>
                <c:pt idx="0">
                  <c:v>信頼区間上限</c:v>
                </c:pt>
              </c:strCache>
            </c:strRef>
          </c:tx>
          <c:spPr>
            <a:ln w="19050">
              <a:solidFill>
                <a:srgbClr val="9BBB59"/>
              </a:solidFill>
            </a:ln>
          </c:spPr>
          <c:marker>
            <c:symbol val="none"/>
          </c:marker>
          <c:x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xVal>
          <c:yVal>
            <c:numRef>
              <c:f>'水位流量曲線計算書（その３）'!$S$4:$S$13</c:f>
              <c:numCache>
                <c:formatCode>0.000_ </c:formatCode>
                <c:ptCount val="10"/>
                <c:pt idx="0">
                  <c:v>5.3366337901980296</c:v>
                </c:pt>
                <c:pt idx="1">
                  <c:v>19.223472147292718</c:v>
                </c:pt>
                <c:pt idx="2">
                  <c:v>41.804640953373507</c:v>
                </c:pt>
                <c:pt idx="3">
                  <c:v>73.256855266094135</c:v>
                </c:pt>
                <c:pt idx="4">
                  <c:v>113.90519952917276</c:v>
                </c:pt>
                <c:pt idx="5">
                  <c:v>164.16602750139347</c:v>
                </c:pt>
                <c:pt idx="6">
                  <c:v>224.30084338612289</c:v>
                </c:pt>
                <c:pt idx="7">
                  <c:v>294.33765788824314</c:v>
                </c:pt>
                <c:pt idx="8">
                  <c:v>374.22086679548573</c:v>
                </c:pt>
                <c:pt idx="9">
                  <c:v>463.90118966595173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1D-4786-9B75-92B120A90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111887"/>
        <c:axId val="900513471"/>
      </c:scatterChart>
      <c:valAx>
        <c:axId val="632111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H (m)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900513471"/>
        <c:crossesAt val="-10"/>
        <c:crossBetween val="midCat"/>
      </c:valAx>
      <c:valAx>
        <c:axId val="900513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Q (m</a:t>
                </a:r>
                <a:r>
                  <a:rPr lang="en-US" altLang="ja-JP" baseline="30000"/>
                  <a:t>3</a:t>
                </a:r>
                <a:r>
                  <a:rPr lang="en-US" altLang="ja-JP"/>
                  <a:t>/s)</a:t>
                </a:r>
                <a:endParaRPr lang="ja-JP" altLang="en-US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632111887"/>
        <c:crossesAt val="-221310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9516787443852926"/>
          <c:y val="7.6029365079365085E-2"/>
          <c:w val="0.31538879151465593"/>
          <c:h val="0.3509818279084541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b="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7009616755652021"/>
          <c:y val="2.4094352371542171E-2"/>
          <c:w val="0.80046050581705452"/>
          <c:h val="0.81627568222794922"/>
        </c:manualLayout>
      </c:layout>
      <c:scatterChart>
        <c:scatterStyle val="lineMarker"/>
        <c:varyColors val="0"/>
        <c:ser>
          <c:idx val="2"/>
          <c:order val="0"/>
          <c:tx>
            <c:strRef>
              <c:f>'水位流量曲線計算書（その３）'!$D$2</c:f>
              <c:strCache>
                <c:ptCount val="1"/>
                <c:pt idx="0">
                  <c:v>観測値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'水位流量曲線計算書（その３）'!$D$4:$D$25</c:f>
              <c:numCache>
                <c:formatCode>0.0</c:formatCode>
                <c:ptCount val="22"/>
                <c:pt idx="0">
                  <c:v>200.78889999999998</c:v>
                </c:pt>
                <c:pt idx="1">
                  <c:v>262.17114889000004</c:v>
                </c:pt>
                <c:pt idx="2">
                  <c:v>441.31085476000004</c:v>
                </c:pt>
                <c:pt idx="3">
                  <c:v>378.17025156</c:v>
                </c:pt>
                <c:pt idx="4">
                  <c:v>3.5100022499999999</c:v>
                </c:pt>
                <c:pt idx="5">
                  <c:v>72.159928089999994</c:v>
                </c:pt>
                <c:pt idx="6">
                  <c:v>168.92980728999999</c:v>
                </c:pt>
                <c:pt idx="7">
                  <c:v>154.68891876000001</c:v>
                </c:pt>
                <c:pt idx="8">
                  <c:v>125.85025488999999</c:v>
                </c:pt>
                <c:pt idx="9">
                  <c:v>93.719824809999992</c:v>
                </c:pt>
                <c:pt idx="10">
                  <c:v>76.010498560000016</c:v>
                </c:pt>
                <c:pt idx="11">
                  <c:v>78.52972689000002</c:v>
                </c:pt>
                <c:pt idx="12">
                  <c:v>58.890276000000007</c:v>
                </c:pt>
                <c:pt idx="13">
                  <c:v>61.139888640000002</c:v>
                </c:pt>
                <c:pt idx="14">
                  <c:v>6.2900640000000001</c:v>
                </c:pt>
                <c:pt idx="15">
                  <c:v>4.4999136900000005</c:v>
                </c:pt>
                <c:pt idx="16">
                  <c:v>316.60864225000006</c:v>
                </c:pt>
                <c:pt idx="17">
                  <c:v>286.24917721000003</c:v>
                </c:pt>
                <c:pt idx="18">
                  <c:v>218.20902961000002</c:v>
                </c:pt>
                <c:pt idx="19">
                  <c:v>157.29925560999999</c:v>
                </c:pt>
                <c:pt idx="20">
                  <c:v>139.79988169000001</c:v>
                </c:pt>
                <c:pt idx="21">
                  <c:v>6.13998841</c:v>
                </c:pt>
              </c:numCache>
            </c:numRef>
          </c:xVal>
          <c:yVal>
            <c:numRef>
              <c:f>'水位流量曲線計算書（その３）'!$B$4:$B$25</c:f>
              <c:numCache>
                <c:formatCode>General</c:formatCode>
                <c:ptCount val="22"/>
                <c:pt idx="0">
                  <c:v>2.81</c:v>
                </c:pt>
                <c:pt idx="1">
                  <c:v>3.32</c:v>
                </c:pt>
                <c:pt idx="2">
                  <c:v>4.29</c:v>
                </c:pt>
                <c:pt idx="3">
                  <c:v>3.87</c:v>
                </c:pt>
                <c:pt idx="4">
                  <c:v>0.45</c:v>
                </c:pt>
                <c:pt idx="5">
                  <c:v>1.82</c:v>
                </c:pt>
                <c:pt idx="6">
                  <c:v>2.54</c:v>
                </c:pt>
                <c:pt idx="7">
                  <c:v>2.54</c:v>
                </c:pt>
                <c:pt idx="8">
                  <c:v>2.2799999999999998</c:v>
                </c:pt>
                <c:pt idx="9">
                  <c:v>2.06</c:v>
                </c:pt>
                <c:pt idx="10">
                  <c:v>1.97</c:v>
                </c:pt>
                <c:pt idx="11">
                  <c:v>1.82</c:v>
                </c:pt>
                <c:pt idx="12">
                  <c:v>1.73</c:v>
                </c:pt>
                <c:pt idx="13">
                  <c:v>1.51</c:v>
                </c:pt>
                <c:pt idx="14">
                  <c:v>0.5</c:v>
                </c:pt>
                <c:pt idx="15">
                  <c:v>0.45</c:v>
                </c:pt>
                <c:pt idx="16">
                  <c:v>3.57</c:v>
                </c:pt>
                <c:pt idx="17">
                  <c:v>3.39</c:v>
                </c:pt>
                <c:pt idx="18">
                  <c:v>3.04</c:v>
                </c:pt>
                <c:pt idx="19">
                  <c:v>2.72</c:v>
                </c:pt>
                <c:pt idx="20">
                  <c:v>2.42</c:v>
                </c:pt>
                <c:pt idx="21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C0-4145-8270-D8904CB57425}"/>
            </c:ext>
          </c:extLst>
        </c:ser>
        <c:ser>
          <c:idx val="3"/>
          <c:order val="1"/>
          <c:tx>
            <c:strRef>
              <c:f>'水位流量曲線計算書（その３）'!$R$2</c:f>
              <c:strCache>
                <c:ptCount val="1"/>
                <c:pt idx="0">
                  <c:v>近似曲線</c:v>
                </c:pt>
              </c:strCache>
            </c:strRef>
          </c:tx>
          <c:spPr>
            <a:ln w="19050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'水位流量曲線計算書（その３）'!$R$4:$R$13</c:f>
              <c:numCache>
                <c:formatCode>0.000_ </c:formatCode>
                <c:ptCount val="10"/>
                <c:pt idx="0">
                  <c:v>3.8382691801783992</c:v>
                </c:pt>
                <c:pt idx="1">
                  <c:v>16.743749891583018</c:v>
                </c:pt>
                <c:pt idx="2">
                  <c:v>38.746583437429074</c:v>
                </c:pt>
                <c:pt idx="3">
                  <c:v>69.846769817716577</c:v>
                </c:pt>
                <c:pt idx="4">
                  <c:v>110.04430903244557</c:v>
                </c:pt>
                <c:pt idx="5">
                  <c:v>159.33920108161598</c:v>
                </c:pt>
                <c:pt idx="6">
                  <c:v>217.73144596522778</c:v>
                </c:pt>
                <c:pt idx="7">
                  <c:v>285.2210436832811</c:v>
                </c:pt>
                <c:pt idx="8">
                  <c:v>361.80799423577582</c:v>
                </c:pt>
                <c:pt idx="9">
                  <c:v>447.49229762271204</c:v>
                </c:pt>
              </c:numCache>
            </c:numRef>
          </c:xVal>
          <c:y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C0-4145-8270-D8904CB57425}"/>
            </c:ext>
          </c:extLst>
        </c:ser>
        <c:ser>
          <c:idx val="4"/>
          <c:order val="2"/>
          <c:tx>
            <c:strRef>
              <c:f>'水位流量曲線計算書（その３）'!$Q$3</c:f>
              <c:strCache>
                <c:ptCount val="1"/>
                <c:pt idx="0">
                  <c:v>予想区間下限</c:v>
                </c:pt>
              </c:strCache>
            </c:strRef>
          </c:tx>
          <c:spPr>
            <a:ln w="19050">
              <a:solidFill>
                <a:srgbClr val="4F81BD"/>
              </a:solidFill>
            </a:ln>
          </c:spPr>
          <c:marker>
            <c:symbol val="none"/>
          </c:marker>
          <c:xVal>
            <c:numRef>
              <c:f>'水位流量曲線計算書（その３）'!$V$4:$V$13</c:f>
              <c:numCache>
                <c:formatCode>0.000_ </c:formatCode>
                <c:ptCount val="10"/>
                <c:pt idx="0">
                  <c:v>1.0762528885877425</c:v>
                </c:pt>
                <c:pt idx="1">
                  <c:v>10.181285992938932</c:v>
                </c:pt>
                <c:pt idx="2">
                  <c:v>28.504638970508715</c:v>
                </c:pt>
                <c:pt idx="3">
                  <c:v>55.974831243957922</c:v>
                </c:pt>
                <c:pt idx="4">
                  <c:v>92.517530214941019</c:v>
                </c:pt>
                <c:pt idx="5">
                  <c:v>138.05786067021288</c:v>
                </c:pt>
                <c:pt idx="6">
                  <c:v>192.52287858656641</c:v>
                </c:pt>
                <c:pt idx="7">
                  <c:v>255.84388132655968</c:v>
                </c:pt>
                <c:pt idx="8">
                  <c:v>327.95825698161195</c:v>
                </c:pt>
                <c:pt idx="9">
                  <c:v>408.81068481711014</c:v>
                </c:pt>
              </c:numCache>
            </c:numRef>
          </c:xVal>
          <c:y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C0-4145-8270-D8904CB57425}"/>
            </c:ext>
          </c:extLst>
        </c:ser>
        <c:ser>
          <c:idx val="5"/>
          <c:order val="3"/>
          <c:tx>
            <c:strRef>
              <c:f>'水位流量曲線計算書（その３）'!$P$3</c:f>
              <c:strCache>
                <c:ptCount val="1"/>
                <c:pt idx="0">
                  <c:v>予想区間上限</c:v>
                </c:pt>
              </c:strCache>
            </c:strRef>
          </c:tx>
          <c:spPr>
            <a:ln w="19050">
              <a:solidFill>
                <a:srgbClr val="4F81BD"/>
              </a:solidFill>
            </a:ln>
          </c:spPr>
          <c:marker>
            <c:symbol val="none"/>
          </c:marker>
          <c:xVal>
            <c:numRef>
              <c:f>'水位流量曲線計算書（その３）'!$U$4:$U$13</c:f>
              <c:numCache>
                <c:formatCode>0.000_ </c:formatCode>
                <c:ptCount val="10"/>
                <c:pt idx="0">
                  <c:v>8.2994358413909044</c:v>
                </c:pt>
                <c:pt idx="1">
                  <c:v>24.93017619003739</c:v>
                </c:pt>
                <c:pt idx="2">
                  <c:v>50.55746319161242</c:v>
                </c:pt>
                <c:pt idx="3">
                  <c:v>85.252777423455214</c:v>
                </c:pt>
                <c:pt idx="4">
                  <c:v>129.09045148391132</c:v>
                </c:pt>
                <c:pt idx="5">
                  <c:v>182.14536058622582</c:v>
                </c:pt>
                <c:pt idx="6">
                  <c:v>244.49044875360568</c:v>
                </c:pt>
                <c:pt idx="7">
                  <c:v>316.19441862349305</c:v>
                </c:pt>
                <c:pt idx="8">
                  <c:v>397.31988210446866</c:v>
                </c:pt>
                <c:pt idx="9">
                  <c:v>487.92215993114542</c:v>
                </c:pt>
              </c:numCache>
            </c:numRef>
          </c:xVal>
          <c:y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C0-4145-8270-D8904CB57425}"/>
            </c:ext>
          </c:extLst>
        </c:ser>
        <c:ser>
          <c:idx val="1"/>
          <c:order val="4"/>
          <c:tx>
            <c:strRef>
              <c:f>'水位流量曲線計算書（その３）'!$N$3</c:f>
              <c:strCache>
                <c:ptCount val="1"/>
                <c:pt idx="0">
                  <c:v>信頼区間下限</c:v>
                </c:pt>
              </c:strCache>
            </c:strRef>
          </c:tx>
          <c:spPr>
            <a:ln w="19050">
              <a:solidFill>
                <a:srgbClr val="9BBB59"/>
              </a:solidFill>
            </a:ln>
          </c:spPr>
          <c:marker>
            <c:symbol val="none"/>
          </c:marker>
          <c:xVal>
            <c:numRef>
              <c:f>'水位流量曲線計算書（その３）'!$T$4:$T$13</c:f>
              <c:numCache>
                <c:formatCode>0.000_ </c:formatCode>
                <c:ptCount val="10"/>
                <c:pt idx="0">
                  <c:v>2.5862580212606066</c:v>
                </c:pt>
                <c:pt idx="1">
                  <c:v>14.435193117163589</c:v>
                </c:pt>
                <c:pt idx="2">
                  <c:v>35.80466429022762</c:v>
                </c:pt>
                <c:pt idx="3">
                  <c:v>66.517956482798965</c:v>
                </c:pt>
                <c:pt idx="4">
                  <c:v>106.24998525115959</c:v>
                </c:pt>
                <c:pt idx="5">
                  <c:v>154.5843968365252</c:v>
                </c:pt>
                <c:pt idx="6">
                  <c:v>211.2596870355292</c:v>
                </c:pt>
                <c:pt idx="7">
                  <c:v>276.24784514328957</c:v>
                </c:pt>
                <c:pt idx="8">
                  <c:v>349.60447537207483</c:v>
                </c:pt>
                <c:pt idx="9">
                  <c:v>431.37885816378378</c:v>
                </c:pt>
              </c:numCache>
            </c:numRef>
          </c:xVal>
          <c:y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0C0-4145-8270-D8904CB57425}"/>
            </c:ext>
          </c:extLst>
        </c:ser>
        <c:ser>
          <c:idx val="0"/>
          <c:order val="5"/>
          <c:tx>
            <c:strRef>
              <c:f>'水位流量曲線計算書（その３）'!$M$3</c:f>
              <c:strCache>
                <c:ptCount val="1"/>
                <c:pt idx="0">
                  <c:v>信頼区間上限</c:v>
                </c:pt>
              </c:strCache>
            </c:strRef>
          </c:tx>
          <c:spPr>
            <a:ln w="19050">
              <a:solidFill>
                <a:srgbClr val="9BBB59"/>
              </a:solidFill>
            </a:ln>
          </c:spPr>
          <c:marker>
            <c:symbol val="none"/>
          </c:marker>
          <c:xVal>
            <c:numRef>
              <c:f>'水位流量曲線計算書（その３）'!$S$4:$S$13</c:f>
              <c:numCache>
                <c:formatCode>0.000_ </c:formatCode>
                <c:ptCount val="10"/>
                <c:pt idx="0">
                  <c:v>5.3366337901980296</c:v>
                </c:pt>
                <c:pt idx="1">
                  <c:v>19.223472147292718</c:v>
                </c:pt>
                <c:pt idx="2">
                  <c:v>41.804640953373507</c:v>
                </c:pt>
                <c:pt idx="3">
                  <c:v>73.256855266094135</c:v>
                </c:pt>
                <c:pt idx="4">
                  <c:v>113.90519952917276</c:v>
                </c:pt>
                <c:pt idx="5">
                  <c:v>164.16602750139347</c:v>
                </c:pt>
                <c:pt idx="6">
                  <c:v>224.30084338612289</c:v>
                </c:pt>
                <c:pt idx="7">
                  <c:v>294.33765788824314</c:v>
                </c:pt>
                <c:pt idx="8">
                  <c:v>374.22086679548573</c:v>
                </c:pt>
                <c:pt idx="9">
                  <c:v>463.90118966595173</c:v>
                </c:pt>
              </c:numCache>
            </c:numRef>
          </c:xVal>
          <c:yVal>
            <c:numRef>
              <c:f>'水位流量曲線計算書（その３）'!$J$4:$J$13</c:f>
              <c:numCache>
                <c:formatCode>0.00</c:formatCode>
                <c:ptCount val="10"/>
                <c:pt idx="0">
                  <c:v>0.45</c:v>
                </c:pt>
                <c:pt idx="1">
                  <c:v>0.87666666666666671</c:v>
                </c:pt>
                <c:pt idx="2">
                  <c:v>1.3033333333333332</c:v>
                </c:pt>
                <c:pt idx="3">
                  <c:v>1.7299999999999998</c:v>
                </c:pt>
                <c:pt idx="4">
                  <c:v>2.1566666666666667</c:v>
                </c:pt>
                <c:pt idx="5">
                  <c:v>2.5833333333333335</c:v>
                </c:pt>
                <c:pt idx="6">
                  <c:v>3.01</c:v>
                </c:pt>
                <c:pt idx="7">
                  <c:v>3.4366666666666665</c:v>
                </c:pt>
                <c:pt idx="8">
                  <c:v>3.8633333333333333</c:v>
                </c:pt>
                <c:pt idx="9">
                  <c:v>4.29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0C0-4145-8270-D8904CB57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111887"/>
        <c:axId val="900513471"/>
      </c:scatterChart>
      <c:valAx>
        <c:axId val="632111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Q (m</a:t>
                </a:r>
                <a:r>
                  <a:rPr lang="en-US" altLang="ja-JP" baseline="30000"/>
                  <a:t>3</a:t>
                </a:r>
                <a:r>
                  <a:rPr lang="en-US" altLang="ja-JP"/>
                  <a:t>/s)</a:t>
                </a:r>
                <a:endParaRPr lang="ja-JP" altLang="en-US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900513471"/>
        <c:crossesAt val="-10"/>
        <c:crossBetween val="midCat"/>
      </c:valAx>
      <c:valAx>
        <c:axId val="9005134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H (m)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632111887"/>
        <c:crossesAt val="-221310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58062618185599635"/>
          <c:y val="0.45706389198312436"/>
          <c:w val="0.31538879151465593"/>
          <c:h val="0.3509818279084541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b="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504471</xdr:colOff>
      <xdr:row>21</xdr:row>
      <xdr:rowOff>0</xdr:rowOff>
    </xdr:from>
    <xdr:to>
      <xdr:col>10</xdr:col>
      <xdr:colOff>357554</xdr:colOff>
      <xdr:row>40</xdr:row>
      <xdr:rowOff>169983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2AF2210-F09E-A7AF-224F-6E923A05C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509954</xdr:colOff>
      <xdr:row>20</xdr:row>
      <xdr:rowOff>58615</xdr:rowOff>
    </xdr:from>
    <xdr:to>
      <xdr:col>15</xdr:col>
      <xdr:colOff>269252</xdr:colOff>
      <xdr:row>40</xdr:row>
      <xdr:rowOff>58614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F6779513-9161-40A4-808F-806689AED2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492035</xdr:colOff>
      <xdr:row>20</xdr:row>
      <xdr:rowOff>4355</xdr:rowOff>
    </xdr:from>
    <xdr:to>
      <xdr:col>20</xdr:col>
      <xdr:colOff>51035</xdr:colOff>
      <xdr:row>40</xdr:row>
      <xdr:rowOff>4354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CE2B1A5-F539-4D46-B125-ED85D1E68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workbookViewId="0">
      <selection activeCell="R19" sqref="R19"/>
    </sheetView>
  </sheetViews>
  <sheetFormatPr defaultRowHeight="13.2" x14ac:dyDescent="0.2"/>
  <cols>
    <col min="1" max="1" width="6.6640625" customWidth="1"/>
    <col min="2" max="2" width="3.88671875" customWidth="1"/>
    <col min="3" max="3" width="8.44140625" customWidth="1"/>
    <col min="4" max="4" width="4.33203125" customWidth="1"/>
    <col min="5" max="5" width="5.77734375" customWidth="1"/>
    <col min="6" max="7" width="2.44140625" customWidth="1"/>
    <col min="8" max="8" width="12.44140625" customWidth="1"/>
    <col min="9" max="9" width="9.21875" customWidth="1"/>
    <col min="10" max="10" width="4.109375" customWidth="1"/>
    <col min="11" max="11" width="1.77734375" customWidth="1"/>
    <col min="12" max="12" width="2.21875" customWidth="1"/>
    <col min="13" max="13" width="8.21875" customWidth="1"/>
    <col min="14" max="14" width="7.109375" customWidth="1"/>
  </cols>
  <sheetData>
    <row r="1" spans="1:14" ht="16.2" x14ac:dyDescent="0.2">
      <c r="A1" s="1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/>
      <c r="B2" s="1"/>
      <c r="C2" s="1"/>
      <c r="D2" s="1"/>
      <c r="E2" s="1"/>
      <c r="F2" s="1"/>
      <c r="G2" s="1"/>
      <c r="H2" s="1"/>
      <c r="I2" s="20"/>
      <c r="J2" s="75" t="s">
        <v>114</v>
      </c>
      <c r="K2" s="75"/>
      <c r="L2" s="75"/>
      <c r="M2" s="75"/>
      <c r="N2" s="75"/>
    </row>
    <row r="3" spans="1:14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.2" x14ac:dyDescent="0.2">
      <c r="A4" s="10"/>
      <c r="B4" s="9"/>
      <c r="C4" s="12" t="s">
        <v>29</v>
      </c>
      <c r="D4" s="101" t="s">
        <v>59</v>
      </c>
      <c r="E4" s="101"/>
      <c r="F4" s="1"/>
      <c r="G4" s="1"/>
      <c r="H4" s="8" t="s">
        <v>9</v>
      </c>
      <c r="I4" s="13" t="s">
        <v>24</v>
      </c>
      <c r="J4" s="104" t="s">
        <v>25</v>
      </c>
      <c r="K4" s="105"/>
      <c r="L4" s="8" t="s">
        <v>26</v>
      </c>
      <c r="M4" s="13" t="s">
        <v>27</v>
      </c>
      <c r="N4" s="15" t="s">
        <v>23</v>
      </c>
    </row>
    <row r="5" spans="1:14" ht="16.5" customHeight="1" x14ac:dyDescent="0.2">
      <c r="A5" s="91" t="s">
        <v>0</v>
      </c>
      <c r="B5" s="92"/>
      <c r="C5" s="88" t="s">
        <v>115</v>
      </c>
      <c r="D5" s="89"/>
      <c r="E5" s="90"/>
      <c r="F5" s="2"/>
      <c r="G5" s="3"/>
      <c r="H5" s="8" t="s">
        <v>8</v>
      </c>
      <c r="I5" s="19" t="s">
        <v>89</v>
      </c>
      <c r="J5" s="106" t="s">
        <v>25</v>
      </c>
      <c r="K5" s="107"/>
      <c r="L5" s="21" t="s">
        <v>57</v>
      </c>
      <c r="M5" s="19" t="s">
        <v>58</v>
      </c>
      <c r="N5" s="14" t="s">
        <v>23</v>
      </c>
    </row>
    <row r="6" spans="1:14" ht="28.5" customHeight="1" x14ac:dyDescent="0.2">
      <c r="A6" s="81" t="s">
        <v>1</v>
      </c>
      <c r="B6" s="82"/>
      <c r="C6" s="83" t="s">
        <v>54</v>
      </c>
      <c r="D6" s="84"/>
      <c r="E6" s="85" t="s">
        <v>2</v>
      </c>
      <c r="F6" s="86"/>
      <c r="G6" s="87"/>
      <c r="H6" s="18" t="s">
        <v>54</v>
      </c>
      <c r="I6" s="4" t="s">
        <v>3</v>
      </c>
      <c r="J6" s="88" t="s">
        <v>55</v>
      </c>
      <c r="K6" s="102"/>
      <c r="L6" s="102"/>
      <c r="M6" s="102"/>
      <c r="N6" s="103"/>
    </row>
    <row r="7" spans="1:14" ht="2.25" customHeight="1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6"/>
    </row>
    <row r="8" spans="1:14" ht="12" customHeight="1" x14ac:dyDescent="0.2">
      <c r="A8" s="7" t="s">
        <v>4</v>
      </c>
      <c r="B8" s="78" t="s">
        <v>5</v>
      </c>
      <c r="C8" s="79"/>
      <c r="D8" s="78" t="s">
        <v>11</v>
      </c>
      <c r="E8" s="80"/>
      <c r="F8" s="79"/>
      <c r="G8" s="78" t="s">
        <v>6</v>
      </c>
      <c r="H8" s="79"/>
      <c r="I8" s="78" t="s">
        <v>7</v>
      </c>
      <c r="J8" s="108"/>
      <c r="K8" s="109"/>
      <c r="L8" s="78" t="s">
        <v>28</v>
      </c>
      <c r="M8" s="99"/>
      <c r="N8" s="100"/>
    </row>
    <row r="9" spans="1:14" ht="15.9" customHeight="1" x14ac:dyDescent="0.2">
      <c r="A9" s="16" t="s">
        <v>60</v>
      </c>
      <c r="B9" s="93">
        <v>2.81</v>
      </c>
      <c r="C9" s="94"/>
      <c r="D9" s="69">
        <v>7.8960999999999997</v>
      </c>
      <c r="E9" s="70"/>
      <c r="F9" s="71"/>
      <c r="G9" s="69">
        <v>200.79</v>
      </c>
      <c r="H9" s="71"/>
      <c r="I9" s="69">
        <v>14.17</v>
      </c>
      <c r="J9" s="70"/>
      <c r="K9" s="71"/>
      <c r="L9" s="69">
        <v>39.817700000000002</v>
      </c>
      <c r="M9" s="95"/>
      <c r="N9" s="96"/>
    </row>
    <row r="10" spans="1:14" ht="15.9" customHeight="1" x14ac:dyDescent="0.2">
      <c r="A10" s="16" t="s">
        <v>61</v>
      </c>
      <c r="B10" s="69">
        <v>3.32</v>
      </c>
      <c r="C10" s="71"/>
      <c r="D10" s="69">
        <v>11.022399999999999</v>
      </c>
      <c r="E10" s="70"/>
      <c r="F10" s="71"/>
      <c r="G10" s="69">
        <v>262.17</v>
      </c>
      <c r="H10" s="71"/>
      <c r="I10" s="69">
        <v>16.191700000000001</v>
      </c>
      <c r="J10" s="70"/>
      <c r="K10" s="71"/>
      <c r="L10" s="69">
        <v>53.756399999999999</v>
      </c>
      <c r="M10" s="95"/>
      <c r="N10" s="96"/>
    </row>
    <row r="11" spans="1:14" ht="15.9" customHeight="1" x14ac:dyDescent="0.2">
      <c r="A11" s="16" t="s">
        <v>62</v>
      </c>
      <c r="B11" s="69">
        <v>4.29</v>
      </c>
      <c r="C11" s="71"/>
      <c r="D11" s="69">
        <v>18.4041</v>
      </c>
      <c r="E11" s="70"/>
      <c r="F11" s="71"/>
      <c r="G11" s="69">
        <v>441.31</v>
      </c>
      <c r="H11" s="71"/>
      <c r="I11" s="69">
        <v>21.007400000000001</v>
      </c>
      <c r="J11" s="70"/>
      <c r="K11" s="71"/>
      <c r="L11" s="69">
        <v>90.121700000000004</v>
      </c>
      <c r="M11" s="95"/>
      <c r="N11" s="96"/>
    </row>
    <row r="12" spans="1:14" ht="15.9" customHeight="1" x14ac:dyDescent="0.2">
      <c r="A12" s="16" t="s">
        <v>63</v>
      </c>
      <c r="B12" s="69">
        <v>3.87</v>
      </c>
      <c r="C12" s="71"/>
      <c r="D12" s="69">
        <v>14.976900000000001</v>
      </c>
      <c r="E12" s="70"/>
      <c r="F12" s="71"/>
      <c r="G12" s="69">
        <v>378.17</v>
      </c>
      <c r="H12" s="71"/>
      <c r="I12" s="69">
        <v>19.4466</v>
      </c>
      <c r="J12" s="70"/>
      <c r="K12" s="71"/>
      <c r="L12" s="69">
        <v>75.258300000000006</v>
      </c>
      <c r="M12" s="95"/>
      <c r="N12" s="96"/>
    </row>
    <row r="13" spans="1:14" ht="15.9" customHeight="1" x14ac:dyDescent="0.2">
      <c r="A13" s="16" t="s">
        <v>64</v>
      </c>
      <c r="B13" s="69">
        <v>0.45</v>
      </c>
      <c r="C13" s="71"/>
      <c r="D13" s="69">
        <v>0.20250000000000001</v>
      </c>
      <c r="E13" s="70"/>
      <c r="F13" s="71"/>
      <c r="G13" s="69">
        <v>3.51</v>
      </c>
      <c r="H13" s="71"/>
      <c r="I13" s="69">
        <v>1.8734999999999999</v>
      </c>
      <c r="J13" s="70"/>
      <c r="K13" s="71"/>
      <c r="L13" s="69">
        <v>0.84309999999999996</v>
      </c>
      <c r="M13" s="95"/>
      <c r="N13" s="96"/>
    </row>
    <row r="14" spans="1:14" ht="15.9" customHeight="1" x14ac:dyDescent="0.2">
      <c r="A14" s="40">
        <v>16</v>
      </c>
      <c r="B14" s="69">
        <v>1.82</v>
      </c>
      <c r="C14" s="71"/>
      <c r="D14" s="69">
        <v>3.3123999999999998</v>
      </c>
      <c r="E14" s="70"/>
      <c r="F14" s="71"/>
      <c r="G14" s="69">
        <v>72.16</v>
      </c>
      <c r="H14" s="71"/>
      <c r="I14" s="69">
        <v>8.4946999999999999</v>
      </c>
      <c r="J14" s="70"/>
      <c r="K14" s="71"/>
      <c r="L14" s="69">
        <v>15.4604</v>
      </c>
      <c r="M14" s="95"/>
      <c r="N14" s="96"/>
    </row>
    <row r="15" spans="1:14" ht="15.9" customHeight="1" x14ac:dyDescent="0.2">
      <c r="A15" s="40">
        <v>17</v>
      </c>
      <c r="B15" s="69">
        <v>2.54</v>
      </c>
      <c r="C15" s="71"/>
      <c r="D15" s="69">
        <v>6.4516</v>
      </c>
      <c r="E15" s="70"/>
      <c r="F15" s="71"/>
      <c r="G15" s="69">
        <v>168.93</v>
      </c>
      <c r="H15" s="71"/>
      <c r="I15" s="69">
        <v>12.997299999999999</v>
      </c>
      <c r="J15" s="70"/>
      <c r="K15" s="71"/>
      <c r="L15" s="69">
        <v>33.013100000000001</v>
      </c>
      <c r="M15" s="95"/>
      <c r="N15" s="96"/>
    </row>
    <row r="16" spans="1:14" ht="15.9" customHeight="1" x14ac:dyDescent="0.2">
      <c r="A16" s="40">
        <v>18</v>
      </c>
      <c r="B16" s="69">
        <v>2.54</v>
      </c>
      <c r="C16" s="71"/>
      <c r="D16" s="69">
        <v>6.4516</v>
      </c>
      <c r="E16" s="70"/>
      <c r="F16" s="71"/>
      <c r="G16" s="69">
        <v>154.69</v>
      </c>
      <c r="H16" s="71"/>
      <c r="I16" s="69">
        <v>12.4374</v>
      </c>
      <c r="J16" s="70"/>
      <c r="K16" s="71"/>
      <c r="L16" s="69">
        <v>31.591000000000001</v>
      </c>
      <c r="M16" s="95"/>
      <c r="N16" s="96"/>
    </row>
    <row r="17" spans="1:14" ht="15.9" customHeight="1" x14ac:dyDescent="0.2">
      <c r="A17" s="40">
        <v>19</v>
      </c>
      <c r="B17" s="69">
        <v>2.2799999999999998</v>
      </c>
      <c r="C17" s="71"/>
      <c r="D17" s="69">
        <v>5.1984000000000004</v>
      </c>
      <c r="E17" s="70"/>
      <c r="F17" s="71"/>
      <c r="G17" s="69">
        <v>125.85</v>
      </c>
      <c r="H17" s="71"/>
      <c r="I17" s="69">
        <v>11.218299999999999</v>
      </c>
      <c r="J17" s="70"/>
      <c r="K17" s="71"/>
      <c r="L17" s="69">
        <v>25.5777</v>
      </c>
      <c r="M17" s="95"/>
      <c r="N17" s="96"/>
    </row>
    <row r="18" spans="1:14" ht="15.9" customHeight="1" x14ac:dyDescent="0.2">
      <c r="A18" s="40">
        <v>20</v>
      </c>
      <c r="B18" s="69">
        <v>2.06</v>
      </c>
      <c r="C18" s="71"/>
      <c r="D18" s="69">
        <v>4.2435999999999998</v>
      </c>
      <c r="E18" s="70"/>
      <c r="F18" s="71"/>
      <c r="G18" s="69">
        <v>93.72</v>
      </c>
      <c r="H18" s="71"/>
      <c r="I18" s="69">
        <v>9.6808999999999994</v>
      </c>
      <c r="J18" s="70"/>
      <c r="K18" s="71"/>
      <c r="L18" s="69">
        <v>19.942699999999999</v>
      </c>
      <c r="M18" s="95"/>
      <c r="N18" s="96"/>
    </row>
    <row r="19" spans="1:14" ht="15.9" customHeight="1" x14ac:dyDescent="0.2">
      <c r="A19" s="40">
        <v>21</v>
      </c>
      <c r="B19" s="69">
        <v>1.97</v>
      </c>
      <c r="C19" s="71"/>
      <c r="D19" s="69">
        <v>3.8809</v>
      </c>
      <c r="E19" s="70"/>
      <c r="F19" s="71"/>
      <c r="G19" s="69">
        <v>76.010000000000005</v>
      </c>
      <c r="H19" s="71"/>
      <c r="I19" s="69">
        <v>8.7184000000000008</v>
      </c>
      <c r="J19" s="70"/>
      <c r="K19" s="71"/>
      <c r="L19" s="69">
        <v>17.1752</v>
      </c>
      <c r="M19" s="95"/>
      <c r="N19" s="96"/>
    </row>
    <row r="20" spans="1:14" ht="15.9" customHeight="1" x14ac:dyDescent="0.2">
      <c r="A20" s="40">
        <v>22</v>
      </c>
      <c r="B20" s="69">
        <v>1.82</v>
      </c>
      <c r="C20" s="71"/>
      <c r="D20" s="69">
        <v>3.3123999999999998</v>
      </c>
      <c r="E20" s="70"/>
      <c r="F20" s="71"/>
      <c r="G20" s="69">
        <v>78.53</v>
      </c>
      <c r="H20" s="71"/>
      <c r="I20" s="69">
        <v>8.8617000000000008</v>
      </c>
      <c r="J20" s="70"/>
      <c r="K20" s="71"/>
      <c r="L20" s="69">
        <v>16.128299999999999</v>
      </c>
      <c r="M20" s="95"/>
      <c r="N20" s="96"/>
    </row>
    <row r="21" spans="1:14" ht="15.9" customHeight="1" x14ac:dyDescent="0.2">
      <c r="A21" s="40">
        <v>23</v>
      </c>
      <c r="B21" s="69">
        <v>1.73</v>
      </c>
      <c r="C21" s="71"/>
      <c r="D21" s="69">
        <v>2.9929000000000001</v>
      </c>
      <c r="E21" s="70"/>
      <c r="F21" s="71"/>
      <c r="G21" s="69">
        <v>58.89</v>
      </c>
      <c r="H21" s="71"/>
      <c r="I21" s="69">
        <v>7.6740000000000004</v>
      </c>
      <c r="J21" s="70"/>
      <c r="K21" s="71"/>
      <c r="L21" s="69">
        <v>13.276</v>
      </c>
      <c r="M21" s="95"/>
      <c r="N21" s="96"/>
    </row>
    <row r="22" spans="1:14" ht="15.9" customHeight="1" x14ac:dyDescent="0.2">
      <c r="A22" s="40">
        <v>24</v>
      </c>
      <c r="B22" s="69">
        <v>1.51</v>
      </c>
      <c r="C22" s="71"/>
      <c r="D22" s="69">
        <v>2.2801</v>
      </c>
      <c r="E22" s="70"/>
      <c r="F22" s="71"/>
      <c r="G22" s="69">
        <v>61.14</v>
      </c>
      <c r="H22" s="71"/>
      <c r="I22" s="69">
        <v>7.8192000000000004</v>
      </c>
      <c r="J22" s="70"/>
      <c r="K22" s="71"/>
      <c r="L22" s="69">
        <v>11.807</v>
      </c>
      <c r="M22" s="95"/>
      <c r="N22" s="96"/>
    </row>
    <row r="23" spans="1:14" ht="15.9" customHeight="1" x14ac:dyDescent="0.2">
      <c r="A23" s="40">
        <v>25</v>
      </c>
      <c r="B23" s="69">
        <v>0.5</v>
      </c>
      <c r="C23" s="71"/>
      <c r="D23" s="69">
        <v>0.25</v>
      </c>
      <c r="E23" s="70"/>
      <c r="F23" s="71"/>
      <c r="G23" s="69">
        <v>6.29</v>
      </c>
      <c r="H23" s="71"/>
      <c r="I23" s="69">
        <v>2.508</v>
      </c>
      <c r="J23" s="70"/>
      <c r="K23" s="71"/>
      <c r="L23" s="69">
        <v>1.254</v>
      </c>
      <c r="M23" s="95"/>
      <c r="N23" s="96"/>
    </row>
    <row r="24" spans="1:14" ht="15.9" customHeight="1" x14ac:dyDescent="0.2">
      <c r="A24" s="40">
        <v>26</v>
      </c>
      <c r="B24" s="69">
        <v>0.45</v>
      </c>
      <c r="C24" s="71"/>
      <c r="D24" s="69">
        <v>0.20250000000000001</v>
      </c>
      <c r="E24" s="70"/>
      <c r="F24" s="71"/>
      <c r="G24" s="69">
        <v>4.5</v>
      </c>
      <c r="H24" s="71"/>
      <c r="I24" s="69">
        <v>2.1213000000000002</v>
      </c>
      <c r="J24" s="70"/>
      <c r="K24" s="71"/>
      <c r="L24" s="69">
        <v>0.9546</v>
      </c>
      <c r="M24" s="95"/>
      <c r="N24" s="96"/>
    </row>
    <row r="25" spans="1:14" ht="15.9" customHeight="1" x14ac:dyDescent="0.2">
      <c r="A25" s="40">
        <v>27</v>
      </c>
      <c r="B25" s="69">
        <v>3.57</v>
      </c>
      <c r="C25" s="71"/>
      <c r="D25" s="69">
        <v>12.744899999999999</v>
      </c>
      <c r="E25" s="70"/>
      <c r="F25" s="71"/>
      <c r="G25" s="69">
        <v>316.61</v>
      </c>
      <c r="H25" s="71"/>
      <c r="I25" s="69">
        <v>17.793500000000002</v>
      </c>
      <c r="J25" s="70"/>
      <c r="K25" s="71"/>
      <c r="L25" s="69">
        <v>63.522799999999997</v>
      </c>
      <c r="M25" s="95"/>
      <c r="N25" s="96"/>
    </row>
    <row r="26" spans="1:14" ht="15.9" customHeight="1" x14ac:dyDescent="0.2">
      <c r="A26" s="40">
        <v>28</v>
      </c>
      <c r="B26" s="69">
        <v>3.39</v>
      </c>
      <c r="C26" s="71"/>
      <c r="D26" s="69">
        <v>11.492100000000001</v>
      </c>
      <c r="E26" s="70"/>
      <c r="F26" s="71"/>
      <c r="G26" s="69">
        <v>286.25</v>
      </c>
      <c r="H26" s="71"/>
      <c r="I26" s="69">
        <v>16.918900000000001</v>
      </c>
      <c r="J26" s="70"/>
      <c r="K26" s="71"/>
      <c r="L26" s="69">
        <v>57.3551</v>
      </c>
      <c r="M26" s="95"/>
      <c r="N26" s="96"/>
    </row>
    <row r="27" spans="1:14" ht="15.9" customHeight="1" x14ac:dyDescent="0.2">
      <c r="A27" s="40">
        <v>29</v>
      </c>
      <c r="B27" s="69">
        <v>3.04</v>
      </c>
      <c r="C27" s="71"/>
      <c r="D27" s="69">
        <v>9.2416</v>
      </c>
      <c r="E27" s="70"/>
      <c r="F27" s="71"/>
      <c r="G27" s="69">
        <v>218.21</v>
      </c>
      <c r="H27" s="71"/>
      <c r="I27" s="69">
        <v>14.7719</v>
      </c>
      <c r="J27" s="70"/>
      <c r="K27" s="71"/>
      <c r="L27" s="69">
        <v>44.906599999999997</v>
      </c>
      <c r="M27" s="95"/>
      <c r="N27" s="96"/>
    </row>
    <row r="28" spans="1:14" ht="15.9" customHeight="1" x14ac:dyDescent="0.2">
      <c r="A28" s="40">
        <v>30</v>
      </c>
      <c r="B28" s="69">
        <v>2.72</v>
      </c>
      <c r="C28" s="71"/>
      <c r="D28" s="69">
        <v>7.3983999999999996</v>
      </c>
      <c r="E28" s="70"/>
      <c r="F28" s="71"/>
      <c r="G28" s="69">
        <v>157.30000000000001</v>
      </c>
      <c r="H28" s="71"/>
      <c r="I28" s="69">
        <v>12.5419</v>
      </c>
      <c r="J28" s="70"/>
      <c r="K28" s="71"/>
      <c r="L28" s="69">
        <v>34.113999999999997</v>
      </c>
      <c r="M28" s="95"/>
      <c r="N28" s="96"/>
    </row>
    <row r="29" spans="1:14" ht="15.9" customHeight="1" x14ac:dyDescent="0.2">
      <c r="A29" s="40">
        <v>31</v>
      </c>
      <c r="B29" s="69">
        <v>2.42</v>
      </c>
      <c r="C29" s="71"/>
      <c r="D29" s="69">
        <v>5.8563999999999998</v>
      </c>
      <c r="E29" s="70"/>
      <c r="F29" s="71"/>
      <c r="G29" s="69">
        <v>139.80000000000001</v>
      </c>
      <c r="H29" s="71"/>
      <c r="I29" s="69">
        <v>11.823700000000001</v>
      </c>
      <c r="J29" s="70"/>
      <c r="K29" s="71"/>
      <c r="L29" s="69">
        <v>28.613399999999999</v>
      </c>
      <c r="M29" s="95"/>
      <c r="N29" s="96"/>
    </row>
    <row r="30" spans="1:14" ht="15.9" customHeight="1" x14ac:dyDescent="0.2">
      <c r="A30" s="40">
        <v>32</v>
      </c>
      <c r="B30" s="69">
        <v>0.5</v>
      </c>
      <c r="C30" s="71"/>
      <c r="D30" s="69">
        <v>0.25</v>
      </c>
      <c r="E30" s="70"/>
      <c r="F30" s="71"/>
      <c r="G30" s="69">
        <v>6.14</v>
      </c>
      <c r="H30" s="71"/>
      <c r="I30" s="69">
        <v>2.4779</v>
      </c>
      <c r="J30" s="70"/>
      <c r="K30" s="71"/>
      <c r="L30" s="69">
        <v>1.2390000000000001</v>
      </c>
      <c r="M30" s="95"/>
      <c r="N30" s="96"/>
    </row>
    <row r="31" spans="1:14" ht="15.9" customHeight="1" x14ac:dyDescent="0.2">
      <c r="A31" s="16"/>
      <c r="B31" s="66"/>
      <c r="C31" s="68"/>
      <c r="D31" s="66"/>
      <c r="E31" s="67"/>
      <c r="F31" s="68"/>
      <c r="G31" s="66"/>
      <c r="H31" s="68"/>
      <c r="I31" s="66"/>
      <c r="J31" s="67"/>
      <c r="K31" s="68"/>
      <c r="L31" s="66"/>
      <c r="M31" s="97"/>
      <c r="N31" s="98"/>
    </row>
    <row r="32" spans="1:14" ht="15.9" customHeight="1" x14ac:dyDescent="0.2">
      <c r="A32" s="16"/>
      <c r="B32" s="66"/>
      <c r="C32" s="68"/>
      <c r="D32" s="66"/>
      <c r="E32" s="67"/>
      <c r="F32" s="68"/>
      <c r="G32" s="66"/>
      <c r="H32" s="68"/>
      <c r="I32" s="66"/>
      <c r="J32" s="67"/>
      <c r="K32" s="68"/>
      <c r="L32" s="66"/>
      <c r="M32" s="97"/>
      <c r="N32" s="98"/>
    </row>
    <row r="33" spans="1:14" ht="15.9" customHeight="1" x14ac:dyDescent="0.2">
      <c r="A33" s="16"/>
      <c r="B33" s="66"/>
      <c r="C33" s="68"/>
      <c r="D33" s="66"/>
      <c r="E33" s="67"/>
      <c r="F33" s="68"/>
      <c r="G33" s="66"/>
      <c r="H33" s="68"/>
      <c r="I33" s="66"/>
      <c r="J33" s="67"/>
      <c r="K33" s="68"/>
      <c r="L33" s="66"/>
      <c r="M33" s="97"/>
      <c r="N33" s="98"/>
    </row>
    <row r="34" spans="1:14" ht="15.9" customHeight="1" x14ac:dyDescent="0.2">
      <c r="A34" s="16"/>
      <c r="B34" s="66"/>
      <c r="C34" s="68"/>
      <c r="D34" s="66"/>
      <c r="E34" s="67"/>
      <c r="F34" s="68"/>
      <c r="G34" s="66"/>
      <c r="H34" s="68"/>
      <c r="I34" s="66"/>
      <c r="J34" s="67"/>
      <c r="K34" s="68"/>
      <c r="L34" s="66"/>
      <c r="M34" s="97"/>
      <c r="N34" s="98"/>
    </row>
    <row r="35" spans="1:14" ht="15.9" customHeight="1" x14ac:dyDescent="0.2">
      <c r="A35" s="16"/>
      <c r="B35" s="66"/>
      <c r="C35" s="68"/>
      <c r="D35" s="66"/>
      <c r="E35" s="67"/>
      <c r="F35" s="68"/>
      <c r="G35" s="66"/>
      <c r="H35" s="68"/>
      <c r="I35" s="66"/>
      <c r="J35" s="67"/>
      <c r="K35" s="68"/>
      <c r="L35" s="66"/>
      <c r="M35" s="97"/>
      <c r="N35" s="98"/>
    </row>
    <row r="36" spans="1:14" ht="15.9" customHeight="1" x14ac:dyDescent="0.2">
      <c r="A36" s="16"/>
      <c r="B36" s="66"/>
      <c r="C36" s="68"/>
      <c r="D36" s="66"/>
      <c r="E36" s="67"/>
      <c r="F36" s="68"/>
      <c r="G36" s="66"/>
      <c r="H36" s="68"/>
      <c r="I36" s="66"/>
      <c r="J36" s="67"/>
      <c r="K36" s="68"/>
      <c r="L36" s="66"/>
      <c r="M36" s="97"/>
      <c r="N36" s="98"/>
    </row>
    <row r="37" spans="1:14" ht="15.9" customHeight="1" x14ac:dyDescent="0.2">
      <c r="A37" s="16"/>
      <c r="B37" s="66"/>
      <c r="C37" s="68"/>
      <c r="D37" s="66"/>
      <c r="E37" s="67"/>
      <c r="F37" s="68"/>
      <c r="G37" s="66"/>
      <c r="H37" s="68"/>
      <c r="I37" s="66"/>
      <c r="J37" s="67"/>
      <c r="K37" s="68"/>
      <c r="L37" s="66"/>
      <c r="M37" s="97"/>
      <c r="N37" s="98"/>
    </row>
    <row r="38" spans="1:14" ht="15.9" customHeight="1" x14ac:dyDescent="0.2">
      <c r="A38" s="16"/>
      <c r="B38" s="66"/>
      <c r="C38" s="68"/>
      <c r="D38" s="66"/>
      <c r="E38" s="67"/>
      <c r="F38" s="68"/>
      <c r="G38" s="66"/>
      <c r="H38" s="68"/>
      <c r="I38" s="66"/>
      <c r="J38" s="67"/>
      <c r="K38" s="68"/>
      <c r="L38" s="66"/>
      <c r="M38" s="97"/>
      <c r="N38" s="98"/>
    </row>
    <row r="39" spans="1:14" ht="15.9" customHeight="1" x14ac:dyDescent="0.2">
      <c r="A39" s="16"/>
      <c r="B39" s="66"/>
      <c r="C39" s="68"/>
      <c r="D39" s="66"/>
      <c r="E39" s="67"/>
      <c r="F39" s="68"/>
      <c r="G39" s="66"/>
      <c r="H39" s="68"/>
      <c r="I39" s="66"/>
      <c r="J39" s="67"/>
      <c r="K39" s="68"/>
      <c r="L39" s="66"/>
      <c r="M39" s="97"/>
      <c r="N39" s="98"/>
    </row>
    <row r="40" spans="1:14" ht="15.9" customHeight="1" x14ac:dyDescent="0.2">
      <c r="A40" s="16"/>
      <c r="B40" s="66"/>
      <c r="C40" s="68"/>
      <c r="D40" s="66"/>
      <c r="E40" s="67"/>
      <c r="F40" s="68"/>
      <c r="G40" s="66"/>
      <c r="H40" s="68"/>
      <c r="I40" s="66"/>
      <c r="J40" s="67"/>
      <c r="K40" s="68"/>
      <c r="L40" s="66"/>
      <c r="M40" s="97"/>
      <c r="N40" s="98"/>
    </row>
    <row r="41" spans="1:14" ht="15.9" customHeight="1" x14ac:dyDescent="0.2">
      <c r="A41" s="16"/>
      <c r="B41" s="66"/>
      <c r="C41" s="68"/>
      <c r="D41" s="66"/>
      <c r="E41" s="67"/>
      <c r="F41" s="68"/>
      <c r="G41" s="66"/>
      <c r="H41" s="68"/>
      <c r="I41" s="66"/>
      <c r="J41" s="67"/>
      <c r="K41" s="68"/>
      <c r="L41" s="66"/>
      <c r="M41" s="97"/>
      <c r="N41" s="98"/>
    </row>
    <row r="42" spans="1:14" ht="15.9" customHeight="1" x14ac:dyDescent="0.2">
      <c r="A42" s="16"/>
      <c r="B42" s="66"/>
      <c r="C42" s="68"/>
      <c r="D42" s="66"/>
      <c r="E42" s="67"/>
      <c r="F42" s="68"/>
      <c r="G42" s="66"/>
      <c r="H42" s="68"/>
      <c r="I42" s="66"/>
      <c r="J42" s="67"/>
      <c r="K42" s="68"/>
      <c r="L42" s="66"/>
      <c r="M42" s="97"/>
      <c r="N42" s="98"/>
    </row>
    <row r="43" spans="1:14" ht="15.9" customHeight="1" x14ac:dyDescent="0.2">
      <c r="A43" s="16"/>
      <c r="B43" s="66"/>
      <c r="C43" s="68"/>
      <c r="D43" s="66"/>
      <c r="E43" s="67"/>
      <c r="F43" s="68"/>
      <c r="G43" s="66"/>
      <c r="H43" s="68"/>
      <c r="I43" s="66"/>
      <c r="J43" s="67"/>
      <c r="K43" s="68"/>
      <c r="L43" s="66"/>
      <c r="M43" s="97"/>
      <c r="N43" s="98"/>
    </row>
    <row r="44" spans="1:14" ht="15.9" customHeight="1" x14ac:dyDescent="0.2">
      <c r="A44" s="16"/>
      <c r="B44" s="66"/>
      <c r="C44" s="68"/>
      <c r="D44" s="66"/>
      <c r="E44" s="67"/>
      <c r="F44" s="68"/>
      <c r="G44" s="66"/>
      <c r="H44" s="68"/>
      <c r="I44" s="66"/>
      <c r="J44" s="67"/>
      <c r="K44" s="68"/>
      <c r="L44" s="66"/>
      <c r="M44" s="97"/>
      <c r="N44" s="98"/>
    </row>
    <row r="45" spans="1:14" ht="15.9" customHeight="1" x14ac:dyDescent="0.2">
      <c r="A45" s="16"/>
      <c r="B45" s="66"/>
      <c r="C45" s="68"/>
      <c r="D45" s="66"/>
      <c r="E45" s="67"/>
      <c r="F45" s="68"/>
      <c r="G45" s="66"/>
      <c r="H45" s="68"/>
      <c r="I45" s="66"/>
      <c r="J45" s="67"/>
      <c r="K45" s="68"/>
      <c r="L45" s="66"/>
      <c r="M45" s="97"/>
      <c r="N45" s="98"/>
    </row>
    <row r="46" spans="1:14" ht="15.9" customHeight="1" x14ac:dyDescent="0.2">
      <c r="A46" s="16"/>
      <c r="B46" s="66"/>
      <c r="C46" s="68"/>
      <c r="D46" s="66"/>
      <c r="E46" s="67"/>
      <c r="F46" s="68"/>
      <c r="G46" s="66"/>
      <c r="H46" s="68"/>
      <c r="I46" s="66"/>
      <c r="J46" s="67"/>
      <c r="K46" s="68"/>
      <c r="L46" s="66"/>
      <c r="M46" s="97"/>
      <c r="N46" s="98"/>
    </row>
    <row r="47" spans="1:14" ht="15.9" customHeight="1" x14ac:dyDescent="0.2">
      <c r="A47" s="16"/>
      <c r="B47" s="66"/>
      <c r="C47" s="68"/>
      <c r="D47" s="66"/>
      <c r="E47" s="67"/>
      <c r="F47" s="68"/>
      <c r="G47" s="66"/>
      <c r="H47" s="68"/>
      <c r="I47" s="66"/>
      <c r="J47" s="67"/>
      <c r="K47" s="68"/>
      <c r="L47" s="66"/>
      <c r="M47" s="97"/>
      <c r="N47" s="98"/>
    </row>
    <row r="48" spans="1:14" ht="15.9" customHeight="1" x14ac:dyDescent="0.2">
      <c r="A48" s="17" t="s">
        <v>65</v>
      </c>
      <c r="B48" s="72" t="s">
        <v>66</v>
      </c>
      <c r="C48" s="77"/>
      <c r="D48" s="72" t="s">
        <v>67</v>
      </c>
      <c r="E48" s="76"/>
      <c r="F48" s="77"/>
      <c r="G48" s="72" t="s">
        <v>68</v>
      </c>
      <c r="H48" s="77"/>
      <c r="I48" s="72" t="s">
        <v>69</v>
      </c>
      <c r="J48" s="76"/>
      <c r="K48" s="77"/>
      <c r="L48" s="72" t="s">
        <v>70</v>
      </c>
      <c r="M48" s="73"/>
      <c r="N48" s="74"/>
    </row>
  </sheetData>
  <mergeCells count="215">
    <mergeCell ref="L8:N8"/>
    <mergeCell ref="L9:N9"/>
    <mergeCell ref="L10:N10"/>
    <mergeCell ref="L11:N11"/>
    <mergeCell ref="D4:E4"/>
    <mergeCell ref="J6:N6"/>
    <mergeCell ref="J4:K4"/>
    <mergeCell ref="J5:K5"/>
    <mergeCell ref="G8:H8"/>
    <mergeCell ref="I8:K8"/>
    <mergeCell ref="I9:K9"/>
    <mergeCell ref="I10:K10"/>
    <mergeCell ref="I11:K11"/>
    <mergeCell ref="L42:N42"/>
    <mergeCell ref="L43:N43"/>
    <mergeCell ref="L44:N44"/>
    <mergeCell ref="L45:N45"/>
    <mergeCell ref="L46:N46"/>
    <mergeCell ref="L47:N47"/>
    <mergeCell ref="L36:N36"/>
    <mergeCell ref="L37:N37"/>
    <mergeCell ref="L38:N38"/>
    <mergeCell ref="L39:N39"/>
    <mergeCell ref="L40:N40"/>
    <mergeCell ref="L41:N41"/>
    <mergeCell ref="L30:N30"/>
    <mergeCell ref="L31:N31"/>
    <mergeCell ref="L32:N32"/>
    <mergeCell ref="L33:N33"/>
    <mergeCell ref="L34:N34"/>
    <mergeCell ref="L35:N35"/>
    <mergeCell ref="L24:N24"/>
    <mergeCell ref="L25:N25"/>
    <mergeCell ref="L26:N26"/>
    <mergeCell ref="L27:N27"/>
    <mergeCell ref="L28:N28"/>
    <mergeCell ref="L29:N29"/>
    <mergeCell ref="L18:N18"/>
    <mergeCell ref="L19:N19"/>
    <mergeCell ref="L20:N20"/>
    <mergeCell ref="L21:N21"/>
    <mergeCell ref="L22:N22"/>
    <mergeCell ref="L23:N23"/>
    <mergeCell ref="L12:N12"/>
    <mergeCell ref="L13:N13"/>
    <mergeCell ref="L14:N14"/>
    <mergeCell ref="L15:N15"/>
    <mergeCell ref="L16:N16"/>
    <mergeCell ref="L17:N17"/>
    <mergeCell ref="A6:B6"/>
    <mergeCell ref="C6:D6"/>
    <mergeCell ref="E6:G6"/>
    <mergeCell ref="C5:E5"/>
    <mergeCell ref="A5:B5"/>
    <mergeCell ref="B9:C9"/>
    <mergeCell ref="G9:H9"/>
    <mergeCell ref="B10:C10"/>
    <mergeCell ref="B11:C11"/>
    <mergeCell ref="B12:C12"/>
    <mergeCell ref="B8:C8"/>
    <mergeCell ref="D8:F8"/>
    <mergeCell ref="B17:C17"/>
    <mergeCell ref="D9:F9"/>
    <mergeCell ref="D10:F10"/>
    <mergeCell ref="D11:F11"/>
    <mergeCell ref="D12:F12"/>
    <mergeCell ref="B18:C18"/>
    <mergeCell ref="D17:F17"/>
    <mergeCell ref="D18:F18"/>
    <mergeCell ref="B19:C19"/>
    <mergeCell ref="B20:C20"/>
    <mergeCell ref="B13:C13"/>
    <mergeCell ref="B14:C14"/>
    <mergeCell ref="B15:C15"/>
    <mergeCell ref="B16:C16"/>
    <mergeCell ref="B25:C25"/>
    <mergeCell ref="B26:C26"/>
    <mergeCell ref="B27:C27"/>
    <mergeCell ref="B28:C28"/>
    <mergeCell ref="B21:C21"/>
    <mergeCell ref="B22:C22"/>
    <mergeCell ref="B23:C23"/>
    <mergeCell ref="B24:C24"/>
    <mergeCell ref="B33:C33"/>
    <mergeCell ref="B34:C34"/>
    <mergeCell ref="B35:C35"/>
    <mergeCell ref="B36:C36"/>
    <mergeCell ref="B29:C29"/>
    <mergeCell ref="B30:C30"/>
    <mergeCell ref="B31:C31"/>
    <mergeCell ref="B32:C32"/>
    <mergeCell ref="B47:C47"/>
    <mergeCell ref="B48:C48"/>
    <mergeCell ref="B41:C41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D19:F19"/>
    <mergeCell ref="D20:F20"/>
    <mergeCell ref="D27:F27"/>
    <mergeCell ref="D28:F28"/>
    <mergeCell ref="D13:F13"/>
    <mergeCell ref="D14:F14"/>
    <mergeCell ref="D15:F15"/>
    <mergeCell ref="D16:F16"/>
    <mergeCell ref="D25:F25"/>
    <mergeCell ref="D26:F26"/>
    <mergeCell ref="D21:F21"/>
    <mergeCell ref="D22:F22"/>
    <mergeCell ref="D23:F23"/>
    <mergeCell ref="D24:F24"/>
    <mergeCell ref="D33:F33"/>
    <mergeCell ref="D34:F34"/>
    <mergeCell ref="D35:F35"/>
    <mergeCell ref="D36:F36"/>
    <mergeCell ref="D29:F29"/>
    <mergeCell ref="D30:F30"/>
    <mergeCell ref="D31:F31"/>
    <mergeCell ref="D32:F32"/>
    <mergeCell ref="D47:F47"/>
    <mergeCell ref="D48:F48"/>
    <mergeCell ref="D41:F41"/>
    <mergeCell ref="D42:F42"/>
    <mergeCell ref="D43:F43"/>
    <mergeCell ref="D44:F44"/>
    <mergeCell ref="G10:H10"/>
    <mergeCell ref="G11:H11"/>
    <mergeCell ref="G12:H12"/>
    <mergeCell ref="D45:F45"/>
    <mergeCell ref="D46:F46"/>
    <mergeCell ref="D37:F37"/>
    <mergeCell ref="D38:F38"/>
    <mergeCell ref="D39:F39"/>
    <mergeCell ref="D40:F40"/>
    <mergeCell ref="G17:H17"/>
    <mergeCell ref="G18:H18"/>
    <mergeCell ref="G19:H19"/>
    <mergeCell ref="G20:H20"/>
    <mergeCell ref="G13:H13"/>
    <mergeCell ref="G14:H14"/>
    <mergeCell ref="G15:H15"/>
    <mergeCell ref="G16:H16"/>
    <mergeCell ref="G25:H25"/>
    <mergeCell ref="G26:H26"/>
    <mergeCell ref="G48:H48"/>
    <mergeCell ref="G41:H41"/>
    <mergeCell ref="G42:H42"/>
    <mergeCell ref="G43:H43"/>
    <mergeCell ref="G44:H44"/>
    <mergeCell ref="G27:H27"/>
    <mergeCell ref="G28:H28"/>
    <mergeCell ref="G21:H21"/>
    <mergeCell ref="G22:H22"/>
    <mergeCell ref="G23:H23"/>
    <mergeCell ref="G24:H24"/>
    <mergeCell ref="G33:H33"/>
    <mergeCell ref="G34:H34"/>
    <mergeCell ref="G35:H35"/>
    <mergeCell ref="G45:H45"/>
    <mergeCell ref="G46:H46"/>
    <mergeCell ref="G37:H37"/>
    <mergeCell ref="G38:H38"/>
    <mergeCell ref="G39:H39"/>
    <mergeCell ref="G40:H40"/>
    <mergeCell ref="L48:N48"/>
    <mergeCell ref="J2:N2"/>
    <mergeCell ref="I37:K37"/>
    <mergeCell ref="I38:K38"/>
    <mergeCell ref="I39:K39"/>
    <mergeCell ref="I40:K40"/>
    <mergeCell ref="I48:K48"/>
    <mergeCell ref="I41:K41"/>
    <mergeCell ref="I42:K42"/>
    <mergeCell ref="I43:K43"/>
    <mergeCell ref="I30:K30"/>
    <mergeCell ref="I31:K31"/>
    <mergeCell ref="I32:K32"/>
    <mergeCell ref="I33:K33"/>
    <mergeCell ref="I34:K34"/>
    <mergeCell ref="I44:K44"/>
    <mergeCell ref="I45:K45"/>
    <mergeCell ref="I46:K46"/>
    <mergeCell ref="I15:K15"/>
    <mergeCell ref="I16:K16"/>
    <mergeCell ref="I25:K25"/>
    <mergeCell ref="I26:K26"/>
    <mergeCell ref="I27:K27"/>
    <mergeCell ref="I28:K28"/>
    <mergeCell ref="I47:K47"/>
    <mergeCell ref="I35:K35"/>
    <mergeCell ref="I36:K36"/>
    <mergeCell ref="I12:K12"/>
    <mergeCell ref="I13:K13"/>
    <mergeCell ref="I14:K14"/>
    <mergeCell ref="I29:K29"/>
    <mergeCell ref="G36:H36"/>
    <mergeCell ref="G29:H29"/>
    <mergeCell ref="G30:H30"/>
    <mergeCell ref="G31:H31"/>
    <mergeCell ref="G32:H32"/>
    <mergeCell ref="I21:K21"/>
    <mergeCell ref="I22:K22"/>
    <mergeCell ref="I23:K23"/>
    <mergeCell ref="I24:K24"/>
    <mergeCell ref="I17:K17"/>
    <mergeCell ref="I18:K18"/>
    <mergeCell ref="I19:K19"/>
    <mergeCell ref="I20:K20"/>
    <mergeCell ref="G47:H47"/>
  </mergeCells>
  <phoneticPr fontId="1"/>
  <pageMargins left="0.97" right="0.78700000000000003" top="0.71" bottom="0.98399999999999999" header="0.51200000000000001" footer="0.51200000000000001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"/>
  <sheetViews>
    <sheetView workbookViewId="0">
      <selection activeCell="V7" sqref="V7:W7"/>
    </sheetView>
  </sheetViews>
  <sheetFormatPr defaultRowHeight="13.2" x14ac:dyDescent="0.2"/>
  <cols>
    <col min="1" max="1" width="3.6640625" customWidth="1"/>
    <col min="2" max="2" width="3.21875" customWidth="1"/>
    <col min="3" max="3" width="3.33203125" bestFit="1" customWidth="1"/>
    <col min="4" max="4" width="3.33203125" customWidth="1"/>
    <col min="5" max="5" width="3" customWidth="1"/>
    <col min="6" max="6" width="7.88671875" customWidth="1"/>
    <col min="7" max="7" width="2.21875" customWidth="1"/>
    <col min="8" max="10" width="3.33203125" bestFit="1" customWidth="1"/>
    <col min="11" max="11" width="2.6640625" customWidth="1"/>
    <col min="12" max="12" width="4.6640625" customWidth="1"/>
    <col min="13" max="15" width="3.44140625" bestFit="1" customWidth="1"/>
    <col min="16" max="16" width="3.44140625" customWidth="1"/>
    <col min="17" max="17" width="3" customWidth="1"/>
    <col min="18" max="18" width="3.44140625" bestFit="1" customWidth="1"/>
    <col min="19" max="19" width="1" customWidth="1"/>
    <col min="20" max="20" width="3.44140625" bestFit="1" customWidth="1"/>
    <col min="21" max="21" width="5" customWidth="1"/>
    <col min="22" max="22" width="3.44140625" customWidth="1"/>
    <col min="23" max="23" width="6.88671875" customWidth="1"/>
    <col min="24" max="24" width="3.44140625" bestFit="1" customWidth="1"/>
    <col min="25" max="25" width="2.44140625" customWidth="1"/>
  </cols>
  <sheetData>
    <row r="1" spans="1:25" ht="16.2" x14ac:dyDescent="0.2">
      <c r="A1" s="1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25" t="s">
        <v>116</v>
      </c>
      <c r="U2" s="125"/>
      <c r="V2" s="125"/>
      <c r="W2" s="125"/>
      <c r="X2" s="125"/>
      <c r="Y2" s="125"/>
    </row>
    <row r="3" spans="1:2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23" t="s">
        <v>30</v>
      </c>
      <c r="B4" s="123"/>
      <c r="C4" s="124" t="s">
        <v>59</v>
      </c>
      <c r="D4" s="12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customHeight="1" x14ac:dyDescent="0.2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4"/>
    </row>
    <row r="6" spans="1:25" ht="57" customHeight="1" x14ac:dyDescent="0.2">
      <c r="A6" s="25"/>
      <c r="B6" s="114" t="s">
        <v>13</v>
      </c>
      <c r="C6" s="122"/>
      <c r="D6" s="122"/>
      <c r="E6" s="122"/>
      <c r="F6" s="122"/>
      <c r="G6" s="27" t="s">
        <v>14</v>
      </c>
      <c r="H6" s="110">
        <v>22</v>
      </c>
      <c r="I6" s="110"/>
      <c r="J6" s="110"/>
      <c r="K6" s="110"/>
      <c r="L6" s="110"/>
      <c r="M6" s="26"/>
      <c r="N6" s="27" t="s">
        <v>17</v>
      </c>
      <c r="O6" s="110" t="s">
        <v>71</v>
      </c>
      <c r="P6" s="110"/>
      <c r="Q6" s="110"/>
      <c r="R6" s="110"/>
      <c r="S6" s="110"/>
      <c r="T6" s="26"/>
      <c r="U6" s="27" t="s">
        <v>14</v>
      </c>
      <c r="V6" s="110" t="s">
        <v>72</v>
      </c>
      <c r="W6" s="110"/>
      <c r="X6" s="26"/>
      <c r="Y6" s="28"/>
    </row>
    <row r="7" spans="1:25" ht="57" customHeight="1" x14ac:dyDescent="0.2">
      <c r="A7" s="25"/>
      <c r="B7" s="114" t="s">
        <v>31</v>
      </c>
      <c r="C7" s="122"/>
      <c r="D7" s="122"/>
      <c r="E7" s="122"/>
      <c r="F7" s="122"/>
      <c r="G7" s="27" t="s">
        <v>14</v>
      </c>
      <c r="H7" s="110" t="s">
        <v>73</v>
      </c>
      <c r="I7" s="110"/>
      <c r="J7" s="110"/>
      <c r="K7" s="110"/>
      <c r="L7" s="110"/>
      <c r="M7" s="26"/>
      <c r="N7" s="27" t="s">
        <v>17</v>
      </c>
      <c r="O7" s="110" t="s">
        <v>69</v>
      </c>
      <c r="P7" s="110"/>
      <c r="Q7" s="110"/>
      <c r="R7" s="110"/>
      <c r="S7" s="110"/>
      <c r="T7" s="26"/>
      <c r="U7" s="27" t="s">
        <v>14</v>
      </c>
      <c r="V7" s="110" t="s">
        <v>74</v>
      </c>
      <c r="W7" s="110"/>
      <c r="X7" s="26"/>
      <c r="Y7" s="28"/>
    </row>
    <row r="8" spans="1:25" ht="57" customHeight="1" x14ac:dyDescent="0.2">
      <c r="A8" s="25"/>
      <c r="B8" s="114" t="s">
        <v>32</v>
      </c>
      <c r="C8" s="122"/>
      <c r="D8" s="122"/>
      <c r="E8" s="122"/>
      <c r="F8" s="122"/>
      <c r="G8" s="27" t="s">
        <v>14</v>
      </c>
      <c r="H8" s="110">
        <v>22</v>
      </c>
      <c r="I8" s="110"/>
      <c r="J8" s="110"/>
      <c r="K8" s="110"/>
      <c r="L8" s="110"/>
      <c r="M8" s="26"/>
      <c r="N8" s="27" t="s">
        <v>17</v>
      </c>
      <c r="O8" s="110" t="s">
        <v>67</v>
      </c>
      <c r="P8" s="110"/>
      <c r="Q8" s="110"/>
      <c r="R8" s="110"/>
      <c r="S8" s="110"/>
      <c r="T8" s="26"/>
      <c r="U8" s="27" t="s">
        <v>14</v>
      </c>
      <c r="V8" s="110" t="s">
        <v>75</v>
      </c>
      <c r="W8" s="110"/>
      <c r="X8" s="26"/>
      <c r="Y8" s="28"/>
    </row>
    <row r="9" spans="1:25" ht="57" customHeight="1" x14ac:dyDescent="0.2">
      <c r="A9" s="25"/>
      <c r="B9" s="114" t="s">
        <v>33</v>
      </c>
      <c r="C9" s="122"/>
      <c r="D9" s="122"/>
      <c r="E9" s="122"/>
      <c r="F9" s="122"/>
      <c r="G9" s="27" t="s">
        <v>14</v>
      </c>
      <c r="H9" s="110" t="s">
        <v>73</v>
      </c>
      <c r="I9" s="110"/>
      <c r="J9" s="110"/>
      <c r="K9" s="110"/>
      <c r="L9" s="110"/>
      <c r="M9" s="110"/>
      <c r="N9" s="110"/>
      <c r="O9" s="126">
        <v>2</v>
      </c>
      <c r="P9" s="127"/>
      <c r="Q9" s="127"/>
      <c r="R9" s="127"/>
      <c r="S9" s="127"/>
      <c r="T9" s="26"/>
      <c r="U9" s="27" t="s">
        <v>14</v>
      </c>
      <c r="V9" s="110" t="s">
        <v>76</v>
      </c>
      <c r="W9" s="110"/>
      <c r="X9" s="26"/>
      <c r="Y9" s="28"/>
    </row>
    <row r="10" spans="1:25" ht="57" customHeight="1" x14ac:dyDescent="0.2">
      <c r="A10" s="25"/>
      <c r="B10" s="114" t="s">
        <v>34</v>
      </c>
      <c r="C10" s="122"/>
      <c r="D10" s="122"/>
      <c r="E10" s="122"/>
      <c r="F10" s="122"/>
      <c r="G10" s="27" t="s">
        <v>18</v>
      </c>
      <c r="H10" s="110" t="s">
        <v>67</v>
      </c>
      <c r="I10" s="110"/>
      <c r="J10" s="110"/>
      <c r="K10" s="110"/>
      <c r="L10" s="110"/>
      <c r="M10" s="26"/>
      <c r="N10" s="27" t="s">
        <v>19</v>
      </c>
      <c r="O10" s="110" t="s">
        <v>69</v>
      </c>
      <c r="P10" s="110"/>
      <c r="Q10" s="110"/>
      <c r="R10" s="110"/>
      <c r="S10" s="110"/>
      <c r="T10" s="26"/>
      <c r="U10" s="27" t="s">
        <v>18</v>
      </c>
      <c r="V10" s="110" t="s">
        <v>77</v>
      </c>
      <c r="W10" s="110"/>
      <c r="X10" s="26"/>
      <c r="Y10" s="28"/>
    </row>
    <row r="11" spans="1:25" ht="57" customHeight="1" x14ac:dyDescent="0.2">
      <c r="A11" s="25"/>
      <c r="B11" s="114" t="s">
        <v>35</v>
      </c>
      <c r="C11" s="122"/>
      <c r="D11" s="122"/>
      <c r="E11" s="122"/>
      <c r="F11" s="122"/>
      <c r="G11" s="27" t="s">
        <v>14</v>
      </c>
      <c r="H11" s="110" t="s">
        <v>73</v>
      </c>
      <c r="I11" s="110"/>
      <c r="J11" s="110"/>
      <c r="K11" s="110"/>
      <c r="L11" s="110"/>
      <c r="M11" s="26"/>
      <c r="N11" s="27" t="s">
        <v>17</v>
      </c>
      <c r="O11" s="110" t="s">
        <v>71</v>
      </c>
      <c r="P11" s="110"/>
      <c r="Q11" s="110"/>
      <c r="R11" s="110"/>
      <c r="S11" s="110"/>
      <c r="T11" s="26"/>
      <c r="U11" s="27" t="s">
        <v>14</v>
      </c>
      <c r="V11" s="110" t="s">
        <v>78</v>
      </c>
      <c r="W11" s="110"/>
      <c r="X11" s="26"/>
      <c r="Y11" s="28"/>
    </row>
    <row r="12" spans="1:25" ht="14.25" customHeight="1" x14ac:dyDescent="0.2">
      <c r="A12" s="135" t="s">
        <v>49</v>
      </c>
      <c r="B12" s="112" t="s">
        <v>14</v>
      </c>
      <c r="C12" s="136" t="s">
        <v>36</v>
      </c>
      <c r="D12" s="136"/>
      <c r="E12" s="136"/>
      <c r="F12" s="136"/>
      <c r="G12" s="136"/>
      <c r="H12" s="112" t="s">
        <v>20</v>
      </c>
      <c r="I12" s="115">
        <v>14866.0182</v>
      </c>
      <c r="J12" s="115"/>
      <c r="K12" s="115"/>
      <c r="L12" s="115"/>
      <c r="M12" s="119" t="s">
        <v>47</v>
      </c>
      <c r="N12" s="115">
        <v>11980.7907</v>
      </c>
      <c r="O12" s="115"/>
      <c r="P12" s="115"/>
      <c r="Q12" s="115"/>
      <c r="R12" s="112" t="s">
        <v>20</v>
      </c>
      <c r="S12" s="128" t="s">
        <v>79</v>
      </c>
      <c r="T12" s="128"/>
      <c r="U12" s="128"/>
      <c r="V12" s="37"/>
      <c r="W12" s="36"/>
      <c r="X12" s="36"/>
      <c r="Y12" s="30"/>
    </row>
    <row r="13" spans="1:25" ht="14.25" customHeight="1" x14ac:dyDescent="0.2">
      <c r="A13" s="135"/>
      <c r="B13" s="112"/>
      <c r="C13" s="136"/>
      <c r="D13" s="136"/>
      <c r="E13" s="136"/>
      <c r="F13" s="136"/>
      <c r="G13" s="136"/>
      <c r="H13" s="112"/>
      <c r="I13" s="116"/>
      <c r="J13" s="116"/>
      <c r="K13" s="116"/>
      <c r="L13" s="116"/>
      <c r="M13" s="113"/>
      <c r="N13" s="116"/>
      <c r="O13" s="116"/>
      <c r="P13" s="116"/>
      <c r="Q13" s="116"/>
      <c r="R13" s="112"/>
      <c r="S13" s="129"/>
      <c r="T13" s="129"/>
      <c r="U13" s="129"/>
      <c r="V13" s="133" t="s">
        <v>43</v>
      </c>
      <c r="W13" s="132">
        <v>4.9987000000000004</v>
      </c>
      <c r="X13" s="132"/>
      <c r="Y13" s="30"/>
    </row>
    <row r="14" spans="1:25" ht="14.25" customHeight="1" x14ac:dyDescent="0.2">
      <c r="A14" s="135"/>
      <c r="B14" s="112"/>
      <c r="C14" s="120" t="s">
        <v>37</v>
      </c>
      <c r="D14" s="120"/>
      <c r="E14" s="120"/>
      <c r="F14" s="120"/>
      <c r="G14" s="120"/>
      <c r="H14" s="112"/>
      <c r="I14" s="117">
        <v>3037.3595999999998</v>
      </c>
      <c r="J14" s="117"/>
      <c r="K14" s="117"/>
      <c r="L14" s="117"/>
      <c r="M14" s="120" t="s">
        <v>47</v>
      </c>
      <c r="N14" s="117">
        <v>2460.16</v>
      </c>
      <c r="O14" s="117"/>
      <c r="P14" s="117"/>
      <c r="Q14" s="117"/>
      <c r="R14" s="112"/>
      <c r="S14" s="130" t="s">
        <v>80</v>
      </c>
      <c r="T14" s="130"/>
      <c r="U14" s="130"/>
      <c r="V14" s="134"/>
      <c r="W14" s="132"/>
      <c r="X14" s="132"/>
      <c r="Y14" s="30"/>
    </row>
    <row r="15" spans="1:25" ht="14.25" customHeight="1" x14ac:dyDescent="0.2">
      <c r="A15" s="135"/>
      <c r="B15" s="112"/>
      <c r="C15" s="121"/>
      <c r="D15" s="121"/>
      <c r="E15" s="121"/>
      <c r="F15" s="121"/>
      <c r="G15" s="121"/>
      <c r="H15" s="112"/>
      <c r="I15" s="118"/>
      <c r="J15" s="118"/>
      <c r="K15" s="118"/>
      <c r="L15" s="118"/>
      <c r="M15" s="121"/>
      <c r="N15" s="118"/>
      <c r="O15" s="118"/>
      <c r="P15" s="118"/>
      <c r="Q15" s="118"/>
      <c r="R15" s="112"/>
      <c r="S15" s="131"/>
      <c r="T15" s="131"/>
      <c r="U15" s="131"/>
      <c r="V15" s="27"/>
      <c r="W15" s="132"/>
      <c r="X15" s="132"/>
      <c r="Y15" s="31"/>
    </row>
    <row r="16" spans="1:25" ht="14.25" customHeight="1" x14ac:dyDescent="0.2">
      <c r="A16" s="135" t="s">
        <v>50</v>
      </c>
      <c r="B16" s="112" t="s">
        <v>38</v>
      </c>
      <c r="C16" s="113" t="s">
        <v>42</v>
      </c>
      <c r="D16" s="113"/>
      <c r="E16" s="113"/>
      <c r="F16" s="113"/>
      <c r="G16" s="113"/>
      <c r="H16" s="112" t="s">
        <v>21</v>
      </c>
      <c r="I16" s="115">
        <v>33348.579299999998</v>
      </c>
      <c r="J16" s="115"/>
      <c r="K16" s="115"/>
      <c r="L16" s="115"/>
      <c r="M16" s="119" t="s">
        <v>44</v>
      </c>
      <c r="N16" s="115">
        <v>33516.113799999999</v>
      </c>
      <c r="O16" s="115"/>
      <c r="P16" s="115"/>
      <c r="Q16" s="115"/>
      <c r="R16" s="112" t="s">
        <v>21</v>
      </c>
      <c r="S16" s="128" t="s">
        <v>81</v>
      </c>
      <c r="T16" s="128"/>
      <c r="U16" s="128"/>
      <c r="V16" s="26"/>
      <c r="W16" s="36"/>
      <c r="X16" s="36"/>
      <c r="Y16" s="30"/>
    </row>
    <row r="17" spans="1:25" ht="14.25" customHeight="1" x14ac:dyDescent="0.2">
      <c r="A17" s="135"/>
      <c r="B17" s="112"/>
      <c r="C17" s="113"/>
      <c r="D17" s="113"/>
      <c r="E17" s="113"/>
      <c r="F17" s="113"/>
      <c r="G17" s="113"/>
      <c r="H17" s="112"/>
      <c r="I17" s="116"/>
      <c r="J17" s="116"/>
      <c r="K17" s="116"/>
      <c r="L17" s="116"/>
      <c r="M17" s="113"/>
      <c r="N17" s="116"/>
      <c r="O17" s="116"/>
      <c r="P17" s="116"/>
      <c r="Q17" s="116"/>
      <c r="R17" s="112"/>
      <c r="S17" s="129"/>
      <c r="T17" s="129"/>
      <c r="U17" s="129"/>
      <c r="V17" s="112" t="s">
        <v>46</v>
      </c>
      <c r="W17" s="132">
        <v>-0.2903</v>
      </c>
      <c r="X17" s="132"/>
      <c r="Y17" s="30"/>
    </row>
    <row r="18" spans="1:25" ht="14.25" customHeight="1" x14ac:dyDescent="0.2">
      <c r="A18" s="135"/>
      <c r="B18" s="112"/>
      <c r="C18" s="120" t="s">
        <v>39</v>
      </c>
      <c r="D18" s="120"/>
      <c r="E18" s="120"/>
      <c r="F18" s="120"/>
      <c r="G18" s="120"/>
      <c r="H18" s="112"/>
      <c r="I18" s="117">
        <v>3037.3595999999998</v>
      </c>
      <c r="J18" s="117"/>
      <c r="K18" s="117"/>
      <c r="L18" s="117"/>
      <c r="M18" s="120" t="s">
        <v>45</v>
      </c>
      <c r="N18" s="117">
        <v>2460.16</v>
      </c>
      <c r="O18" s="117"/>
      <c r="P18" s="117"/>
      <c r="Q18" s="117"/>
      <c r="R18" s="112"/>
      <c r="S18" s="130" t="s">
        <v>80</v>
      </c>
      <c r="T18" s="130"/>
      <c r="U18" s="130"/>
      <c r="V18" s="112"/>
      <c r="W18" s="132"/>
      <c r="X18" s="132"/>
      <c r="Y18" s="30"/>
    </row>
    <row r="19" spans="1:25" ht="14.25" customHeight="1" x14ac:dyDescent="0.2">
      <c r="A19" s="135"/>
      <c r="B19" s="112"/>
      <c r="C19" s="121"/>
      <c r="D19" s="121"/>
      <c r="E19" s="121"/>
      <c r="F19" s="121"/>
      <c r="G19" s="121"/>
      <c r="H19" s="112"/>
      <c r="I19" s="118"/>
      <c r="J19" s="118"/>
      <c r="K19" s="118"/>
      <c r="L19" s="118"/>
      <c r="M19" s="121"/>
      <c r="N19" s="118"/>
      <c r="O19" s="118"/>
      <c r="P19" s="118"/>
      <c r="Q19" s="118"/>
      <c r="R19" s="112"/>
      <c r="S19" s="131"/>
      <c r="T19" s="131"/>
      <c r="U19" s="131"/>
      <c r="V19" s="27"/>
      <c r="W19" s="132"/>
      <c r="X19" s="132"/>
      <c r="Y19" s="31"/>
    </row>
    <row r="20" spans="1:25" ht="57" customHeight="1" x14ac:dyDescent="0.2">
      <c r="A20" s="25"/>
      <c r="B20" s="114" t="s">
        <v>51</v>
      </c>
      <c r="C20" s="114"/>
      <c r="D20" s="114"/>
      <c r="E20" s="27" t="s">
        <v>14</v>
      </c>
      <c r="F20" s="110" t="s">
        <v>82</v>
      </c>
      <c r="G20" s="110"/>
      <c r="H20" s="110"/>
      <c r="I20" s="110"/>
      <c r="J20" s="110"/>
      <c r="K20" s="110"/>
      <c r="L20" s="29">
        <v>2</v>
      </c>
      <c r="M20" s="26"/>
      <c r="N20" s="26"/>
      <c r="O20" s="27" t="s">
        <v>14</v>
      </c>
      <c r="P20" s="27"/>
      <c r="Q20" s="110" t="s">
        <v>56</v>
      </c>
      <c r="R20" s="110"/>
      <c r="S20" s="110"/>
      <c r="T20" s="26"/>
      <c r="U20" s="26"/>
      <c r="V20" s="26"/>
      <c r="W20" s="26"/>
      <c r="X20" s="26"/>
      <c r="Y20" s="28"/>
    </row>
    <row r="21" spans="1:25" ht="57" customHeight="1" x14ac:dyDescent="0.2">
      <c r="A21" s="25"/>
      <c r="B21" s="114" t="s">
        <v>52</v>
      </c>
      <c r="C21" s="114"/>
      <c r="D21" s="114"/>
      <c r="E21" s="27" t="s">
        <v>14</v>
      </c>
      <c r="F21" s="111" t="s">
        <v>83</v>
      </c>
      <c r="G21" s="111"/>
      <c r="H21" s="111"/>
      <c r="I21" s="26" t="s">
        <v>16</v>
      </c>
      <c r="J21" s="111" t="s">
        <v>82</v>
      </c>
      <c r="K21" s="111"/>
      <c r="L21" s="111"/>
      <c r="M21" s="111"/>
      <c r="N21" s="26"/>
      <c r="O21" s="27" t="s">
        <v>14</v>
      </c>
      <c r="P21" s="26"/>
      <c r="Q21" s="110" t="s">
        <v>84</v>
      </c>
      <c r="R21" s="110"/>
      <c r="S21" s="110"/>
      <c r="T21" s="26"/>
      <c r="U21" s="26"/>
      <c r="V21" s="26"/>
      <c r="W21" s="26"/>
      <c r="X21" s="26"/>
      <c r="Y21" s="28"/>
    </row>
    <row r="22" spans="1:25" ht="57" customHeight="1" x14ac:dyDescent="0.2">
      <c r="A22" s="25"/>
      <c r="B22" s="27" t="s">
        <v>15</v>
      </c>
      <c r="C22" s="27" t="s">
        <v>14</v>
      </c>
      <c r="D22" s="112" t="s">
        <v>53</v>
      </c>
      <c r="E22" s="112"/>
      <c r="F22" s="112"/>
      <c r="G22" s="112"/>
      <c r="H22" s="112"/>
      <c r="I22" s="112"/>
      <c r="J22" s="27" t="s">
        <v>22</v>
      </c>
      <c r="K22" s="110" t="s">
        <v>56</v>
      </c>
      <c r="L22" s="110"/>
      <c r="M22" s="110"/>
      <c r="N22" s="112" t="s">
        <v>40</v>
      </c>
      <c r="O22" s="112"/>
      <c r="P22" s="32" t="s">
        <v>57</v>
      </c>
      <c r="Q22" s="111" t="s">
        <v>58</v>
      </c>
      <c r="R22" s="111"/>
      <c r="S22" s="111"/>
      <c r="T22" s="26" t="s">
        <v>41</v>
      </c>
      <c r="U22" s="26"/>
      <c r="V22" s="26"/>
      <c r="W22" s="26"/>
      <c r="X22" s="26"/>
      <c r="Y22" s="28"/>
    </row>
    <row r="23" spans="1:25" ht="54.75" customHeight="1" x14ac:dyDescent="0.2">
      <c r="A23" s="33"/>
      <c r="B23" s="106" t="s">
        <v>48</v>
      </c>
      <c r="C23" s="106"/>
      <c r="D23" s="106"/>
      <c r="E23" s="106"/>
      <c r="F23" s="21" t="s">
        <v>85</v>
      </c>
      <c r="G23" s="38"/>
      <c r="H23" s="38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</row>
  </sheetData>
  <mergeCells count="73">
    <mergeCell ref="B8:F8"/>
    <mergeCell ref="A12:A15"/>
    <mergeCell ref="B10:F10"/>
    <mergeCell ref="B11:F11"/>
    <mergeCell ref="B9:F9"/>
    <mergeCell ref="C12:G13"/>
    <mergeCell ref="W15:X15"/>
    <mergeCell ref="V13:V14"/>
    <mergeCell ref="V17:V18"/>
    <mergeCell ref="B23:E23"/>
    <mergeCell ref="A16:A19"/>
    <mergeCell ref="B12:B15"/>
    <mergeCell ref="B16:B19"/>
    <mergeCell ref="D22:I22"/>
    <mergeCell ref="C14:G15"/>
    <mergeCell ref="C18:G19"/>
    <mergeCell ref="M14:M15"/>
    <mergeCell ref="S14:U15"/>
    <mergeCell ref="V10:W10"/>
    <mergeCell ref="V11:W11"/>
    <mergeCell ref="H12:H15"/>
    <mergeCell ref="H16:H19"/>
    <mergeCell ref="I12:L13"/>
    <mergeCell ref="N12:Q13"/>
    <mergeCell ref="I16:L17"/>
    <mergeCell ref="O11:S11"/>
    <mergeCell ref="W17:X18"/>
    <mergeCell ref="W19:X19"/>
    <mergeCell ref="S12:U13"/>
    <mergeCell ref="W13:X14"/>
    <mergeCell ref="T2:Y2"/>
    <mergeCell ref="H9:N9"/>
    <mergeCell ref="O9:S9"/>
    <mergeCell ref="H6:L6"/>
    <mergeCell ref="H7:L7"/>
    <mergeCell ref="H8:L8"/>
    <mergeCell ref="O6:S6"/>
    <mergeCell ref="O7:S7"/>
    <mergeCell ref="O8:S8"/>
    <mergeCell ref="V6:W6"/>
    <mergeCell ref="V7:W7"/>
    <mergeCell ref="V8:W8"/>
    <mergeCell ref="V9:W9"/>
    <mergeCell ref="B7:F7"/>
    <mergeCell ref="Q21:S21"/>
    <mergeCell ref="A4:B4"/>
    <mergeCell ref="C4:D4"/>
    <mergeCell ref="B6:F6"/>
    <mergeCell ref="H10:L10"/>
    <mergeCell ref="F21:H21"/>
    <mergeCell ref="J21:M21"/>
    <mergeCell ref="B21:D21"/>
    <mergeCell ref="R12:R15"/>
    <mergeCell ref="I14:L15"/>
    <mergeCell ref="N14:Q15"/>
    <mergeCell ref="M12:M13"/>
    <mergeCell ref="O10:S10"/>
    <mergeCell ref="H11:L11"/>
    <mergeCell ref="I18:L19"/>
    <mergeCell ref="K22:M22"/>
    <mergeCell ref="Q22:S22"/>
    <mergeCell ref="N22:O22"/>
    <mergeCell ref="C16:G17"/>
    <mergeCell ref="B20:D20"/>
    <mergeCell ref="N16:Q17"/>
    <mergeCell ref="N18:Q19"/>
    <mergeCell ref="R16:R19"/>
    <mergeCell ref="M16:M17"/>
    <mergeCell ref="M18:M19"/>
    <mergeCell ref="Q20:S20"/>
    <mergeCell ref="F20:K20"/>
    <mergeCell ref="S16:U17"/>
    <mergeCell ref="S18:U19"/>
  </mergeCells>
  <phoneticPr fontId="1"/>
  <pageMargins left="0.97" right="0.28999999999999998" top="0.74" bottom="0.98399999999999999" header="0.51200000000000001" footer="0.51200000000000001"/>
  <pageSetup paperSize="9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DFDD-94A3-4BF2-A769-E0EFF4844EEF}">
  <dimension ref="A1:V47"/>
  <sheetViews>
    <sheetView tabSelected="1" workbookViewId="0">
      <selection activeCell="C5" sqref="C5"/>
    </sheetView>
  </sheetViews>
  <sheetFormatPr defaultRowHeight="13.2" x14ac:dyDescent="0.2"/>
  <cols>
    <col min="1" max="2" width="11.44140625" customWidth="1"/>
    <col min="3" max="4" width="12.5546875" customWidth="1"/>
    <col min="6" max="6" width="16.44140625" customWidth="1"/>
    <col min="7" max="7" width="8.88671875" customWidth="1"/>
    <col min="11" max="11" width="11.6640625" customWidth="1"/>
    <col min="12" max="12" width="10.6640625" customWidth="1"/>
    <col min="13" max="14" width="13.6640625" customWidth="1"/>
    <col min="15" max="15" width="12.44140625" customWidth="1"/>
    <col min="16" max="17" width="13.6640625" customWidth="1"/>
    <col min="18" max="22" width="12.5546875" customWidth="1"/>
  </cols>
  <sheetData>
    <row r="1" spans="1:22" ht="16.2" x14ac:dyDescent="0.2">
      <c r="A1" s="11" t="s">
        <v>86</v>
      </c>
    </row>
    <row r="2" spans="1:22" ht="16.2" x14ac:dyDescent="0.2">
      <c r="A2" s="11"/>
      <c r="D2" t="s">
        <v>112</v>
      </c>
      <c r="K2" t="s">
        <v>113</v>
      </c>
      <c r="R2" t="s">
        <v>117</v>
      </c>
    </row>
    <row r="3" spans="1:22" ht="16.2" thickBot="1" x14ac:dyDescent="0.25">
      <c r="A3" s="41" t="s">
        <v>4</v>
      </c>
      <c r="B3" s="42" t="s">
        <v>87</v>
      </c>
      <c r="C3" s="42" t="s">
        <v>88</v>
      </c>
      <c r="D3" s="42" t="s">
        <v>111</v>
      </c>
      <c r="F3" s="58" t="s">
        <v>91</v>
      </c>
      <c r="G3" s="39">
        <v>95</v>
      </c>
      <c r="I3" t="s">
        <v>104</v>
      </c>
      <c r="J3" s="42" t="s">
        <v>87</v>
      </c>
      <c r="K3" s="42" t="s">
        <v>88</v>
      </c>
      <c r="L3" t="s">
        <v>99</v>
      </c>
      <c r="M3" t="s">
        <v>100</v>
      </c>
      <c r="N3" t="s">
        <v>101</v>
      </c>
      <c r="O3" t="s">
        <v>98</v>
      </c>
      <c r="P3" t="s">
        <v>102</v>
      </c>
      <c r="Q3" t="s">
        <v>103</v>
      </c>
      <c r="R3" s="39" t="s">
        <v>106</v>
      </c>
      <c r="S3" s="39" t="s">
        <v>107</v>
      </c>
      <c r="T3" s="39" t="s">
        <v>108</v>
      </c>
      <c r="U3" s="39" t="s">
        <v>110</v>
      </c>
      <c r="V3" s="39" t="s">
        <v>109</v>
      </c>
    </row>
    <row r="4" spans="1:22" ht="13.8" thickTop="1" x14ac:dyDescent="0.2">
      <c r="A4" s="43" t="str">
        <f>IF(ISNUMBER('水位流量曲線計算書（その１）'!B9),'水位流量曲線計算書（その１）'!A9,"")</f>
        <v xml:space="preserve">   30'</v>
      </c>
      <c r="B4" s="44">
        <f>IF(ISNUMBER('水位流量曲線計算書（その１）'!B9),'水位流量曲線計算書（その１）'!B9,"")</f>
        <v>2.81</v>
      </c>
      <c r="C4" s="45">
        <f>IF(ISNUMBER('水位流量曲線計算書（その１）'!B9),'水位流量曲線計算書（その１）'!I9,"")</f>
        <v>14.17</v>
      </c>
      <c r="D4" s="64">
        <f>IF(ISNUMBER('水位流量曲線計算書（その１）'!B9),C4^2,"")</f>
        <v>200.78889999999998</v>
      </c>
      <c r="F4" s="58" t="s">
        <v>92</v>
      </c>
      <c r="G4" s="39">
        <f>(100-G3)/100</f>
        <v>0.05</v>
      </c>
      <c r="I4">
        <v>1</v>
      </c>
      <c r="J4" s="59">
        <f>MIN(B4:B46)</f>
        <v>0.45</v>
      </c>
      <c r="K4" s="59" cm="1">
        <f t="array" ref="K4:K13">TREND(C4:C25,B4:B25,J4:J13)</f>
        <v>1.9591501168053456</v>
      </c>
      <c r="L4" s="60">
        <f t="shared" ref="L4:L13" si="0">$G$8*SQRT(1/$G$5+(J4-$G$6)^2/$G$7)</f>
        <v>0.16825099201487526</v>
      </c>
      <c r="M4" s="60">
        <f>K4+$G$9*L4</f>
        <v>2.3101155361145964</v>
      </c>
      <c r="N4" s="60">
        <f>K4-$G$9*L4</f>
        <v>1.6081846974960949</v>
      </c>
      <c r="O4" s="60">
        <f t="shared" ref="O4:O13" si="1">$G$8*SQRT(1+1/$G$5+(J4-$G$6)^2/$G$7)</f>
        <v>0.44186969323962183</v>
      </c>
      <c r="P4" s="60">
        <f>K4+$G$9*O4</f>
        <v>2.8808741453577773</v>
      </c>
      <c r="Q4" s="60">
        <f>K4-$G$9*O4</f>
        <v>1.0374260882529138</v>
      </c>
      <c r="R4" s="61">
        <f>K4^2</f>
        <v>3.8382691801783992</v>
      </c>
      <c r="S4" s="61">
        <f>M4^2</f>
        <v>5.3366337901980296</v>
      </c>
      <c r="T4" s="61">
        <f>N4^2</f>
        <v>2.5862580212606066</v>
      </c>
      <c r="U4" s="61">
        <f>P4^2</f>
        <v>8.2994358413909044</v>
      </c>
      <c r="V4" s="61">
        <f>Q4^2</f>
        <v>1.0762528885877425</v>
      </c>
    </row>
    <row r="5" spans="1:22" x14ac:dyDescent="0.2">
      <c r="A5" s="46" t="str">
        <f>IF(ISNUMBER('水位流量曲線計算書（その１）'!B10),'水位流量曲線計算書（その１）'!A10,"")</f>
        <v xml:space="preserve">   31'</v>
      </c>
      <c r="B5" s="47">
        <f>IF(ISNUMBER('水位流量曲線計算書（その１）'!B10),'水位流量曲線計算書（その１）'!B10,"")</f>
        <v>3.32</v>
      </c>
      <c r="C5" s="48">
        <f>IF(ISNUMBER('水位流量曲線計算書（その１）'!B10),'水位流量曲線計算書（その１）'!I10,"")</f>
        <v>16.191700000000001</v>
      </c>
      <c r="D5" s="65">
        <f>IF(ISNUMBER('水位流量曲線計算書（その１）'!B10),C5^2,"")</f>
        <v>262.17114889000004</v>
      </c>
      <c r="F5" s="58" t="s">
        <v>93</v>
      </c>
      <c r="G5" s="39">
        <f>COUNT(B4:B46)</f>
        <v>22</v>
      </c>
      <c r="I5">
        <v>2</v>
      </c>
      <c r="J5" s="59">
        <f>J$4+(J$13-J$4)/9*(I5-1)</f>
        <v>0.87666666666666671</v>
      </c>
      <c r="K5" s="59">
        <v>4.0919127424204707</v>
      </c>
      <c r="L5" s="60">
        <f t="shared" si="0"/>
        <v>0.14024468167591045</v>
      </c>
      <c r="M5" s="60">
        <f t="shared" ref="M5:M13" si="2">K5+$G$9*L5</f>
        <v>4.3844580220698566</v>
      </c>
      <c r="N5" s="60">
        <f t="shared" ref="N5:N13" si="3">K5-$G$9*L5</f>
        <v>3.7993674627710847</v>
      </c>
      <c r="O5" s="60">
        <f t="shared" si="1"/>
        <v>0.43198263880399795</v>
      </c>
      <c r="P5" s="60">
        <f>K5+$G$9*O5</f>
        <v>4.9930127368190629</v>
      </c>
      <c r="Q5" s="60">
        <f>K5-$G$9*O5</f>
        <v>3.1908127480218784</v>
      </c>
      <c r="R5" s="61">
        <f t="shared" ref="R5:R13" si="4">K5^2</f>
        <v>16.743749891583018</v>
      </c>
      <c r="S5" s="61">
        <f t="shared" ref="S5:S13" si="5">M5^2</f>
        <v>19.223472147292718</v>
      </c>
      <c r="T5" s="61">
        <f t="shared" ref="T5:T13" si="6">N5^2</f>
        <v>14.435193117163589</v>
      </c>
      <c r="U5" s="61">
        <f t="shared" ref="U5:U13" si="7">P5^2</f>
        <v>24.93017619003739</v>
      </c>
      <c r="V5" s="61">
        <f t="shared" ref="V5:V13" si="8">Q5^2</f>
        <v>10.181285992938932</v>
      </c>
    </row>
    <row r="6" spans="1:22" x14ac:dyDescent="0.2">
      <c r="A6" s="46" t="str">
        <f>IF(ISNUMBER('水位流量曲線計算書（その１）'!B11),'水位流量曲線計算書（その１）'!A11,"")</f>
        <v xml:space="preserve">   32'</v>
      </c>
      <c r="B6" s="47">
        <f>IF(ISNUMBER('水位流量曲線計算書（その１）'!B11),'水位流量曲線計算書（その１）'!B11,"")</f>
        <v>4.29</v>
      </c>
      <c r="C6" s="48">
        <f>IF(ISNUMBER('水位流量曲線計算書（その１）'!B11),'水位流量曲線計算書（その１）'!I11,"")</f>
        <v>21.007400000000001</v>
      </c>
      <c r="D6" s="65">
        <f>IF(ISNUMBER('水位流量曲線計算書（その１）'!B11),C6^2,"")</f>
        <v>441.31085476000004</v>
      </c>
      <c r="F6" s="58" t="s">
        <v>94</v>
      </c>
      <c r="G6" s="59">
        <f>AVERAGE(B4:B46)</f>
        <v>2.2545454545454544</v>
      </c>
      <c r="I6">
        <v>3</v>
      </c>
      <c r="J6" s="59">
        <f t="shared" ref="J6:J12" si="9">J$4+(J$13-J$4)/9*(I6-1)</f>
        <v>1.3033333333333332</v>
      </c>
      <c r="K6" s="59">
        <v>6.2246753680355953</v>
      </c>
      <c r="L6" s="60">
        <f t="shared" si="0"/>
        <v>0.11552239101644102</v>
      </c>
      <c r="M6" s="60">
        <f t="shared" si="2"/>
        <v>6.4656508530366459</v>
      </c>
      <c r="N6" s="60">
        <f t="shared" si="3"/>
        <v>5.9836998830345447</v>
      </c>
      <c r="O6" s="60">
        <f t="shared" si="1"/>
        <v>0.424600815255745</v>
      </c>
      <c r="P6" s="60">
        <f>K6+$G$9*O6</f>
        <v>7.1103771483383653</v>
      </c>
      <c r="Q6" s="60">
        <f>K6-$G$9*O6</f>
        <v>5.3389735877328253</v>
      </c>
      <c r="R6" s="61">
        <f t="shared" si="4"/>
        <v>38.746583437429074</v>
      </c>
      <c r="S6" s="61">
        <f t="shared" si="5"/>
        <v>41.804640953373507</v>
      </c>
      <c r="T6" s="61">
        <f t="shared" si="6"/>
        <v>35.80466429022762</v>
      </c>
      <c r="U6" s="61">
        <f t="shared" si="7"/>
        <v>50.55746319161242</v>
      </c>
      <c r="V6" s="61">
        <f t="shared" si="8"/>
        <v>28.504638970508715</v>
      </c>
    </row>
    <row r="7" spans="1:22" x14ac:dyDescent="0.2">
      <c r="A7" s="46" t="str">
        <f>IF(ISNUMBER('水位流量曲線計算書（その１）'!B12),'水位流量曲線計算書（その１）'!A12,"")</f>
        <v xml:space="preserve">   33'</v>
      </c>
      <c r="B7" s="47">
        <f>IF(ISNUMBER('水位流量曲線計算書（その１）'!B12),'水位流量曲線計算書（その１）'!B12,"")</f>
        <v>3.87</v>
      </c>
      <c r="C7" s="48">
        <f>IF(ISNUMBER('水位流量曲線計算書（その１）'!B12),'水位流量曲線計算書（その１）'!I12,"")</f>
        <v>19.4466</v>
      </c>
      <c r="D7" s="65">
        <f>IF(ISNUMBER('水位流量曲線計算書（その１）'!B12),C7^2,"")</f>
        <v>378.17025156</v>
      </c>
      <c r="F7" s="58" t="s">
        <v>95</v>
      </c>
      <c r="G7" s="59">
        <f>DEVSQ(B4:B46)</f>
        <v>26.236345454545454</v>
      </c>
      <c r="I7">
        <v>4</v>
      </c>
      <c r="J7" s="59">
        <f t="shared" si="9"/>
        <v>1.7299999999999998</v>
      </c>
      <c r="K7" s="59">
        <v>8.3574379936507199</v>
      </c>
      <c r="L7" s="60">
        <f t="shared" si="0"/>
        <v>9.6638256282508175E-2</v>
      </c>
      <c r="M7" s="60">
        <f t="shared" si="2"/>
        <v>8.559021863863542</v>
      </c>
      <c r="N7" s="60">
        <f t="shared" si="3"/>
        <v>8.1558541234378978</v>
      </c>
      <c r="O7" s="60">
        <f t="shared" si="1"/>
        <v>0.41985638266794467</v>
      </c>
      <c r="P7" s="60">
        <f t="shared" ref="P7:P13" si="10">K7+$G$9*O7</f>
        <v>9.2332430609973226</v>
      </c>
      <c r="Q7" s="60">
        <f t="shared" ref="Q7:Q13" si="11">K7-$G$9*O7</f>
        <v>7.4816329263041181</v>
      </c>
      <c r="R7" s="61">
        <f t="shared" si="4"/>
        <v>69.846769817716577</v>
      </c>
      <c r="S7" s="61">
        <f t="shared" si="5"/>
        <v>73.256855266094135</v>
      </c>
      <c r="T7" s="61">
        <f t="shared" si="6"/>
        <v>66.517956482798965</v>
      </c>
      <c r="U7" s="61">
        <f t="shared" si="7"/>
        <v>85.252777423455214</v>
      </c>
      <c r="V7" s="61">
        <f t="shared" si="8"/>
        <v>55.974831243957922</v>
      </c>
    </row>
    <row r="8" spans="1:22" x14ac:dyDescent="0.2">
      <c r="A8" s="46" t="str">
        <f>IF(ISNUMBER('水位流量曲線計算書（その１）'!B13),'水位流量曲線計算書（その１）'!A13,"")</f>
        <v xml:space="preserve">   35'</v>
      </c>
      <c r="B8" s="47">
        <f>IF(ISNUMBER('水位流量曲線計算書（その１）'!B13),'水位流量曲線計算書（その１）'!B13,"")</f>
        <v>0.45</v>
      </c>
      <c r="C8" s="48">
        <f>IF(ISNUMBER('水位流量曲線計算書（その１）'!B13),'水位流量曲線計算書（その１）'!I13,"")</f>
        <v>1.8734999999999999</v>
      </c>
      <c r="D8" s="65">
        <f>IF(ISNUMBER('水位流量曲線計算書（その１）'!B13),C8^2,"")</f>
        <v>3.5100022499999999</v>
      </c>
      <c r="F8" s="58" t="s">
        <v>96</v>
      </c>
      <c r="G8" s="59">
        <f>STEYX(C4:C46,B4:B46)</f>
        <v>0.40858344250555217</v>
      </c>
      <c r="I8">
        <v>5</v>
      </c>
      <c r="J8" s="59">
        <f t="shared" si="9"/>
        <v>2.1566666666666667</v>
      </c>
      <c r="K8" s="59">
        <v>10.490200619265847</v>
      </c>
      <c r="L8" s="60">
        <f t="shared" si="0"/>
        <v>8.7459476284060589E-2</v>
      </c>
      <c r="M8" s="60">
        <f t="shared" si="2"/>
        <v>10.672637889911414</v>
      </c>
      <c r="N8" s="60">
        <f t="shared" si="3"/>
        <v>10.307763348620281</v>
      </c>
      <c r="O8" s="60">
        <f t="shared" si="1"/>
        <v>0.41783919093542438</v>
      </c>
      <c r="P8" s="60">
        <f t="shared" si="10"/>
        <v>11.361797898392284</v>
      </c>
      <c r="Q8" s="60">
        <f t="shared" si="11"/>
        <v>9.6186033401394102</v>
      </c>
      <c r="R8" s="61">
        <f t="shared" si="4"/>
        <v>110.04430903244557</v>
      </c>
      <c r="S8" s="61">
        <f t="shared" si="5"/>
        <v>113.90519952917276</v>
      </c>
      <c r="T8" s="61">
        <f t="shared" si="6"/>
        <v>106.24998525115959</v>
      </c>
      <c r="U8" s="61">
        <f t="shared" si="7"/>
        <v>129.09045148391132</v>
      </c>
      <c r="V8" s="61">
        <f t="shared" si="8"/>
        <v>92.517530214941019</v>
      </c>
    </row>
    <row r="9" spans="1:22" x14ac:dyDescent="0.2">
      <c r="A9" s="46">
        <f>IF(ISNUMBER('水位流量曲線計算書（その１）'!B14),'水位流量曲線計算書（その１）'!A14,"")</f>
        <v>16</v>
      </c>
      <c r="B9" s="47">
        <f>IF(ISNUMBER('水位流量曲線計算書（その１）'!B14),'水位流量曲線計算書（その１）'!B14,"")</f>
        <v>1.82</v>
      </c>
      <c r="C9" s="48">
        <f>IF(ISNUMBER('水位流量曲線計算書（その１）'!B14),'水位流量曲線計算書（その１）'!I14,"")</f>
        <v>8.4946999999999999</v>
      </c>
      <c r="D9" s="65">
        <f>IF(ISNUMBER('水位流量曲線計算書（その１）'!B14),C9^2,"")</f>
        <v>72.159928089999994</v>
      </c>
      <c r="F9" s="58" t="s">
        <v>97</v>
      </c>
      <c r="G9" s="59">
        <f>_xlfn.T.INV.2T(G4,G5-2)</f>
        <v>2.0859634472658648</v>
      </c>
      <c r="I9">
        <v>6</v>
      </c>
      <c r="J9" s="59">
        <f t="shared" si="9"/>
        <v>2.5833333333333335</v>
      </c>
      <c r="K9" s="59">
        <v>12.622963244880973</v>
      </c>
      <c r="L9" s="60">
        <f t="shared" si="0"/>
        <v>9.0972771035243205E-2</v>
      </c>
      <c r="M9" s="60">
        <f t="shared" si="2"/>
        <v>12.812729119956977</v>
      </c>
      <c r="N9" s="60">
        <f t="shared" si="3"/>
        <v>12.433197369804969</v>
      </c>
      <c r="O9" s="60">
        <f t="shared" si="1"/>
        <v>0.41858866988909127</v>
      </c>
      <c r="P9" s="60">
        <f t="shared" si="10"/>
        <v>13.496123909709254</v>
      </c>
      <c r="Q9" s="60">
        <f t="shared" si="11"/>
        <v>11.749802580052691</v>
      </c>
      <c r="R9" s="61">
        <f t="shared" si="4"/>
        <v>159.33920108161598</v>
      </c>
      <c r="S9" s="61">
        <f t="shared" si="5"/>
        <v>164.16602750139347</v>
      </c>
      <c r="T9" s="61">
        <f t="shared" si="6"/>
        <v>154.5843968365252</v>
      </c>
      <c r="U9" s="61">
        <f t="shared" si="7"/>
        <v>182.14536058622582</v>
      </c>
      <c r="V9" s="61">
        <f t="shared" si="8"/>
        <v>138.05786067021288</v>
      </c>
    </row>
    <row r="10" spans="1:22" x14ac:dyDescent="0.2">
      <c r="A10" s="46">
        <f>IF(ISNUMBER('水位流量曲線計算書（その１）'!B15),'水位流量曲線計算書（その１）'!A15,"")</f>
        <v>17</v>
      </c>
      <c r="B10" s="47">
        <f>IF(ISNUMBER('水位流量曲線計算書（その１）'!B15),'水位流量曲線計算書（その１）'!B15,"")</f>
        <v>2.54</v>
      </c>
      <c r="C10" s="48">
        <f>IF(ISNUMBER('水位流量曲線計算書（その１）'!B15),'水位流量曲線計算書（その１）'!I15,"")</f>
        <v>12.997299999999999</v>
      </c>
      <c r="D10" s="65">
        <f>IF(ISNUMBER('水位流量曲線計算書（その１）'!B15),C10^2,"")</f>
        <v>168.92980728999999</v>
      </c>
      <c r="I10">
        <v>7</v>
      </c>
      <c r="J10" s="59">
        <f t="shared" si="9"/>
        <v>3.01</v>
      </c>
      <c r="K10" s="59">
        <v>14.755725870496097</v>
      </c>
      <c r="L10" s="60">
        <f t="shared" si="0"/>
        <v>0.10592265013286631</v>
      </c>
      <c r="M10" s="60">
        <f t="shared" si="2"/>
        <v>14.976676646910786</v>
      </c>
      <c r="N10" s="60">
        <f t="shared" si="3"/>
        <v>14.534775094081407</v>
      </c>
      <c r="O10" s="60">
        <f t="shared" si="1"/>
        <v>0.42209008197404674</v>
      </c>
      <c r="P10" s="60">
        <f t="shared" si="10"/>
        <v>15.636190352947411</v>
      </c>
      <c r="Q10" s="60">
        <f t="shared" si="11"/>
        <v>13.875261388044782</v>
      </c>
      <c r="R10" s="61">
        <f t="shared" si="4"/>
        <v>217.73144596522778</v>
      </c>
      <c r="S10" s="61">
        <f t="shared" si="5"/>
        <v>224.30084338612289</v>
      </c>
      <c r="T10" s="61">
        <f t="shared" si="6"/>
        <v>211.2596870355292</v>
      </c>
      <c r="U10" s="61">
        <f t="shared" si="7"/>
        <v>244.49044875360568</v>
      </c>
      <c r="V10" s="61">
        <f t="shared" si="8"/>
        <v>192.52287858656641</v>
      </c>
    </row>
    <row r="11" spans="1:22" x14ac:dyDescent="0.2">
      <c r="A11" s="46">
        <f>IF(ISNUMBER('水位流量曲線計算書（その１）'!B16),'水位流量曲線計算書（その１）'!A16,"")</f>
        <v>18</v>
      </c>
      <c r="B11" s="47">
        <f>IF(ISNUMBER('水位流量曲線計算書（その１）'!B16),'水位流量曲線計算書（その１）'!B16,"")</f>
        <v>2.54</v>
      </c>
      <c r="C11" s="48">
        <f>IF(ISNUMBER('水位流量曲線計算書（その１）'!B16),'水位流量曲線計算書（その１）'!I16,"")</f>
        <v>12.4374</v>
      </c>
      <c r="D11" s="65">
        <f>IF(ISNUMBER('水位流量曲線計算書（その１）'!B16),C11^2,"")</f>
        <v>154.68891876000001</v>
      </c>
      <c r="I11">
        <v>8</v>
      </c>
      <c r="J11" s="59">
        <f t="shared" si="9"/>
        <v>3.4366666666666665</v>
      </c>
      <c r="K11" s="59">
        <v>16.888488496111222</v>
      </c>
      <c r="L11" s="60">
        <f t="shared" si="0"/>
        <v>0.12837386110847732</v>
      </c>
      <c r="M11" s="60">
        <f t="shared" si="2"/>
        <v>17.15627167796789</v>
      </c>
      <c r="N11" s="60">
        <f t="shared" si="3"/>
        <v>16.620705314254554</v>
      </c>
      <c r="O11" s="60">
        <f t="shared" si="1"/>
        <v>0.42827593640734296</v>
      </c>
      <c r="P11" s="60">
        <f t="shared" si="10"/>
        <v>17.7818564448005</v>
      </c>
      <c r="Q11" s="60">
        <f t="shared" si="11"/>
        <v>15.995120547421944</v>
      </c>
      <c r="R11" s="61">
        <f t="shared" si="4"/>
        <v>285.2210436832811</v>
      </c>
      <c r="S11" s="61">
        <f t="shared" si="5"/>
        <v>294.33765788824314</v>
      </c>
      <c r="T11" s="61">
        <f t="shared" si="6"/>
        <v>276.24784514328957</v>
      </c>
      <c r="U11" s="61">
        <f t="shared" si="7"/>
        <v>316.19441862349305</v>
      </c>
      <c r="V11" s="61">
        <f t="shared" si="8"/>
        <v>255.84388132655968</v>
      </c>
    </row>
    <row r="12" spans="1:22" x14ac:dyDescent="0.2">
      <c r="A12" s="46">
        <f>IF(ISNUMBER('水位流量曲線計算書（その１）'!B17),'水位流量曲線計算書（その１）'!A17,"")</f>
        <v>19</v>
      </c>
      <c r="B12" s="47">
        <f>IF(ISNUMBER('水位流量曲線計算書（その１）'!B17),'水位流量曲線計算書（その１）'!B17,"")</f>
        <v>2.2799999999999998</v>
      </c>
      <c r="C12" s="48">
        <f>IF(ISNUMBER('水位流量曲線計算書（その１）'!B17),'水位流量曲線計算書（その１）'!I17,"")</f>
        <v>11.218299999999999</v>
      </c>
      <c r="D12" s="65">
        <f>IF(ISNUMBER('水位流量曲線計算書（その１）'!B17),C12^2,"")</f>
        <v>125.85025488999999</v>
      </c>
      <c r="I12">
        <v>9</v>
      </c>
      <c r="J12" s="59">
        <f t="shared" si="9"/>
        <v>3.8633333333333333</v>
      </c>
      <c r="K12" s="59">
        <v>19.021251121726348</v>
      </c>
      <c r="L12" s="60">
        <f t="shared" si="0"/>
        <v>0.15510243803376478</v>
      </c>
      <c r="M12" s="60">
        <f t="shared" si="2"/>
        <v>19.3447891380466</v>
      </c>
      <c r="N12" s="60">
        <f t="shared" si="3"/>
        <v>18.697713105406095</v>
      </c>
      <c r="O12" s="60">
        <f t="shared" si="1"/>
        <v>0.43703225941994911</v>
      </c>
      <c r="P12" s="60">
        <f t="shared" si="10"/>
        <v>19.932884440152375</v>
      </c>
      <c r="Q12" s="60">
        <f t="shared" si="11"/>
        <v>18.109617803300321</v>
      </c>
      <c r="R12" s="61">
        <f t="shared" si="4"/>
        <v>361.80799423577582</v>
      </c>
      <c r="S12" s="61">
        <f t="shared" si="5"/>
        <v>374.22086679548573</v>
      </c>
      <c r="T12" s="61">
        <f t="shared" si="6"/>
        <v>349.60447537207483</v>
      </c>
      <c r="U12" s="61">
        <f t="shared" si="7"/>
        <v>397.31988210446866</v>
      </c>
      <c r="V12" s="61">
        <f t="shared" si="8"/>
        <v>327.95825698161195</v>
      </c>
    </row>
    <row r="13" spans="1:22" x14ac:dyDescent="0.2">
      <c r="A13" s="46">
        <f>IF(ISNUMBER('水位流量曲線計算書（その１）'!B18),'水位流量曲線計算書（その１）'!A18,"")</f>
        <v>20</v>
      </c>
      <c r="B13" s="47">
        <f>IF(ISNUMBER('水位流量曲線計算書（その１）'!B18),'水位流量曲線計算書（その１）'!B18,"")</f>
        <v>2.06</v>
      </c>
      <c r="C13" s="48">
        <f>IF(ISNUMBER('水位流量曲線計算書（その１）'!B18),'水位流量曲線計算書（その１）'!I18,"")</f>
        <v>9.6808999999999994</v>
      </c>
      <c r="D13" s="65">
        <f>IF(ISNUMBER('水位流量曲線計算書（その１）'!B18),C13^2,"")</f>
        <v>93.719824809999992</v>
      </c>
      <c r="I13">
        <v>10</v>
      </c>
      <c r="J13" s="59">
        <f>MAX(B4:B46)</f>
        <v>4.29</v>
      </c>
      <c r="K13" s="59">
        <v>21.154013747341473</v>
      </c>
      <c r="L13" s="60">
        <f t="shared" si="0"/>
        <v>0.18425624009929015</v>
      </c>
      <c r="M13" s="60">
        <f t="shared" si="2"/>
        <v>21.538365529119236</v>
      </c>
      <c r="N13" s="60">
        <f t="shared" si="3"/>
        <v>20.76966196556371</v>
      </c>
      <c r="O13" s="60">
        <f t="shared" si="1"/>
        <v>0.44820842417921503</v>
      </c>
      <c r="P13" s="60">
        <f t="shared" si="10"/>
        <v>22.088960136935949</v>
      </c>
      <c r="Q13" s="60">
        <f t="shared" si="11"/>
        <v>20.219067357746997</v>
      </c>
      <c r="R13" s="61">
        <f t="shared" si="4"/>
        <v>447.49229762271204</v>
      </c>
      <c r="S13" s="61">
        <f t="shared" si="5"/>
        <v>463.90118966595173</v>
      </c>
      <c r="T13" s="61">
        <f t="shared" si="6"/>
        <v>431.37885816378378</v>
      </c>
      <c r="U13" s="61">
        <f t="shared" si="7"/>
        <v>487.92215993114542</v>
      </c>
      <c r="V13" s="61">
        <f t="shared" si="8"/>
        <v>408.81068481711014</v>
      </c>
    </row>
    <row r="14" spans="1:22" x14ac:dyDescent="0.2">
      <c r="A14" s="46">
        <f>IF(ISNUMBER('水位流量曲線計算書（その１）'!B19),'水位流量曲線計算書（その１）'!A19,"")</f>
        <v>21</v>
      </c>
      <c r="B14" s="47">
        <f>IF(ISNUMBER('水位流量曲線計算書（その１）'!B19),'水位流量曲線計算書（その１）'!B19,"")</f>
        <v>1.97</v>
      </c>
      <c r="C14" s="48">
        <f>IF(ISNUMBER('水位流量曲線計算書（その１）'!B19),'水位流量曲線計算書（その１）'!I19,"")</f>
        <v>8.7184000000000008</v>
      </c>
      <c r="D14" s="65">
        <f>IF(ISNUMBER('水位流量曲線計算書（その１）'!B19),C14^2,"")</f>
        <v>76.010498560000016</v>
      </c>
    </row>
    <row r="15" spans="1:22" x14ac:dyDescent="0.2">
      <c r="A15" s="46">
        <f>IF(ISNUMBER('水位流量曲線計算書（その１）'!B20),'水位流量曲線計算書（その１）'!A20,"")</f>
        <v>22</v>
      </c>
      <c r="B15" s="47">
        <f>IF(ISNUMBER('水位流量曲線計算書（その１）'!B20),'水位流量曲線計算書（その１）'!B20,"")</f>
        <v>1.82</v>
      </c>
      <c r="C15" s="48">
        <f>IF(ISNUMBER('水位流量曲線計算書（その１）'!B20),'水位流量曲線計算書（その１）'!I20,"")</f>
        <v>8.8617000000000008</v>
      </c>
      <c r="D15" s="65">
        <f>IF(ISNUMBER('水位流量曲線計算書（その１）'!B20),C15^2,"")</f>
        <v>78.52972689000002</v>
      </c>
      <c r="K15" t="s">
        <v>105</v>
      </c>
    </row>
    <row r="16" spans="1:22" x14ac:dyDescent="0.2">
      <c r="A16" s="46">
        <f>IF(ISNUMBER('水位流量曲線計算書（その１）'!B21),'水位流量曲線計算書（その１）'!A21,"")</f>
        <v>23</v>
      </c>
      <c r="B16" s="47">
        <f>IF(ISNUMBER('水位流量曲線計算書（その１）'!B21),'水位流量曲線計算書（その１）'!B21,"")</f>
        <v>1.73</v>
      </c>
      <c r="C16" s="48">
        <f>IF(ISNUMBER('水位流量曲線計算書（その１）'!B21),'水位流量曲線計算書（その１）'!I21,"")</f>
        <v>7.6740000000000004</v>
      </c>
      <c r="D16" s="65">
        <f>IF(ISNUMBER('水位流量曲線計算書（その１）'!B21),C16^2,"")</f>
        <v>58.890276000000007</v>
      </c>
    </row>
    <row r="17" spans="1:4" x14ac:dyDescent="0.2">
      <c r="A17" s="46">
        <f>IF(ISNUMBER('水位流量曲線計算書（その１）'!B22),'水位流量曲線計算書（その１）'!A22,"")</f>
        <v>24</v>
      </c>
      <c r="B17" s="47">
        <f>IF(ISNUMBER('水位流量曲線計算書（その１）'!B22),'水位流量曲線計算書（その１）'!B22,"")</f>
        <v>1.51</v>
      </c>
      <c r="C17" s="48">
        <f>IF(ISNUMBER('水位流量曲線計算書（その１）'!B22),'水位流量曲線計算書（その１）'!I22,"")</f>
        <v>7.8192000000000004</v>
      </c>
      <c r="D17" s="65">
        <f>IF(ISNUMBER('水位流量曲線計算書（その１）'!B22),C17^2,"")</f>
        <v>61.139888640000002</v>
      </c>
    </row>
    <row r="18" spans="1:4" x14ac:dyDescent="0.2">
      <c r="A18" s="46">
        <f>IF(ISNUMBER('水位流量曲線計算書（その１）'!B23),'水位流量曲線計算書（その１）'!A23,"")</f>
        <v>25</v>
      </c>
      <c r="B18" s="47">
        <f>IF(ISNUMBER('水位流量曲線計算書（その１）'!B23),'水位流量曲線計算書（その１）'!B23,"")</f>
        <v>0.5</v>
      </c>
      <c r="C18" s="48">
        <f>IF(ISNUMBER('水位流量曲線計算書（その１）'!B23),'水位流量曲線計算書（その１）'!I23,"")</f>
        <v>2.508</v>
      </c>
      <c r="D18" s="65">
        <f>IF(ISNUMBER('水位流量曲線計算書（その１）'!B23),C18^2,"")</f>
        <v>6.2900640000000001</v>
      </c>
    </row>
    <row r="19" spans="1:4" x14ac:dyDescent="0.2">
      <c r="A19" s="46">
        <f>IF(ISNUMBER('水位流量曲線計算書（その１）'!B24),'水位流量曲線計算書（その１）'!A24,"")</f>
        <v>26</v>
      </c>
      <c r="B19" s="47">
        <f>IF(ISNUMBER('水位流量曲線計算書（その１）'!B24),'水位流量曲線計算書（その１）'!B24,"")</f>
        <v>0.45</v>
      </c>
      <c r="C19" s="48">
        <f>IF(ISNUMBER('水位流量曲線計算書（その１）'!B24),'水位流量曲線計算書（その１）'!I24,"")</f>
        <v>2.1213000000000002</v>
      </c>
      <c r="D19" s="65">
        <f>IF(ISNUMBER('水位流量曲線計算書（その１）'!B24),C19^2,"")</f>
        <v>4.4999136900000005</v>
      </c>
    </row>
    <row r="20" spans="1:4" x14ac:dyDescent="0.2">
      <c r="A20" s="46">
        <f>IF(ISNUMBER('水位流量曲線計算書（その１）'!B25),'水位流量曲線計算書（その１）'!A25,"")</f>
        <v>27</v>
      </c>
      <c r="B20" s="47">
        <f>IF(ISNUMBER('水位流量曲線計算書（その１）'!B25),'水位流量曲線計算書（その１）'!B25,"")</f>
        <v>3.57</v>
      </c>
      <c r="C20" s="48">
        <f>IF(ISNUMBER('水位流量曲線計算書（その１）'!B25),'水位流量曲線計算書（その１）'!I25,"")</f>
        <v>17.793500000000002</v>
      </c>
      <c r="D20" s="65">
        <f>IF(ISNUMBER('水位流量曲線計算書（その１）'!B25),C20^2,"")</f>
        <v>316.60864225000006</v>
      </c>
    </row>
    <row r="21" spans="1:4" x14ac:dyDescent="0.2">
      <c r="A21" s="46">
        <f>IF(ISNUMBER('水位流量曲線計算書（その１）'!B26),'水位流量曲線計算書（その１）'!A26,"")</f>
        <v>28</v>
      </c>
      <c r="B21" s="47">
        <f>IF(ISNUMBER('水位流量曲線計算書（その１）'!B26),'水位流量曲線計算書（その１）'!B26,"")</f>
        <v>3.39</v>
      </c>
      <c r="C21" s="48">
        <f>IF(ISNUMBER('水位流量曲線計算書（その１）'!B26),'水位流量曲線計算書（その１）'!I26,"")</f>
        <v>16.918900000000001</v>
      </c>
      <c r="D21" s="65">
        <f>IF(ISNUMBER('水位流量曲線計算書（その１）'!B26),C21^2,"")</f>
        <v>286.24917721000003</v>
      </c>
    </row>
    <row r="22" spans="1:4" x14ac:dyDescent="0.2">
      <c r="A22" s="46">
        <f>IF(ISNUMBER('水位流量曲線計算書（その１）'!B27),'水位流量曲線計算書（その１）'!A27,"")</f>
        <v>29</v>
      </c>
      <c r="B22" s="47">
        <f>IF(ISNUMBER('水位流量曲線計算書（その１）'!B27),'水位流量曲線計算書（その１）'!B27,"")</f>
        <v>3.04</v>
      </c>
      <c r="C22" s="48">
        <f>IF(ISNUMBER('水位流量曲線計算書（その１）'!B27),'水位流量曲線計算書（その１）'!I27,"")</f>
        <v>14.7719</v>
      </c>
      <c r="D22" s="65">
        <f>IF(ISNUMBER('水位流量曲線計算書（その１）'!B27),C22^2,"")</f>
        <v>218.20902961000002</v>
      </c>
    </row>
    <row r="23" spans="1:4" x14ac:dyDescent="0.2">
      <c r="A23" s="46">
        <f>IF(ISNUMBER('水位流量曲線計算書（その１）'!B28),'水位流量曲線計算書（その１）'!A28,"")</f>
        <v>30</v>
      </c>
      <c r="B23" s="47">
        <f>IF(ISNUMBER('水位流量曲線計算書（その１）'!B28),'水位流量曲線計算書（その１）'!B28,"")</f>
        <v>2.72</v>
      </c>
      <c r="C23" s="48">
        <f>IF(ISNUMBER('水位流量曲線計算書（その１）'!B28),'水位流量曲線計算書（その１）'!I28,"")</f>
        <v>12.5419</v>
      </c>
      <c r="D23" s="65">
        <f>IF(ISNUMBER('水位流量曲線計算書（その１）'!B28),C23^2,"")</f>
        <v>157.29925560999999</v>
      </c>
    </row>
    <row r="24" spans="1:4" x14ac:dyDescent="0.2">
      <c r="A24" s="46">
        <f>IF(ISNUMBER('水位流量曲線計算書（その１）'!B29),'水位流量曲線計算書（その１）'!A29,"")</f>
        <v>31</v>
      </c>
      <c r="B24" s="47">
        <f>IF(ISNUMBER('水位流量曲線計算書（その１）'!B29),'水位流量曲線計算書（その１）'!B29,"")</f>
        <v>2.42</v>
      </c>
      <c r="C24" s="48">
        <f>IF(ISNUMBER('水位流量曲線計算書（その１）'!B29),'水位流量曲線計算書（その１）'!I29,"")</f>
        <v>11.823700000000001</v>
      </c>
      <c r="D24" s="65">
        <f>IF(ISNUMBER('水位流量曲線計算書（その１）'!B29),C24^2,"")</f>
        <v>139.79988169000001</v>
      </c>
    </row>
    <row r="25" spans="1:4" x14ac:dyDescent="0.2">
      <c r="A25" s="46">
        <f>IF(ISNUMBER('水位流量曲線計算書（その１）'!B30),'水位流量曲線計算書（その１）'!A30,"")</f>
        <v>32</v>
      </c>
      <c r="B25" s="47">
        <f>IF(ISNUMBER('水位流量曲線計算書（その１）'!B30),'水位流量曲線計算書（その１）'!B30,"")</f>
        <v>0.5</v>
      </c>
      <c r="C25" s="48">
        <f>IF(ISNUMBER('水位流量曲線計算書（その１）'!B30),'水位流量曲線計算書（その１）'!I30,"")</f>
        <v>2.4779</v>
      </c>
      <c r="D25" s="65">
        <f>IF(ISNUMBER('水位流量曲線計算書（その１）'!B30),C25^2,"")</f>
        <v>6.13998841</v>
      </c>
    </row>
    <row r="26" spans="1:4" x14ac:dyDescent="0.2">
      <c r="A26" s="46" t="str">
        <f>IF(ISNUMBER('水位流量曲線計算書（その１）'!B31),'水位流量曲線計算書（その１）'!A31,"")</f>
        <v/>
      </c>
      <c r="B26" s="47" t="str">
        <f>IF(ISNUMBER('水位流量曲線計算書（その１）'!B31),'水位流量曲線計算書（その１）'!B31,"")</f>
        <v/>
      </c>
      <c r="C26" s="48" t="str">
        <f>IF(ISNUMBER('水位流量曲線計算書（その１）'!B31),'水位流量曲線計算書（その１）'!I31,"")</f>
        <v/>
      </c>
      <c r="D26" s="62" t="str">
        <f>IF(ISNUMBER('水位流量曲線計算書（その１）'!B31),C26^2,"")</f>
        <v/>
      </c>
    </row>
    <row r="27" spans="1:4" x14ac:dyDescent="0.2">
      <c r="A27" s="46" t="str">
        <f>IF(ISNUMBER('水位流量曲線計算書（その１）'!B32),'水位流量曲線計算書（その１）'!A32,"")</f>
        <v/>
      </c>
      <c r="B27" s="47" t="str">
        <f>IF(ISNUMBER('水位流量曲線計算書（その１）'!B32),'水位流量曲線計算書（その１）'!B32,"")</f>
        <v/>
      </c>
      <c r="C27" s="48" t="str">
        <f>IF(ISNUMBER('水位流量曲線計算書（その１）'!B32),'水位流量曲線計算書（その１）'!I32,"")</f>
        <v/>
      </c>
      <c r="D27" s="62" t="str">
        <f>IF(ISNUMBER('水位流量曲線計算書（その１）'!B32),C27^2,"")</f>
        <v/>
      </c>
    </row>
    <row r="28" spans="1:4" x14ac:dyDescent="0.2">
      <c r="A28" s="46" t="str">
        <f>IF(ISNUMBER('水位流量曲線計算書（その１）'!B33),'水位流量曲線計算書（その１）'!A33,"")</f>
        <v/>
      </c>
      <c r="B28" s="47" t="str">
        <f>IF(ISNUMBER('水位流量曲線計算書（その１）'!B33),'水位流量曲線計算書（その１）'!B33,"")</f>
        <v/>
      </c>
      <c r="C28" s="48" t="str">
        <f>IF(ISNUMBER('水位流量曲線計算書（その１）'!B33),'水位流量曲線計算書（その１）'!I33,"")</f>
        <v/>
      </c>
      <c r="D28" s="62" t="str">
        <f>IF(ISNUMBER('水位流量曲線計算書（その１）'!B33),C28^2,"")</f>
        <v/>
      </c>
    </row>
    <row r="29" spans="1:4" x14ac:dyDescent="0.2">
      <c r="A29" s="46" t="str">
        <f>IF(ISNUMBER('水位流量曲線計算書（その１）'!B34),'水位流量曲線計算書（その１）'!A34,"")</f>
        <v/>
      </c>
      <c r="B29" s="47" t="str">
        <f>IF(ISNUMBER('水位流量曲線計算書（その１）'!B34),'水位流量曲線計算書（その１）'!B34,"")</f>
        <v/>
      </c>
      <c r="C29" s="48" t="str">
        <f>IF(ISNUMBER('水位流量曲線計算書（その１）'!B34),'水位流量曲線計算書（その１）'!I34,"")</f>
        <v/>
      </c>
      <c r="D29" s="62" t="str">
        <f>IF(ISNUMBER('水位流量曲線計算書（その１）'!B34),C29^2,"")</f>
        <v/>
      </c>
    </row>
    <row r="30" spans="1:4" x14ac:dyDescent="0.2">
      <c r="A30" s="46" t="str">
        <f>IF(ISNUMBER('水位流量曲線計算書（その１）'!B35),'水位流量曲線計算書（その１）'!A35,"")</f>
        <v/>
      </c>
      <c r="B30" s="47" t="str">
        <f>IF(ISNUMBER('水位流量曲線計算書（その１）'!B35),'水位流量曲線計算書（その１）'!B35,"")</f>
        <v/>
      </c>
      <c r="C30" s="48" t="str">
        <f>IF(ISNUMBER('水位流量曲線計算書（その１）'!B35),'水位流量曲線計算書（その１）'!I35,"")</f>
        <v/>
      </c>
      <c r="D30" s="62" t="str">
        <f>IF(ISNUMBER('水位流量曲線計算書（その１）'!B35),C30^2,"")</f>
        <v/>
      </c>
    </row>
    <row r="31" spans="1:4" x14ac:dyDescent="0.2">
      <c r="A31" s="46" t="str">
        <f>IF(ISNUMBER('水位流量曲線計算書（その１）'!B36),'水位流量曲線計算書（その１）'!A36,"")</f>
        <v/>
      </c>
      <c r="B31" s="47" t="str">
        <f>IF(ISNUMBER('水位流量曲線計算書（その１）'!B36),'水位流量曲線計算書（その１）'!B36,"")</f>
        <v/>
      </c>
      <c r="C31" s="48" t="str">
        <f>IF(ISNUMBER('水位流量曲線計算書（その１）'!B36),'水位流量曲線計算書（その１）'!I36,"")</f>
        <v/>
      </c>
      <c r="D31" s="62" t="str">
        <f>IF(ISNUMBER('水位流量曲線計算書（その１）'!B36),C31^2,"")</f>
        <v/>
      </c>
    </row>
    <row r="32" spans="1:4" x14ac:dyDescent="0.2">
      <c r="A32" s="46" t="str">
        <f>IF(ISNUMBER('水位流量曲線計算書（その１）'!B37),'水位流量曲線計算書（その１）'!A37,"")</f>
        <v/>
      </c>
      <c r="B32" s="47" t="str">
        <f>IF(ISNUMBER('水位流量曲線計算書（その１）'!B37),'水位流量曲線計算書（その１）'!B37,"")</f>
        <v/>
      </c>
      <c r="C32" s="48" t="str">
        <f>IF(ISNUMBER('水位流量曲線計算書（その１）'!B37),'水位流量曲線計算書（その１）'!I37,"")</f>
        <v/>
      </c>
      <c r="D32" s="62" t="str">
        <f>IF(ISNUMBER('水位流量曲線計算書（その１）'!B37),C32^2,"")</f>
        <v/>
      </c>
    </row>
    <row r="33" spans="1:4" x14ac:dyDescent="0.2">
      <c r="A33" s="46" t="str">
        <f>IF(ISNUMBER('水位流量曲線計算書（その１）'!B38),'水位流量曲線計算書（その１）'!A38,"")</f>
        <v/>
      </c>
      <c r="B33" s="47" t="str">
        <f>IF(ISNUMBER('水位流量曲線計算書（その１）'!B38),'水位流量曲線計算書（その１）'!B38,"")</f>
        <v/>
      </c>
      <c r="C33" s="48" t="str">
        <f>IF(ISNUMBER('水位流量曲線計算書（その１）'!B38),'水位流量曲線計算書（その１）'!I38,"")</f>
        <v/>
      </c>
      <c r="D33" s="62" t="str">
        <f>IF(ISNUMBER('水位流量曲線計算書（その１）'!B38),C33^2,"")</f>
        <v/>
      </c>
    </row>
    <row r="34" spans="1:4" x14ac:dyDescent="0.2">
      <c r="A34" s="46" t="str">
        <f>IF(ISNUMBER('水位流量曲線計算書（その１）'!B39),'水位流量曲線計算書（その１）'!A39,"")</f>
        <v/>
      </c>
      <c r="B34" s="47" t="str">
        <f>IF(ISNUMBER('水位流量曲線計算書（その１）'!B39),'水位流量曲線計算書（その１）'!B39,"")</f>
        <v/>
      </c>
      <c r="C34" s="48" t="str">
        <f>IF(ISNUMBER('水位流量曲線計算書（その１）'!B39),'水位流量曲線計算書（その１）'!I39,"")</f>
        <v/>
      </c>
      <c r="D34" s="62" t="str">
        <f>IF(ISNUMBER('水位流量曲線計算書（その１）'!B39),C34^2,"")</f>
        <v/>
      </c>
    </row>
    <row r="35" spans="1:4" x14ac:dyDescent="0.2">
      <c r="A35" s="46" t="str">
        <f>IF(ISNUMBER('水位流量曲線計算書（その１）'!B40),'水位流量曲線計算書（その１）'!A40,"")</f>
        <v/>
      </c>
      <c r="B35" s="47" t="str">
        <f>IF(ISNUMBER('水位流量曲線計算書（その１）'!B40),'水位流量曲線計算書（その１）'!B40,"")</f>
        <v/>
      </c>
      <c r="C35" s="48" t="str">
        <f>IF(ISNUMBER('水位流量曲線計算書（その１）'!B40),'水位流量曲線計算書（その１）'!I40,"")</f>
        <v/>
      </c>
      <c r="D35" s="62" t="str">
        <f>IF(ISNUMBER('水位流量曲線計算書（その１）'!B40),C35^2,"")</f>
        <v/>
      </c>
    </row>
    <row r="36" spans="1:4" x14ac:dyDescent="0.2">
      <c r="A36" s="46" t="str">
        <f>IF(ISNUMBER('水位流量曲線計算書（その１）'!B41),'水位流量曲線計算書（その１）'!A41,"")</f>
        <v/>
      </c>
      <c r="B36" s="47" t="str">
        <f>IF(ISNUMBER('水位流量曲線計算書（その１）'!B41),'水位流量曲線計算書（その１）'!B41,"")</f>
        <v/>
      </c>
      <c r="C36" s="48" t="str">
        <f>IF(ISNUMBER('水位流量曲線計算書（その１）'!B41),'水位流量曲線計算書（その１）'!I41,"")</f>
        <v/>
      </c>
      <c r="D36" s="62" t="str">
        <f>IF(ISNUMBER('水位流量曲線計算書（その１）'!B41),C36^2,"")</f>
        <v/>
      </c>
    </row>
    <row r="37" spans="1:4" x14ac:dyDescent="0.2">
      <c r="A37" s="46" t="str">
        <f>IF(ISNUMBER('水位流量曲線計算書（その１）'!B42),'水位流量曲線計算書（その１）'!A42,"")</f>
        <v/>
      </c>
      <c r="B37" s="47" t="str">
        <f>IF(ISNUMBER('水位流量曲線計算書（その１）'!B42),'水位流量曲線計算書（その１）'!B42,"")</f>
        <v/>
      </c>
      <c r="C37" s="48" t="str">
        <f>IF(ISNUMBER('水位流量曲線計算書（その１）'!B42),'水位流量曲線計算書（その１）'!I42,"")</f>
        <v/>
      </c>
      <c r="D37" s="62" t="str">
        <f>IF(ISNUMBER('水位流量曲線計算書（その１）'!B42),C37^2,"")</f>
        <v/>
      </c>
    </row>
    <row r="38" spans="1:4" x14ac:dyDescent="0.2">
      <c r="A38" s="46" t="str">
        <f>IF(ISNUMBER('水位流量曲線計算書（その１）'!B43),'水位流量曲線計算書（その１）'!A43,"")</f>
        <v/>
      </c>
      <c r="B38" s="47" t="str">
        <f>IF(ISNUMBER('水位流量曲線計算書（その１）'!B43),'水位流量曲線計算書（その１）'!B43,"")</f>
        <v/>
      </c>
      <c r="C38" s="48" t="str">
        <f>IF(ISNUMBER('水位流量曲線計算書（その１）'!B43),'水位流量曲線計算書（その１）'!I43,"")</f>
        <v/>
      </c>
      <c r="D38" s="62" t="str">
        <f>IF(ISNUMBER('水位流量曲線計算書（その１）'!B43),C38^2,"")</f>
        <v/>
      </c>
    </row>
    <row r="39" spans="1:4" x14ac:dyDescent="0.2">
      <c r="A39" s="46" t="str">
        <f>IF(ISNUMBER('水位流量曲線計算書（その１）'!B44),'水位流量曲線計算書（その１）'!A44,"")</f>
        <v/>
      </c>
      <c r="B39" s="47" t="str">
        <f>IF(ISNUMBER('水位流量曲線計算書（その１）'!B44),'水位流量曲線計算書（その１）'!B44,"")</f>
        <v/>
      </c>
      <c r="C39" s="48" t="str">
        <f>IF(ISNUMBER('水位流量曲線計算書（その１）'!B44),'水位流量曲線計算書（その１）'!I44,"")</f>
        <v/>
      </c>
      <c r="D39" s="62" t="str">
        <f>IF(ISNUMBER('水位流量曲線計算書（その１）'!B44),C39^2,"")</f>
        <v/>
      </c>
    </row>
    <row r="40" spans="1:4" x14ac:dyDescent="0.2">
      <c r="A40" s="46" t="str">
        <f>IF(ISNUMBER('水位流量曲線計算書（その１）'!B45),'水位流量曲線計算書（その１）'!A45,"")</f>
        <v/>
      </c>
      <c r="B40" s="47" t="str">
        <f>IF(ISNUMBER('水位流量曲線計算書（その１）'!B45),'水位流量曲線計算書（その１）'!B45,"")</f>
        <v/>
      </c>
      <c r="C40" s="48" t="str">
        <f>IF(ISNUMBER('水位流量曲線計算書（その１）'!B45),'水位流量曲線計算書（その１）'!I45,"")</f>
        <v/>
      </c>
      <c r="D40" s="62" t="str">
        <f>IF(ISNUMBER('水位流量曲線計算書（その１）'!B45),C40^2,"")</f>
        <v/>
      </c>
    </row>
    <row r="41" spans="1:4" x14ac:dyDescent="0.2">
      <c r="A41" s="46" t="str">
        <f>IF(ISNUMBER('水位流量曲線計算書（その１）'!B46),'水位流量曲線計算書（その１）'!A46,"")</f>
        <v/>
      </c>
      <c r="B41" s="47" t="str">
        <f>IF(ISNUMBER('水位流量曲線計算書（その１）'!B46),'水位流量曲線計算書（その１）'!B46,"")</f>
        <v/>
      </c>
      <c r="C41" s="48" t="str">
        <f>IF(ISNUMBER('水位流量曲線計算書（その１）'!B46),'水位流量曲線計算書（その１）'!I46,"")</f>
        <v/>
      </c>
      <c r="D41" s="62" t="str">
        <f>IF(ISNUMBER('水位流量曲線計算書（その１）'!B46),C41^2,"")</f>
        <v/>
      </c>
    </row>
    <row r="42" spans="1:4" x14ac:dyDescent="0.2">
      <c r="A42" s="46" t="str">
        <f>IF(ISNUMBER('水位流量曲線計算書（その１）'!B47),'水位流量曲線計算書（その１）'!A47,"")</f>
        <v/>
      </c>
      <c r="B42" s="47" t="str">
        <f>IF(ISNUMBER('水位流量曲線計算書（その１）'!B47),'水位流量曲線計算書（その１）'!B47,"")</f>
        <v/>
      </c>
      <c r="C42" s="48" t="str">
        <f>IF(ISNUMBER('水位流量曲線計算書（その１）'!B47),'水位流量曲線計算書（その１）'!I47,"")</f>
        <v/>
      </c>
      <c r="D42" s="62" t="str">
        <f>IF(ISNUMBER('水位流量曲線計算書（その１）'!B47),C42^2,"")</f>
        <v/>
      </c>
    </row>
    <row r="43" spans="1:4" x14ac:dyDescent="0.2">
      <c r="A43" s="49"/>
      <c r="B43" s="50"/>
      <c r="C43" s="51"/>
      <c r="D43" s="62" t="str">
        <f>IF(ISNUMBER('水位流量曲線計算書（その１）'!B48),C43^2,"")</f>
        <v/>
      </c>
    </row>
    <row r="44" spans="1:4" x14ac:dyDescent="0.2">
      <c r="A44" s="49"/>
      <c r="B44" s="50"/>
      <c r="C44" s="51"/>
      <c r="D44" s="62" t="str">
        <f>IF(ISNUMBER('水位流量曲線計算書（その１）'!B49),C44^2,"")</f>
        <v/>
      </c>
    </row>
    <row r="45" spans="1:4" x14ac:dyDescent="0.2">
      <c r="A45" s="52"/>
      <c r="B45" s="53"/>
      <c r="C45" s="54"/>
      <c r="D45" s="62" t="str">
        <f>IF(ISNUMBER('水位流量曲線計算書（その１）'!B50),C45^2,"")</f>
        <v/>
      </c>
    </row>
    <row r="46" spans="1:4" x14ac:dyDescent="0.2">
      <c r="A46" s="55"/>
      <c r="B46" s="56"/>
      <c r="C46" s="57"/>
      <c r="D46" s="63" t="str">
        <f>IF(ISNUMBER('水位流量曲線計算書（その１）'!B51),C46^2,"")</f>
        <v/>
      </c>
    </row>
    <row r="47" spans="1:4" x14ac:dyDescent="0.2">
      <c r="A47" t="s">
        <v>90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水位流量曲線計算書（その１）</vt:lpstr>
      <vt:lpstr>水位流量曲線計算書（その２）</vt:lpstr>
      <vt:lpstr>水位流量曲線計算書（その３）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RTsubaki</cp:lastModifiedBy>
  <cp:lastPrinted>2018-02-21T06:50:26Z</cp:lastPrinted>
  <dcterms:created xsi:type="dcterms:W3CDTF">2006-06-26T08:35:27Z</dcterms:created>
  <dcterms:modified xsi:type="dcterms:W3CDTF">2022-11-15T05:03:59Z</dcterms:modified>
</cp:coreProperties>
</file>