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570"/>
  </bookViews>
  <sheets>
    <sheet name="Company Information" sheetId="12" r:id="rId1"/>
    <sheet name="Standalone datapoints" sheetId="5" r:id="rId2"/>
    <sheet name="Matrix datapoints - Direc" sheetId="3" r:id="rId3"/>
    <sheet name="Matrix datapoints - KMP" sheetId="7" r:id="rId4"/>
    <sheet name="Data derived from matrix DP" sheetId="4" r:id="rId5"/>
    <sheet name="Data derived from standalone DP" sheetId="11" r:id="rId6"/>
    <sheet name="NIC industry" sheetId="6" state="hidden" r:id="rId7"/>
  </sheets>
  <externalReferences>
    <externalReference r:id="rId8"/>
  </externalReferences>
  <definedNames>
    <definedName name="_xlnm._FilterDatabase" localSheetId="4" hidden="1">'Data derived from matrix DP'!$A$1:$J$81</definedName>
    <definedName name="_xlnm._FilterDatabase" localSheetId="5" hidden="1">'Data derived from standalone DP'!$A$1:$I$29</definedName>
    <definedName name="_xlnm._FilterDatabase" localSheetId="2" hidden="1">'Matrix datapoints - Direc'!$A$1:$AU$68</definedName>
    <definedName name="_xlnm._FilterDatabase" localSheetId="3" hidden="1">'Matrix datapoints - KMP'!$A$1:$AM$24</definedName>
    <definedName name="_xlnm._FilterDatabase" localSheetId="1" hidden="1">'Standalone datapoints'!$A$1:$AC$247</definedName>
  </definedNames>
  <calcPr calcId="145621"/>
</workbook>
</file>

<file path=xl/calcChain.xml><?xml version="1.0" encoding="utf-8"?>
<calcChain xmlns="http://schemas.openxmlformats.org/spreadsheetml/2006/main">
  <c r="I98" i="5" l="1"/>
  <c r="I95" i="5"/>
  <c r="I218" i="5"/>
  <c r="J81" i="4"/>
  <c r="J80" i="4"/>
  <c r="J40" i="4" a="1"/>
  <c r="J40" i="4" s="1"/>
  <c r="J36" i="4"/>
  <c r="J75" i="4"/>
  <c r="J72" i="4"/>
  <c r="J58" i="4"/>
  <c r="J56" i="4"/>
  <c r="J54" i="4"/>
  <c r="J52" i="4"/>
  <c r="P10" i="7"/>
  <c r="O10" i="7"/>
  <c r="N10" i="7"/>
  <c r="M10" i="7"/>
  <c r="L10" i="7"/>
  <c r="N29" i="3"/>
  <c r="M29" i="3"/>
  <c r="L29" i="3"/>
  <c r="K29" i="3"/>
  <c r="J29" i="3"/>
  <c r="P19" i="7"/>
  <c r="M53" i="3"/>
  <c r="N53" i="3"/>
  <c r="O53" i="3"/>
  <c r="T53" i="3"/>
  <c r="K53" i="3"/>
  <c r="J53" i="3"/>
  <c r="N19" i="3"/>
  <c r="M19" i="3"/>
  <c r="I214" i="5"/>
  <c r="I213" i="5"/>
  <c r="O19" i="7"/>
  <c r="N19" i="7"/>
  <c r="M19" i="7"/>
  <c r="L19" i="7"/>
  <c r="K19" i="7"/>
  <c r="J19" i="7"/>
  <c r="P7" i="7"/>
  <c r="O7" i="7"/>
  <c r="N7" i="7"/>
  <c r="M7" i="7"/>
  <c r="L7" i="7"/>
  <c r="K7" i="7"/>
  <c r="J7" i="7"/>
  <c r="I215" i="5" l="1"/>
  <c r="V2" i="5"/>
  <c r="V245" i="5"/>
  <c r="V244" i="5"/>
  <c r="V241" i="5"/>
  <c r="V240" i="5"/>
  <c r="V239" i="5"/>
  <c r="V238" i="5"/>
  <c r="V237" i="5"/>
  <c r="V236" i="5"/>
  <c r="V235" i="5"/>
  <c r="V234" i="5"/>
  <c r="V233" i="5"/>
  <c r="V232" i="5"/>
  <c r="V231" i="5"/>
  <c r="V230" i="5"/>
  <c r="V229" i="5"/>
  <c r="V228" i="5"/>
  <c r="V227" i="5"/>
  <c r="V226" i="5"/>
  <c r="V225" i="5"/>
  <c r="V224" i="5"/>
  <c r="V223" i="5"/>
  <c r="V222" i="5"/>
  <c r="V221" i="5"/>
  <c r="V220" i="5"/>
  <c r="V219" i="5"/>
  <c r="V218" i="5"/>
  <c r="V217" i="5"/>
  <c r="V216" i="5"/>
  <c r="V215" i="5"/>
  <c r="V214" i="5"/>
  <c r="V213" i="5"/>
  <c r="V212" i="5"/>
  <c r="V211" i="5"/>
  <c r="V210" i="5"/>
  <c r="V209" i="5"/>
  <c r="V208" i="5"/>
  <c r="V207" i="5"/>
  <c r="V206" i="5"/>
  <c r="V205" i="5"/>
  <c r="V204" i="5"/>
  <c r="V203" i="5"/>
  <c r="V202" i="5"/>
  <c r="V201" i="5"/>
  <c r="V200" i="5"/>
  <c r="V199" i="5"/>
  <c r="V198" i="5"/>
  <c r="V197" i="5"/>
  <c r="V196" i="5"/>
  <c r="V195" i="5"/>
  <c r="V194" i="5"/>
  <c r="V193" i="5"/>
  <c r="V192" i="5"/>
  <c r="V191" i="5"/>
  <c r="V190" i="5"/>
  <c r="V189" i="5"/>
  <c r="V188" i="5"/>
  <c r="V187" i="5"/>
  <c r="V186" i="5"/>
  <c r="V185" i="5"/>
  <c r="V184" i="5"/>
  <c r="V183" i="5"/>
  <c r="V182" i="5"/>
  <c r="V181" i="5"/>
  <c r="V180" i="5"/>
  <c r="V179" i="5"/>
  <c r="V178" i="5"/>
  <c r="V177" i="5"/>
  <c r="V176" i="5"/>
  <c r="V175" i="5"/>
  <c r="V174" i="5"/>
  <c r="V173" i="5"/>
  <c r="V172" i="5"/>
  <c r="V171" i="5"/>
  <c r="V170" i="5"/>
  <c r="V169" i="5"/>
  <c r="V168" i="5"/>
  <c r="V167" i="5"/>
  <c r="V166" i="5"/>
  <c r="V165" i="5"/>
  <c r="V164" i="5"/>
  <c r="V163" i="5"/>
  <c r="V162" i="5"/>
  <c r="V161" i="5"/>
  <c r="V160" i="5"/>
  <c r="V159" i="5"/>
  <c r="V158" i="5"/>
  <c r="V157" i="5"/>
  <c r="V156" i="5"/>
  <c r="V155" i="5"/>
  <c r="V154" i="5"/>
  <c r="V153" i="5"/>
  <c r="V152" i="5"/>
  <c r="V151" i="5"/>
  <c r="V150" i="5"/>
  <c r="V149" i="5"/>
  <c r="V148" i="5"/>
  <c r="V147" i="5"/>
  <c r="V146" i="5"/>
  <c r="V145" i="5"/>
  <c r="V144" i="5"/>
  <c r="V143" i="5"/>
  <c r="V142" i="5"/>
  <c r="V141" i="5"/>
  <c r="V140" i="5"/>
  <c r="V139" i="5"/>
  <c r="V138" i="5"/>
  <c r="V137" i="5"/>
  <c r="V136" i="5"/>
  <c r="V135" i="5"/>
  <c r="V134" i="5"/>
  <c r="V133" i="5"/>
  <c r="V132" i="5"/>
  <c r="V131" i="5"/>
  <c r="V130" i="5"/>
  <c r="V129" i="5"/>
  <c r="V128" i="5"/>
  <c r="V127" i="5"/>
  <c r="V126" i="5"/>
  <c r="V125" i="5"/>
  <c r="V124" i="5"/>
  <c r="V123" i="5"/>
  <c r="V122" i="5"/>
  <c r="V3" i="5"/>
  <c r="V243" i="5"/>
  <c r="V242"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R29" i="11"/>
  <c r="R28" i="11"/>
  <c r="R27" i="11"/>
  <c r="R26" i="11"/>
  <c r="R25" i="11"/>
  <c r="R24" i="11"/>
  <c r="R23" i="11"/>
  <c r="R22" i="11"/>
  <c r="R21" i="11"/>
  <c r="R20" i="11"/>
  <c r="R19" i="11"/>
  <c r="R18" i="11"/>
  <c r="R17" i="11"/>
  <c r="R16" i="11"/>
  <c r="R15" i="11"/>
  <c r="R14" i="11"/>
  <c r="R13" i="11"/>
  <c r="R12" i="11"/>
  <c r="R11" i="11"/>
  <c r="R10" i="11"/>
  <c r="R9" i="11"/>
  <c r="R8" i="11"/>
  <c r="R7" i="11"/>
  <c r="R6" i="11"/>
  <c r="R5" i="11"/>
  <c r="R4" i="11"/>
  <c r="R3" i="11"/>
  <c r="R2" i="11"/>
  <c r="I24" i="11"/>
  <c r="I23" i="11"/>
  <c r="I22" i="11"/>
  <c r="I9" i="11"/>
  <c r="I8" i="11"/>
  <c r="J65" i="4" l="1"/>
  <c r="J31" i="4"/>
  <c r="J29" i="4"/>
  <c r="J30" i="4" s="1"/>
  <c r="J27" i="4"/>
  <c r="J28" i="4" s="1"/>
  <c r="J26" i="4"/>
  <c r="I10" i="11"/>
  <c r="J4" i="4"/>
  <c r="I3" i="11" s="1"/>
  <c r="J11" i="4"/>
  <c r="J12" i="4" s="1"/>
  <c r="J7" i="4"/>
  <c r="I6" i="11" s="1"/>
  <c r="J6" i="4"/>
  <c r="I5" i="11" s="1"/>
  <c r="J5" i="4"/>
  <c r="I4" i="11" s="1"/>
  <c r="J76" i="4"/>
  <c r="I29" i="11" s="1"/>
  <c r="I25" i="11"/>
  <c r="J74" i="4"/>
  <c r="I27" i="11" s="1"/>
  <c r="J38" i="4"/>
  <c r="J39" i="4" s="1"/>
  <c r="J37" i="4"/>
  <c r="J35" i="4"/>
  <c r="I14" i="11" s="1"/>
  <c r="J34" i="4"/>
  <c r="I13" i="11" s="1"/>
  <c r="J33" i="4"/>
  <c r="I12" i="11" s="1"/>
  <c r="J32" i="4"/>
  <c r="I11" i="11" s="1"/>
  <c r="J9" i="4"/>
  <c r="J10" i="4" s="1"/>
  <c r="J71" i="4"/>
  <c r="I28" i="11"/>
  <c r="J70" i="4"/>
  <c r="J68" i="4"/>
  <c r="J69" i="4" s="1"/>
  <c r="J66" i="4"/>
  <c r="J67" i="4" s="1"/>
  <c r="J64" i="4" a="1"/>
  <c r="J64" i="4" s="1"/>
  <c r="J62" i="4"/>
  <c r="J60" i="4"/>
  <c r="J61" i="4" s="1"/>
  <c r="J59" i="4"/>
  <c r="J57" i="4"/>
  <c r="J55" i="4"/>
  <c r="J53" i="4"/>
  <c r="J50" i="4"/>
  <c r="J51" i="4" s="1"/>
  <c r="J48" i="4"/>
  <c r="J47" i="4"/>
  <c r="I20" i="11" s="1"/>
  <c r="J46" i="4"/>
  <c r="I19" i="11" s="1"/>
  <c r="J45" i="4"/>
  <c r="I18" i="11" s="1"/>
  <c r="J43" i="4"/>
  <c r="I16" i="11" s="1"/>
  <c r="J42" i="4"/>
  <c r="J41" i="4"/>
  <c r="J2" i="4"/>
  <c r="J25" i="4" a="1"/>
  <c r="J25" i="4" s="1"/>
  <c r="J24" i="4" a="1"/>
  <c r="J24" i="4" s="1"/>
  <c r="J23" i="4"/>
  <c r="J21" i="4"/>
  <c r="J22" i="4" s="1"/>
  <c r="J19" i="4"/>
  <c r="J20" i="4" s="1"/>
  <c r="J17" i="4"/>
  <c r="J18" i="4" s="1"/>
  <c r="J15" i="4"/>
  <c r="J16" i="4" s="1"/>
  <c r="J13" i="4"/>
  <c r="J14" i="4" s="1"/>
  <c r="J8" i="4"/>
  <c r="I7" i="11" s="1"/>
  <c r="J3" i="4"/>
  <c r="I2" i="11" s="1"/>
  <c r="Q22" i="7"/>
  <c r="K22" i="7"/>
  <c r="K63" i="3"/>
  <c r="J63" i="3"/>
  <c r="O63" i="3"/>
  <c r="N63" i="3"/>
  <c r="J79" i="4" a="1"/>
  <c r="J79" i="4" s="1"/>
  <c r="J77" i="4"/>
  <c r="J78" i="4" s="1"/>
  <c r="J63" i="4" a="1"/>
  <c r="J63" i="4" s="1"/>
  <c r="I15" i="11"/>
  <c r="J44" i="4" l="1"/>
  <c r="I17" i="11" s="1"/>
  <c r="J73" i="4"/>
  <c r="I26" i="11" s="1"/>
  <c r="J49" i="4"/>
  <c r="I21" i="1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<sst xmlns="http://schemas.openxmlformats.org/spreadsheetml/2006/main" count="7574" uniqueCount="1217">
  <si>
    <t>Indicator</t>
  </si>
  <si>
    <t>URL</t>
  </si>
  <si>
    <t>Page number</t>
  </si>
  <si>
    <t>Category</t>
  </si>
  <si>
    <t>DP Code</t>
  </si>
  <si>
    <t>Key Issues</t>
  </si>
  <si>
    <t>Function</t>
  </si>
  <si>
    <t>Data Type</t>
  </si>
  <si>
    <t>Unit</t>
  </si>
  <si>
    <t>Source name</t>
  </si>
  <si>
    <t>Publication date</t>
  </si>
  <si>
    <t>Comments/Calculations</t>
  </si>
  <si>
    <t>Company Name</t>
  </si>
  <si>
    <t>Corporate Governance</t>
  </si>
  <si>
    <t>ANTP001</t>
  </si>
  <si>
    <t>ANTP002</t>
  </si>
  <si>
    <t>ANTP004</t>
  </si>
  <si>
    <t>ANTP005</t>
  </si>
  <si>
    <t>ANTP008</t>
  </si>
  <si>
    <t>ANTP010</t>
  </si>
  <si>
    <t>ANTP011</t>
  </si>
  <si>
    <t>ANTR001</t>
  </si>
  <si>
    <t>AUDC001</t>
  </si>
  <si>
    <t>AUDC002</t>
  </si>
  <si>
    <t>AUDC003</t>
  </si>
  <si>
    <t>AUDC004</t>
  </si>
  <si>
    <t>AUDC005</t>
  </si>
  <si>
    <t>AUDC006</t>
  </si>
  <si>
    <t>AUDP001</t>
  </si>
  <si>
    <t>AUDR001</t>
  </si>
  <si>
    <t>AUDR002</t>
  </si>
  <si>
    <t>AUDR003</t>
  </si>
  <si>
    <t>BOCP001</t>
  </si>
  <si>
    <t>BOCR001</t>
  </si>
  <si>
    <t>BOCR002</t>
  </si>
  <si>
    <t>BOCR003</t>
  </si>
  <si>
    <t>BOCR004</t>
  </si>
  <si>
    <t>BOCR005</t>
  </si>
  <si>
    <t>BOCR006</t>
  </si>
  <si>
    <t>BOCR007</t>
  </si>
  <si>
    <t>BOCR008</t>
  </si>
  <si>
    <t>BOCR009</t>
  </si>
  <si>
    <t>BOCR010</t>
  </si>
  <si>
    <t>BOCR011</t>
  </si>
  <si>
    <t>BOCR012</t>
  </si>
  <si>
    <t>BOCR013</t>
  </si>
  <si>
    <t>BOCR014</t>
  </si>
  <si>
    <t>BOCR015</t>
  </si>
  <si>
    <t>BOCR016</t>
  </si>
  <si>
    <t>BOCR017</t>
  </si>
  <si>
    <t>BOCR018</t>
  </si>
  <si>
    <t>BODS001</t>
  </si>
  <si>
    <t>BODS002</t>
  </si>
  <si>
    <t>BODC001</t>
  </si>
  <si>
    <t>BODP001</t>
  </si>
  <si>
    <t>BODR001</t>
  </si>
  <si>
    <t>BODR002</t>
  </si>
  <si>
    <t>BODR003</t>
  </si>
  <si>
    <t>BODR004</t>
  </si>
  <si>
    <t>BODR005</t>
  </si>
  <si>
    <t>BOIS001</t>
  </si>
  <si>
    <t>BOIC001</t>
  </si>
  <si>
    <t>BOIP002</t>
  </si>
  <si>
    <t>BOIP003</t>
  </si>
  <si>
    <t>BOIP004</t>
  </si>
  <si>
    <t>BOIP005</t>
  </si>
  <si>
    <t>BOIP006</t>
  </si>
  <si>
    <t>BOIP007</t>
  </si>
  <si>
    <t>BOIP008</t>
  </si>
  <si>
    <t>BOIR001</t>
  </si>
  <si>
    <t>BOIR002</t>
  </si>
  <si>
    <t>BOIR003</t>
  </si>
  <si>
    <t>BOIR004</t>
  </si>
  <si>
    <t>BOIR005</t>
  </si>
  <si>
    <t>BOIR006</t>
  </si>
  <si>
    <t>BOIR007</t>
  </si>
  <si>
    <t>BOIR008</t>
  </si>
  <si>
    <t>BOIR009</t>
  </si>
  <si>
    <t>BOIR010</t>
  </si>
  <si>
    <t>BOIR011</t>
  </si>
  <si>
    <t>BOIR012</t>
  </si>
  <si>
    <t>BOIR013</t>
  </si>
  <si>
    <t>BOIR014</t>
  </si>
  <si>
    <t>BOIR015</t>
  </si>
  <si>
    <t>BOIR016</t>
  </si>
  <si>
    <t>BOIR017</t>
  </si>
  <si>
    <t>BOIR018</t>
  </si>
  <si>
    <t>BOIR019</t>
  </si>
  <si>
    <t>BOIR020</t>
  </si>
  <si>
    <t>BOIR021</t>
  </si>
  <si>
    <t>BOIR022</t>
  </si>
  <si>
    <t>BOIR023</t>
  </si>
  <si>
    <t>BOSS002</t>
  </si>
  <si>
    <t>BOSC001</t>
  </si>
  <si>
    <t>BOSC002</t>
  </si>
  <si>
    <t>BOSC003</t>
  </si>
  <si>
    <t>BOSC004</t>
  </si>
  <si>
    <t>BOSC007</t>
  </si>
  <si>
    <t>BOSP001</t>
  </si>
  <si>
    <t>BOSP003</t>
  </si>
  <si>
    <t>BOSP004</t>
  </si>
  <si>
    <t>BOSP005</t>
  </si>
  <si>
    <t>BOSP006</t>
  </si>
  <si>
    <t>BOSR001</t>
  </si>
  <si>
    <t>BOSR002</t>
  </si>
  <si>
    <t>BOSR003</t>
  </si>
  <si>
    <t>BOSR004</t>
  </si>
  <si>
    <t>BOSR005</t>
  </si>
  <si>
    <t>BOSR006</t>
  </si>
  <si>
    <t>BOSR007</t>
  </si>
  <si>
    <t>BOSR008</t>
  </si>
  <si>
    <t>BOSR009</t>
  </si>
  <si>
    <t>BOSR010</t>
  </si>
  <si>
    <t>BOSR011</t>
  </si>
  <si>
    <t>BOSR012</t>
  </si>
  <si>
    <t>COMC001</t>
  </si>
  <si>
    <t>COMC002</t>
  </si>
  <si>
    <t>COMC003</t>
  </si>
  <si>
    <t>COMC004</t>
  </si>
  <si>
    <t>COMC005</t>
  </si>
  <si>
    <t>COMC006</t>
  </si>
  <si>
    <t>COMC007</t>
  </si>
  <si>
    <t>COMC008</t>
  </si>
  <si>
    <t>COMP001</t>
  </si>
  <si>
    <t>COMP002</t>
  </si>
  <si>
    <t>COMP003</t>
  </si>
  <si>
    <t>COMP004</t>
  </si>
  <si>
    <t>COMR001</t>
  </si>
  <si>
    <t>COMR002</t>
  </si>
  <si>
    <t>COMR003</t>
  </si>
  <si>
    <t>COMR004</t>
  </si>
  <si>
    <t>COMR005</t>
  </si>
  <si>
    <t>COMR006</t>
  </si>
  <si>
    <t>BUSS001</t>
  </si>
  <si>
    <t>BUSS002</t>
  </si>
  <si>
    <t>BUSS003</t>
  </si>
  <si>
    <t>BUSS004</t>
  </si>
  <si>
    <t>BUSC001</t>
  </si>
  <si>
    <t>BUSC002</t>
  </si>
  <si>
    <t>BUSC003</t>
  </si>
  <si>
    <t>BUSP001</t>
  </si>
  <si>
    <t>BUSP002</t>
  </si>
  <si>
    <t>BUSP003</t>
  </si>
  <si>
    <t>BUSP004</t>
  </si>
  <si>
    <t>BUSP005</t>
  </si>
  <si>
    <t>BUSP006</t>
  </si>
  <si>
    <t>BUSP007</t>
  </si>
  <si>
    <t>BUSP008</t>
  </si>
  <si>
    <t>BUSP009</t>
  </si>
  <si>
    <t>FINC001</t>
  </si>
  <si>
    <t>FINP001</t>
  </si>
  <si>
    <t>FINP002</t>
  </si>
  <si>
    <t>FINR001</t>
  </si>
  <si>
    <t>FINR002</t>
  </si>
  <si>
    <t>FINR003</t>
  </si>
  <si>
    <t>MACS001</t>
  </si>
  <si>
    <t>MACP001</t>
  </si>
  <si>
    <t>MACP002</t>
  </si>
  <si>
    <t>MACP003</t>
  </si>
  <si>
    <t>MACP004</t>
  </si>
  <si>
    <t>MACP005</t>
  </si>
  <si>
    <t>MACP006</t>
  </si>
  <si>
    <t>MACP007</t>
  </si>
  <si>
    <t>MACP008</t>
  </si>
  <si>
    <t>MACP009</t>
  </si>
  <si>
    <t>MACP010</t>
  </si>
  <si>
    <t>MACR001</t>
  </si>
  <si>
    <t>MACR002</t>
  </si>
  <si>
    <t>MACR003</t>
  </si>
  <si>
    <t>MACR004</t>
  </si>
  <si>
    <t>MACR005</t>
  </si>
  <si>
    <t>MACR006</t>
  </si>
  <si>
    <t>MACR007</t>
  </si>
  <si>
    <t>MACR008</t>
  </si>
  <si>
    <t>MACR009</t>
  </si>
  <si>
    <t>MACR010</t>
  </si>
  <si>
    <t>MACR011</t>
  </si>
  <si>
    <t>MACR012</t>
  </si>
  <si>
    <t>MACR013</t>
  </si>
  <si>
    <t>MACR014</t>
  </si>
  <si>
    <t>MACR015</t>
  </si>
  <si>
    <t>MACR016</t>
  </si>
  <si>
    <t>MACR017</t>
  </si>
  <si>
    <t>MACR018</t>
  </si>
  <si>
    <t>MACR020</t>
  </si>
  <si>
    <t>MACR021</t>
  </si>
  <si>
    <t>MACR022</t>
  </si>
  <si>
    <t>MACR023</t>
  </si>
  <si>
    <t>MACR024</t>
  </si>
  <si>
    <t>MACR025</t>
  </si>
  <si>
    <t>MACR026</t>
  </si>
  <si>
    <t>MACR029</t>
  </si>
  <si>
    <t>MASP001</t>
  </si>
  <si>
    <t>MASP002</t>
  </si>
  <si>
    <t>MASP003</t>
  </si>
  <si>
    <t>MASR001</t>
  </si>
  <si>
    <t>MASR002</t>
  </si>
  <si>
    <t>MASR003</t>
  </si>
  <si>
    <t>MASR004</t>
  </si>
  <si>
    <t>MASR005</t>
  </si>
  <si>
    <t>MASR006</t>
  </si>
  <si>
    <t>MASR007</t>
  </si>
  <si>
    <t>MASR008</t>
  </si>
  <si>
    <t>MASR009</t>
  </si>
  <si>
    <t>MASR010</t>
  </si>
  <si>
    <t>SHAS001</t>
  </si>
  <si>
    <t>SHAS002</t>
  </si>
  <si>
    <t>SHAC001</t>
  </si>
  <si>
    <t>SHAC002</t>
  </si>
  <si>
    <t>SHAC003</t>
  </si>
  <si>
    <t>SHAC004</t>
  </si>
  <si>
    <t>SHAC005</t>
  </si>
  <si>
    <t>SHAC006</t>
  </si>
  <si>
    <t>SHAC007</t>
  </si>
  <si>
    <t>SHAC008</t>
  </si>
  <si>
    <t>SHAC009</t>
  </si>
  <si>
    <t>SHAC010</t>
  </si>
  <si>
    <t>SHAC011</t>
  </si>
  <si>
    <t>SHAC012</t>
  </si>
  <si>
    <t>SHAP001</t>
  </si>
  <si>
    <t>SHAP002</t>
  </si>
  <si>
    <t>SHAP003</t>
  </si>
  <si>
    <t>SHAP004</t>
  </si>
  <si>
    <t>SHAP005</t>
  </si>
  <si>
    <t>SHAP006</t>
  </si>
  <si>
    <t>SHAP007</t>
  </si>
  <si>
    <t>Antitakeover mechanism</t>
  </si>
  <si>
    <t>Board &amp; Committee functioning</t>
  </si>
  <si>
    <t>Business Ethics</t>
  </si>
  <si>
    <t>Financial Audit &amp; Control</t>
  </si>
  <si>
    <t>Management Structure and Compensation</t>
  </si>
  <si>
    <t>Shareholders rights</t>
  </si>
  <si>
    <t>Audit committee functioning</t>
  </si>
  <si>
    <t>Board compensation</t>
  </si>
  <si>
    <t>Board diversity</t>
  </si>
  <si>
    <t>Board independence</t>
  </si>
  <si>
    <t>Board structure and functioning</t>
  </si>
  <si>
    <t>Committee Functioning</t>
  </si>
  <si>
    <t>Management compensation</t>
  </si>
  <si>
    <t>Management structure</t>
  </si>
  <si>
    <t>Result</t>
  </si>
  <si>
    <t>Staggered Board</t>
  </si>
  <si>
    <t>Vote ceiling</t>
  </si>
  <si>
    <t>Veto Power</t>
  </si>
  <si>
    <t>State-Owned Organisation</t>
  </si>
  <si>
    <t>Significant cross holding</t>
  </si>
  <si>
    <t>Limitation of Mergers, amalgamation and acquisition transactions approval</t>
  </si>
  <si>
    <t>Sharebuy back without shareholders approval</t>
  </si>
  <si>
    <t>Total number of defense mechanisms</t>
  </si>
  <si>
    <t>Audit committee compliance</t>
  </si>
  <si>
    <t>Financial literacy Audit Committee member compliance</t>
  </si>
  <si>
    <t>Financial expertise Audit Committee member compliance</t>
  </si>
  <si>
    <t>Chairperson independence Audit Committee compliance</t>
  </si>
  <si>
    <t>Independent Audit Committee member compliance</t>
  </si>
  <si>
    <t>Audit committee meeting compliance</t>
  </si>
  <si>
    <t>Total audit committee members</t>
  </si>
  <si>
    <t>Number of independent members in audit committee</t>
  </si>
  <si>
    <t>Pecentage of independent members in audit committee</t>
  </si>
  <si>
    <t>Directors pay approval</t>
  </si>
  <si>
    <t>Total board fixed cash based compensation</t>
  </si>
  <si>
    <t>Total board fixed cash based compensation normalized to revenue</t>
  </si>
  <si>
    <t>Total board variable cash based compensation (bonuses and other cash incentive based pay)</t>
  </si>
  <si>
    <t>Total board variable cash based compensation normalized to revenue</t>
  </si>
  <si>
    <t>Total board other fringe compensation</t>
  </si>
  <si>
    <t>Total board other fringe compensation normalized to revenue</t>
  </si>
  <si>
    <t>Total board share based compensation</t>
  </si>
  <si>
    <t>Total board share based compensation normalized to revenue</t>
  </si>
  <si>
    <t>Non-board related compensation for the board</t>
  </si>
  <si>
    <t>Total other non-board related compensation normalized to revenue</t>
  </si>
  <si>
    <t xml:space="preserve">Total Board compensation
</t>
  </si>
  <si>
    <t>Total Board compensation normalized to revenue</t>
  </si>
  <si>
    <t>Board member non-board related compensation</t>
  </si>
  <si>
    <t>Board member total compensation</t>
  </si>
  <si>
    <t>Board Gender Diversity Strategy</t>
  </si>
  <si>
    <t>Board Ethnic Diversity Strategy</t>
  </si>
  <si>
    <t>Board gender diversity compliance</t>
  </si>
  <si>
    <t>Total female board members</t>
  </si>
  <si>
    <t>Percentage of female board members</t>
  </si>
  <si>
    <t>Total board members tagged as minority culture/nationality/ethnicity</t>
  </si>
  <si>
    <t>Percentage of board members tagged as minority ethnicity/culture/nationality</t>
  </si>
  <si>
    <t>Board Independence Strategy</t>
  </si>
  <si>
    <t>Board independence compliance</t>
  </si>
  <si>
    <t>Combined Chairman and CEO Roles</t>
  </si>
  <si>
    <t>Chairman is EX CEO</t>
  </si>
  <si>
    <t>Total Independent board members</t>
  </si>
  <si>
    <t>Percentage of independent board members</t>
  </si>
  <si>
    <t>Total non executive board members</t>
  </si>
  <si>
    <t>Percentage of non executive board members</t>
  </si>
  <si>
    <t>Total number of promoter board members</t>
  </si>
  <si>
    <t>Percentage of promoter board members</t>
  </si>
  <si>
    <t>Total number of executive board members</t>
  </si>
  <si>
    <t>Percentage of executive board members</t>
  </si>
  <si>
    <t>Number of active board members with non-executive role.</t>
  </si>
  <si>
    <t>Percentage of active board members with non-executive role.</t>
  </si>
  <si>
    <t>Total number of shares held by the board</t>
  </si>
  <si>
    <t>Percentage of company shares held by the board</t>
  </si>
  <si>
    <t>Total number of directors holding more than 2% of shares in the company</t>
  </si>
  <si>
    <t>Percentage of directors holding more than 2% of shares in the company</t>
  </si>
  <si>
    <t>Average term length in years of board members</t>
  </si>
  <si>
    <t xml:space="preserve">Average Number of other mandates of board members
</t>
  </si>
  <si>
    <t>Board member other mandates/corporate affiliates</t>
  </si>
  <si>
    <t xml:space="preserve">Number of shares outstanding </t>
  </si>
  <si>
    <t>Board Experience Strategy</t>
  </si>
  <si>
    <t>Board Size compliance</t>
  </si>
  <si>
    <t>Independent directors meeting compliance</t>
  </si>
  <si>
    <t>Meetings of Board compliance</t>
  </si>
  <si>
    <t>Board member mandates compliance</t>
  </si>
  <si>
    <t>Corporate Social Responsibility (CSR) committee compliance</t>
  </si>
  <si>
    <t>Risk Management Committee compliance</t>
  </si>
  <si>
    <t>Vigil mechanism compliance</t>
  </si>
  <si>
    <t>Board function improvement mechanism</t>
  </si>
  <si>
    <t>Corporate Governance Committee</t>
  </si>
  <si>
    <t>Board member biography</t>
  </si>
  <si>
    <t>Board member name</t>
  </si>
  <si>
    <t>Total board members</t>
  </si>
  <si>
    <t>Total board members having financial expertise</t>
  </si>
  <si>
    <t>Percentage of board members having financial expertise</t>
  </si>
  <si>
    <t>Total board members having industrial experience</t>
  </si>
  <si>
    <t>Percentage of board members having industrial experience</t>
  </si>
  <si>
    <t>Average age of board members</t>
  </si>
  <si>
    <t>Board Meetings</t>
  </si>
  <si>
    <t>Percentage of meeting attendance by the board</t>
  </si>
  <si>
    <t>Board member age</t>
  </si>
  <si>
    <t>Number of board meetings</t>
  </si>
  <si>
    <t>Percentage of board member meeting attendance</t>
  </si>
  <si>
    <t>Remuneration committee compliance</t>
  </si>
  <si>
    <t>Non-executive Remuneration Committee member compliance</t>
  </si>
  <si>
    <t>Chairperson independence Remuneration Committee compliance</t>
  </si>
  <si>
    <t>Independent Remuneration Committee member compliance</t>
  </si>
  <si>
    <t>Nomination committee compliance</t>
  </si>
  <si>
    <t>Non-executive Nomination Committee member compliance</t>
  </si>
  <si>
    <t>Chairperson independence Nomination Committee compliance</t>
  </si>
  <si>
    <t>Independent Nomination Committee member compliance</t>
  </si>
  <si>
    <t>Remuneration committee External Consultant</t>
  </si>
  <si>
    <t>Nomination committee External Consultant</t>
  </si>
  <si>
    <t>Total remuneration committee members</t>
  </si>
  <si>
    <t>Number of independent members in remuneration committee</t>
  </si>
  <si>
    <t>Pecentage of independent members in remuneration committee</t>
  </si>
  <si>
    <t>Total nomination committee members</t>
  </si>
  <si>
    <t>Number of independent members in nomination committee</t>
  </si>
  <si>
    <t>Pecentage of independent members in nomination committee</t>
  </si>
  <si>
    <t>Business Ethics Strategy</t>
  </si>
  <si>
    <t>Anti-Corruption Strategy</t>
  </si>
  <si>
    <t>Fair Competition Strategy</t>
  </si>
  <si>
    <t>Related party transaction policy</t>
  </si>
  <si>
    <t>Shareholders approval of related party transactions compliance</t>
  </si>
  <si>
    <t>Audit committee approval of related party transactions compliance</t>
  </si>
  <si>
    <t>Prohibition on insider trading</t>
  </si>
  <si>
    <t>Business Ethics Initiative</t>
  </si>
  <si>
    <t>Anti-Corruption Initiative</t>
  </si>
  <si>
    <t>Fair Competition Initiative</t>
  </si>
  <si>
    <t>Ethical Audit- External</t>
  </si>
  <si>
    <t>ISO 37001-Anti Bribery Management System</t>
  </si>
  <si>
    <t>Business Ethics Code of Conduct</t>
  </si>
  <si>
    <t>Business Ethics Complaints</t>
  </si>
  <si>
    <t>Board member Related party transaction</t>
  </si>
  <si>
    <t>Key managerial personnel related party transaction</t>
  </si>
  <si>
    <t>Business Ethics Fines</t>
  </si>
  <si>
    <t>External Auditor rotation compliance</t>
  </si>
  <si>
    <t>Unqualified opinion auditor's report</t>
  </si>
  <si>
    <t>Internal Auditor reporting</t>
  </si>
  <si>
    <t>External Auditor'Remuneration - Audit fees</t>
  </si>
  <si>
    <t>External Auditor'Remuneration - Other fees</t>
  </si>
  <si>
    <t>Ratio of non-audit fees to audit/audit-related fees</t>
  </si>
  <si>
    <t>Compensation Strategy Key Management Personnel Retention</t>
  </si>
  <si>
    <t>Key Management Personnel Compensation Strategy inclusive of ESG</t>
  </si>
  <si>
    <t>CEO/MD Pay link to Total Shareholder returns</t>
  </si>
  <si>
    <t>Key Management Personnel compensation is long term focused</t>
  </si>
  <si>
    <t>Clawback compensation Mechanism</t>
  </si>
  <si>
    <t>Key Management Personnel pay approval</t>
  </si>
  <si>
    <t>Key Management Personnel compensation longest time horizon target</t>
  </si>
  <si>
    <t>Key Management Personnel bonus cap</t>
  </si>
  <si>
    <t>Key Management Personnel deferred bonus</t>
  </si>
  <si>
    <t xml:space="preserve">Key Management Personnel performance objectives </t>
  </si>
  <si>
    <t>Minimum vesting period of share based compensation</t>
  </si>
  <si>
    <t>Total Workforce Salary</t>
  </si>
  <si>
    <t>Average workforce salary</t>
  </si>
  <si>
    <t>CEO's Salary</t>
  </si>
  <si>
    <t>CEO Pay Gap</t>
  </si>
  <si>
    <t>Current fiscal year total revenue</t>
  </si>
  <si>
    <t>Previous fiscal year total revenue</t>
  </si>
  <si>
    <t>Current fiscal year total CEO compensation</t>
  </si>
  <si>
    <t>Previous fiscal year total CEO compensation</t>
  </si>
  <si>
    <t>Total CEO compensation revenue normalization</t>
  </si>
  <si>
    <t>Total Key Management Personel fixed cash based compensation</t>
  </si>
  <si>
    <t>Total Key Management Personel fixed cash based compensation normalized to revenue</t>
  </si>
  <si>
    <t>Total Key Management Personel variable cash based compensation (bonuses and other cash incentive based pay)</t>
  </si>
  <si>
    <t>Total Key Management Personel variable cash based compensation normalized to revenue</t>
  </si>
  <si>
    <t>Total Key Management Personel other fringe compensation</t>
  </si>
  <si>
    <t>Total Key Management Personel other fringe compensation normalized to revenue</t>
  </si>
  <si>
    <t>Total Key Management Personel total share based compensation normalized to revenue</t>
  </si>
  <si>
    <t>Total Key Management Personnel  Compensation</t>
  </si>
  <si>
    <t>Total Key Management Personnel  compensation revenue normalization</t>
  </si>
  <si>
    <t>Key Management Personel fixed cash compensation</t>
  </si>
  <si>
    <t>Key Management Personel cash bonus compensation</t>
  </si>
  <si>
    <t>Key Management Personel fringe benefits compensation</t>
  </si>
  <si>
    <t>Key Management Personel stock options compensation</t>
  </si>
  <si>
    <t>Key Management Personel total compensation</t>
  </si>
  <si>
    <t>Succession Planning</t>
  </si>
  <si>
    <t>Key Management Personel Biography</t>
  </si>
  <si>
    <t>Key Management Personel Name</t>
  </si>
  <si>
    <t>Number of company shares held by all Key Management Personel</t>
  </si>
  <si>
    <t>Percentage of company shares held by all Key Management Personel</t>
  </si>
  <si>
    <t>Size of Key Management Personel</t>
  </si>
  <si>
    <t>Total number of females forming part of the Key Management Personel</t>
  </si>
  <si>
    <t>Percentage of females forming part of the Key Management Personel</t>
  </si>
  <si>
    <t>Average age of the Key Management Personel</t>
  </si>
  <si>
    <t>Key Management Personel Age</t>
  </si>
  <si>
    <t>Key Management Personel Gender</t>
  </si>
  <si>
    <t>Number of Key Management Personel's share ownership</t>
  </si>
  <si>
    <t>Percentage of Key Management Personel's share ownership</t>
  </si>
  <si>
    <t>Equal Voting Strategy</t>
  </si>
  <si>
    <t>Shareholder Engagement Strategy</t>
  </si>
  <si>
    <t>Issuance of new shares pre-emptive right compliance</t>
  </si>
  <si>
    <t>Limitation of alteration of share capital compliance</t>
  </si>
  <si>
    <t>Limitation of alteration of memorandum compliance</t>
  </si>
  <si>
    <t>Limitation of alteration of articles compliance</t>
  </si>
  <si>
    <t>Directors and Officers insurance (‘D and O insurance’) compliance</t>
  </si>
  <si>
    <t>Removal of directors compliance</t>
  </si>
  <si>
    <t>Calling of extraordinary general meeting compliance</t>
  </si>
  <si>
    <t>Postal ballot voting compliance</t>
  </si>
  <si>
    <t>Remote e-voting facility compliance</t>
  </si>
  <si>
    <t>Appointment of proxies compliance</t>
  </si>
  <si>
    <t>Stakeholders Relationship Committee compliance</t>
  </si>
  <si>
    <t>Board rotation compliance</t>
  </si>
  <si>
    <t>Shareholders right improvement mechanism</t>
  </si>
  <si>
    <t>Cumulation of votes</t>
  </si>
  <si>
    <t>Confidential Voting mechanism</t>
  </si>
  <si>
    <t>External Scrutinizer</t>
  </si>
  <si>
    <t>Actions by written consent</t>
  </si>
  <si>
    <t>Board of Director minimum term of office</t>
  </si>
  <si>
    <t>Major shareholders disclosure</t>
  </si>
  <si>
    <t>Does the company have a staggered board?</t>
  </si>
  <si>
    <t>Does the company impose a vote ceiling for its shareholders?</t>
  </si>
  <si>
    <t>Does the company's biggest shareholder hold veto power?</t>
  </si>
  <si>
    <t>Does the State or government own more than 50% of shares in the company?</t>
  </si>
  <si>
    <t>Does the company have significant cross shareholdings with other listed companies?</t>
  </si>
  <si>
    <t>Does the company impose supermajority requirement for the approval its merger and acquisition transaction?</t>
  </si>
  <si>
    <t>Does the company permit its board or management to buyback its shares without shareholders approval?</t>
  </si>
  <si>
    <t>Total number of defense mechanism in place</t>
  </si>
  <si>
    <t>Does the company comply with Companies Act 2013 requirement to set up an audit committee?</t>
  </si>
  <si>
    <t>Does the company comply with SEBI listing rules on its audit committee members' financial literacy requirement?</t>
  </si>
  <si>
    <t>Does the company comply with SEBI listing rules on its audit committee members' financial expertise requirement?</t>
  </si>
  <si>
    <t>Does the company comply with SEBI listing rules on its audit committee's chairperson independence?</t>
  </si>
  <si>
    <t>Does the company comply with SEBI listing rules on the percentage of its audit committee's independent members?</t>
  </si>
  <si>
    <t>Does the company comply with SEBI listing rules on the meeting frequency of its audit committee?</t>
  </si>
  <si>
    <t>Does the board member hold a seat in the audit committee?</t>
  </si>
  <si>
    <t>Total audit committee members at the end of the fiscal year</t>
  </si>
  <si>
    <t>Number of independent members in audit committee at the end of the fiscal year</t>
  </si>
  <si>
    <t>Pecentage of independent members in audit committee at the end of the fiscal year</t>
  </si>
  <si>
    <t>Do the Company's shareholders approve its board's compensation plan including share based compensation?</t>
  </si>
  <si>
    <t>Total fixed cash based compensation paid to the directors.</t>
  </si>
  <si>
    <t xml:space="preserve">Total fixed cash based Director compensation normalized to revenue </t>
  </si>
  <si>
    <t>Total variable cash based compensation (bonuses and other cash incentive based pay) paid to the directors.</t>
  </si>
  <si>
    <t>Total variable cash based Director compensation normalized to revenue</t>
  </si>
  <si>
    <t>Total fringe compensation paid to the directors.</t>
  </si>
  <si>
    <t>Total fringe compensation paid to the directors, normalized to revenue.</t>
  </si>
  <si>
    <t>Total share based compensation paid to the directors.</t>
  </si>
  <si>
    <t>Total board share based compensation  paid to the directors, normalized to revenue.</t>
  </si>
  <si>
    <t>Non-board related compensation paid to the directors.</t>
  </si>
  <si>
    <t>Total  non-board related compensation paid to the directors, normalized to revenue.</t>
  </si>
  <si>
    <t>Total board compensation.</t>
  </si>
  <si>
    <t>Total board compensation normalized to revenue.</t>
  </si>
  <si>
    <t>Board member's fixed cash based compensation</t>
  </si>
  <si>
    <t>Board member's variable cash based compensation (bonus)</t>
  </si>
  <si>
    <t>Board member's other fringe compensation</t>
  </si>
  <si>
    <t>Board member's share based compensation</t>
  </si>
  <si>
    <t>Does the company have a policy on board gender diversity?</t>
  </si>
  <si>
    <t>Does the company have a policy on board ethnic/cultural/nationality diversity?</t>
  </si>
  <si>
    <t>Does the company comply with Companies Act 2013 requirement on board gender diversity?</t>
  </si>
  <si>
    <t>Board member ethnicity/culture/nationality</t>
  </si>
  <si>
    <t xml:space="preserve">Total number of Board members who are female or persons identifying as females. </t>
  </si>
  <si>
    <t>Percentage of Board members who are female or persons identifying as females, at the end of the fiscal year.</t>
  </si>
  <si>
    <t>Total board members tagged as minority ethnicity/culture/nationality</t>
  </si>
  <si>
    <t>Percentage of board members tagged as minority ethnicity/culture/nationality at the end of the fiscal year</t>
  </si>
  <si>
    <t>Board member's declared gender</t>
  </si>
  <si>
    <t>Does the company have a policy on board independence?</t>
  </si>
  <si>
    <t>Does the company comply with Companies Act 2013 requirement on board independance?</t>
  </si>
  <si>
    <t>Is the same person both CEO and Chairman?</t>
  </si>
  <si>
    <t>Has the company's non-executive chairman previously held the position of CEO/Managing director in the company?</t>
  </si>
  <si>
    <t>Is the board member independent?</t>
  </si>
  <si>
    <t>Is the board member a non-executive?</t>
  </si>
  <si>
    <t>Is the board member a promoter?</t>
  </si>
  <si>
    <t>Is the board member an executive?</t>
  </si>
  <si>
    <t>Does the board member hold other relationships with the company?</t>
  </si>
  <si>
    <t>Total number of independent board members.</t>
  </si>
  <si>
    <t xml:space="preserve">Percentage of independent board members at the end of the fiscal year
</t>
  </si>
  <si>
    <t>Percentage of non executive board members at the end of the fiscal year</t>
  </si>
  <si>
    <t>Percentage of promoter board members at the end of the fiscal year</t>
  </si>
  <si>
    <t>Percentage of executive board members at the end of the fiscal year</t>
  </si>
  <si>
    <t>Number of board members that serve other interests with the company other than being non-executive board members</t>
  </si>
  <si>
    <t>Percentage of active board members serving other interests with the company other than being non-executive board members</t>
  </si>
  <si>
    <t>Total number of shares held by the board members at the end of the fiscal year</t>
  </si>
  <si>
    <t>Percentage of shares held by the board at the end of the fiscal year</t>
  </si>
  <si>
    <t>Percentage of directors holding more than 2% of shares in the company at the end of the fiscal year</t>
  </si>
  <si>
    <t>Average term length in years that the active members have been on the board as of the current fiscal year</t>
  </si>
  <si>
    <t xml:space="preserve">Average number of other mandates/corporate affiliates held by board members at the end of the fiscal year
</t>
  </si>
  <si>
    <t>Date of appointment of board member</t>
  </si>
  <si>
    <t>Date of cessation of board member</t>
  </si>
  <si>
    <t>The term length in years, the board member has been on the board.</t>
  </si>
  <si>
    <t>Number of shares owned by the board member</t>
  </si>
  <si>
    <t>Total number of outstanding shares at the end of the fiscal year.</t>
  </si>
  <si>
    <t>Percentage of shares owned by the board member at the end of fiscal year</t>
  </si>
  <si>
    <t>Does the company have a policy on Board members skill and industry experience?</t>
  </si>
  <si>
    <t>Does the company comply with Companies Act 2013 requirement on board size?</t>
  </si>
  <si>
    <t>Does the company comply with SEBI listing rules on independent directors meetings?</t>
  </si>
  <si>
    <t>The company complies with the Companies Act 2013 of India that its board shall meet a minimum of 4 times per year.</t>
  </si>
  <si>
    <t>Does the company comply with SEBI listing rules on the number of directorship that can be held in other listed companies?</t>
  </si>
  <si>
    <t>Does the company comply with Companies Act 2013 requirement to set up a Corporate Social Responsibility (CSR) committee?</t>
  </si>
  <si>
    <t>Does the company comply with SEBI listing rules requirement to set up a risk management committee?</t>
  </si>
  <si>
    <t>Does the company comply with SEBI listing rules requirement to set up a vigil mechanism?</t>
  </si>
  <si>
    <t>Does the company have an mechanism in place to enhance the effectiveness of its board?</t>
  </si>
  <si>
    <t>Does the company have a corporate governance committee?</t>
  </si>
  <si>
    <t>Does the board member have industry experience?</t>
  </si>
  <si>
    <t>Does the board member have financial expertise?</t>
  </si>
  <si>
    <t>Does the board member hold a seat in the corporate governance committee?</t>
  </si>
  <si>
    <t>Does the board member hold a seat in the CSR committee?</t>
  </si>
  <si>
    <t>Does the board member hold a seat in the risk committee?</t>
  </si>
  <si>
    <t>Total number of active board members at the end of the financial year</t>
  </si>
  <si>
    <t>Percentage of board members having financial expertise at the end of the fiscal year</t>
  </si>
  <si>
    <t>Total board members having industry experience</t>
  </si>
  <si>
    <t>Percentage of board members having industry experience at the end of the fiscal year</t>
  </si>
  <si>
    <t>Average age of board members at the end of the fiscal year</t>
  </si>
  <si>
    <t>Total board meetings held during the fiscal year (excluding Board committee and adhoc Board committee meetings)</t>
  </si>
  <si>
    <t>Average attendance percentage for all Board meetings conducted in the fiscal year.</t>
  </si>
  <si>
    <t>Number of meetings attended by each Board member for the fiscal year</t>
  </si>
  <si>
    <t>Average attendance percentage for the Board member for Board meetings conducted in the fiscal year.</t>
  </si>
  <si>
    <t>Does the company comply with Companies Act 2013 requirement to set up a remuneration committee?</t>
  </si>
  <si>
    <t>Does the company comply with SEBI listing rules on its remuneration committee's members non-executive status?</t>
  </si>
  <si>
    <t>Does the company comply with SEBI listing rules on its remuneration committee's chairperson independence?</t>
  </si>
  <si>
    <t>Does the company comply with SEBI listing rules on the percentage of its remuneration committee's independent members?</t>
  </si>
  <si>
    <t>Does the company comply with Companies Act 2013 requirement to set up a nomination committee?</t>
  </si>
  <si>
    <t>Does the company comply with SEBI listing rules on its nomination committee members' non-executive status?</t>
  </si>
  <si>
    <t>Does the company comply with SEBI listing rules on its nomination committee's chairperson independence?</t>
  </si>
  <si>
    <t>Does the company comply with SEBI listing rules on the percentage of its nomination committee's independent members?</t>
  </si>
  <si>
    <t>Does the Company's remuneration committee have the right to hire an external consultant?</t>
  </si>
  <si>
    <t>Does the Company's nomination committee have the right to hire an external consultant?</t>
  </si>
  <si>
    <t>Does the board member hold a seat in the remuneration committee?</t>
  </si>
  <si>
    <t>Does the board member hold a seat in the nomination committee?</t>
  </si>
  <si>
    <t>Total remuneration committee members at the end of the fiscal year</t>
  </si>
  <si>
    <t>Number of independent members in remuneration committee at the end of the fiscal year</t>
  </si>
  <si>
    <t>Pecentage of independent members in remuneration committee at the end of the fiscal year</t>
  </si>
  <si>
    <t>Total nomination committee members at the end of the fiscal year</t>
  </si>
  <si>
    <t>Number of independent members in nomination committee at the end of the fiscal year</t>
  </si>
  <si>
    <t>Pecentage of independent members in nomination committee at the end of the fiscal year</t>
  </si>
  <si>
    <t>Does the company have a policy on business ethics?</t>
  </si>
  <si>
    <t>Does the company have a policy on anti-corruption?</t>
  </si>
  <si>
    <t>Does the company have a policy on fair competition?</t>
  </si>
  <si>
    <t>Does the company have a policy on related party transaction?</t>
  </si>
  <si>
    <t>Does the company comply with SEBI listing rules on shareholders approval of related party transactions?</t>
  </si>
  <si>
    <t>Does the company comply with SEBI listing rules on audit committee approval of related party transactions?</t>
  </si>
  <si>
    <t>Does the company comply with SEBI regulation 2015 requirement on prohibition of insider trading of securities?</t>
  </si>
  <si>
    <t>Does the company have any initiative, programs for improvement of business ethics?</t>
  </si>
  <si>
    <t>Does the company have any initiative, programs to prevent bribery, anti-corruption and/or money laundering?</t>
  </si>
  <si>
    <t>Does the company have any initiative, programs to enhance fair competition?</t>
  </si>
  <si>
    <t>Does the company conduct external verification or audit to evaluate its adherence to ethics?</t>
  </si>
  <si>
    <t>Does the company have an Anti-Bribery Management System which is ISO 37001 certified?</t>
  </si>
  <si>
    <t>Does the company comply with SEBI listing regulation on publishing a code of conduct for directors and key management personnel?</t>
  </si>
  <si>
    <t>Do any business Ethics complaints filed against the company during the financial year</t>
  </si>
  <si>
    <t>Does the company report about its board member(s) related party transactions?</t>
  </si>
  <si>
    <t>Does the company reports about its Key managerial personnel's related party transactions?</t>
  </si>
  <si>
    <t>Total fines/penalties paid for business ethics/integrity/fair Competition/Fair pricing/corruption/bribery/money laundering  issues for the fiscal year</t>
  </si>
  <si>
    <t>Does the company comply with Companies Act 2013 requirement on its external auditor rotation</t>
  </si>
  <si>
    <t>Does the external auditor issue an unqualified opinion on the company's financial statements at the end of the fiscal year being evaluated?</t>
  </si>
  <si>
    <t>Does the company's internal auditor report to the Audit Committee?</t>
  </si>
  <si>
    <t>External Auditor's Remuneration - Audit fees</t>
  </si>
  <si>
    <t>External Auditor's Remuneration - Other fees (Audit realted and other Fees)</t>
  </si>
  <si>
    <t>Percentage of non-audit fees to total audit and non-audit fees</t>
  </si>
  <si>
    <t>Does the company's compensation policy gear towards retention of its Key Management Personnel?</t>
  </si>
  <si>
    <t>Does the company's Key Management Personnel compensation policy include non-financial components?</t>
  </si>
  <si>
    <t>Is the company's CEO/MD compensation linked to total shareholder returns?</t>
  </si>
  <si>
    <t>Does the company's Key Management Personnel compensation focus on the long term targets?</t>
  </si>
  <si>
    <t>Does the company have a Malus and Clawback clause in its Key Management Personnel compensation?</t>
  </si>
  <si>
    <t>Does the Company's shareholders approve its Key Management Personnel's compensation?</t>
  </si>
  <si>
    <t>What is the longest performance period applied to evaluate Key Management compensation plan?</t>
  </si>
  <si>
    <t>Does the company impose a cap on its Key Management Personnel bonus?</t>
  </si>
  <si>
    <t>Does the company impose a deferral on part of its Key Management Personnel variable compensation?</t>
  </si>
  <si>
    <t>Does the company disclose the performance objectives for its Key Management Personnel?</t>
  </si>
  <si>
    <t>Does the stock based compensation have a minimum vesting period of 3 years?</t>
  </si>
  <si>
    <t>CEO pay gap with company average pay</t>
  </si>
  <si>
    <t>Total revenue for the fiscal year under evaluation</t>
  </si>
  <si>
    <t>Total revenue for the previous fiscal year</t>
  </si>
  <si>
    <t>CEO compensation for the fiscal year under evaluation</t>
  </si>
  <si>
    <t xml:space="preserve"> CEO compensation normalized to  revenue, for the fiscal year under evaluation</t>
  </si>
  <si>
    <t>Total Key Management Personel's fixed cash based compensation</t>
  </si>
  <si>
    <t>Total Key Management Personel's fixed cash based compensation normalized to revenue, for the fiscal year under evaluation</t>
  </si>
  <si>
    <t>Total Key Management Personel's variable cash based compensation (bonuses and other cash incentive based pay)</t>
  </si>
  <si>
    <t>Total Key Management Personel's variable cash based compensation normalized to revenue, for the fiscal year under evaluation</t>
  </si>
  <si>
    <t>Total Key Management Personel's other fringe compensation</t>
  </si>
  <si>
    <t>Total Key Management Personel's other fringe compensation normalized to revenue, for the fiscal year under evaluation</t>
  </si>
  <si>
    <t>Total Key Management Personel's total share based compensation normalized to revenue, for the fiscal year under evaluation.</t>
  </si>
  <si>
    <t>Total Key Management Personnel's  Compensation</t>
  </si>
  <si>
    <t>Total Key Management Personnel's compensation normalized to revenue for the discal year under evaluation</t>
  </si>
  <si>
    <t>Key Management Personel stock options/restricted stocks/share rights compensation</t>
  </si>
  <si>
    <t>Does the company disclose its succession planning initiatives for key management roles?</t>
  </si>
  <si>
    <t>Number of company shares held by Key Management Personnel</t>
  </si>
  <si>
    <t>Percentage of company shares held by all Key Management Personel at the end of the fiscal year under evaluation</t>
  </si>
  <si>
    <t>Total number of women or persons identifying as women, forming part of the Key Management Personnel.</t>
  </si>
  <si>
    <t>Percentage of women or persons identifying as women, forming part of the key management personnel at the end of the fiscal year under evaluation.</t>
  </si>
  <si>
    <t>Does the company have policy on Equal Voting?</t>
  </si>
  <si>
    <t>Does the company have policy on shareholder engagement?</t>
  </si>
  <si>
    <t>Does the company comply with Companies Act 2013 requirement on pre-emptive right for the issuance of new shares?</t>
  </si>
  <si>
    <t>Does the company comply with Companies Act 2013 requirement on the limitation of share capital alteration?</t>
  </si>
  <si>
    <t>Does the company comply with Companies Act 2013 requirement on the limitation of memorandum alteration?</t>
  </si>
  <si>
    <t>Does the company comply with Companies Act 2013 requirement on the limitation of article alteration?</t>
  </si>
  <si>
    <t>Does the company comply with SEBI listing rules on Directors and Officers insurance (‘D &amp; O insurance’)?</t>
  </si>
  <si>
    <t>Does the company comply with Companies Act 2013 requirement to support the removal of directors by its shareholders ?</t>
  </si>
  <si>
    <t>Does the company comply with Companies Act 2013 requirement on calling of extraordinary general meeting?</t>
  </si>
  <si>
    <t>Does the company comply with Companies Act 2013 requirement on postal ballot voting?</t>
  </si>
  <si>
    <t>Does the company comply with Companies Act 2013 requirement on remote e-voting facility?</t>
  </si>
  <si>
    <t>Does the company comply with Companies Act 2013 requirement on appointment of proxies?</t>
  </si>
  <si>
    <t>Does the company comply with SEBI listing rules requirement to set up a stakeholders relationship committee?</t>
  </si>
  <si>
    <t>Does the company comply with Companies Act 2013 requirement on board rotation?</t>
  </si>
  <si>
    <t>Does the company have any mechanism to enhance shareholders rights?</t>
  </si>
  <si>
    <t>Does the company permit its shareholders to cumulate their votes?</t>
  </si>
  <si>
    <t>Does the company permit its shareholders to vote in a confidential manner?</t>
  </si>
  <si>
    <t>Does the company appoint an external scrutinizer to oversee its voting procedure?</t>
  </si>
  <si>
    <t>Does the company permit its shareholders to act by written consent?</t>
  </si>
  <si>
    <t>The minimum term of office for which shareholders can re-elect a board member</t>
  </si>
  <si>
    <t>Does the company disclose the ownership of its majority shareholders?</t>
  </si>
  <si>
    <t>Number</t>
  </si>
  <si>
    <t>Number of years</t>
  </si>
  <si>
    <t>Number of directors</t>
  </si>
  <si>
    <t>Percentage</t>
  </si>
  <si>
    <t>Percentage of directors</t>
  </si>
  <si>
    <t>Percentage of shares</t>
  </si>
  <si>
    <t>Average age in years</t>
  </si>
  <si>
    <t>Number of meetings</t>
  </si>
  <si>
    <t>Ratio</t>
  </si>
  <si>
    <t>Text</t>
  </si>
  <si>
    <t>Age in years</t>
  </si>
  <si>
    <t>Date</t>
  </si>
  <si>
    <t>Number of shares</t>
  </si>
  <si>
    <t>Percentage attendance</t>
  </si>
  <si>
    <t>Revenue in INR</t>
  </si>
  <si>
    <t>Number of members</t>
  </si>
  <si>
    <t>Percentage of members</t>
  </si>
  <si>
    <t>Fees in INR</t>
  </si>
  <si>
    <t>Yes/No</t>
  </si>
  <si>
    <t>Ratio of compensation per million revenue</t>
  </si>
  <si>
    <t>Ratio of average workforce salary to CEO salary</t>
  </si>
  <si>
    <t>Compensation in INR</t>
  </si>
  <si>
    <t>Number of mechanisms</t>
  </si>
  <si>
    <t>Average term length in years</t>
  </si>
  <si>
    <t>Number of mandates</t>
  </si>
  <si>
    <t>Penalties in INR</t>
  </si>
  <si>
    <t>Period in years</t>
  </si>
  <si>
    <t>Percentage of fees</t>
  </si>
  <si>
    <t>Response</t>
  </si>
  <si>
    <t>Description</t>
  </si>
  <si>
    <t>F</t>
  </si>
  <si>
    <t>Y</t>
  </si>
  <si>
    <t>N</t>
  </si>
  <si>
    <t>M</t>
  </si>
  <si>
    <t>Screenshot (in png)</t>
  </si>
  <si>
    <t>Text snippet</t>
  </si>
  <si>
    <t>Text  snippet</t>
  </si>
  <si>
    <t>Fiscal Year</t>
  </si>
  <si>
    <t>2019-2020</t>
  </si>
  <si>
    <t>2018-2019</t>
  </si>
  <si>
    <t>ISIN Code</t>
  </si>
  <si>
    <t>CMIE/Prowess Code</t>
  </si>
  <si>
    <t>NIC Code</t>
  </si>
  <si>
    <t>NIC industry</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</si>
  <si>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</si>
  <si>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</si>
  <si>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</si>
  <si>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</si>
  <si>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</si>
  <si>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</si>
  <si>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</si>
  <si>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</si>
  <si>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</si>
  <si>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</si>
  <si>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</si>
  <si>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</si>
  <si>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</si>
  <si>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</si>
  <si>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</si>
  <si>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</si>
  <si>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</si>
  <si>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</si>
  <si>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</si>
  <si>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</si>
  <si>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</si>
  <si>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</si>
  <si>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</si>
  <si>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</si>
  <si>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</si>
  <si>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</si>
  <si>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</si>
  <si>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</si>
  <si>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</si>
  <si>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</si>
  <si>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</si>
  <si>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</si>
  <si>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</si>
  <si>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</si>
  <si>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</si>
  <si>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</si>
  <si>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</si>
  <si>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</si>
  <si>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</si>
  <si>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</si>
  <si>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</si>
  <si>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</si>
  <si>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</si>
  <si>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</si>
  <si>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</si>
  <si>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</si>
  <si>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</si>
  <si>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</si>
  <si>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</si>
  <si>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</si>
  <si>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</si>
  <si>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</si>
  <si>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</si>
  <si>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</si>
  <si>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</si>
  <si>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</si>
  <si>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</si>
  <si>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</si>
  <si>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</si>
  <si>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</si>
  <si>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</si>
  <si>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</si>
  <si>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</si>
  <si>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</si>
  <si>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</si>
  <si>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</si>
  <si>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</si>
  <si>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</si>
  <si>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</si>
  <si>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</si>
  <si>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</si>
  <si>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</si>
  <si>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</si>
  <si>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</si>
  <si>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</si>
  <si>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</si>
  <si>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</si>
  <si>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</si>
  <si>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</si>
  <si>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</si>
  <si>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</si>
  <si>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</si>
  <si>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</si>
  <si>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</si>
  <si>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</si>
  <si>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</si>
  <si>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</si>
  <si>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</si>
  <si>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</si>
  <si>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</si>
  <si>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</si>
  <si>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</si>
  <si>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</si>
  <si>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</si>
  <si>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</si>
  <si>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</si>
  <si>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</si>
  <si>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</si>
  <si>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</si>
  <si>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</si>
  <si>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</si>
  <si>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</si>
  <si>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</si>
  <si>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</si>
  <si>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</si>
  <si>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</si>
  <si>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</si>
  <si>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</si>
  <si>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</si>
  <si>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</si>
  <si>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</si>
  <si>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</si>
  <si>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</si>
  <si>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</si>
  <si>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</si>
  <si>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</si>
  <si>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</si>
  <si>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</si>
  <si>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</si>
  <si>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</si>
  <si>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</si>
  <si>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</si>
  <si>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</si>
  <si>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</si>
  <si>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</si>
  <si>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</si>
  <si>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</si>
  <si>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</si>
  <si>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</si>
  <si>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</si>
  <si>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</si>
  <si>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</si>
  <si>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</si>
  <si>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</si>
  <si>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</si>
  <si>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</si>
  <si>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</si>
  <si>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</si>
  <si>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</si>
  <si>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</si>
  <si>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</si>
  <si>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</si>
  <si>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</si>
  <si>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</si>
  <si>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</si>
  <si>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</si>
  <si>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</si>
  <si>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</si>
  <si>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</si>
  <si>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</si>
  <si>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</si>
  <si>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</si>
  <si>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</si>
  <si>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</si>
  <si>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</si>
  <si>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</si>
  <si>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</si>
  <si>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</si>
  <si>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</si>
  <si>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</si>
  <si>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</si>
  <si>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</si>
  <si>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</si>
  <si>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</si>
  <si>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</si>
  <si>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</si>
  <si>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</si>
  <si>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</si>
  <si>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</si>
  <si>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</si>
  <si>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</si>
  <si>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</si>
  <si>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</si>
  <si>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</si>
  <si>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</si>
  <si>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</si>
  <si>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</si>
  <si>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</si>
  <si>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</si>
  <si>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</si>
  <si>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</si>
  <si>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</si>
  <si>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</si>
  <si>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</si>
  <si>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</si>
  <si>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</si>
  <si>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</si>
  <si>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</si>
  <si>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</si>
  <si>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</si>
  <si>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</si>
  <si>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</si>
  <si>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PDF</t>
  </si>
  <si>
    <t>Word Doc (.docx)</t>
  </si>
  <si>
    <t>Excel (.xlxsx)</t>
  </si>
  <si>
    <t>File pathway</t>
  </si>
  <si>
    <t>Industry name</t>
  </si>
  <si>
    <t>Yes</t>
  </si>
  <si>
    <t>No</t>
  </si>
  <si>
    <t>File pathway (if any)</t>
  </si>
  <si>
    <t>Low</t>
  </si>
  <si>
    <t>Medium</t>
  </si>
  <si>
    <t>High</t>
  </si>
  <si>
    <t>Fines/Penalties in INR</t>
  </si>
  <si>
    <t>Total number of directors in 2019-2020</t>
  </si>
  <si>
    <t>Total number of directors in 2018-2019</t>
  </si>
  <si>
    <t>Total number of KMPs in 2019-2020</t>
  </si>
  <si>
    <t>Total number of KMPs in 2018-2019</t>
  </si>
  <si>
    <t>Governance QA Name</t>
  </si>
  <si>
    <t>Governance Analyst Name</t>
  </si>
  <si>
    <t>Revenue of 2019-2020 (in Rs. millions)</t>
  </si>
  <si>
    <t>Revenue of 2018-2019 (in Rs. millions)</t>
  </si>
  <si>
    <t>CIN</t>
  </si>
  <si>
    <t>Y/N</t>
  </si>
  <si>
    <t>M/F</t>
  </si>
  <si>
    <t>Date - DD/MM/YY</t>
  </si>
  <si>
    <t>Average number of mandates</t>
  </si>
  <si>
    <t>Remuneration/compensation in INR</t>
  </si>
  <si>
    <t>Data Verification</t>
  </si>
  <si>
    <t>Error Type</t>
  </si>
  <si>
    <t>Error Comments</t>
  </si>
  <si>
    <t>Internal file source</t>
  </si>
  <si>
    <t>Error Status</t>
  </si>
  <si>
    <t>Analyst Comments</t>
  </si>
  <si>
    <t>Additional comments</t>
  </si>
  <si>
    <t>T1. Incorrect data input/typo</t>
  </si>
  <si>
    <t>T1. Document missed</t>
  </si>
  <si>
    <t>T1. Data/Information missed</t>
  </si>
  <si>
    <t>T1. SOP not followed</t>
  </si>
  <si>
    <t>T1. Incorrect Evidence</t>
  </si>
  <si>
    <t>T1. Missed snippet</t>
  </si>
  <si>
    <t>T1. Incorrect Scoring</t>
  </si>
  <si>
    <t>T2. Evidence not substantive</t>
  </si>
  <si>
    <t>T2. Improvement for next time</t>
  </si>
  <si>
    <t>T2. Comments and calculation</t>
  </si>
  <si>
    <t>T2. Others/No error</t>
  </si>
  <si>
    <t>Error types and definations</t>
  </si>
  <si>
    <t>Type</t>
  </si>
  <si>
    <t>Error buckets</t>
  </si>
  <si>
    <t>Error definitions</t>
  </si>
  <si>
    <t>Must required</t>
  </si>
  <si>
    <t>Any of the relevant source document is missed during research (Whole document missed)</t>
  </si>
  <si>
    <t>Information was publicly available, but analyst missed to capture </t>
  </si>
  <si>
    <t>Guidelines not followed as per SOP; primarily a conceptual error</t>
  </si>
  <si>
    <t>Incorrect reference document attached</t>
  </si>
  <si>
    <t>Primary snapshot or snippet not provided</t>
  </si>
  <si>
    <t>Good to have</t>
  </si>
  <si>
    <t>Inadequacy/appropriateness of the evidence</t>
  </si>
  <si>
    <t>SOP is unclear/Needs enhancement</t>
  </si>
  <si>
    <t>Comments for Not Disclosed Cases mentioning which all sources checked
Comments showing calculation of directly reported data (&lt;=2 data point) and conversions of units – kg to tonnes, etc. /converting the amount scales to absolute</t>
  </si>
  <si>
    <t>When it is not an analyst error / it is just a suggestion</t>
  </si>
  <si>
    <t>Basic human errors Ex. Error in entering the data</t>
  </si>
  <si>
    <t>Wrong scoring chosen. Ex. Chose "LOW" instead of "Medium".</t>
  </si>
  <si>
    <t>Fiscal Year End Date</t>
  </si>
  <si>
    <t>Total number of  board meetings in the fiscal year, the Director was eligible to attend</t>
  </si>
  <si>
    <t>Bharat Petroleum Corporation Ltd.</t>
  </si>
  <si>
    <t>L23220MH1952GOI008931</t>
  </si>
  <si>
    <t>INE029A01011</t>
  </si>
  <si>
    <t>Deepika</t>
  </si>
  <si>
    <t>Does the policy relating to ethics, bribery and corruption cover only the Company? Yes/No. Does it extend to the Group/Joint Ventures/ Suppliers/Contractors/NGOs/Others? Yes. The policy formulated by BPCL on ethics, prevention of corruption and bribery covers its entire operations. BPCL’s Group Companies/Joint Ventures are separate legal entities having their own policies and procedures and are not covered by BPCL’s policy on ethics, bribery, corruption and human rights</t>
  </si>
  <si>
    <t>https://www.bharatpetroleum.com//pdf/OurFinancial/Annual-Report-2019-20-67483a-dce1c9-aa0e16.pdf</t>
  </si>
  <si>
    <t>Annual report_2019-2020</t>
  </si>
  <si>
    <t>Yes. The policy formulated by BPCL on ethics, prevention of corruption and bribery covers its entire operations. BPCL’s Group Companies/Joint Ventures are separate legal entities having their own policies and procedures and are not covered by BPCL’s policy on ethics, bribery, corruption and human rights</t>
  </si>
  <si>
    <t>https://www.bharatpetroleum.com//pdf/OurFinancial/Annual-Report-2018-19-3db753.pdf</t>
  </si>
  <si>
    <t>Annual report_2018-2019</t>
  </si>
  <si>
    <t>Explanatory Statements pursuant to Section 102 of the Companies Act, 2013 in respect of the items of Special Business are annexed hereto. 2. A MEMBER ENTITLED TO ATTEND AND VOTE AT THE MEETING IS ENTITLED TO APPOINT A PROXY TO ATTEND AND VOTE INSTEAD OF HIMSELF AND THE PROXY NEED NOT BE A MEMBER OF THE COMPANY. The instrument appointing a proxy should be deposited at the Registered Office of the Company not less than forty eight hours before the commencement of the meeting. 3. A person shall act as proxy on behalf of members not exceeding fifty members and holding in the aggregate of not more than 10 percent of the total share capital of the Company carrying voting rights. However a Member holding more than 10 percent of the total share capital of the Company carrying voting rights may appoint a single person as proxy and such person shall not act as proxy for any other person or Member.</t>
  </si>
  <si>
    <t>BPCL’s Audit Committee comprises three Part-time Directors. The role, powers and functions of the Audit Committee were specified and approved by the Board. The quorum for the meetings of the Committee is two members with the presence of at least two Independent Directors. 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the disclosure of its financial information to ensure that the financial statements are correct, sufficient and credible; 2) Recommending to the Board the fixation of audit fees; 3) Approval of payment to Statutory Auditors for any other services rendered by them; 106 Bharat Petroleum Corporation Limited 4) Reviewing, with the Management, the Annual Financial Statements and Auditor’s Report thereon before submission to the Board for approval, with particular reference to: a) Matters required to be included in the Directors’ Responsibility Statement to be included in the Board’s Report in terms of clause (c) of sub-section 3 of Section 134 of the Companies Act, 2013. b) Changes, if any, in accounting policies and practices and reasons for the same. c) Major accounting entries involving estimates based on the exercise of judgment by Management. d) Significant adjustments made in the financial statements arising out of audit findings. e) Compliance with listing and other legal requirements relating to financial statements. f) Disclosure of any related party transactions. g) Qualifications in the draft audit report</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</si>
  <si>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</si>
  <si>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K. Padmakar</t>
  </si>
  <si>
    <t>D. RAJKUMAR</t>
  </si>
  <si>
    <t>R. Ramachandran</t>
  </si>
  <si>
    <t>Arun Kumar Singh</t>
  </si>
  <si>
    <t>N. Vijayagopal</t>
  </si>
  <si>
    <t>Dr. K. Ellangovan</t>
  </si>
  <si>
    <t>Rajiv Bansal</t>
  </si>
  <si>
    <t>Rajesh Kumar Mangal</t>
  </si>
  <si>
    <t>Vishal V Sha</t>
  </si>
  <si>
    <t xml:space="preserve">Rajesh Aggarwal </t>
  </si>
  <si>
    <t>Vinay Sheel Oberoi</t>
  </si>
  <si>
    <t>Harshadkumar P. Shah</t>
  </si>
  <si>
    <t>Board of Directors</t>
  </si>
  <si>
    <t>Bharat Petroleum Corporation Ltd._BOSP004-Screenshot_2019-2020.png</t>
  </si>
  <si>
    <t>Name Dr. K. Ellangovan Shri Rajesh Aggarwal Date of Birth 12th January 1962 12th November 1966 Date of first Appointment 20th March 2018 8th January 2020</t>
  </si>
  <si>
    <t>Bharat Petroleum Corporation Ltd._BOIP005-Screenshot_2019-2020.png ; Bharat Petroleum Corporation Ltd._BOIP005-Screenshot_2019-2020.png ; Bharat Petroleum Corporation Ltd._BOIP005-Screenshot_2019-2020.png</t>
  </si>
  <si>
    <t>Particulars of Directors including their attendance at the Board/ Members’ Meetings during the Financial Year 2019-20</t>
  </si>
  <si>
    <t>Bharat Petroleum Corporation Ltd._BOIR021-Screenshot_2019-2020.png</t>
  </si>
  <si>
    <t>Shareholding of Directors and Key Managerial Personnel</t>
  </si>
  <si>
    <t>Bharat Petroleum Corporation Ltd._BOSR010-Screenshot_2019-2020.png ;Bharat Petroleum Corporation Ltd._BOSR010-Screenshot_2019-2020(1).png ;Bharat Petroleum Corporation Ltd._BOSR010-Screenshot_2019-2020(2).png</t>
  </si>
  <si>
    <t>Bharat Petroleum Corporation Ltd._BOSR010-Screenshot_2019-2020(1).png ;Bharat Petroleum Corporation Ltd._BOSR010-Screenshot_2019-2020(2).png</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</si>
  <si>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</si>
  <si>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 composition of the CSR Committee: The CSR Committee of Directors comprises - 1. Shri H. P. Shah, Independent Director, Member (w.e.f. 11.02.2020) and Chairman of the Committee (w.e.f. 10.07.2020) 2. Shri Rajesh Aggarwal, Government Nominee Director, Member (w.e.f. 08.01.2020) 3. Dr. K. Ellangovan, Government Nominee Director, Member 4. Shri K. Padmakar, Director (Human Resources), Member 5. Shri N. Vijayagopal, Director (Finance), Member 6. Shri Rajesh Kumar Mangal, Chairman of the Committee, Independent Director (up to 30.11.2019) 7. Shri Rajiv Bansal, Government Nominee Director, Member (up to 07.01.2020) 8. Shri Vishal V Sharma, Independent Director, Member (up to 08.02.2020) 9. Shri V. S. Oberoi, Chairman of the Committee, Independent Director (from 30.12.2019 up to 09.04.2020)</t>
  </si>
  <si>
    <t>The Regulation 21 of the Listing Regulations requires the Company through its Board of Directors to constitute a Risk Management Committee. In compliance thereto, the Board has constituted the Risk Management Committee. Shri Vishal V Sharma, Independent Director, ceased to be a Member of the Committee w.e.f. 9th February, 2020. Further, Shri H.P. Shah, Independent Director was appointed as a Member and Chairman of the Committee w.e.f. 12th March, 2020. Smt. J.M. Shanti Sundharam, Independent Director, ceased to be Chairperson w.e.f. 5th March, 2020. As on 31st March, 2020, the Committee comprised Shri H.P. Shah, Independent Director as Chairman and Shri A.K. Singh, Director (Marketing), Shri R. Ramachandran, Director (Refineries), Shri N. Vijayagopal, Director (Finance) and Shri V.S. Oberoi, Independent Director as Members. Shri V.S. Oberoi, Independent Director ceased to be a Member w.e.f. 10th April, 2020.</t>
  </si>
  <si>
    <t>Remuneration of Directors and Key Managerial Pe</t>
  </si>
  <si>
    <t>Bharat Petroleum Corporation Ltd._BOCR018-Screenshot_2019-2020.png ; Bharat Petroleum Corporation Ltd._BOCR018-Screenshot_2019-2020.png</t>
  </si>
  <si>
    <t>Jane Mary Shanti Sundharam</t>
  </si>
  <si>
    <t>Shri D. Rajkumar</t>
  </si>
  <si>
    <t>Shri R. Ramachandran</t>
  </si>
  <si>
    <t>Shri K. Padmakar</t>
  </si>
  <si>
    <t>Shri A.K.Singh</t>
  </si>
  <si>
    <t>Shri N.Vijayagopal</t>
  </si>
  <si>
    <t>Shri S. Ramesh</t>
  </si>
  <si>
    <t>Shri K. Sivakumar</t>
  </si>
  <si>
    <t>Shri Rajesh Kumar Manga</t>
  </si>
  <si>
    <t>Shri Deepak Bhojwani</t>
  </si>
  <si>
    <t>Shri Gopal Chandra Nanda</t>
  </si>
  <si>
    <t>Shri Vishal V Sharma</t>
  </si>
  <si>
    <t>Smt. Jane Mary Shanti Sundharam</t>
  </si>
  <si>
    <t>Shri Vinay Sheel Oberoi</t>
  </si>
  <si>
    <t>Dr. (Smt.) Tamilisai</t>
  </si>
  <si>
    <t>Particulars of Directors including their attendance at the Board/Members’ Meetings during the Financial Year 2018-19 Names of the Directors Academic Qualifications Attendance out of 16 Board Meetings held during the year and percentage thereof Attendance at the last Annual General Meeting Details of Directorships held in other Companies (as on 31st March, 2019) Membersh</t>
  </si>
  <si>
    <t>Bharat Petroleum Corporation Ltd._BOSP004-Screenshot_2018-2019.png ; Bharat Petroleum Corporation Ltd._BOSP004-Screenshot_2018-2019.png ; Bharat Petroleum Corporation Ltd._BOSP004-Screenshot_2018-2019.png</t>
  </si>
  <si>
    <t xml:space="preserve">Bharat Petroleum Corporation Ltd._BOIR017-Screenshot_2018-2019.png </t>
  </si>
  <si>
    <t xml:space="preserve">Bharat Petroleum Corporation Ltd._BOIR021-Screenshot_2018-2019.png </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</si>
  <si>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
  </si>
  <si>
    <t>Shri Rajiv Bansal</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</si>
  <si>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t>
  </si>
  <si>
    <t>. The composition of the CSR Committee: The CSR Committee of Directors comprises - 1. Shri Rajesh Kumar Mangal, Chairman of the Committee, Independent Director 2. Shri Rajiv Bansal, Government Nominee Director 3. Dr. K. Ellangovan, Government Nominee Director 4. Shri K. Padmakar, Director (HR) 5. Shri K. Sivakumar, Director (Finance) (up to 07.05.2018) 6. Shri Vishal V Sharma, Independent Director (w.e.f. 24.12.201</t>
  </si>
  <si>
    <t>Risk Management Committee Regulation 21 of the Listing Regulations requires the Company through its Board of Directors to constitute a Risk Management Committee. In compliance thereto, the Board had constituted the Risk Management Committee on 12.11.2014. During the financial year 2018-19, the Committee was reconstituted on 24.12.2018. Shri K. Sivakumar, Director (Finance), ceased to be a Member w.e.f. 08.05.2018. Further, Shri S. Ramesh, Director (Marketing) ceased to be a Member on his demise on 24.09.2018. Shri A.K. Singh, Director (Marketing) was appointed as a Member w.e.f. 01.10.2018 and Shri N. Vijayagopal, Director (Finance) was appointed as a Member w.e.f. 17.12.2018. Thereafter, Shri V.S. Oberoi, Part-time (Independent Director) was appointed as a Member w.e.f. 24.12.2018. Further, Smt. J.M. Shanti Sundharam was appointed as Chairperson effective 24.12.2018 in place of Shri Rajesh Kumar Mangal, who ceased to be member on his appointment in other Committees. Annual Report 2018-19 115 As on 31st March, 2019, and till date, the Committee comprised Smt. J. M. Shanti Sundharam, Part-time (Independent) Director as Chairperson and Shri A.K. Singh, Director (Marketing), Shri R. Ramachandran, Director (Refineries), Shri N. Vijayagopal, Director (Finance), Shri Vishal V Sharma, Part-time (Independent) Director and Shri V.S. Oberoi, Part-time (Independent) Director as Members</t>
  </si>
  <si>
    <t xml:space="preserve">Bharat Petroleum Corporation Ltd._BOCR018-Screenshot_2018-2019.png ; Bharat Petroleum Corporation Ltd._BOCR018-Screenshot_2018-2019.png </t>
  </si>
  <si>
    <t>REMUNERATION OF DIRECTORS AND KEY MANAGERIAL PERSONNEL</t>
  </si>
  <si>
    <t>The Independent Directors of the Company have provided a declaration confirming that they meet the criteria of independence as prescribed under the Companies Act, 2013 and SEBI (Listing Obligations and Disclosure Requirements) Regulations, 2015.</t>
  </si>
  <si>
    <t>Independent Directors of the Company have provided declarations confirming that they meet the criteria of independence as prescribed under the Companies Act, 2013 and SEBI (Listing Obligations and Disclosure Requirements) Regulations, 2015.</t>
  </si>
  <si>
    <t>Particulars of Directors including their attendance at the Board/ Members’ Meetings during the Financial Year 2019-20 Names of the Directors Academic Qualifications Attendance out of 16 Board Meetings held during the year and percentage thereof Attendance at the last Annual General Meeting Details of Directorships held in other Companies (as on 31st March, 2020) Memberships held in Committees as specified under Regulation 26 of SEBI (Listing Obligations and Disclosure Requirements) Regulations, 2015 No. of Meetings Attended %</t>
  </si>
  <si>
    <t>Particulars of Directors including their attendance at the Board/Members’ Meetings during the Financial Year 2018-19 Names of the Directors Academic Qualifications Attendance out of 16 Board Meetings held during the year and percentage thereof Attendance at the last Annual General Meeting Details of Directorships held in other Companies (as on 31st March, 2019) Memberships held in Committees as specified under Regulation 26 of SEBI (Listing Obligations and Disclosure Requirements) Regulations, 2015 Whole-time Directors No. of Meetings Attended %</t>
  </si>
  <si>
    <t>To consider and, if thought fit, to pass the following Resolution, as an Ordinary Resolution: “RESOLVED THAT pursuant to the provisions of Sections 149, 152 and other applicable provisions of the Companies Act, 2013 and the Rules framed thereunder as amended from time to time, Shri Rajesh Aggarwal (DIN: 03566931), who was appointed by the Board of Directors as an Additional Director with effect from 8th January, 2020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of the Company, liable to retire by rotation.”</t>
  </si>
  <si>
    <t>“RESOLVED THAT pursuant to the provisions of Sections 149, 152 and other applicable provisions of the Companies Act, 2013 and the Rules framed thereunder as amended from time to time, Shri Arun Kumar Singh (DIN: 06646894), who was appointed by the Board of Directors as an Additional Director and Director (Marketing) with effect from 1st October,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(Marketing) of the Company, liable to retire by rotation, on terms and conditions as determined by the Government of India.” 6) Appointment of Shri Neelakantapillai Vijayagopal as Director (Finance) To consider and, if thought fit, to pass the following Resolution, with or without modification(s), as an Ordinary Resolution: “RESOLVED THAT pursuant to the provisions of Sections 149, 152 and other applicable provisions of the Companies Act, 2013 and the Rules framed thereunder as amended from time to time, Shri Neelakantapillai Vijayagopal (DIN: 03621835), who was appointed by the Board of Directors as an Additional Director and Director (Finance) with effect from 17th December,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(Finance) of the Company, liable to retire by rotation, on terms and conditions as determined by the Government of India.</t>
  </si>
  <si>
    <t>https://www.bharatpetroleum.com/images/files/CodeOfConduct_BPCL.pdf</t>
  </si>
  <si>
    <t>This Code of Ethic (“Code”) shall be called "The Code of Conduct for Board Members and Senior Management Personnel” of Bharat Petroleum Corporation Limited ( “the Company”). 1.2 The purpose of the ‘Code’ is to reflect business practices and principles of behavior of the Board Members and Senior Management Personnel in affirming their commitment to Good Governance in line with the Company’s Philosophy on Corporate Governance. 1.3 This ‘Code’ has been framed specifically in c</t>
  </si>
  <si>
    <t>Code of conduct_2016</t>
  </si>
  <si>
    <t>Name of Director All elements of remuneration packages of the Directors i.e. salary, benefits, bonus, pension etc. Total (`) Salary &amp; Allowances (`) Contribution to Provident Fund &amp; Other Funds (`) Other Benefits &amp; Perquisites (`) Performance Related Pay (`) Shri D. Rajkumar Chairman &amp; Managing Director 29,31,630</t>
  </si>
  <si>
    <t>Details of remuneration paid / payable to the Whole-time Directors during the Financial Year 2019-20 are as follows :-</t>
  </si>
  <si>
    <t>Total CEO salary 3240723+3015626=6256349.</t>
  </si>
  <si>
    <t>Bharat Petroleum Corporation Ltd._MACR003-Screenshot_2019-2020.png</t>
  </si>
  <si>
    <t>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</si>
  <si>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</si>
  <si>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 Accordingly, after receipt Annual Report 2019-20 109 of nomination from Govt. of India, Nomination and Remuneration Committee will be reconstituted after inducting the requisite number of Independent Directors as Members. BPCL is a Government Company and as per the MCA circular, exemptions have been given to Government Companies from applicability of Section 178 (2), (3), (4) of the Companies Act, 2013.</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</si>
  <si>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t>
  </si>
  <si>
    <t>Mr. K. Padmakar, Chairman &amp; Managing Director</t>
  </si>
  <si>
    <t>D.Rajkumar,Chairman &amp; Managing Director</t>
  </si>
  <si>
    <t>BPCL has a CSR Committee of the Board headed by an Independent Director, which regularly reviews and monitors all CSR projects. - A robust governance structure with a dedicated team of CSR professionals strives towards identifying and implementing impactful social projects, which are in alignment with the areas specified under Schedule VII of the Companies Act, 2013 of which the Company takes up CSR projects largely in the five core thrust areas of: • Education • Water Conservation • Skill Development • Health/Hygiene and • Community Development The details of the CSR policy, projects and programmes are available on the website of the Company www.bharatpetroleum.in 2. The composition of the CSR Committee: The CSR Committee of Directors comprises - 1. Shri H. P. Shah, Independent Director, Member (w.e.f. 11.02.2020) and Chairman of the Committee (w.e.f. 10.07.2020) 2. Shri Rajesh Aggarwal, Government Nominee Director, Member (w.e.f. 08.01.2020) 3. Dr. K. Ellangovan, Government Nominee Director, Member 4. Shri K. Padmakar, Director (Human Resources), Member 5. Shri N. Vijayagopal, Director (Finance), Member 6. Shri Rajesh Kumar Mangal, Chairman of the Committee, Independent Director (up to 30.11.2019) 7. Shri Rajiv Bansal, Government Nominee Director, Member (up to 07.01.2020) 8. Shri Vishal V Sharma, Independent Director, Member (up to 08.02.2020) 9. Shri V. S. Oberoi, Chairman of the Committee, Independent Director (from 30.12.2019 up to 09.04.2020) 3. Average net profit of the Company for the last three financial years: ` 9,948.82 Crores (As per section 198 of the Companies Act, 2013). 4. Prescribed CSR Expenditure for 2019-20: ` 198.98 Crores 5. Details of CSR Spend during the financial year 2019-20 a. Total Amount to be spent: ` 371.23 Crores (including the carry forward of ` 172.25 Crores of previous years) b. Amount unspent: ` 25.66 Crores (earmarked towards Covid pandemic support) c. Details of the manner in which the amount was spent - Enclosed in Attachment</t>
  </si>
  <si>
    <t>BPCL has a CSR Committee of the Board headed by an Independent Director, which regularly reviews and monitors all CSR projects. - A robust governance structure with a dedicated team of CSR professionals strives towards identifying and implementing impactful social projects, which are in alignment with the areas specified under Schedule VII of the Companies Act, 2013 of which the Company takes up CSR projects largely in the five core thrust areas of:  (GXFDWLRQ  :DWHU&amp;RQVHUYDWLRQ  6NLOO'HYHORSPHQW  +HDOWK_x0012_+\JLHQHDQG  &amp;RPPXQLW\'HYHORSPHQW The details of the CSR policy, projects and programmes are available on the website of the Company www. bharatpetroleum.in 2. The composition of the CSR Committee: The CSR Committee of Directors comprises - 1. Shri Rajesh Kumar Mangal, Chairman of the Committee, Independent Director 2. Shri Rajiv Bansal, Government Nominee Director 3. Dr. K. Ellangovan, Government Nominee Director 4. Shri K. Padmakar, Director (HR) 5. Shri K. Sivakumar, Director (Finance) (up to 07.05.2018) 6. Shri Vishal V Sharma, Independent Director (w.e.f. 24.12.2018) 7. Shri N. Vijayagopal, Director (Finance) (w.e.f. 17.12.2018) 3. Average net profit of the Company for the last three financial years: ` 10,165.92 Crores 4. Prescribed CSR Expenditure for 2018 - 19: ` 203.32 Crores 5. Details of CSR Spend during the financial year 2018-19 a. Total Amount to be spent: ` 350.19 Crores (including the carry forward of ` 146.87 Crores of previous years) b. Amount unspent: ` 172.25 Crores c. Details of the manner in which the amount was spent - Enclosed in Attachment</t>
  </si>
  <si>
    <t>Remuneration to Managing Director, Whole time Directors and/or Manager</t>
  </si>
  <si>
    <t>Total CEO compensation 6967100+7124491=614091591</t>
  </si>
  <si>
    <t>Bharat Petroleum Corporation Ltd._MACR008-Screenshot_2018-2019.png</t>
  </si>
  <si>
    <t>Bharat Petroleum Corporation Ltd._MACR008-Screenshot_2019-2020.png</t>
  </si>
  <si>
    <t>As per the Articles of Association of the Company, the number of Directors shall not be less than three and not more than sixteen. As on 31st March 2020, the BPCL Board comprised 9 Directors represented by 5 Whole-time (Executive) Directors including Chairman &amp; Managing Director, 2 Part-time (Ex-Officio) Directors (Government Directors) and 2 Part-time (Non-official) Directors (Independent Directors). Smt. J. M. Shanti Sundharam, Independent Director ceased to be the director of company w.e.f. 5th March, 2020 on her resignation due to personal reasons. She has confirmed that there are no other material reasons for her resignation. BPCL has taken up the matter with the Government of India for nomination of 6 additional Independent Directors with at least one woman Independent Director, to fulfill the requirements under Regulation 17 of the SEBI (Listing Obligations and Disclosure Requirements) Regulations, 2015 (Listing Regulations) and Section 149 of the Companies Act, 2013. During the Financial Year 2019-20, all meetings of the Board and the Annual General Meeting were chaired by the Chairman &amp; Managing Director. The Directors neither held membership of more than 10 Committees nor acted as Chairperson of more than 5 Committees as specified in Regulation 26 of the Listing Regulations and Clause 3.3.2 of Guidelines on Corporate Governance for Central Public Sector Enterprises issued by Department of Public Enterprises across all the companies in which they were Directors. The required information as indicated in Part A of Schedule II of Regulation 17(7) of the Listing Regulations and Annexure IV to Guidelines on Corporate Governance for Central Public Sector Enterprises were made available to the Board of Directors.</t>
  </si>
  <si>
    <t>Is there any case filed by any stakeholder against the Company regarding unfair trade practices, irresponsible advertising and/or anti-competitive behaviour during the last five years and pending as of end of financial year. If so, provide details thereof, in about 50 words or so. No. of cases filed in the last five years No. of cases pending as on end of financial year 2018-19 Unfair trade practices Nil Nil Irresponsible advertising Nil Nil Anti-competitive behaviour 5 5 Details of cases regarding Anti-competitive behaviour are as follows: 1. RIL /Essar/Shell had filed a complaint before the Petroleum &amp; Natural Gas Regulatory Board (PNGRB) against PSU OMCs and upstream companies alleging collusion, cartelization and predatory pricing for MS and HSD - Sub-Judice 2. A complaint was filed by RIL before the Competition Commission of India alleging cartelization and misuse of its dominant position - Sub Judice 3. India Glycols Ltd Vs India Sugar Mills Associates &amp; Ors. alleging that ISMA, on behalf of member companies (including BPCL) have lobbied with Govt. of India for increasing the price of Ethanol from various suppliers - Sub Judice (Multiple cases are filed on this issue in several forums)</t>
  </si>
  <si>
    <t>y</t>
  </si>
  <si>
    <t>BPCL’s Audit Committee comprises three Part-time Directors. The role, powers and functions of the Audit Committee were specified and approved by the Board. The quorum for the meetings of the Committee is two members with the presence of at least two Independent Directors. 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</si>
  <si>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</si>
  <si>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t>
  </si>
  <si>
    <t xml:space="preserve">Bharat Petroleum Corporation Ltd._BOCR013-Screenshot_2019-2020.png </t>
  </si>
  <si>
    <t>Board member's fixed cash based compensation 1,52,21,419(salary)</t>
  </si>
  <si>
    <t>Board member's other fringe compensation is 80,31,894.</t>
  </si>
  <si>
    <t>Board member's fixed cash based compensation is 1,23,08,191.</t>
  </si>
  <si>
    <t xml:space="preserve">Bharat Petroleum Corporation Ltd._BOCR013-Screenshot_2018-2019.png </t>
  </si>
  <si>
    <t>Remuneration to Directors</t>
  </si>
  <si>
    <t>Board member's other fringe compensation is 2,08,04,064.</t>
  </si>
  <si>
    <t>Bharat Petroleum Corporation Ltd._FINR001-Screenshot_2019-2020.png</t>
  </si>
  <si>
    <t>Remuneration to auditors</t>
  </si>
  <si>
    <t>4800000/29600000*100</t>
  </si>
  <si>
    <t>Bharat Petroleum Corporation Ltd._FINR001-Screenshot_2018-2019.png</t>
  </si>
  <si>
    <t>610000/2030000*100</t>
  </si>
  <si>
    <t>“RESOLVED THAT pursuant to the provisions of Section 62(1)(b) and all other applicable provisions, if any, of the Companies Act, 2013 and the Rules made thereunder, Regulations 3, 6 and Part B of the Securities and Exchange Board of India (Share Based Employee Benefits) Regulations, 2014 read with Circular No. CIR/CFD/ POLICY CELL/2/2015 issued by the Securities and Exchange Board of India on 16th June 2015(collectively referred to as “SEBI SBEB Regulations”), the Securities and Exchange Board of India (Listing Obligations and Disclosure Requirements) Regulations, 2015, the Memorandum and Articles of Association of the Company and subject to such other approvals, permissions and sanctions as may be necessary from any other authorities, if any, and such conditions and modifications as may be prescribed or imposed while granting such approvals, permissions and sanctions, approval and consent of the Company be and are hereby accorded respectively to the “BPCL Employee Stock Purchase Scheme 2020” (“ESPS 2020”/ “Scheme”) and the Board of Directors of the Company (hereinafter referred to as “the Board” which term shall be deemed to include the Nomination &amp; Remuneration Committee or any other Committee, which the Board has constituted or may constitute to exercise its powers, including the powers conferred by this Resolution and SEBI SBEB Regulations) to offer for purchase of fully paid-up equity shares of the Company of face value of ` 10 (Rupees Ten) each, to or for the benefit of permanent employees including those on deputation to the Subsidiary Company(ies), Joint Ventures, Petroleum Planning and Analysis Cell (PPAC), etc. and/or Executive/Whole-time Director(s) of the Company, and Executive / Whole-time Director(s) of its Subsidiary Company(ies) who are on lien with the Company, under the Scheme, as may be decided solely by the Board in accordance with the SEBI SBEB Regulations and other applicable laws, with authorisation to make such offers from time to time, in one or more tranches, not exceeding 4,33,85,000 (Four Crores Thirty Three Lakhs Eighty Five Thousand) equity shares in aggregate, to be acquired through an Employee Welfare Trust, namely the ‘BPCL ESPS Trust’ (“Trust”), to be set up by the Company by way of secondary acquisition for the purpose of holding and transferring to such eligible employees, upon their purchase, on such terms and conditions as may be determined by the Board, in accordance with the provisions of the Scheme.</t>
  </si>
  <si>
    <t>Bharat Petroleum Corporation Ltd._SHAP007-Screenshot_2019-2020.png</t>
  </si>
  <si>
    <t>In compliance with Ind AS – 27 ‘Separate Financial Statements’, the required information is as under:</t>
  </si>
  <si>
    <t>Bharat Petroleum Corporation Ltd._SHAP007-Screenshot_2018-2019.png</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</si>
  <si>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</si>
  <si>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Whole-time Directors and employees. 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 During the Financial Year 2018-19, one meeting of the Committee was held on 08.02.2019, which was attended by Shri V.S. Oberoi, Chairman, Shri Rajesh Kumar Mangal, Member and Shri Rajiv Bansal, Member. BPCL is a Government Company and as per the MCA circular, exemptions have been given to Government Companies from applicability of Section 178 (2), (3), (4) of the Companies Act, 2013. D) Stakeholders’ Relationship Committee 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t>
  </si>
  <si>
    <t>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t>
  </si>
  <si>
    <t>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</si>
  <si>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for the meeting. Smt. J.M. Shanti Sundharam was appointed as Member of the Committee on 03.06.2019.</t>
  </si>
  <si>
    <t>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t>
  </si>
  <si>
    <t>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t>
  </si>
  <si>
    <t>There was no Special Resolution passed through Postal Ballot in the year 2019-20 and presently, there is no Special Resolution proposed to be conducted through Postal Ballot.</t>
  </si>
  <si>
    <t>Presently, there is no Special Resolution proposed to be conducted through Postal Ballot. However, the Special Resolution with regard to approval for reappointment of Shri Rajesh Kumar Mangal as an Independent Director is proposed at the ensuing Annual General Meeting (AGM). E-voting option will be provided to the Members to cast their vote on AGM agenda items in the AGM.</t>
  </si>
  <si>
    <t>Bharat Petroleum Corporation Ltd._MACR009-Screenshot_2018-2019.png</t>
  </si>
  <si>
    <t>Bharat Petroleum Corporation Ltd._MACR009-Screenshot_2017-2018.png</t>
  </si>
  <si>
    <t>https://www.bharatpetroleum.com//pdf/OurFinancial/Annual-Report-2017-18-e1cc62.pdf</t>
  </si>
  <si>
    <t>Pursuant to the requirements of SEBI (Prohibition of Insider Trading) Regulations, 1992 as amended, the Company had earlier adopted the ‘Code of Conduct, Procedure and Disclosures for Prevention of Insider Trading in the Securities of Bharat Petroleum Corporation Limited’ and ‘Code of Corporate Disclosure Practices’. Consequent to introduction of SEBI (Prohibition of Insider Trading) Regulations, 2015 which replaced the SEBI (Prohibition of Insider Trading) Regulations, 1992, the Company adopted the ‘Code of Practices and Procedures for Fair Disclosure of Unpublished Price Sensitive Information in Bharat Petroleum Corporation Limited’ and ‘Code of Conduct to Regulate, Monitor and Report Trading for Prevention of Insider Trading in the Securities of Bharat Petroleum Corporation Limited’ in the Board meeting held on 13th May, 2015. Subsequently SEBI, vide its notification dated 31st December, 2018 has amended the Prohibition of insider Trading Regulations, whereby listed companies are required to formulate certain additional Policies and procedures. These amendments have become effective from 1st April, 2019. Accordingly, the Company has adopted a revised Code of Conduct for Prevention of Insider Trading and Code of Corporate Disclosure Practices and formulated the Policy for determination of legitimate purpose and Policy for inquiry in case of leak of Unpublished Price Sensitive Information (UPSI).The Company Secretary has been appointed as the Compliance Officer and Chief Investor Relations Officer for implementation of the said Codes.</t>
  </si>
  <si>
    <t>Code of Practices and Procedures for Fair Disclosure of Unpublished Price Sensitive Information in BPCL’ &amp; the ‘Code of Conduct to Regulate, Monitor and Report Trading for Prevention of Insider Trading in the Securities of BPCL’: Pursuant to the requirements of SEBI (Prohibition of Insider Trading) Regulations, 1992 as amended, the Company had earlier adopted the ‘Code of Conduct, Procedure and Disclosures for Prevention of Insider Trading in the Securities of Bharat Petroleum Corporation Limited’ and ‘Code of Corporate Disclosure Practices’. Consequent to introduction of SEBI (Prohibition of Insider Trading) Regulations, 2015 which replaced the SEBI (Prohibition of Insider Trading) Regulations, 1992, the Company adopted the ‘Code of Practices and Procedures for Fair Disclosure of Unpublished Price Sensitive Information in Bharat Petroleum Corporation Limited’ and ‘Code of Conduct to Regulate, Monitor and Report Trading for Prevention of Insider Trading in the Securities of Bharat Petroleum Corporation Limited’ in Board meeting held on 13th May, 2015. Subsequently SEBI, vide its notification dated 31st December, 2018 has amended the Prohibition of insider Trading Regulations, whereby listed companies are required to formulate certain additional Policies and procedures. These amendments have become effective from 1st April, 2019. Accordingly, the Company has adopted a revised Code of Conduct for Prevention of Insider Trading and Code of Corporate Disclosure Practices and formulated the Policy for determination of legitimate purpose and Policy for inquiry in case of leak of Unpublished Price Sensitive Information (UPSI). The Company Secretary has been appointed as the Compliance Officer and Chief Investor Relations Officer for implementation of the said Codes</t>
  </si>
  <si>
    <t>Related party transaction_2015</t>
  </si>
  <si>
    <t>https://www.bharatpetroleum.com/images/files/RPTPolicy_BPCL.pdf</t>
  </si>
  <si>
    <t>In compliance with the provisions of Section 108 of the Companies Act, 2013, Rule 20 of the Companies (Management and Administration) Rules, 2014, as amended by the Companies (Management and Administration) Amendment Rules, 2015 and Regulation 44 of the Securities and Exchange Board of India (Listing Obligations and Disclosure Requirements) Regulations, 2015, the Company is pleased to provide Members the facility to exercise their right to vote on the Resolutions proposed to be considered at the Annual General Meeting by electronic means and the business may be transacted through such e-voting services. The facility of casting the votes by the Members using an electronic voting system from a place other than the venue of the Annual General Meeting (“remote e-voting”) will be provided by National Securities Depository Limited (NSDL). Instructions for remote e-voting are given herein below. Resolution(s) passed by Members through remote e-voting are deemed to have been passed as if they have been passed at the Annual General Meeting. 2. The facility for voting through electronic voting system at the Annual General Meeting for Members attending the Annual General Meeting, who have not already cast their vote by remote e-voting, is available. 3. Member(s) can opt for only one mode of voting through remote e-voting at the Annual General Meeting. A Member may participate in the Annual General Meeting even after exercising his right to vote through remote e-voting but shall not be allowed to vote again at the Annual General Meeting. 4. The remote e-voting period commences on Monday, 26th August 2019 (9:00 a.m.) and ends on Thursday, 29th August 2019 (5:00 p.m.). During this period, Members of the Company, holding shares either in physical form or in dematerialised form, as on the cut-off date ie. Friday, 23rd August 2019 may cast their vote by remote e-voting. The remote e-voting module shall be disabled by NSDL for voting thereafter. Once the vote on the Resolution is cast by the Member, the Member shall not be allowed to change it subsequently or cast his vote again.</t>
  </si>
  <si>
    <t>The Nomination and Remuneration Committee formulates and reviews policies related to remuneration / perquisites / incentives within the parameters of Guidelines issued by the Government of India. BPCL being a Government Company, appointment/nomination of all the Directors is made by the President of India through the Ministry of Petroleum &amp; Natural Gas including fixation of remuneration of the Whole-time Directors and employees. During the Financial Year 2019-20, Shri Rajesh Kumar Mangal ceased to be Member w.e.f. 1st December, 2019. Shri Rajesh Aggarwal, Government Director was appointed as a Member of the Committee w.e.f. 8th January, 2020 in place of Shri Rajiv Bansal, Government Director who ceased to be a Member w.e.f. 8th January, 2020. Further, Smt. J.M. Shanti Sundharam, Independent Director ceased to be a Member of the Committee w.e.f. 5th March, 2020. Shri H.P. Shah, Independent Director was appointed as a Member of the Committee w.e.f. 12th March, 2020. As on 31st March, 2020, the Nomination and Remuneration Committee comprised Shri V.S. Oberoi, Independent Director as Chairman, Shri H.P. Shah, Independent Director and Shri Rajesh Aggarwal, Government Director as Members and Shri K. Padmakar, Director (Human Resources) and Shri N. Vijayagopal, Director (Finance) being invitees. During the Financial Year 2019-20, one meeting of the Committee was held on 13th February, 2020, which was attended by Shri V.S. Oberoi, Chairman, Shri Rajesh Aggarwal, Member and Smt. J.M. Shanti Sundharam, Member. Subsequently, Shri V.S. Oberoi ceased to be Member w.e.f. 10th April, 2020.</t>
  </si>
  <si>
    <t>The Regulation 21 of the Listing Regulations requires the Company through its Board of Directors to constitute
a Risk Management Committee. In compliance thereto, the Board has constituted the Risk Management
Committee.
 Shri Vishal V Sharma, Independent Director, ceased to be a Member of the Committee w.e.f. 9th February, 2020.
Further, Shri H.P. Shah, Independent Director was appointed as a Member and Chairman of the Committee
w.e.f. 12th March, 2020. Smt. J.M. Shanti Sundharam, Independent Director, ceased to be Chairperson w.e.f.
5th March, 2020.
 As on 31st March, 2020, the Committee comprised Shri H.P. Shah, Independent Director as Chairman and Shri
A.K. Singh, Director (Marketing), Shri R. Ramachandran, Director (Refineries), Shri N. Vijayagopal, Director
(Finance) and Shri V.S. Oberoi, Independent Director as Members. Shri V.S. Oberoi, Independent Director
ceased to be a Member w.e.f. 10th April, 2020.
 During the Financial Year 2019-20, one meeting of the Risk Management Committee was held on
14th June, 2019 and the said meeting was attended by all the respective Members of the Committee.
The role and responsibilities of the Risk Management Committee includes the following:
1) Review and recommend the risk management plan comprising risks assessed and their mitigation
plans, identification of corporate level risks and their mitigation plans for approval of the Board with the
recommendation by the Audit Committee;
2) Review and recommend the Risk Management Report consisting of status of risk mitigation plans
(including reporting of risks by businesses) to the Audit Committee/Board;
3) Review and recommend the statement to be published in the Board’s Report indicating development and
implementation of the risk management policy for the Company;
4) Review and recommend any other proposal in relation to Risk Management to be put up to the Audit
Committee/Board.</t>
  </si>
  <si>
    <t>Regulation 21 of the Listing Regulations requires the Company through its Board of Directors to constitute a Risk Management Committee. In compliance thereto, the Board had constituted the Risk Management Committee on 12.11.2014. During the financial year 2018-19, the Committee was reconstituted on 24.12.2018. Shri K. Sivakumar, Director (Finance), ceased to be a Member w.e.f. 08.05.2018. Further, Shri S. Ramesh, Director (Marketing) ceased to be a Member on his demise on 24.09.2018. Shri A.K. Singh, Director (Marketing) was appointed as a Member w.e.f. 01.10.2018 and Shri N. Vijayagopal, Director (Finance) was appointed as a Member w.e.f. 17.12.2018. Thereafter, Shri V.S. Oberoi, Part-time (Independent Director) was appointed as a Member w.e.f. 24.12.2018. Further, Smt. J.M. Shanti Sundharam was appointed as Chairperson effective 24.12.2018 in place of Shri Rajesh Kumar Mangal, who ceased to be member on his appointment in other Committees. Annual Report 2018-19 115 As on 31st March, 2019, and till date, the Committee comprised Smt. J. M. Shanti Sundharam, Part-time (Independent) Director as Chairperson and Shri A.K. Singh, Director (Marketing), Shri R. Ramachandran, Director (Refineries), Shri N. Vijayagopal, Director (Finance), Shri Vishal V Sharma, Part-time (Independent) Director and Shri V.S. Oberoi, Part-time (Independent) Director as Members.</t>
  </si>
  <si>
    <t>https://www.bharatpetroleum.com/images/files/Sustainability%20Report%202019-20.pdf</t>
  </si>
  <si>
    <t>Sustainability development report_2019-2020</t>
  </si>
  <si>
    <t>BPCL has a matured mechanism in place to engage with its key stakeholders. The engagement helps to determine their priorities which enables BPCL to undertake measures to address them to develop stronger relationships. The engagement is about combining the perspective of the stakeholders into governance, organizational and management strategy for effective decision making. Though this process the vision of sustainability is driven across the organization. BPCL engages with its stakeholders regularly through various formal and informal forums, to identify their issues, concerns and to address them suitably. BPCL aims to engage with all its stakeholders in a sustained manner. It is committed to disclosing its performance on sustainability parameters, in a transparent manner. It also intends to address the key impacts (positive and negative) across the value chain. The process of communicating or interacting with the stakeholders is referred to as Stakeholder Engagement. It helps an organisation achieve a desired outcome and enhance accountability. In FY 2018-19, stakeholder engagement was conducted to prioritise the material topics in accordance with the changing business scenario. The material topics used till the previous year were from the engagement exercise conducted in 2015-16. The initiation of the process was done by identifying the key stakeholders which are bifurcated into internal and external. Stakeholders are any individual or group that may affect or may be affected by the organisation’s activities. The key stakeholders were identified from the complete list of stakeholders in consultation with the business units and corporate office. The criteria used to prioritize stakeholders are their willingness to engage, ease of access, impact on BPCL by them, impacted by BPCL and having knowledge of the context. T</t>
  </si>
  <si>
    <t>https://www.bharatpetroleum.com/images/files/BPCL%20SR%202018-19%20NOV%2015%20Sustainability%20Report%20published.pdf</t>
  </si>
  <si>
    <t>Sustainability development report_2018-2019</t>
  </si>
  <si>
    <t>Bharat Oman Refineries Limited (BORL) was incorporated by Bharat Petroleum Corporation Limited and Oman Oil Company. The present shareholding of the Company as on 31st March, 2020 is 63.38%. BORL is a related party within the meaning of Section 2(76) of the Companies Act, 2013 and SEBI (Listing Obligations and Disclosure Requirements) Regulations, 2015 (“Regulations”). In terms of the Regulations, the contracts, arrangements and transactions relating to transfer or receipt of products, goods, materials, services, other resources and obligations with BORL are material in nature, since the transactions entered into or to be entered into individually or taken together with previous transactions during the financial year exceeds ten percent of the annual consolidated turnover of the Company as per the last audited financial statements of the Company. Accordingly, an Ordinary Resolution is proposed for adoption regarding the contracts, arrangements and transactions with BORL and the related parties shall abstain from voting on such a Resolution. The particulars of contracts, arrangements and transactions are as under: (a) Name of the Related Party: Bharat Oman Refineries Limited (BORL) (b) Name of the Director or Key Managerial Personnel (KMP) who is related: None (other than Shri Neelakantapillai Vijayagopal to the extent of being common Board member and nominee Director of BPCL). (c) Nature of relationship: Bharat Oman Refineries Limited (BORL) is a group company of Bharat Petroleum Corporation Limited (BPCL). (d) Nature, Material Terms of contracts, arrangements and transactions: purchase of products - Crude oil, MS, HSD, LPG, Naphtha, SKO, ATF, project materials etc.; sale of goods - Crude oil, lubricants etc; interest income on loans; rendering/receiving of services; canalising commission, demurrage, port charges, employee deputation, lease rental etc. (e) Monetary value: The actual value of material transactions falling under Regulation 23(1) of the Listing Regulations for the Financial Year 2019-20 was ` 45,650.11/- Crores. The estimated value of material transactions falling under Regulation 23(1) of the Listing Regulations for the Financial Year 2020-21 is ` 52,962.23/- Crores. Ten percent of the annual consolidated turnover of the Company as per the last audited financial statements of the Company for the Financial Year 2019-20 is ` 32,979.71/- Crores. The annual material related party transactions exceed / may exceed ten percent of the annual consolidated turnover of the Company as per the latest audited financial statements of the Company for the respective Financial Years based on the subsisting contracts, arrangements and transactions entered into or to be entered into; (f) Any other information relevant or important for the Members to make a decision on a proposed transaction: Transactions entered into on arm’s length basis and in the ordinary course of business.</t>
  </si>
  <si>
    <t>During the Financial Year 2018-19, on cessation of Shri Deepak Bhojwani (Chairman of the Committee), Part-time (Independent) Director and Shri Gopal Chandra Nanda, Part-time (Independent) Director w.e.f. 01.12.2018, the Committee was reconstituted on 24.12.2018 by inducting Shri V.S. Oberoi, Part-time (Independent) Director as the Chairman of the Committee, Shri Rajesh Kumar Mangal, Part-time (Independent) Director and Dr. (Smt.) Tamilisai Soundararajan, as its Members. Shri Vishal V Sharma, Part-time (Independent) Director ceased to be a Member of the Committee with effect from 23.03.2019 on his appointment to other Committees. Dr. (Smt.) Tamilisai Soundararajan ceased to be the Member of the Committee with effect from 23.03.2019 subsequent to her resignation from the Board. As on 31.03.2019, the Nomination and Remuneration Committee comprises Shri V.S. Oberoi, Part-time (Independent) Director as its Chairman and Shri Rajiv Bansal, Part-time (Ex-Officio) Director and Shri Rajesh Kumar Mangal, Part-time (Independent) Director as its Members, with Director (Human Resources) and Director (Finance) being invitees f</t>
  </si>
  <si>
    <t>Distribution of Shareholding as on 31st March, 2019</t>
  </si>
  <si>
    <t>Bharat Petroleum Corporation Ltd._ANTP004-Screenshot_2018-2019.png</t>
  </si>
  <si>
    <t>Distribution of Shareholding as on 31st March, 2020</t>
  </si>
  <si>
    <t>Bharat Petroleum Corporation Ltd._ANTP004-Screenshot_2019-2020.png</t>
  </si>
  <si>
    <t>V. Kala</t>
  </si>
  <si>
    <t>M. Venugopal</t>
  </si>
  <si>
    <t>Key Management Personnel : 1. Shri D. Rajkumar, Chairman &amp; Managing Director 2. Shri S. Ramesh, Director (Marketing) (Up to 23.09.2018) 3. Shri A.K. Singh, Director (Marketing) Appointed (w.e.f. 01.10.2018) 4. Shri R. Ramachandran, Director (Refineries) 5. Shri S. P. Gathoo, Director (Human Resources) (Up to 31.10.2017) 6. Shri K. Padmakar, Director (Human Resources) Appointed (w.e.f. 01.02.2018) 7. Shri P. Balasubramanian, Director (Finance) (Up to 30.04.2017) 8. Shri K. Sivakumar, Director (Finance) (w.e.f. 01.05.2017 up to 07.05.2018) 9. Shri N. Vijayagopal, Director (Finance) Appointed (w.e.f. 17.12.2018) 10. Shri M. Venugopal, (Company Secretary) 11. Shri Rajesh Kumar Mangal, Independent Director 12. Shri Deepak Bhojwani, Independent Director (Up to 30.11.2018) 13. Shri Gopal Chandra Nanda, Independent Director (Up to 30.11.2018) 14. Shri Vishal V Sharma, Independent Director 15. Shri P. H. Kurian, Govt. Nominee Director (up to 18.04.2017) 16. Shri Paul Antony, Nominee Director (w.e.f. 19.04.2017 Up to 19.03.2018) 17. Dr. K. Ellangovan, Govt. Nominee Director Appointed (w.e.f. 20.03.2018) 18. Smt. Jane Mary Shanti Sundharam, Independent Director Appointed (w.e.f. 21.09.2017) 19. Shri Vinay Sheel Oberoi, Independent Director Appointed (w.e.f. 21.09.2017) 20. Dr. (Smt.) Tamilisai Soundararajan, Independent Director (w.e.f. 28.09.2017 up to 22.03.2019) 21. Shri Anant Kumar Singh, Govt. Nominee Director (up to 27.11.2017) 22. Shri Rajiv Bansal, Govt. Nominee Director Appointed (w.e.f. 28.11.2017)</t>
  </si>
  <si>
    <t>Annual report_2018-2020</t>
  </si>
  <si>
    <t>As on 31st March 2019, BPCL Board comprised 11 Directors represented by 5 Whole-time (Executive) Directors including Chairman &amp; Managing Director, 2 Part-time (Ex-Officio) Directors (Government Directors) and 4 Part-time (Non-official) Directors (Independent Directors) including one Woman Director. Shri Rajesh Kumar Mangal was re-appointed as an Independent Director w.e.f. 01.12.2018 for a period of one year or until further orders, as per the directions from the Government of India. Approval of shareholders would be sought for his reappointment in the Annual General Meeting. Shri. Harshadkumar P. Shah was appointed as Independent Director on the Board, by appointing him as Additional Director, effective from 16.07.2019. The said Director would be reappointed in the Annual General Meeting</t>
  </si>
  <si>
    <t>F:\Indian company</t>
  </si>
  <si>
    <t>Vashist Reddy</t>
  </si>
  <si>
    <t xml:space="preserve">The data inserted does not relate to an initiative. Please remove. </t>
  </si>
  <si>
    <t xml:space="preserve">The info is found on page 6 of the Related Party Transaction Policy 2014 
https://www.bharatpetroleum.com/images/files/RPTPolicy_BPCL.pdf
Put the related snapshot here. 
</t>
  </si>
  <si>
    <t>As it is a compliance indicator, you need to insert a data on compliance. Follow the SOP for more details.  The following qualifies with a Yes:
Annual report 2020 (107):
The role of the Audit Committee covers all matters specified in Regulation 18 read with Part C of Schedule II of
the Listing Regulations, Section 177 of the Companies Act, 2013 and Guidelines on Corporate Governance for
Central Public Sector Enterprises.</t>
  </si>
  <si>
    <t>Follow same instructions as given for 2020</t>
  </si>
  <si>
    <t>This is calculated from the following two data:
Calculation: 26872800000/11249 = 2388906
Data 1:
Annual Report 2020 (233)
Note 41 Employee benefits expense
` in Crores
Particulars 2019-20 2018-19
Salaries and Wages (Refer Note No. 47) 2,687.28 2,821.01
Contribution to Provident and Other funds 547.11 325.42
Staff Welfare Expenses 457.06 517.75
Total 3,691.45 3,664.18
Data 2:
Annual Report 2019 (137)
Principle 3: Employee Well Being
1. Please indicate the total number of employees.
Total number of permanent employees is 11,249
(as on 31.3.2020)</t>
  </si>
  <si>
    <t>The following qualifies with a Yes:
Annual Report 2020 (103):
The Company has a competent Board with background and knowledge of the Company’s Businesses.
All the Directors have requisite skills, expertise, competence in the areas of leadership, risk management,
strategic planning, analytical thinking, corporate governance, finance, cost control measures and general
administration. The Board comprises Directors from diverse experience, qualifications, skills, expertise etc.
which are aligned with the Company’s business, overall strategy, corporate ethics, values and culture etc.</t>
  </si>
  <si>
    <t>Insert the following and answer Yes:
Annual Report 2020 (103):
BPCL has taken up the matter with the Government of India for nomination of 6 additional Independent Directors
with at least one woman Independent Director, to fulfill the requirements under Regulation 17 of the SEBI
(Listing Obligations and Disclosure Requirements) Regulations, 2015 (Listing Regulations) and Section 149 of
the Companies Act, 2013.</t>
  </si>
  <si>
    <t xml:space="preserve">This indicator is more about a company's internal policy to have an independent board.  It is not related to compliance. Please remove. </t>
  </si>
  <si>
    <t>Please remove the wrong data. Check the SOP again for further info.</t>
  </si>
  <si>
    <t>This data qualifies with a Yes:
Annual Report 2020 (346):
Note 52 Related party transactions (CONSOLIDATED) (CONTD.)
Key Management Personnel :
1. Shri D. Rajkumar, Chairman &amp; Managing Director
2. Shri S. Ramesh, Director (Marketing) (Upto 24.09.2018)
3. Shri A.K. Singh, Director (Marketing) Appointed (w.e.f. 01.10.2018)
4. Shri R. Ramachandran, Director (Refineries)
5. Shri K. Padmakar, Director (Human Resources)
6. Shri K. Sivakumar, Director (Finance) (Upto 08.05.2018)
7. Shri N. Vijayagopal, Director (Finance) Appointed (w.e.f. 17.12.2018)
8. Shri M. Venugopal, (Company Secretary) (Upto 31.12.2019)
9. Smt. V. Kala, Company Secretary, Appointed (w.e.f. 13.02.2020)
10. Shri Rajesh Kumar Mangal, Independent Director (Upto 30.11.2019)
11. Shri Deepak Bhojwani, Independent Director (Upto 01.12.2018)
12. Shri Gopal Chandra Nanda, Independent Director (Upto 01.12.2018)
13. Shri Vishal V Sharma, Independent Director (Upto 08.02.2020)
14. Dr. K. Ellangovan, Govt. Nominee Director
15. Smt. Jane Mary Shanti Sundharam, Independent Director (Upto 04.03.2020)
16. Shri Vinay Sheel Oberoi, Independent Director (Upto 10.04.2020)
17. Dr. (Smt.) Tamilisai Soundararajan, Independent Director (Upto 23.03.2019)
18. Shri Harshad P. Shah, Independent Director Appointed(w.e.f. 16.07.2019)
19. Shri Rajiv Bansal, Govt. Nominee Director (Upto 07.01.2020)
20. Shri Rajesh Aggarwal, Govt. Nominee Director, Appointed (w.e.f. 08.01.2020)
b) The nature wise transactions of the Group with the above related parties are as follows:
` in Crores
S.
No.
Nature of Transactions 2019-20 2018-19
1. Purchase of goods 50,535.18 40,132.56
2. Sale of goods 3,549.87 2,284.92
3. Purchase of fixed assets - 0.09
4. Rendering of Services 142.92 106.72
5. Receiving of Services 425.44 358.27
6. Interest Income / Share of profit/(loss) 114.38 115.73
7. Dividend Income and other receipts 243.13 234.91
8. Investment and Advance for Investments- Equity 987.98 364.13
9. Management Contracts
(Employees on deputation/ consultancy services)
36.07 32.35
10. Lease Rental &amp; other charges received 33.19 30.96
11. Lease Rental &amp; other Charges paid 0.10 0.10
12. Refund of Capital Contribution 0.10 -
13. Deposit given 0.06 0.04
14. Deposit refund received - 0.02
15. Reduction in Financial Guarantee - 1,046.88
16. Receivables as at year end* 3,544.22 3,804.09
17. Payables as at year end* 1,655.39 2,228.48
18. Commitments - 137.65
19. Guarantee Outstanding 1,385.24 1,333.03
* The outstanding balances are unsecured and are settled in cash except advance against equities which are
settled in equity.</t>
  </si>
  <si>
    <t>The following qualifies with 3:
Comment: Directors are appointed for a term of 3 years
Annual report 2020 (16):
“RESOLVED THAT pursuant to the provisions of Sections 149, 152 and other applicable provisions of the
Companies Act, 2013 and the Rules framed thereunder, read with Schedule IV of the Companies Act, 2013, as
amended from time to time and other applicable provisions of Securities and Exchange Board of India (Listing
Obligations and Disclosure Requirements) Regulations, 2015, Shri Harshadkumar P. Shah (DIN: 08511473),
who was appointed by the Board of Directors as an Additional Director with effect from 16th July, 2019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an Independent Director of the Company, not liable to retire by rotation, for a period of
three years commencing from 16th July, 2019 up to 15th July, 2022 or until further orders from the Ministry of
Petroleum &amp; Natural Gas, whichever is earlier.”</t>
  </si>
  <si>
    <t>You must the compliance part of the data as well:
Annual report 2019 (107):
As per the Articles of Association of the Company, the number of Directors shall not be less than three and not
more than sixteen.
As on 31st March 2019, BPCL Board comprised 11 Directors represented by 5 Whole-time (Executive) Directors
including Chairman &amp; Managing Director, 2 Part-time (Ex-Officio) Directors (Government Directors) and 4
Part-time (Non-official) Directors (Independent Directors) including one Woman Director. Shri Rajesh Kumar
Mangal was re-appointed as an Independent Director w.e.f. 01.12.2018 for a period of one year or until further
orders, as per the directions from the Government of India. Approval of shareholders would be sought for his
reappointment in the Annual General Meeting. Shri. Harshadkumar P. Shah was appointed as Independent
Director on the Board, by appointing him as Additional Director, effective from 16.07.2019. The said Director
would be reappointed in the Annual General Meeting.
Dr. (Smt.) Tamilisai Soundararajan, Independent Director resigned w.e.f. 23.03.2019 in view of her contesting
Lok Sabha Elections held in 2019. There are no other material reasons.
BPCL has taken up the matter with the Government of India for nomination of additional 3 Independent Directors
as required under Regulation 17 of the SEBI (Listing Obligations and Disclosure Requirements) Regulations,
2015 (Listing Regulations).</t>
  </si>
  <si>
    <t>Te following qualifies with a Yes:
CODE OF CONDUCT FOR BOARD MEMBERS AND SENIOR MANAGEMENT PERSONNEL (1):
1.3 This ‘Code’ has been framed specifically in compliance with the
provisions of Clause 49 of the Listing Agreement with Stock Exchanges.
However, the Functional Directors and Senior Management Personnel will
continue to be governed by the Bharat Petroleum Corporation
Management Staff Conduct, Discipline &amp; Appeal Rules, 1976 (“CDA
Rules”) which govern the conduct of all employees of the Company</t>
  </si>
  <si>
    <t>The following qualifies:
Sustainability development report_2019-2020 (97):
BPCL’s Code of Conduct and corporate values guide individual
behaviour at BPCL. Compliance with applicable laws and
regulations, market standards and business ethics is a fundamental
aspect of the corporate culture. 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prevention of corruption and bribery covers its
entire Operations. All the management / non-management and
contract employees comply with all applicable policies.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Further, BPCL also follows a vigorous mechanism to communicate
concerns with the various stakeholders. The primary level of
grievance redressal is tended to BU level. If the grievance stays
unresolved, such critical concerns are then taken up by the
Committee of Functional Directors. After review of the critical
concerns the discussion is initiated with the Board of Directors.
The aggregate number of concerns raised during FY 2019-20
cannot be disclosed due to confidentiality reasons. Significant
risks are identified through the risk assessment process and 100%
of the Operations are assessed for risks related to corruption.
3 cases regarding unfair trade practices have been filed in 2019-
20, and there are 5 pending cases regarding anti-competitive
behaviour. Details of the case filed by stakeholder against BPCL
regarding unfair trade practices, irresponsible advertising and/or
anti-competitive behaviour during the last five years and pending
as on end FY 2019-20 are mentioned in the table below:
No. of cases filed in
the last five years
No. of cases pending
as on end of FY
2019-20
Unfair Trade
Practices 3 3
Irresponsible
Advertising Nil Nil
Anti-competitive
Behaviour 5 5</t>
  </si>
  <si>
    <t xml:space="preserve">The data must relate to the group ethics not just to the directors and management. The following qualifies with a Yes:
Sustainability development report_2019-2020 (97):
BPCL’s Code of Conduct and corporate values guide individual
behaviour at BPCL. Compliance with applicable laws and
regulations, market standards and business ethics is a fundamental
aspect of the corporate culture. 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prevention of corruption and bribery covers its
entire Operations. All the management / non-management and
contract employees comply with all applicable policies.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t>
  </si>
  <si>
    <t>The salary of the MD = 32,40,723</t>
  </si>
  <si>
    <t>Password to access e-voting does not mean that shareholders' vote are confidential.  Please remove</t>
  </si>
  <si>
    <t>Total compensation for MD = 71,24,491</t>
  </si>
  <si>
    <t>The following qualifies with a Yes:
Annual report 2020 (16):
Approval of ‘BPCL Employee Stock Purchase Scheme 2020’
To consider and, if thought fit, to pass the following Resolution as a Special Resolution:
“RESOLVED THAT pursuant to the provisions of Section 62(1)(b) and all other applicable provisions, if any, of
the Companies Act, 2013 and the Rules made thereunder, Regulations 3, 6 and Part B of the Securities and
Exchange Board of India (Share Based Employee Benefits) Regulations, 2014 read with Circular No. CIR/CFD/
POLICY CELL/2/2015 issued by the Securities and Exchange Board of India on 16th June 2015(collectively
referred to as “SEBI SBEB Regulations”), the Securities and Exchange Board of India (Listing Obligations and
Disclosure Requirements) Regulations, 2015, the Memorandum and Articles of Association of the Company
and subject to such other approvals, permissions and sanctions as may be necessary from any other authorities,
if any, and such conditions and modifications as may be prescribed or imposed while granting such approvals,
permissions and sanctions, approval and consent of the Company be and are hereby accorded respectively to
the “BPCL Employee Stock Purchase Scheme 2020” (“ESPS 2020”/ “Scheme”) and the Board of Directors
of the Company (hereinafter referred to as “the Board” which term shall be deemed to include the Nomination
&amp; Remuneration Committee or any other Committee, which the Board has constituted or may constitute to
exercise its powers, including the powers conferred by this Resolution and SEBI SBEB Regulations) to offer for
purchase of fully paid-up equity shares of the Company of face value of ` 10 (Rupees Ten) each, to or for the
benefit of permanent employees including those on deputation to the Subsidiary Company(ies), Joint Ventures,
Petroleum Planning and Analysis Cell (PPAC), etc. and/or Executive/Whole-time Director(s) of the Company,
and Executive / Whole-time Director(s) of its Subsidiary Company(ies) who are on lien with the Company, under
the Scheme, as may be decided solely by the Board in accordance with the SEBI SBEB Regulations and other
applicable laws, with authorisation to make such offers from time to time, in one or more tranches, not exceeding
4,33,85,000 (Four Crores Thirty Three Lakhs Eighty Five Thousand) equity shares in aggregate, to be acquired
through an Employee Welfare Trust, namely the ‘BPCL ESPS Trust’ (“Trust”), to be set up by the Company by
way of secondary acquisition for the purpose of holding and transferring to such eligible employees, upon their
purchase, on such terms and conditions as may be determined by the Board, in accordance with the provisions
of the Scheme.</t>
  </si>
  <si>
    <t>The following qualifies with a Yes:
Annual report 2020 (221):
The Corporation has only one class of shares namely equity shares having a par value of ` 10 per share. Each
holder of equity shares is entitled to one vote per equity share.</t>
  </si>
  <si>
    <t>This indicator is only looking for the audit fees. Answer = 24800000</t>
  </si>
  <si>
    <t>The following qualifies:
Answer = Fees for other services - Certification+ Reimbursement of out of pocket expenses = 4700000+100000 = 4800000
Annual Report 2020 (334):
Remuneration to auditors
Audit fees 2.48
Fees for other services - Certification 0.47
Reimbursement of out of pocket expenses 0.01</t>
  </si>
  <si>
    <t>The following qualifies with a Yes:
Annual report 2020 (25):
Shri Bhumitra V. Dholakia, Designated Partner (C.P. No. 507) and in his absence, Shri Nrupang B. Dholakia,
Designated Partner (C.P. No.12884) from Dholakia &amp; Associates LLP, Practising Company Secretaries has
been appointed as the Scrutinizer to scrutinize the voting and remote e-voting process in a fair and transparent
manner.</t>
  </si>
  <si>
    <t>The datapoint is asking for the initiative.  Look at the SOP for further details.  Otherwise the following qualifies with a Yes:
Sustainability development report_2019-2020(97):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Further, BPCL also follows a vigorous mechanism to communicate
concerns with the various stakeholders. The primary level of
grievance redressal is tended to BU level. If the grievance stays
unresolved, such critical concerns are then taken up by the
Committee of Functional Directors. After review of the critical
concerns the discussion is initiated with the Board of Directors.
The aggregate number of concerns raised during FY 2019-20
cannot be disclosed due to confidentiality reasons. Significant
risks are identified through the risk assessment process and 100%
of the Operations are assessed for risks related to corruption.
3 cases regarding unfair trade practices have been filed in 2019-
20, and there are 5 pending cases regarding anti-competitive
behaviour. Details of the case filed by stakeholder against BPCL
regarding unfair trade practices, irresponsible advertising and/or
anti-competitive behaviour during the last five years and pending
as on end FY 2019-20 are mentioned in the table below:
No. of cases filed in
the last five years
No. of cases pending
as on end of FY
2019-20
Unfair Trade
Practices 3 3
Irresponsible
Advertising Nil Nil
Anti-competitive
Behaviour 5 5</t>
  </si>
  <si>
    <t>This is no polict type of data. Please remove</t>
  </si>
  <si>
    <t xml:space="preserve">The following qualifies with Yes:
Annual Report 2020 (107):
The members possess the requisite
knowledge of Finance &amp; Accounting for effective functioning of the Audit Committee. The Company Secretary
acts as the Secretary to the Audit Committee.
….......................
The role of the Audit Committee covers all matters specified in Regulation 18 read with Part C of Schedule II of
the Listing Regulations, Section 177 of the Companies Act, 2013 and Guidelines on Corporate Governance for
Central Public Sector Enterprises.
</t>
  </si>
  <si>
    <t>Remove the incomplete directors and insert the following and answer Yes:
Annual report 2020 (113):
Separate Meeting of Independent Directors
The Company could not hold the meeting of Independent Directors, which is normally held during the last month
of the financial year, in view of the massive outbreak of the COVID-19 pandemic and difficulty in availability of
Directors. In terms of MCA circular dated 24th March, 2020, the MCA has given relaxation in respect of holding
the meeting of Independent Directors for the year 2019-20.</t>
  </si>
  <si>
    <t xml:space="preserve">There are lots of unnecessary info in the data you inserted.  Only the following is needed to answer this indicator:
Annual report 2020 (107):
The role and responsibilities of the Audit Committee include the following:
…............
13) Reviewing the adequacy of the Internal Audit function, if any, including the structure of the Internal Audit
department, staffing and seniority of the official heading the department, reporting structure coverage and
frequency of internal audit;
14) Discussing with the Internal Auditors any significant findings and follow up thereon;
15) Reviewing the findings of any internal investigations by the Internal Auditors into matters where there is
suspected fraud or irregularity or a failure of internal control systems of a material nature and reporting
the matter to the Board;
</t>
  </si>
  <si>
    <t>The indicator is about key management compensation here.  Nothing related to that is found in the data. Please remove</t>
  </si>
  <si>
    <t>The following qualifies with a Yes:
Annual Report 2020 (246):
Note 51 Related party transactions (CONTD.)
Key Management Personnel :
Shri D. Rajkumar, Chairman &amp; Managing Director
Shri S. Ramesh, Director (Marketing) (Upto 24.09.2018)
Shri A.K. Singh, Director (Marketing) (w.e.f. 01.10.2018)
Shri R. Ramachandran, Director (Refineries)
Shri K. Padmakar, Director (Human Resources)
Shri K. Sivakumar, Director (Finance) (Upto 08.05.2018)
Shri N. Vijayagopal, Director (Finance) (w.e.f. 17.12.2018)
Shri M. Venugopal, (Company Secretary) (Upto 31.12.2019)
Smt. V. Kala, Company Secretary, (w.e.f. 13.02.2020)
Shri Rajesh Kumar Mangal, Independent Director (Upto 30.11.2019)
Shri Deepak Bhojwani, Independent Director (Upto 01.12.2018)
Shri Gopal Chandra Nanda, Independent Director (Upto 01.12.2018)
Shri Vishal V Sharma, Independent Director (Upto 08.02.2020)
Dr. K. Ellangovan, Govt. Nominee Director
Smt. Jane Mary Shanti Sundharam, Independent Director (Upto 04.03.2020)
Shri Vinay Sheel Oberoi, Independent Director (Upto 10.04.2020)
Dr. (Smt.) Tamilisai Soundararajan, Independent Director (Upto 23.03.2019)
Shri Harshad P. Shah, Independent Director (w.e.f. 16.07.2019)
Shri Rajiv Bansal, Govt. Nominee Director (Upto 07.01.2020)
Shri Rajesh Aggarwal, Govt. Nominee Director (w.e.f. 08.01.2020)
b) The nature wise transactions with the above Joint Ventures and Associates are as follows:
` in Crores
S.
No.
Nature of Transactions 2019-20 2018-19
1. Purchase of goods 50,420.13 40,057.44
2. Sale of goods 3,549.87 2,284.92
3. Purchase of fixed assets - 0.09
4. Rendering of Services 134.82 102.30
5. Receiving of Services 425.44 358.27
6. Interest Income / Share of profit/(loss) 114.38 115.73
7. Dividend Income and other receipts 243.13 234.91
8. Investment and Advance for Investments- Equity 190.21 44.01
9. Management Contracts
(Employees on deputation/ consultancy services)
35.98 32.35
10. Lease Rental &amp; other charges received 30.74 30.96
11. Lease Rental &amp; other Charges paid 0.10 0.10
12. Refund of Capital Contribution 0.10 -
13. Deposit given 0.06 0.04
14. Deposit refund received - 0.02
15. Reduction in Financial Guarantee - 1,046.88
16. Receivables as at year end 1,543.68 1,807.93
17. Payables as at year end 1,655.39 2,228.48
18. Commitments - 137.65
19. Guarantee Outstanding 1,385.24 1,333.03
The outstanding balances are unsecured and are being settled in cash except advance against equities which
are settled in equity.</t>
  </si>
  <si>
    <t>The indicator is not about shares that the company has in other subsidiaries.  It is about who own shares in this company:
Annual Report 2020 (118):
Distribution of
Shareholding as on
31st March, 2020
Shareholders No. of shares Held % of holding
1) Govt. of India 1,14,91,83,592 52.98
2) Govt. of Kerala 1,86,66,666 0.86
3) BPCL Trust for Investments in Shares 20,23,72,422 9.33
4) Mutual Funds/ UTI 27,76,23,001 12.80
5) Financial Institutions/ Banks 28,93,434 0.13
6) Insurance Companies 14,48,23,947 6.68
7) Foreign Institutional Investors 26,64,90,136 12.28
8) Bodies Corporate 3,20,83,037 1.48
9) Others 7,51,16,509 3.46
Total 2,16,92,52,744 100.00
Distribution of shareholding on number of shares held by the shareholders and
shareholding pattern are given in Annexure III.</t>
  </si>
  <si>
    <t>The fiscal year ends at 31st of March.  Hence there was 3 members as of that date. Please amend,</t>
  </si>
  <si>
    <t>There is only 2 independent members. Please amend.</t>
  </si>
  <si>
    <t>The following qualifies:
Answer = 2,169,252,744
Annual Report 2020 (221):
v. Reconciliation of No. of Equity Shares
Particulars
As at
31/03/2020
As at
31/03/2019
A. Opening Balance 2,169,252,744 2,169,252,744
B. Shares Issued
- Bonus Shares - -
C. Shares Bought Back - -
D. Closing Balance 2,169,252,744 2,169,252,744</t>
  </si>
  <si>
    <t>There are 3 members.  The 2 invitees are not counted. Please redo the calculation</t>
  </si>
  <si>
    <t xml:space="preserve">The shareholdings of the Key Managerial Personnel is given on page 158.  On page 221, you have the share balance. Please use the two to do the calculation.  </t>
  </si>
  <si>
    <t xml:space="preserve">The shareholdings of the Directors is given on page 158.  On page 221, you have the share balance. Please use the two to do the calculation.  </t>
  </si>
  <si>
    <t>Insert the following and answer Yes:
Annual report 2020 (111):
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During the Financial Year 2019-20, Shri H.P. Shah, Independent Director was inducted as a Member of the
Committee w.e.f. 30th December, 2019. Shri Vishal V Sharma, Independent Director ceased to be a Chairman of
the Committee w.e.f. 9th February, 2020. Shri H.P. Shah, Independent Director was appointed as the Chairman
of the Committee with effect from 11th February, 2020.
As on 31st March, 2020, the Stakeholders’ Relationship Committee comprised of Shri H.P. Shah, Independent
Director as Chairman, Shri N. Vijayagopal, Director (Finance) and Shri K. Padmakar, Director (Human Resources)
as its Members.
The Committee, at its meeting held on 12th March, 2020, reviewed the services rendered to the Shareholders /
Investors including response to complaints / communications and expressed its satisfaction on the performance
of the Investor Relations Department of the Company. The said meeting was attended by all the Members of the
Committee.
The Company Secretary acts as the Compliance Officer for matters related to investor relations. Shri M.
Venugopal, Company Secretary acted as the Compliance Officer up to 31st December, 2019 and thereafter, Smt.
V. Kala is acting as the Compliance Officer w.e.f. 13th February, 2020.
During the Financial Year 2019-20, five complaints were received from investors through SEBI, BSE and NSE,
which were attended to and resolved on priority basis.</t>
  </si>
  <si>
    <t>The following qualifies with a Yes:
Comment: All directors are not subject to election at the same time.  They are elected or re-elected on a rotational basis. Hence Board is staggered. 
Annual Report 2020 (15):
3) To appoint a Director in place of Dr. K. Ellangovan, Director (DIN: 05272476), who retires by rotation and being
eligible, offers himself for reappointment.
.................
5) Appointment of Shri Rajesh Aggarwal as Director
To consider and, if thought fit, to pass the following Resolution, as an Ordinary Resolution:
“RESOLVED THAT pursuant to the provisions of Sections 149, 152 and other applicable provisions of the
Companies Act, 2013 and the Rules framed thereunder as amended from time to time, Shri Rajesh Aggarwal
(DIN: 03566931), who was appointed by the Board of Directors as an Additional Director with effect from
8th January, 2020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of the Company, liable to retire by rotation.”</t>
  </si>
  <si>
    <t>The following qualifies with a Yes:
Annual Report 2020 (111):
D) Stakeholders’ Relationship Committee
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During the Financial Year 2019-20, Shri H.P. Shah, Independent Director was inducted as a Member of the
Committee w.e.f. 30th December, 2019. Shri Vishal V Sharma, Independent Director ceased to be a Chairman of
the Committee w.e.f. 9th February, 2020. Shri H.P. Shah, Independent Director was appointed as the Chairman
of the Committee with effect from 11th February, 2020.
As on 31st March, 2020, the Stakeholders’ Relationship Committee comprised of Shri H.P. Shah, Independent
Director as Chairman, Shri N. Vijayagopal, Director (Finance) and Shri K. Padmakar, Director (Human Resources)
as its Members.</t>
  </si>
  <si>
    <t>The following qualifies with a Yes:
Comment: The government of India is the controlling shareholder of the company. 
Annual Report 2020 (118):
Shareholders No. of shares Held % of holding
1) Govt. of India 1,14,91,83,592 52.98
2) Govt. of Kerala 1,86,66,666 0.86
3) BPCL Trust for Investments in Shares 20,23,72,422 9.33
4) Mutual Funds/ UTI 27,76,23,001 12.80
5) Financial Institutions/ Banks 28,93,434 0.13
6) Insurance Companies 14,48,23,947 6.68
7) Foreign Institutional Investors 26,64,90,136 12.28
8) Bodies Corporate 3,20,83,037 1.48
9) Others 7,51,16,509 3.46
Total 2,16,92,52,744 100.00</t>
  </si>
  <si>
    <t>There is only 3 members as of 31st March.  The invitees are not members. Please amend answer</t>
  </si>
  <si>
    <t xml:space="preserve">Based on all the corrections and data missed for anti takeover indicators, count and answer for this one. </t>
  </si>
  <si>
    <t>Answer: 26872800000
Annual Report 2020 (233)
Note 41 Employee benefits expense
` in Crores
Particulars 2019-20 2018-19
Salaries and Wages (Refer Note No. 47) 2,687.28 2,821.01
Contribution to Provident and Other funds 547.11 325.42
Staff Welfare Expenses 457.06 517.75
Total 3,691.45 3,664.18</t>
  </si>
  <si>
    <t>The opinion must be on the financial statement.  Check the SOP for more details. 
Insert the following instead:
Annual report 2020 (266):
2. In our opinion and to the best of our information and according to the explanations given to us and based on
the consideration of reports of the auditors on financial statements and on the other financial information of
the subsidiaries, joint ventures and associates, the aforesaid Consolidated Ind AS Financial Statements give
the information required by the Companies Act, 2013 (the “Act”) in the manner so required and give a true
and fair view in conformity with Indian Accounting Standards prescribed under section 133 of the Act read
with the Companies (Indian Accounting Standards) Rules, 2015, as amended (“Ind AS”) and other accounting
principles generally accepted in India, of the consolidated state of affairs of the Group as at 31st March 2020,
the consolidated profit, consolidated total comprehensive income, consolidated cash flows and consolidated
changes in equity for the year ended on that date.</t>
  </si>
  <si>
    <t>The following qualifies with a Yes:
Annual Report 2020 (54)
VIGIL MECHANISM
There exists a vigil mechanism to report genuine concerns
in the Organisation. The Company has implemented the
Whistle Blower Policy to ensure greater transparency in
all aspects of the Company’s functioning. The objective
of the policy is to build and strengthen a culture of
transparency and to provide employees with a framework
for responsible and secure reporting of improper activities.
The vigil mechanism provides for adequate safeguards
against victimisation of persons who use the mechanism
and has provision for direct access to the Chairperson
of the Audit Committee in appropriate or exceptional
cases. The details of establishment of such a
mechanism are disclosed in the Company’s web link:
https://www.bharatpetroleum.com/about-bpcl/ourpolicies.
aspx</t>
  </si>
  <si>
    <t>Take  revenue for this year - revenue for last year</t>
  </si>
  <si>
    <t>Take MD's compensation for this year - MD's compensation for last year</t>
  </si>
  <si>
    <t xml:space="preserve">Check their Academic Qualifications on page 105.  If they hold a professional qualification in finance and/accounting, they qualify as financial expertise. </t>
  </si>
  <si>
    <t xml:space="preserve">All the non-executive directors government nominee directors are representing the promoters (which is the government) on the board.  Answer yes for them. </t>
  </si>
  <si>
    <t>Only the Performance Related Pay is considered as bonus.  Please amend</t>
  </si>
  <si>
    <t>The Contribution to Provident Fund &amp; Other Funds must be added to Other Benefits &amp; Perquisites as well</t>
  </si>
  <si>
    <t>To appoint a Director in place of Dr. K. Ellangovan, Director (DIN: 05272476), who retires by rotation and being eligible, offers himself for reappointment. 4) To authorize the Board of Directors of the Company to fix the remuneration of the Joint Statutory Auditors of the Company for the Financial Year 2020-21 in terms of the provisions of Section 139(5) read with Section 142 of the Companies Act, 2013 and to consider and, if thought fit, to pass the following Resolution, as an Ordinary Resolution:- “RESOLVED THAT the Board of Directors of the Company be and is hereby authorised to decide and fix the remuneration of the Joint Statutory Auditors of the Company as appointed by the Comptroller &amp; Auditor General of India for the Financial Year 2020-21, as may be deemed fit by the Board.”</t>
  </si>
  <si>
    <t>All directors are not subject to election at the same time.</t>
  </si>
  <si>
    <t>The government of India is the controlling shareholder of the compan</t>
  </si>
  <si>
    <t>The members possess the requisite knowledge of Finance &amp; Accounting for effective functioning of the Audit Committee. The Company Secretary acts as the Secretary to the Audit Committee. The Head of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On cessation of the tenure of Shri Rajesh Kumar Mangal, Chairman of the Committe w.e.f. 1st December, 2019, Shri V. S. Oberoi, Independent Director, was appointed as Chairman of the Committee w.e.f. 30th December, 2019. Further, Shri H.P. Shah, Independent Director, was inducted as a Member of the Committee w.e.f. 11th February, 2020. Shri Vishal V Sharma, Independent Director, ceased to be a Member of the Committee w.e.f. 9th February, 2020. Smt. J.M. Shanti Sundharam, Independent Director ceased to be a Member of the Committee w.e.f. 5th March, 2020. Shri Rajesh Aggarwal, Government Director, was inducted as a Member of the Committee w.e.f. 12th March, 2020. As on 31st March, 2020, the Audit Committee comprised Shri V.S. Oberoi, Independent Director, as the Chairman of the Committee and Shri H.P. Shah, Independent Director and Shri Rajesh Aggarwal, Government Director, both as the Members of the Committee. Shri V.S. Oberoi, Chairman ceased to be a Member w.e.f. 10th April, 2020. Accordingly, on receipt of nomination from the Govt. of India, the Committee will be reconstituted after inducting requisite number of Independent Directors as Members. The role of the Audit Committee covers all matters specified in Regulation 18 read with Part C of Schedule II of the Listing Regulations, Section 177 of the Companies Act, 2013 and Guidelines on Corporate Governance for Central Public Sector Enterprises.</t>
  </si>
  <si>
    <t>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the disclosure of its financial information to ensure that the financial statements are correct, sufficient and credible; 2) Recommending to the Board the fixation of audit fees; 3) Approval of payment to Statutory Auditors for any other services rendered by them;</t>
  </si>
  <si>
    <t>Approval of ‘BPCL Employee Stock Purchase Scheme 2020’ To consider and, if thought fit, to pass the following Resolution as a Special Resolution: “RESOLVED THAT pursuant to the provisions of Section 62(1)(b) and all other applicable provisions, if any, of the Companies Act, 2013 and the Rules made thereunder, Regulations 3, 6 and Part B of the Securities and Exchange Board of India (Share Based Employee Benefits) Regulations, 2014 read with Circular No. CIR/CFD/ POLICY CELL/2/2015 issued by the Securities and Exchange Board of India on 16th June 2015(collectively referred to as “SEBI SBEB Regulations”), the Securities and Exchange Board of India (Listing Obligations and Disclosure Requirements) Regulations, 2015, the Memorandum and Articles of Association of the Company and subject to such other approvals, permissions and sanctions as may be necessary from any other authorities, if any, and such conditions and modifications as may be prescribed or imposed while granting such approvals, permissions and sanctions, approval and consent of the Company be and are hereby accorded respectively to the “BPCL Employee Stock Purchase Scheme 2020” (“ESPS 2020”/ “Scheme”) and the Board of Directors of the Company (hereinafter referred to as “the Board” which term shall be deemed to include the Nomination &amp; Remuneration Committee or any other Committee, which the Board has constituted or may constitute to exercise its powers, including the powers conferred by this Resolution and SEBI SBEB Regulations) to offer for purchase of fully paid-up equity shares of the Company of face value of ` 10 (Rupees Ten) each, to or for the benefit of permanent employees including those on deputation to the Subsidiary Company(ies), Joint Ventures, Petroleum Planning and Analysis Cell (PPAC), etc. and/or Executive/Whole-time Director(s) of the Company, and Executive / Whole-time Director(s) of its Subsidiary Company(ies) who are on lien with the Company, under the Scheme, as may be decided solely by the Board in accordance with the SEBI SBEB Regulations and other applicable laws, with authorisation to make such offers from time to time, in one or more tranches, not exceeding 4,33,85,000 (Four Crores Thirty Three Lakhs Eighty Five Thousand) equity shares in aggregate, to be acquired through an Employee Welfare Trust, namely the ‘BPCL ESPS Trust’ (“Trust”), to be set up by the Company by way of secondary acquisition for the purpose of holding and transferring to such eligible employees, upon their purchase, on such terms and conditions as may be determined by the Board, in accordance with the provisions of the Scheme. RESOLVED FURTHER THAT the equity shares to be transferred as mentioned hereinbefore shall rank pari passu with the then existing equity shares of the Company.</t>
  </si>
  <si>
    <t>BPCL has taken up the matter with the Government of India for nomination of 6 additional Independent Directors with at least one woman Independent Director, to fulfill the requirements under Regulation 17 of the SEBI (Listing Obligations and Disclosure Requirements) Regulations, 2015 (Listing Regulations) and Section 149 of the Companies Act, 2013. During the Financial Year 2019-20, all meetings of the Board and the Annual General Meeting were chaired by the Chairman &amp; Managing Director. The Directors neither held membership of more than 10 Committees nor acted as Chairperson of more than 5 Committees as specified in Regulation 26 of the Listing Regulations and Clause 3.3.2 of Guidelines on Corporate Governance for Central Public Sector Enterprises issued by Department of Public Enterprises across all the companies in which they were Directors. The required information as indicated in Part A of Schedule II of Regulation 17(7) of the Listing Regulations and Annexure IV to Guidelines on Corporate Governance for Central Public Sector Enterprises were made available to the Board of Directors</t>
  </si>
  <si>
    <t>Reconciliation of No. of Equity Shares Particulars As at 31/03/2020 As at 31/03/2019 A. Opening Balance 2,169,252,744 2,169,252,744 B. Shares Issued - Bonus Shares - - C. Shares Bought Back - - D. Closing Balance 2,169,252,744 2,169,252,744</t>
  </si>
  <si>
    <t>BPCL being a Government Company, all the Directors are appointed as per the nominations from the Government of India. The Company has a competent Board with background and knowledge of the Company’s Businesses. All the Directors have requisite skills, expertise, competence in the areas of leadership, risk management, strategic planning, analytical thinking, corporate governance, finance, cost control measures and general administration. The Board comprises Directors from diverse experience, qualifications, skills, expertise etc. which are aligned with the Company’s business, overall strategy, corporate ethics, values and culture etc</t>
  </si>
  <si>
    <t>The Company could not hold the meeting of Independent Directors, which is normally held during the last month of the financial year, in view of the massive outbreak of the COVID-19 pandemic and difficulty in availability of Directors. In terms of MCA circular dated 24th March, 2020, the MCA has given relaxation in respect of holding the meeting of Independent Directors for the year 2019-20.</t>
  </si>
  <si>
    <t>There exists a vigil mechanism to report genuine concerns in the Organisation. The Company has implemented the Whistle Blower Policy to ensure greater transparency in all aspects of the Company’s functioning. The objective of the policy is to build and strengthen a culture of transparency and to provide employees with a framework for responsible and secure reporting of improper activities. The vigil mechanism provides for adequate safeguards against victimisation of persons who use the mechanism and has provision for direct access to the Chairperson of the Audit Committee in appropriate or exceptional cases. The details of establishment of such a mechanism are disclosed in the Company’s web link: https://www.bharatpetroleum.com/about-bpcl/ourpolicies.aspx</t>
  </si>
  <si>
    <t>BPCL’s Code of Conduct and corporate values guide individual behaviour at BPCL. Compliance with applicable laws and regulations, market standards and business ethics is a fundamental aspect of the corporate culture. 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prevention of corruption and bribery covers its entire Operations. All the management / non-management and contract employees comply with all applicable policies. The Company has taken implementation of government policies in a proactive manner and has also provided all necessary information regarding ethical conduct to the employees on the intra link. There were no transactions of material nature that may have potential conflict with the interests of the Company at large. Further, BPCL also follows a vigorous mechanism to communicate concerns with the various stakeholders. The primary level of grievance redressal is tended to BU level. If the grievance stays unresolved, such critical concerns are then taken up by the Committee of Functional Directors. After review of the critical concerns the discussion is initiated with the Board of Directors. The aggregate number of concerns raised during FY 2019-20 cannot be disclosed due to confidentiality reasons. Significant risks are identified through the risk assessment process and 100% of the Operations are assessed for risks related to corruption</t>
  </si>
  <si>
    <t>This ‘Code’ has been framed specifically in compliance with the provisions of Clause 49 of the Listing Agreement with Stock Exchanges. However, the Functional Directors and Senior Management Personnel will continue to be governed by the Bharat Petroleum Corporation Management Staff Conduct, Discipline &amp; Appeal Rules, 1976 (“CDA Rules”) which govern the conduct of all employees of the Company. 1.4 The ‘Code’ shall come into force with effect from 01.01.2006 (amended vide Board Resolution dated 18.09.2014 w.e.f. 01.10.2014.)</t>
  </si>
  <si>
    <t>Note 52 Related party transactions (CONSOLIDATED) (CONTD.) Key Management Personnel : 1. Shri D. Rajkumar, Chairman &amp; Managing Director 2. Shri S. Ramesh, Director (Marketing) (Upto 24.09.2018) 3. Shri A.K. Singh, Director (Marketing) Appointed (w.e.f. 01.10.2018) 4. Shri R. Ramachandran, Director (Refineries) 5. Shri K. Padmakar, Director (Human Resources) 6. Shri K. Sivakumar, Director (Finance) (Upto 08.05.2018) 7. Shri N. Vijayagopal, Director (Finance) Appointed (w.e.f. 17.12.2018) 8. Shri M. Venugopal, (Company Secretary) (Upto 31.12.2019) 9. Smt. V. Kala, Company Secretary, Appointed (w.e.f. 13.02.2020) 10. Shri Rajesh Kumar Mangal, Independent Director (Upto 30.11.2019) 11. Shri Deepak Bhojwani, Independent Director (Upto 01.12.2018) 12. Shri Gopal Chandra Nanda, Independent Director (Upto 01.12.2018) 13. Shri Vishal V Sharma, Independent Director (Upto 08.02.2020) 14. Dr. K. Ellangovan, Govt. Nominee Director 15. Smt. Jane Mary Shanti Sundharam, Independent Director (Upto 04.03.2020) 16. Shri Vinay Sheel Oberoi, Independent Director (Upto 10.04.2020) 17. Dr. (Smt.) Tamilisai Soundararajan, Independent Director (Upto 23.03.2019) 18. Shri Harshad P. Shah, Independent Director Appointed(w.e.f. 16.07.2019) 19. Shri Rajiv Bansal, Govt. Nominee Director (Upto 07.01.2020) 20. Shri Rajesh Aggarwal, Govt. Nominee Director, Appointed (w.e.f. 08.01.2020)</t>
  </si>
  <si>
    <t>Names of the Related parties Joint Ventures &amp; Associate Companies 1. Indraprastha Gas Limited 2. Petronet India Limited * 3. Petronet CI Limited* 4. Petronet LNG Limited 5. Bharat Oman Refineries Limited 6. Maharashtra Natural Gas Limited 7. Central UP Gas Limited 8. Sabarmati Gas Limited 9. Bharat Stars Services Private Limited (Including Bharat Stars Services (Delhi) Private Limited) 10. Bharat Renewable Energy Limited * 11. Matrix Bharat Pte. Ltd. 12. Delhi Aviation Fuel Facility Private Limited 13. Kannur International Airport Limited 14. GSPL India Gasnet Limited 15. GSPL India Transco Limited 16. Mumbai Aviation Fuel Farm Facility Private Limited 17. Kochi Salem Pipeline Private Limited 18. Petroleum India International# 19. BPCL-KIAL Fuel Farm Private Limited 20. Haridwar Natural Gas Private Limited 21. Goa Natural Gas Private Limited 22. FINO Paytech Limited (including Fino Payments Bank) 23. Ratnagiri Refinery &amp; Petrochemicals Limited 24. Ujjwala Plus Foundation (Section 8 company) 25. IBV (Brasil) Petroleo Ltda. 26. Taas India Pte Ltd 27. Vankor India Pte Ltd 28. Falcon Oil &amp; Gas BV 29. Mozambique LNG 1 Company Pte Ltd. 30. Mozambique LNG1 Holding Company Ltd. 31. Mozambique LNG1 Financing Company Ltd. 32. LLC TYNGD 33. JSC Vankorneft 34. Urja Bharat Pte. Ltd. 35. DNP Limited 36. Brahmaputra Cracker and Polymer Limited 37. Assam Bio Refinery Private Limited 38. Indradhanush Gas Grid Limited 39. IHB Private Limited *Companies in the process of winding up # Dissolved during the year N</t>
  </si>
  <si>
    <t>Report on the Audit of the Consolidated Ind AS Financial Statements Opinion 1. We have audited the accompanying Consolidated Ind AS Financial Statements of Bharat Petroleum Corporation Limited (“hereinafter referred to as the Holding Company/Corporation”) and its subsidiaries (the Holding Company/ Corporation and its subsidiaries together referred to as “the Group”), its joint ventures and associates (refer Note 7 to the attached Consolidated Ind AS Financial Statements); comprising the Consolidated Balance Sheet as at 31st March 2020, the Consolidated Statement of Profit and Loss (including Other Comprehensive Income), the Consolidated Statement of Cash Flows and the Consolidated Statement of Changes in Equity for the year ended on that date, and a summary of the significant accounting policies and other explanatory information (hereinafter referred to as “the Consolidated Ind AS Financial Statements”). 2. In our opinion and to the best of our information and according to the explanations given to us and based on the consideration of reports of the auditors on financial statements and on the other financial information of the subsidiaries, joint ventures and associates, the aforesaid Consolidated Ind AS Financial Statements give the information required by the Companies Act, 2013 (the “Act”) in the manner so required and give a true and fair view in conformity with Indian Accounting Standards prescribed under section 133 of the Act read with the Companies (Indian Accounting Standards) Rules, 2015, as amended (“Ind AS”) and other accounting principles generally accepted in India, of the consolidated state of affairs of the Group as at 31st March 2020, the consolidated profit, consolidated total comprehensive income, consolidated cash flows and consolidated changes in equity for the year ended on that date. Basis for Opinion 3. We conducted our audit of the Consolidated Ind AS Financial Statements in accordance with the Standards on Auditing (SAs) specified under section 143(10) of the Act. Our responsibilities under those Standards are further described in the Auditor’s Responsibilities for the Audit of the Consolidated Ind AS Financial Statements section of our report. We are independent of the Group in accordance with the Code of Ethics issued by the Institute of Chartered Accountants of India (ICAI) together with the independence requirements that are relevant to our audit of the consolidated financial statements under the provisions of the Act and the Rules made thereunder, and we have fulfilled our other ethical responsibilities in accordance with these requirements and the ICAI’s Code of Ethics. We believe that the audit evidence we have obtained is sufficient and appropriate to provide a basis for our audit opinion on the Consolidated Ind AS Financial Statements.</t>
  </si>
  <si>
    <t>Reviewing the adequacy of the Internal Audit function, if any, including the structure of the Internal Audit department, staffing and seniority of the official heading the department, reporting structure coverage and frequency of internal audit; 14) Discussing with the Internal Auditors any significant findings and follow up thereon; 15) Reviewing the findings of any internal investigations by the Internal Auditors into matters where there is suspected fraud or irregularity or a failure of internal control systems of a material nature and reporting the matter to the Board; 16) Discussing with the Statutory Auditors before the audit commences, about the nature and scope of audit as well as post-audit discussion to ascertain any area of concern; 17) Looking into the reasons for substantial defaults in the payment to the Depositors, Debenture Holders, Shareholders (in case of non-payment of declared dividends) and Creditors; 18) Reviewing the functioning of the Whistle Blower Mechanism; 19) Reviewing the follow up action on the audit observations of the C&amp;AG Audit; 20) Reviewing the follow up action on the recommendations of the Committee on Public Undertakings (COPU) of Parliament; 21) Provide an open avenue of communication between the Independent Auditor, Internal Auditor and the Board of Directors;</t>
  </si>
  <si>
    <t>Particulars 2019-20 2018-19 Salaries and Wages (Refer Note No. 47) 2,687.28 2,821.01 Contribution to Provident and Other funds 547.11 325.42 Staff Welfare Expenses 457.06 517.75 Total 3,691.45 3,664.18</t>
  </si>
  <si>
    <t>Directors are appointed for a term of 3 years</t>
  </si>
  <si>
    <t>“RESOLVED THAT pursuant to the provisions of Sections 149, 152 and other applicable provisions of the Companies Act, 2013 and the Rules framed thereunder as amended from time to time, Shri Rajesh Aggarwal (DIN: 03566931), who was appointed by the Board of Directors as an Additional Director with effect from 8th January, 2020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of the Company, liable to retire by rotation.”</t>
  </si>
  <si>
    <t>Distribution of Shareholding as on 31st March, 2020 Shareholders No. of shares Held % of holding 1) Govt. of India 1,14,91,83,592 52.98 2) Govt. of Kerala 1,86,66,666 0.86 3) BPCL Trust for Investments in Shares 20,23,72,422 9.33 4) Mutual Funds/ UTI 27,76,23,001 12.80 5) Financial Institutions/ Banks 28,93,434 0.13 6) Insurance Companies 14,48,23,947 6.68 7) Foreign Institutional Investors 26,64,90,136 12.28 8) Bodies Corporate 3,20,83,037 1.48 9) Others 7,51,16,509 3.46</t>
  </si>
  <si>
    <t>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</si>
  <si>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Note 41NOTE 41 EMPLOYEE BENEFITS EXPENSE
` in Crores
Particulars 2018-19 2017-18
Salaries and Wages [Refer Note No. 47] 2,821.01 2,519.64
Contribution to Provident and Other funds 325.42 378.47
Staff Welfare Expenses 517.75 420.74
Voluntary Retirement Scheme - 118.59 ` in Crores Particulars 2019-20 2018-19 Salaries and Wages (Refer Note No. 47) 2,687.28 2,821.01 Contribution to Provident and Other funds 547.11 325.42 Staff Welfare Expenses 457.06 517.75 Total 3,691.45 3,664.18</t>
  </si>
  <si>
    <t>The Company has a competent Board with background and knowledge of the Company’s Businesses and also finance, accounts and general administration. The Board comprises Directors from diverse experience, qualifications, skills etc. which are aligned with the Company’s business, overall strategy, corporate ethics, values and culture etc. Details regarding the Board Meetings, Annual General Meeting,</t>
  </si>
  <si>
    <t>Key Management Personnel : 1. Shri D. Rajkumar, Chairman &amp; Managing Director 2. Shri S. Ramesh, Director (Marketing) (Up to 23.09.2018) 3. Shri A.K. Singh, Director (Marketing) Appointed (w.e.f. 01.10.2018) 4. Shri R. Ramachandran, Director (Refineries) 5. Shri S. P. Gathoo, Director (Human Resources) (Up to 31.10.2017) 6. Shri K. Padmakar, Director (Human Resources) Appointed (w.e.f. 01.02.2018) 7. Shri P. Balasubramanian, Director (Finance) (Up to 30.04.2017) 8. Shri K. Sivakumar, Director (Finance) (w.e.f. 01.05.2017 up to 07.05.2018) 9. Shri N. Vijayagopal, Director (Finance) Appointed (w.e.f. 17.12.2018) 10. Shri M. Venugopal, (Company Secretary) 11. Shri Rajesh Kumar Mangal, Independent Director 12. Shri Deepak Bhojwani, Independent Director (Up to 30.11.2018) 13. Shri Gopal Chandra Nanda, Independent Director (Up to 30.11.2018) 14. Shri Vishal V Sharma, Independent Director 15. Shri P. H. Kurian, Govt. Nominee Director (up to 18.04.2017) 16. Shri Paul Antony, Nominee Director (w.e.f. 19.04.2017 Up to 19.03.2018) 17. Dr. K. Ellangovan, Govt. Nominee Director Appointed (w.e.f. 20.03.2018) 18. Smt. Jane Mary Shanti Sundharam, Independent Director Appointed (w.e.f. 21.09.2017) 19. Shri Vinay Sheel Oberoi, Independent Director Appointed (w.e.f. 21.09.2017) 20. Dr. (Smt.) Tamilisai Soundararajan, Independent Director (w.e.f. 28.09.2017 up to 22.03.2019) 21. Shri Anant Kumar Singh, Govt. Nominee Director (up to 27.11.2017) 22. Shri Rajiv Bansal, Govt. Nominee Director Appointed (w.e.f. 28.11.2017) b) The nature wise transactions with the above related parties are as follows: ` in Crores S. No. Nature of Transactions 2018-19 2017-18 1. Purchase of goods 40,132.56 37,987.28 2. Sale of goods 2,284.92 3,066.71 3. Purchase of fixed assets 0.09 - 4. Rendering of Services 106.03 78.04 5. Receiving of Services 358.27 285.19 6. Interest Income / Share of Profit/(Loss) 115.73 114.33 7. Dividend Income and Other receipts 234.91 108.95 8. Investment and Advance for Investments- Equity 359.13 1,322.77 9. Loans and Advances Given - 317.40 10. Management Contracts (Employees on deputation/ consultancy services) 32.35 28.33 11. Lease Rental &amp; other charges received 30.96 33.38 12. Lease Rental &amp; Other Charges paid 0.10 0.09 13. Deposit given 0.04 - 14. Deposit refund received 0.02 - 15. Reduction in Financial Guarantee 1,046.88 - 16. Receivables as at year end* 3,803.64 3,536.81 17. Payables as at year end* 2,228.48 1,429.91 18. Commitments 137.65 - 19. Guarantee Outstanding 1,333.03 2,274.03 *The outstanding balances are unsecured and are settled in cash except advance against equities which are settled in equity. N</t>
  </si>
  <si>
    <t>RESOLVED THAT pursuant to the provisions of Sections 149, 152 and other applicable provisions of the Companies Act, 2013 and the Rules framed thereunder as amended from time to time, Shri Arun Kumar Singh (DIN: 06646894), who was appointed by the Board of Directors as an Additional Director and Director (Marketing) with effect from 1st October, 2018 and who holds office up to the date of this Annual General Meeting of the Company in terms of Section 161 of the Companies Act, 2013 and in respect of whom the Company has received a Notice in writing under Section 160 of the Companies Act, 2013 proposing his candidature for the office of Director of the Company, be and is hereby appointed as Director (Marketing) of the Company, liable to retire by rotation, on terms and conditions as determined by the Government of India.”</t>
  </si>
  <si>
    <t>The Corporation has only one class of shares namely equity shares having a par value of ` 10 per share. Each holder of equity shares is entitled to one vote per equity share. In the event of liquidation of the Corporation, the holders of equity shares will be entitled to receive the remaining assets of the Corporation in proportion to the number of equity shares held. The Corporation declares and pays dividend in Indian Rupees. The final dividend, if any, proposed by the Board of Directors is subject to the approval of the shareholders in the ensuing Annual General Meeting.</t>
  </si>
  <si>
    <t>Shri Bhumitra V. Dholakia, Designated Partner (C.P. NO. 507) and in his absence Shri Nrupang B. Dholakia, Designated Partner (C.P. No. 12884) from Dholakia &amp; Associates LLP, Practising Company Secretaries has been appointed as the Scrutinizer to scrutinize the voting and remote e-voting process in a fair and transparent manner. vi) The Chairman shall, at the Annual General Meeting, at the end of discussion on the Resolutions on which voting is to be held, allow voting with the assistance of the Scrutinizer, by use of remote e-voting for all those Members who are present at the Annual General Meeting but have not cast their votes by availing the remote e-voting facility. vii) The Scrutinizer will, immediately after the conclusion of voting at the Annual General Meeting, first unblock the votes cast through remote e-voting in the presence of at least two witnesses, not in the employment of the Company and shall make available, not later than forty eight hours of conclusion of the meeting, a Consolidated Scrutinizer’s Report of the total votes cast in favour of, or against, if any, to the Chairman or a person authorised by him in writing who shall countersign the same and declare the result of voting. viii) The results declared along with the Report of the Scrutinizer shall be placed on the Company’s website www.bharatpetroleum.in and on the website of NSDL www.evoting.nsdl.com immediately after the result is declared. The Company shall simultaneously forward the results to BSE Limited and National Stock Exchange of India Limited, where the shares of the Company are listed.</t>
  </si>
  <si>
    <t>As on 31st March 2019, and till date, the Committee comprises Shri Rajesh Kumar Mangal, Part-time (Independent) Director as the Chairman of the Committee; Shri Vishal V Sharma; Part-time (Independent) Director; Smt. J.M. Shanti Sundharam, Part-time (Independent) Director (who was inducted as Member w.e.f. 11.12.2018) and Shri V.S. Oberoi, Part-time (Independent) Director (who was inducted as Member w.e.f. 11.12.2018). The quorum for the meetings of the Committee is two Members. The members possess the requisite knowledge of Finance &amp; Accounting for effective functioning of the Audit Committee. The Company Secretary acts as the Secretary to the Audit Committee. Shri Deepak Bhojwani and Shri Gopal Chandra Nanda, Part-time (Independent) Directors, ceased to be Members of the Audit Committee w.e.f. 01.12.2018 on their resignation from the Board. Executive Director (Internal Audit) is actively involved with the meetings of the Audit Committee besides attending and participating at the said meetings. In addition, Whole-time Directors also attend the meetings. The Statutory Auditors and Cost Auditors are invited to attend and participate at the meetings for relevant Audit Committee Agenda. The role of the Audit Committee covers all matters specified in Regulation 18 read with Part C of Schedule II of the Listing Regulations, Section 177 of the Companies Act, 2013 and Guidelines on Corporate Governance for Central Public Sector Enterprises.</t>
  </si>
  <si>
    <t>During the Financial Year 2018-19, one separate meeting of Independent Directors was held on 08.03.2019 which was attended by the majority of the Members during their tenure in the Financial Year, wherein the Independent Directors reviewed various parameters for assessing the quality, quantity and timelines of flow of information between the Company, Management and the Board to effectively and reasonably perform their duties.</t>
  </si>
  <si>
    <t>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 110 Bharat Petroleum Corporation Limited 4) Reviewing, with the Management, the Annual Financial Statements and Auditor’s Report thereon before submission to the Board for approval, with particular reference to: a) Matters required to be included in the Directors’ Responsibility Statement to be included in the Board’s Report in terms of clause (c) of sub-section 3 of Section 134 of the Companies Act, 2013. b) Changes, if any, in accounting policies and practices and reasons for the same. c) Major accounting entries involving estimates based on the exercise of judgment by Management. d) Significant adjustments made in the financial statements arising out of audit findings. e) Compliance with listing and other legal requirements relating to financial statements</t>
  </si>
  <si>
    <t>Reconciliation of No. of Equity Shares Particulars As at 31/03/2019 As at 31/03/2018 A. Opening Balance 2,16,92,52,74</t>
  </si>
  <si>
    <t>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(Independent) Director as its Chairman, Shri N. Vijayagopal, Director (Finance) and Shri K. Padmakar, Director (Human Resources) as its Members. The Committee, at its meeting held on 08.02.2019, reviewed the services rendered to the Shareholders / Investors including response to complaints / communications and expressed its satisfaction on the performance of the Investor Relations Department of the Company. The said meeting was attended by Shri Vishal V Sharma, Chairman and Shri N. Vijayagopal, member</t>
  </si>
  <si>
    <t>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Shri K. Sivakumar, Director (Finance) relinquished office on 08.05.2018. Shri Gopal Chandra Nanda, Part-time (Independent) Director, Chairman of the Committee and Shri Deepak Bhojwani Part-time (Independent) Director, ceased as members w.e.f. 01.12.2018. Shri N. Vijayagopal, Director (Finance) was appointed as the Member of the Committee w.e.f. 17.12.2018. Shri Vishal V Sharma Part-time (Independent) Director was appointed as the Chairman of the Committee and Dr. (Smt.) Tamilisai Soundararajan, Part-time (Independent) Director as Member on 24.12.2018. Subsequently, Dr. (Smt.) Tamilisai Soundararajan ceased to be a Member of the Committee with effect from 23.03.2019 on her resignation from the Board. Shri K. Padmakar, Director (Human Resources) was inducted as a Member of the Committee w.e.f. 03.06.2019. At present, the Committee comprises Shri Vishal V Sharma, Part-time (Independent) Director as its Chairman, Shri N. Vijayagopal, Director (Finance) and Shri K. Padmakar, Director (Human Resources) as its Members. The Committee, at its meeting held on 08.02.2019, reviewed the services rendered to the Shareholders / Investors including response to complaints / communications and expressed its satisfaction on the performance of the Investor Relations Department of the Company. The said meeting was attended by Shri Vishal V Sharma, Chairman and Shri N. Vijayagopal, member.</t>
  </si>
  <si>
    <t>NOTE 41 EMPLOYEE BENEFITS EXPENSE ` in Crores Particulars 2018-19 2017-18 Salaries and Wages [Refer Note No. 47] 2,821.01 2,519.64 Contribution to Provident and Other funds 325.42 378.47 Staff Welfare Expenses 517.75 420.74 Voluntary Retirement Scheme - 118.59 Total 3,664.18 3,437.44</t>
  </si>
  <si>
    <t>eport on the Audit of the Consolidated Ind AS Financial Statements Opinion 1. We have audited the accompanying consolidated Ind AS Financial Statements of Bharat Petroleum Corporation Limited (“hereinafter referred to as the Holding Company/Corporation”) and its Subsidiaries (the Holding Company/ Corporation and its Subsidiaries together referred to as “the Group”), its Joint Ventures and Associates (refer Note 7 to the attached Consolidated Ind AS Financial Statements); comprising the Consolidated Balance Sheet as at 31st March 2019, the Consolidated Statement of Profit and Loss (including Other Comprehensive Income), the Consolidated Statement of Cash Flows and the Consolidated Statement of Changes in Equity for the year ended on that date and a summary of the significant accounting policies and other explanatory information (hereinafter referred to as “the Consolidated Ind AS Financial Statements”). 2. In our opinion and to the best of our information and according to the explanations given to us and based on the consideration of reports of the auditors on financial statements and on the other financial information of the Subsidiaries, Joint Ventures and Associates, the aforesaid Consolidated Ind AS Financial Statements give the information required by the Companies Act, 2013 (the “Act”) in the manner so required and give a true and fair view in conformity with Indian Accounting Standards prescribed under section 133 of the Act read with the Companies (Indian Accounting Standards) Rules, 2015, as amended (“Ind AS”) and other accounting principles generally accepted in India, of the consolidated state of affairs of the Group as at 31st March 2019, the consolidated profit, consolidated total comprehensive income, consolidated cash flows and consolidated changes in equity for the year ended on that date. Basis for Opinion 3. We conducted our audit of the Consolidated Ind AS Financial Statements in accordance with the Standards on Auditing (SAs) specified under section 143(10) of the Act. Our responsibilities under those Standards are further described in the Auditor’s Responsibilities for the Audit of the Consolidated Ind AS Financial Statements section of our report. We are independent of the Group in accordance with the Code of Ethics issued by the Institute of Chartered Accountants of India (ICAI) together with the independence requirements that are relevant to our audit of the Consolidated Financial Statements under the provisions of the Act and the Rules made thereunder and we have fulfilled our other ethical responsibilities in accordance with these requirements and the ICAI’s Code of Ethics. We believe that the audit evidence we have obtained is sufficient and appropriate to provide a basis for our audit opinion on the Consolidated Financial Statements.</t>
  </si>
  <si>
    <t>There exists a vigil mechanism to report genuine concerns in the Organisation. The Corporation has implemented the Whistle Blower Policy to ensure greater transparency in all aspects of the Corporation’s functioning. The objective of the policy is to build and strengthen a culture of transparency and to provide employees with a framework for responsible and secure reporting of improper activities. The vigil mechanism provides for adequate safeguards against victimisation of persons who use a mechanism and has provision for direct access to the Chairperson of the Audit Committee in appropriate or exceptional cases. The details of establishment of such a mechanism are disclosed in the Company’s web link: https://www.bharatpetroleum.co.in/images/files/ Whistle%20Blower%20policy.pdf</t>
  </si>
  <si>
    <t>To appoint a Director in place of Shri Padmakar Kappagantula, Director (DIN: 08021800), who retires by rotation and being eligible, offers himself for reappointment. 4) To authorize the Board of Directors of the Company to fix the remuneration of the Joint Statutory Auditors of the Company for the Financial Year 2019-20 in terms of the provisions of Section 139(5) read with Section 142 of the Companies Act, 2013 and to consider and, if thought fit, to pass the following Resolution, with or without modification(s), as an Ordinary Resolution: “RESOLVED THAT the Board of Directors of the Company be and is hereby authorised to decide and fix the remuneration of the Joint Statutory Auditors of the Company as appointed by the Comptroller &amp; Auditor General of India for the Financial Year 2019-20, as may be deemed fit by the Board.</t>
  </si>
  <si>
    <t>Shareholding of Directors and Key Managerial Personnel // Authorized 2,63,50,00,000 equity shares</t>
  </si>
  <si>
    <t>The directors are not holding more than 2% of shares in the company.</t>
  </si>
  <si>
    <t>Bharat Petroleum Corporation Ltd._BOIP005-Screenshot_2019-2020.png</t>
  </si>
  <si>
    <t>No number of Directorships held in other Companies comply with SEBI listing rules</t>
  </si>
  <si>
    <t>Bharat Petroleum Corporation Ltd._BUSC002-Screenshot_2019-2020.png</t>
  </si>
  <si>
    <t>Policy</t>
  </si>
  <si>
    <t>97; 98</t>
  </si>
  <si>
    <t>518; 219</t>
  </si>
  <si>
    <t>(v) Shareholding of Directors and Key Managerial Personnel SL NO NAME Shareholding at the beginning of the year(01.04.2018) Date Increase/ Decrease in Shareholding Reason Cumulative Shareholding during the year (01.04.2018-31.03.2019) No. of Shares % of Total Shares of the Company No.of Shares % of Total Shares of the Company Whole Time Directors 1 Shri D. Rajkumar Chairman &amp; Managing Director 3,600 01.04.2018 - - 3,600 0.00 31.03.2019 3,600 0.00 2 Shri R. Ramachandran Director (Refineries) 1,224 01.04.2018 - - 1,224 0.00 31.03.2019 1,224 0.00 3 Shri Ramesh Srinivasan Director (Marketing) (Up to 23.09.2018) 600 01.04.2018 - - 600 0.00 23.09.2019 600 0.00 4 Shri K. Sivakumar Director (Finance) (Up to 07.05.2018) &amp; CFO (Up to 13.11.2018) - 01.04.2018 - - - 0.00 13.11.2018 - 0.00 5 Shri K. Padmakar Director (Human Resources) - - 01.04.2018 - - 31.03.2019 - - 6 Shri Arun Kumar Singh Director (Marketing) (w.e.f. 01.10.2018) 2,100 - 01.10.2018 - - 2,100 0.00 31.03.2019 2,100 0.00 7 Shri Vijayagopal N. CFO (W.e.f 14.11.2018) Director (Finance) (w.e.f. 17.12.2018) 3,000 14.11.2018 - - 3,000 0.00 31.03.2019 3,000 0.00</t>
  </si>
  <si>
    <t>3600   +   1224   +   600   +   2100   +   3000   +   2137 =12,661; 12,661/2,63,50,00,000 =0.0000480</t>
  </si>
  <si>
    <t>BPCL has formulated specific procedures, processes and systems in place, under which the “Code of Conduct, Procedure and Disclosures for Prevention of Insider Trading in the Securities of BPCL” and “Code of Corporate Disclosure Practices” have been adopted. The policy formulated by BPCL on ethics, corruption and bribery prevention covers its entire Operations. All the management / non-management and contract employees must comply with all applicable laws.; . All
employees (100%) are communicated about the
anti-corruption policy and procedure regularly
and are imparted exclusive trainings on the
same. There is no bifurcated value available for
anti-corruption trainings, but the total number
of trainings conducted contains the data for
the same. The complete details on vigilance
information is available in the public domain.
Complaints including those received online, were
investigated both directly by Team Vigilance and
through Businesses / Entities within the stipulated
time frame.</t>
  </si>
  <si>
    <t>Sustainability Report_2018-2019</t>
  </si>
  <si>
    <t>18; 19</t>
  </si>
  <si>
    <t>Particulars Note No. 2019-20 2018-19 Income I) Revenue from operations 36 3,27,580.78 3,37,622.53 II) Other income 37 3,081.31 2,983.60 III) Total Income (I + II) 3,30,662.09 3,40,606.13</t>
  </si>
  <si>
    <t>` in Crores Particulars Note No. 2018-19 2017-18 Income I) Revenue from operations 36 3,37,622.53 2,77,270.54 II) Other income 37 2,983.60 2,911.10 III) Total Income (I + II) 3,40,606.13 2,80,181.64</t>
  </si>
  <si>
    <t>104, 105, 106, 107, 108</t>
  </si>
  <si>
    <t>113, 160</t>
  </si>
  <si>
    <t>118, 160</t>
  </si>
  <si>
    <t>104, 105, 106</t>
  </si>
  <si>
    <t>105, 106</t>
  </si>
  <si>
    <t>159, 160</t>
  </si>
  <si>
    <t>108, 109, 110</t>
  </si>
  <si>
    <t>YES</t>
  </si>
  <si>
    <t xml:space="preserve">The policy formulated by BPCL on ethics, prevention of corruption and bribery covers its entire Operations. All the management / non-management and contract employees comply with all applicable policies.; All employees (100%) are communicated about the anti-corruption policy and procedure
regularly and are imparted exclusive trainings on the same. </t>
  </si>
  <si>
    <t>M/s. CVK &amp; Associates, Chartered Accountants, Mumbai and M/s. Borkar &amp; Muzumdar, Chartered Accountants, Mumbai, were appointed as Statutory Auditors for the year 2019-20, by the Comptroller &amp; Auditor General of India (C&amp;AG), under the provisions of Section 139(5) of the Companies Act, 2013. They will hold office till conclusion of the ensuing AGM. The C&amp;AG has been approached for the appointment of Statutory Auditors for the financial year 2020-21.</t>
  </si>
  <si>
    <t xml:space="preserve">The Corporation has only one class of shares namely equity shares having a par value of ` 10 per share. Each holder of equity shares is entitled to one vote per equity share. </t>
  </si>
  <si>
    <t>The remote e-voting period begins on Thursday, 24th September, 2020, at 9:00 a.m. and ends on Sunday, 27th September, 2020, at 5:00 p.m. The remote e-voting module shall be disabled by NSDL for voting thereafter</t>
  </si>
  <si>
    <t xml:space="preserve">A Member entitled to attend and vote at the meeting is entitled to appoint a proxy to attend and vote on a poll instead of himself and the proxy need not be a Member of the Company. Since the present AGM is being held through VC / OAVM pursuant to the MCA Circulars, the facility to appoint a proxy to attend and cast a vote for the Member is not available. However, the Body Corporates are entitled to appoint authorised representatives to attend the AGM through VC/OAVM and participate thereat and cast their votes through e-voting. 3. Since the present AGM is being held through VC/OAVM, Proxy form, Attendance Slip and Route map are not enclosed to the notice. 4. The Explanatory Statements pursuant to Section 102 of the Companies Act, 2013 are annexed hereto. </t>
  </si>
  <si>
    <t xml:space="preserve">The role of the Stakeholders’ Relationship Committee is to specifically look into the redressal of grievances of shareholders, debenture holders (and other security holders) including complaints related to transfer of shares, non-receipt of Annual Report, non-receipt of declared dividends, etc. and other additional roles as covered under the Listing Regulations. </t>
  </si>
  <si>
    <t xml:space="preserve">Shri Bhumitra V. Dholakia, Designated Partner (C.P. No. 507) and in his absence, Shri Nrupang B. Dholakia, Designated Partner (C.P. No.12884) from Dholakia &amp; Associates LLP, Practising Company Secretaries has been appointed as the Scrutinizer to scrutinize the voting and remote e-voting process in a fair and transparent manner. </t>
  </si>
  <si>
    <t>BPCL took the initiative to introduce Corporate Governance in the organisation during the year 1996 itself, by constituting an Audit Compliance Committee. The said Committee was reconstituted and renamed as Audit Committee in the year 2000 and the role, powers and functions of the Audit Committee were specified and approved by the Board. The role of the Audit Committee covers all matters specified in Regulation 18 read with Part C of Schedule II of the Listing Regulations, Section 177 of the Companies Act, 2013 and Guidelines on Corporate Governance for Central Public Sector Enterprises. The role and responsibilities of the Audit Committee include the following: 1) Overseeing the Company’s financial reporting process and disclosure of its financial information to ensure that the financial statements are correct, sufficient and credible; 2) Recommending to the Board the fixation of audit fees; 3) Approval of payment to Statutory Auditors for any other services rendered by them;</t>
  </si>
  <si>
    <t>BPCL, being a Government Company, the performance evaluation of the Directors is carried out by
the Administrative Ministry (MoP&amp;NG), Government of India, as per applicable Government guidelines.</t>
  </si>
  <si>
    <t xml:space="preserve">Bharat Oman Refineries Limited (BORL) is a Joint Venture Company between Bharat Petroleum Corporation Limited (BPCL) and Oman Oil Company (OOC). The present shareholding of the Company as on 31st March 2019 is 50% each by BPCL and OOC. BORL is a related party within the meaning of Section 2(76) of the Companies Act, 2013 and Regulation 23(1) of the Securities and Exchange Board of India (Listing Obligations and Disclosure Requirements) Regulations, 2015 (“the Listing Regulations”). In terms of the Listing Regulations, the contracts, arrangements and transactions relating to transfer or receipt of products, goods, materials, services, other resources and obligations with BORL are material in nature if the transactions entered into or to be entered into individually or taken together with previous transactions during the Financial Year exceeds ten percent of the annual consolidated turnover of the Company as per the last audited financial statements of the Company. </t>
  </si>
  <si>
    <t>Percentile</t>
  </si>
  <si>
    <t>MACR019</t>
  </si>
  <si>
    <t>Total Key Management Personel total share based compensation</t>
  </si>
  <si>
    <t>Total Key Management Personel's total share based compensation</t>
  </si>
  <si>
    <t>BUSP010</t>
  </si>
  <si>
    <t xml:space="preserve">Whistle blower preotection </t>
  </si>
  <si>
    <t>Does the company have a whistle blower protection program?</t>
  </si>
  <si>
    <t>Annual report_2019-2021</t>
  </si>
  <si>
    <t xml:space="preserve">NA </t>
  </si>
  <si>
    <t>108, 109, 111</t>
  </si>
  <si>
    <t>COMC009</t>
  </si>
  <si>
    <t>AUDC007</t>
  </si>
  <si>
    <t>COMP005</t>
  </si>
  <si>
    <t>COMP006</t>
  </si>
  <si>
    <t>COMP007</t>
  </si>
  <si>
    <t>AUDP002</t>
  </si>
  <si>
    <t>BUSN002</t>
  </si>
  <si>
    <t>Year on year change in revenue</t>
  </si>
  <si>
    <t>Year on year change in CEO compensation</t>
  </si>
  <si>
    <t>Ratio of change in CEO compensation to change in revenue</t>
  </si>
  <si>
    <t>Whistleblower policy_2019-2020</t>
  </si>
  <si>
    <t>NA</t>
  </si>
  <si>
    <t>https://www.bharatpetroleum.com/images/files/Whistle%20Blower%20policy.pdf</t>
  </si>
  <si>
    <t>The vigil mechanism provides for adequate safeguards
against victimisation of persons who use a mechanism
and has provision for direct access to the Chairperson
of the Audit Committee in appropriate or exceptional
cases. The details of establishment of such a
mechanism are disclosed in the Company’s web link:
https://www.bharatpetroleum.co.in/images/files/
Whistle%20Blower%20policy.pdf</t>
  </si>
  <si>
    <t>Detail about the whistleblower protection available in whistleblower policy document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</si>
</sst>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yy\ "/>
    <numFmt numFmtId="165" formatCode="d\-mmm\-yyyy"/>
    <numFmt numFmtId="166" formatCode="0.000000"/>
    <numFmt numFmtId="167" formatCode="0.0000000"/>
    <numFmt numFmtId="168" formatCode="0.00000"/>
  </numFmts>
  <fonts count="24">
    <font>
      <sz val="12"/>
      <color theme="1"/>
      <name val="Calibri"/>
      <family val="2"/>
      <scheme val="minor"/>
    </font>
    <font>
      <sz val="11"/>
      <color theme="1"/>
      <name val="Calibri"/>
      <family val="2"/>
      <scheme val="minor"/>
    </font>
    <font>
      <sz val="8"/>
      <name val="Calibri"/>
      <family val="2"/>
    </font>
    <font>
      <sz val="11"/>
      <color indexed="8"/>
      <name val="Calibri"/>
      <family val="2"/>
    </font>
    <font>
      <sz val="10"/>
      <color rgb="FF000000"/>
      <name val="Arial"/>
      <family val="2"/>
    </font>
    <font>
      <sz val="11"/>
      <color theme="1"/>
      <name val="Calibri"/>
      <family val="2"/>
      <scheme val="minor"/>
    </font>
    <font>
      <b/>
      <sz val="12"/>
      <color theme="1"/>
      <name val="Calibri"/>
      <family val="2"/>
      <scheme val="minor"/>
    </font>
    <font>
      <sz val="12"/>
      <color rgb="FF000000"/>
      <name val="Calibri"/>
      <family val="2"/>
      <scheme val="minor"/>
    </font>
    <font>
      <sz val="11"/>
      <color rgb="FF000000"/>
      <name val="Calibri"/>
      <family val="2"/>
    </font>
    <font>
      <sz val="11"/>
      <color theme="1"/>
      <name val="Calibri"/>
      <family val="2"/>
    </font>
    <font>
      <sz val="11"/>
      <color rgb="FF000000"/>
      <name val="Calibri"/>
      <family val="2"/>
      <scheme val="minor"/>
    </font>
    <font>
      <b/>
      <sz val="12"/>
      <color rgb="FF000000"/>
      <name val="Calibri"/>
      <family val="2"/>
      <scheme val="minor"/>
    </font>
    <font>
      <b/>
      <sz val="14"/>
      <color theme="1"/>
      <name val="Calibri"/>
      <family val="2"/>
      <scheme val="minor"/>
    </font>
    <font>
      <u/>
      <sz val="11"/>
      <color indexed="8"/>
      <name val="Calibri"/>
      <family val="2"/>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u/>
      <sz val="12"/>
      <color theme="10"/>
      <name val="Calibri"/>
      <family val="2"/>
      <scheme val="minor"/>
    </font>
    <font>
      <sz val="11"/>
      <color theme="1"/>
      <name val="Calibri (Body)"/>
    </font>
    <font>
      <sz val="11"/>
      <color rgb="FF000000"/>
      <name val="Calibri (Body)"/>
    </font>
    <font>
      <u/>
      <sz val="11"/>
      <color theme="10"/>
      <name val="Calibri (Body)"/>
    </font>
    <font>
      <sz val="12"/>
      <color theme="1"/>
      <name val="Calibri"/>
      <family val="2"/>
      <scheme val="minor"/>
    </font>
  </fonts>
  <fills count="10">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8" tint="0.59999389629810485"/>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00"/>
        <bgColor rgb="FF000000"/>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FFC000"/>
      </left>
      <right/>
      <top/>
      <bottom/>
      <diagonal/>
    </border>
  </borders>
  <cellStyleXfs count="5">
    <xf numFmtId="0" fontId="0" fillId="0" borderId="0"/>
    <xf numFmtId="0" fontId="4" fillId="0" borderId="0"/>
    <xf numFmtId="0" fontId="5" fillId="0" borderId="0"/>
    <xf numFmtId="0" fontId="19" fillId="0" borderId="0" applyNumberFormat="0" applyFill="0" applyBorder="0" applyAlignment="0" applyProtection="0"/>
    <xf numFmtId="9" fontId="23" fillId="0" borderId="0" applyFont="0" applyFill="0" applyBorder="0" applyAlignment="0" applyProtection="0"/>
  </cellStyleXfs>
  <cellXfs count="180">
    <xf numFmtId="0" fontId="0" fillId="0" borderId="0" xfId="0"/>
    <xf numFmtId="0" fontId="7" fillId="0" borderId="1" xfId="0" applyFont="1" applyBorder="1" applyAlignment="1">
      <alignment horizontal="left" vertical="center"/>
    </xf>
    <xf numFmtId="0" fontId="0" fillId="0" borderId="0" xfId="0" applyAlignment="1">
      <alignment vertical="center"/>
    </xf>
    <xf numFmtId="0" fontId="8" fillId="0" borderId="2" xfId="0" applyFont="1" applyBorder="1" applyAlignment="1">
      <alignment horizontal="left" vertical="center" wrapText="1"/>
    </xf>
    <xf numFmtId="0" fontId="8" fillId="0" borderId="2" xfId="2" applyFont="1" applyBorder="1" applyAlignment="1">
      <alignment vertical="center" wrapText="1"/>
    </xf>
    <xf numFmtId="0" fontId="8" fillId="0" borderId="2" xfId="2" applyFont="1" applyBorder="1" applyAlignment="1">
      <alignment horizontal="center" vertical="center" wrapText="1"/>
    </xf>
    <xf numFmtId="0" fontId="9" fillId="0" borderId="2" xfId="2" applyFont="1" applyBorder="1" applyAlignment="1">
      <alignment vertical="center" wrapText="1"/>
    </xf>
    <xf numFmtId="0" fontId="0" fillId="0" borderId="2" xfId="0" applyBorder="1" applyAlignment="1">
      <alignment horizontal="center" vertical="center"/>
    </xf>
    <xf numFmtId="0" fontId="10" fillId="0" borderId="2" xfId="0" applyFont="1" applyBorder="1" applyAlignment="1">
      <alignment horizontal="center" vertical="center" wrapText="1"/>
    </xf>
    <xf numFmtId="0" fontId="11" fillId="2" borderId="0" xfId="0" applyFont="1" applyFill="1" applyAlignment="1">
      <alignment horizontal="center" vertical="center" wrapText="1"/>
    </xf>
    <xf numFmtId="0" fontId="11" fillId="2" borderId="0" xfId="0" applyFont="1" applyFill="1" applyAlignment="1">
      <alignment horizontal="center" vertical="center"/>
    </xf>
    <xf numFmtId="0" fontId="11" fillId="2" borderId="0" xfId="0" applyFont="1" applyFill="1" applyAlignment="1">
      <alignment horizontal="center"/>
    </xf>
    <xf numFmtId="0" fontId="0" fillId="0" borderId="0" xfId="0" applyAlignment="1"/>
    <xf numFmtId="0" fontId="8" fillId="0" borderId="2" xfId="2" applyFont="1" applyFill="1" applyBorder="1" applyAlignment="1">
      <alignment vertical="center" wrapText="1"/>
    </xf>
    <xf numFmtId="0" fontId="11" fillId="2" borderId="0" xfId="0" applyFont="1" applyFill="1" applyAlignment="1">
      <alignment horizontal="left" vertical="center"/>
    </xf>
    <xf numFmtId="0" fontId="0" fillId="0" borderId="0" xfId="0" applyFont="1" applyAlignment="1">
      <alignment horizontal="left" vertical="center"/>
    </xf>
    <xf numFmtId="0" fontId="0" fillId="0" borderId="2" xfId="0" applyBorder="1" applyAlignment="1">
      <alignment horizontal="left" vertical="center"/>
    </xf>
    <xf numFmtId="0" fontId="11" fillId="3" borderId="0" xfId="0" applyFont="1" applyFill="1" applyAlignment="1">
      <alignment horizontal="center" vertical="center"/>
    </xf>
    <xf numFmtId="0" fontId="10" fillId="0" borderId="0" xfId="0" applyFont="1" applyAlignment="1">
      <alignment horizontal="left" wrapText="1"/>
    </xf>
    <xf numFmtId="0" fontId="0" fillId="0" borderId="0" xfId="0" applyAlignment="1">
      <alignment wrapText="1"/>
    </xf>
    <xf numFmtId="0" fontId="6" fillId="0" borderId="0" xfId="0" applyFont="1" applyAlignment="1">
      <alignment wrapText="1"/>
    </xf>
    <xf numFmtId="0" fontId="0" fillId="0" borderId="2" xfId="0" applyBorder="1" applyAlignment="1"/>
    <xf numFmtId="0" fontId="11" fillId="4" borderId="2" xfId="0" applyFont="1" applyFill="1" applyBorder="1" applyAlignment="1">
      <alignment horizontal="left" vertical="center"/>
    </xf>
    <xf numFmtId="0" fontId="0" fillId="0" borderId="0" xfId="0" applyFill="1" applyAlignment="1">
      <alignment horizontal="left" vertical="center"/>
    </xf>
    <xf numFmtId="0" fontId="3" fillId="0" borderId="2" xfId="0" applyFont="1" applyBorder="1" applyAlignment="1">
      <alignment horizontal="left" vertical="center" wrapText="1"/>
    </xf>
    <xf numFmtId="0" fontId="3" fillId="0" borderId="2" xfId="2"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center"/>
    </xf>
    <xf numFmtId="0" fontId="11" fillId="2" borderId="0" xfId="0" applyFont="1" applyFill="1" applyAlignment="1">
      <alignment horizontal="center" vertical="center"/>
    </xf>
    <xf numFmtId="0" fontId="13" fillId="0" borderId="2" xfId="2" applyFont="1" applyBorder="1" applyAlignment="1">
      <alignment horizontal="left" vertical="center" wrapText="1"/>
    </xf>
    <xf numFmtId="0" fontId="8" fillId="0" borderId="2" xfId="2" applyFont="1" applyBorder="1" applyAlignment="1">
      <alignment vertical="center"/>
    </xf>
    <xf numFmtId="0" fontId="8" fillId="0" borderId="2" xfId="0" applyFont="1" applyFill="1" applyBorder="1" applyAlignment="1">
      <alignment horizontal="left" vertical="center" wrapText="1"/>
    </xf>
    <xf numFmtId="0" fontId="0" fillId="0" borderId="0" xfId="0" applyAlignment="1">
      <alignment horizontal="left"/>
    </xf>
    <xf numFmtId="0" fontId="0" fillId="0" borderId="0" xfId="0" applyFont="1" applyAlignment="1">
      <alignment horizontal="left"/>
    </xf>
    <xf numFmtId="0" fontId="14" fillId="0" borderId="4" xfId="0" applyFont="1" applyFill="1" applyBorder="1"/>
    <xf numFmtId="0" fontId="18" fillId="0" borderId="2" xfId="0" applyFont="1" applyBorder="1" applyAlignment="1" applyProtection="1">
      <alignment horizontal="left" vertical="center"/>
      <protection locked="0"/>
    </xf>
    <xf numFmtId="0" fontId="18" fillId="0" borderId="2" xfId="0" applyFont="1" applyBorder="1" applyAlignment="1" applyProtection="1">
      <alignment vertical="center"/>
      <protection locked="0"/>
    </xf>
    <xf numFmtId="0" fontId="11" fillId="2" borderId="0" xfId="0" applyFont="1" applyFill="1" applyAlignment="1">
      <alignment vertical="center"/>
    </xf>
    <xf numFmtId="0" fontId="0" fillId="0" borderId="0" xfId="0" applyAlignment="1">
      <alignment horizontal="center" vertical="center"/>
    </xf>
    <xf numFmtId="0" fontId="14" fillId="0" borderId="0" xfId="0" applyFont="1" applyAlignment="1" applyProtection="1">
      <protection locked="0"/>
    </xf>
    <xf numFmtId="0" fontId="11" fillId="2" borderId="0" xfId="0" applyFont="1" applyFill="1" applyAlignment="1"/>
    <xf numFmtId="0" fontId="16" fillId="7" borderId="1" xfId="0" applyFont="1" applyFill="1" applyBorder="1" applyAlignment="1">
      <alignment horizontal="center" wrapText="1"/>
    </xf>
    <xf numFmtId="0" fontId="17" fillId="0" borderId="2" xfId="0" applyFont="1" applyBorder="1" applyAlignment="1"/>
    <xf numFmtId="0" fontId="18" fillId="0" borderId="2" xfId="0" applyFont="1" applyBorder="1" applyAlignment="1" applyProtection="1">
      <alignment horizontal="left"/>
      <protection locked="0"/>
    </xf>
    <xf numFmtId="0" fontId="18" fillId="0" borderId="2" xfId="0" applyFont="1" applyBorder="1" applyAlignment="1" applyProtection="1">
      <protection locked="0"/>
    </xf>
    <xf numFmtId="0" fontId="0" fillId="0" borderId="0" xfId="0" applyFill="1" applyAlignment="1">
      <alignment vertical="center"/>
    </xf>
    <xf numFmtId="0" fontId="14" fillId="0" borderId="0" xfId="0" applyFont="1" applyAlignment="1" applyProtection="1">
      <alignment vertical="center"/>
      <protection locked="0"/>
    </xf>
    <xf numFmtId="0" fontId="17" fillId="0" borderId="2"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14" fillId="0" borderId="0" xfId="0" applyFont="1" applyBorder="1" applyProtection="1">
      <protection locked="0"/>
    </xf>
    <xf numFmtId="0" fontId="0" fillId="0" borderId="8" xfId="0" applyBorder="1" applyAlignment="1">
      <alignment horizontal="left" vertical="center"/>
    </xf>
    <xf numFmtId="0" fontId="11" fillId="2" borderId="8" xfId="0" applyFont="1" applyFill="1" applyBorder="1" applyAlignment="1">
      <alignment vertical="center"/>
    </xf>
    <xf numFmtId="0" fontId="0" fillId="0" borderId="8" xfId="0" applyBorder="1" applyAlignment="1">
      <alignment vertical="center"/>
    </xf>
    <xf numFmtId="0" fontId="11" fillId="2" borderId="8" xfId="0" applyFont="1" applyFill="1" applyBorder="1" applyAlignment="1"/>
    <xf numFmtId="0" fontId="0" fillId="0" borderId="8" xfId="0" applyBorder="1" applyAlignment="1">
      <alignment horizontal="left"/>
    </xf>
    <xf numFmtId="0" fontId="0" fillId="0" borderId="8" xfId="0" applyBorder="1"/>
    <xf numFmtId="0" fontId="0" fillId="0" borderId="2"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9" fillId="0" borderId="2" xfId="2" applyFont="1" applyBorder="1" applyAlignment="1">
      <alignment horizontal="left" vertical="center"/>
    </xf>
    <xf numFmtId="0" fontId="8" fillId="0" borderId="2" xfId="2" applyFont="1" applyBorder="1" applyAlignment="1">
      <alignment horizontal="left" vertical="center"/>
    </xf>
    <xf numFmtId="0" fontId="8" fillId="0" borderId="2" xfId="0" applyFont="1" applyBorder="1" applyAlignment="1">
      <alignment horizontal="left" vertical="center"/>
    </xf>
    <xf numFmtId="0" fontId="14" fillId="0" borderId="0" xfId="0" applyFont="1" applyBorder="1" applyAlignment="1" applyProtection="1">
      <protection locked="0"/>
    </xf>
    <xf numFmtId="0" fontId="8" fillId="0" borderId="2" xfId="0" applyFont="1" applyFill="1" applyBorder="1" applyAlignment="1">
      <alignment horizontal="left" vertical="center"/>
    </xf>
    <xf numFmtId="0" fontId="9" fillId="0" borderId="2" xfId="2" applyFont="1" applyBorder="1" applyAlignment="1">
      <alignment vertical="center"/>
    </xf>
    <xf numFmtId="0" fontId="8" fillId="0" borderId="2" xfId="2" applyFont="1" applyBorder="1" applyAlignment="1">
      <alignment horizontal="center" vertical="center"/>
    </xf>
    <xf numFmtId="0" fontId="8" fillId="0" borderId="2" xfId="2" applyFont="1" applyBorder="1" applyAlignment="1"/>
    <xf numFmtId="0" fontId="0" fillId="0" borderId="2" xfId="0" applyFill="1" applyBorder="1" applyAlignment="1">
      <alignment horizontal="left" vertical="center"/>
    </xf>
    <xf numFmtId="0" fontId="8" fillId="0" borderId="4" xfId="2" applyFont="1" applyBorder="1" applyAlignment="1">
      <alignment vertical="center"/>
    </xf>
    <xf numFmtId="14" fontId="0" fillId="0" borderId="2" xfId="0" applyNumberFormat="1" applyBorder="1" applyAlignment="1">
      <alignment horizontal="center" vertical="center"/>
    </xf>
    <xf numFmtId="0" fontId="0" fillId="0" borderId="2" xfId="0" applyBorder="1" applyAlignment="1">
      <alignment vertical="center"/>
    </xf>
    <xf numFmtId="0" fontId="12" fillId="4" borderId="0" xfId="0" applyFont="1" applyFill="1" applyAlignment="1">
      <alignment horizontal="center" vertical="center"/>
    </xf>
    <xf numFmtId="0" fontId="11" fillId="0" borderId="3" xfId="0" applyFont="1" applyBorder="1" applyAlignment="1">
      <alignment horizontal="left" vertical="center"/>
    </xf>
    <xf numFmtId="0" fontId="6" fillId="0" borderId="1" xfId="0" applyFont="1" applyBorder="1" applyAlignment="1">
      <alignment horizontal="left" vertical="center"/>
    </xf>
    <xf numFmtId="0" fontId="16" fillId="7" borderId="1" xfId="0" applyFont="1" applyFill="1" applyBorder="1" applyAlignment="1">
      <alignment horizontal="center" vertical="center"/>
    </xf>
    <xf numFmtId="0" fontId="0" fillId="0" borderId="2" xfId="0" applyFill="1" applyBorder="1" applyAlignment="1"/>
    <xf numFmtId="0" fontId="0" fillId="0" borderId="2" xfId="0" applyFill="1" applyBorder="1" applyAlignment="1">
      <alignment vertical="center"/>
    </xf>
    <xf numFmtId="0" fontId="8" fillId="0" borderId="2" xfId="2" applyFont="1" applyFill="1" applyBorder="1" applyAlignment="1">
      <alignment vertical="center"/>
    </xf>
    <xf numFmtId="14" fontId="0" fillId="0" borderId="2" xfId="0" applyNumberFormat="1" applyFill="1" applyBorder="1" applyAlignment="1"/>
    <xf numFmtId="3" fontId="0" fillId="0" borderId="2" xfId="0" applyNumberFormat="1" applyFill="1" applyBorder="1" applyAlignment="1"/>
    <xf numFmtId="14" fontId="0" fillId="0" borderId="2" xfId="0" applyNumberFormat="1" applyFill="1" applyBorder="1" applyAlignment="1">
      <alignment vertical="center"/>
    </xf>
    <xf numFmtId="0" fontId="0" fillId="0" borderId="0" xfId="0" applyFill="1" applyBorder="1" applyAlignment="1"/>
    <xf numFmtId="3" fontId="0" fillId="0" borderId="2" xfId="0" applyNumberFormat="1" applyFill="1" applyBorder="1" applyAlignment="1">
      <alignment vertical="center"/>
    </xf>
    <xf numFmtId="0" fontId="0" fillId="0" borderId="5" xfId="0" applyBorder="1" applyAlignment="1">
      <alignment vertical="center"/>
    </xf>
    <xf numFmtId="0" fontId="14" fillId="0" borderId="0" xfId="0" applyFont="1" applyBorder="1" applyAlignment="1" applyProtection="1">
      <alignment vertical="center"/>
      <protection locked="0"/>
    </xf>
    <xf numFmtId="0" fontId="0" fillId="0" borderId="0" xfId="0" applyAlignment="1">
      <alignment vertical="center" wrapText="1"/>
    </xf>
    <xf numFmtId="0" fontId="0" fillId="0" borderId="0" xfId="0" applyAlignment="1">
      <alignment horizontal="center" vertical="center" wrapText="1"/>
    </xf>
    <xf numFmtId="0" fontId="0" fillId="0" borderId="8" xfId="0" applyBorder="1" applyAlignment="1">
      <alignment horizontal="left" vertical="center" wrapText="1"/>
    </xf>
    <xf numFmtId="0" fontId="14" fillId="0" borderId="0" xfId="0" applyFont="1" applyBorder="1" applyAlignment="1" applyProtection="1">
      <alignment vertical="center" wrapText="1"/>
      <protection locked="0"/>
    </xf>
    <xf numFmtId="0" fontId="18" fillId="0" borderId="2" xfId="0" applyFont="1" applyBorder="1" applyAlignment="1" applyProtection="1">
      <alignment vertical="center" wrapText="1"/>
      <protection locked="0"/>
    </xf>
    <xf numFmtId="0" fontId="0" fillId="0" borderId="2" xfId="0" applyBorder="1"/>
    <xf numFmtId="0" fontId="0" fillId="0" borderId="2" xfId="0" applyBorder="1" applyAlignment="1">
      <alignment wrapText="1"/>
    </xf>
    <xf numFmtId="0" fontId="0" fillId="0" borderId="2" xfId="0" applyBorder="1" applyAlignment="1">
      <alignment vertical="center" wrapText="1"/>
    </xf>
    <xf numFmtId="0" fontId="8" fillId="0" borderId="5" xfId="2" applyFont="1" applyBorder="1" applyAlignment="1">
      <alignment vertical="center"/>
    </xf>
    <xf numFmtId="3" fontId="0" fillId="0" borderId="2" xfId="0" applyNumberFormat="1" applyBorder="1"/>
    <xf numFmtId="0" fontId="9" fillId="0" borderId="2" xfId="2" applyFont="1" applyFill="1" applyBorder="1" applyAlignment="1">
      <alignment vertical="center"/>
    </xf>
    <xf numFmtId="0" fontId="0" fillId="0" borderId="2" xfId="0" applyFill="1" applyBorder="1" applyAlignment="1">
      <alignment horizontal="center" vertical="center"/>
    </xf>
    <xf numFmtId="14" fontId="0" fillId="0" borderId="2" xfId="0" applyNumberFormat="1" applyFill="1" applyBorder="1" applyAlignment="1">
      <alignment horizontal="center" vertical="center"/>
    </xf>
    <xf numFmtId="0" fontId="5" fillId="0" borderId="2" xfId="2" applyFill="1" applyBorder="1" applyAlignment="1">
      <alignment vertical="center"/>
    </xf>
    <xf numFmtId="3" fontId="0" fillId="0" borderId="2" xfId="0" applyNumberFormat="1" applyFill="1" applyBorder="1"/>
    <xf numFmtId="0" fontId="7" fillId="0" borderId="2" xfId="0" applyNumberFormat="1" applyFont="1" applyFill="1" applyBorder="1"/>
    <xf numFmtId="0" fontId="7" fillId="0" borderId="2" xfId="0" applyNumberFormat="1" applyFont="1" applyFill="1" applyBorder="1" applyAlignment="1">
      <alignment vertical="center"/>
    </xf>
    <xf numFmtId="164" fontId="0" fillId="0" borderId="2" xfId="0" applyNumberFormat="1" applyBorder="1" applyAlignment="1">
      <alignment vertical="center"/>
    </xf>
    <xf numFmtId="0" fontId="0" fillId="0" borderId="2" xfId="0" applyNumberFormat="1" applyBorder="1" applyAlignment="1">
      <alignment vertical="center"/>
    </xf>
    <xf numFmtId="3" fontId="0" fillId="0" borderId="2" xfId="0" applyNumberFormat="1" applyBorder="1" applyAlignment="1">
      <alignment vertical="center"/>
    </xf>
    <xf numFmtId="14" fontId="0" fillId="0" borderId="2" xfId="0" applyNumberFormat="1" applyBorder="1" applyAlignment="1">
      <alignment horizontal="left" vertical="center"/>
    </xf>
    <xf numFmtId="3" fontId="0" fillId="0" borderId="2" xfId="0" applyNumberFormat="1" applyBorder="1" applyAlignment="1"/>
    <xf numFmtId="0" fontId="8" fillId="0" borderId="2" xfId="2" applyFont="1" applyFill="1" applyBorder="1" applyAlignment="1"/>
    <xf numFmtId="0" fontId="8" fillId="0" borderId="2" xfId="0" applyFont="1" applyBorder="1" applyAlignment="1">
      <alignment horizontal="left"/>
    </xf>
    <xf numFmtId="0" fontId="11" fillId="2" borderId="2" xfId="0" applyFont="1" applyFill="1" applyBorder="1" applyAlignment="1">
      <alignment horizontal="center"/>
    </xf>
    <xf numFmtId="14" fontId="0" fillId="0" borderId="2" xfId="0" applyNumberFormat="1" applyBorder="1" applyAlignment="1">
      <alignment horizontal="center" vertical="center" wrapText="1"/>
    </xf>
    <xf numFmtId="0" fontId="0" fillId="0" borderId="2" xfId="0" applyBorder="1" applyAlignment="1">
      <alignment horizontal="left" vertical="center" wrapText="1"/>
    </xf>
    <xf numFmtId="0" fontId="6" fillId="0" borderId="2" xfId="0" applyFont="1" applyBorder="1" applyAlignment="1"/>
    <xf numFmtId="0" fontId="19" fillId="0" borderId="2" xfId="3" applyBorder="1" applyAlignment="1">
      <alignment vertical="center"/>
    </xf>
    <xf numFmtId="3" fontId="8" fillId="0" borderId="2" xfId="2" applyNumberFormat="1" applyFont="1" applyFill="1" applyBorder="1" applyAlignment="1">
      <alignment vertical="center"/>
    </xf>
    <xf numFmtId="0" fontId="20" fillId="0" borderId="2" xfId="2" applyFont="1" applyBorder="1" applyAlignment="1">
      <alignment horizontal="left" vertical="center"/>
    </xf>
    <xf numFmtId="0" fontId="21" fillId="0" borderId="2" xfId="2" applyFont="1" applyBorder="1" applyAlignment="1">
      <alignment horizontal="left" vertical="center"/>
    </xf>
    <xf numFmtId="0" fontId="21" fillId="0" borderId="2" xfId="0" applyFont="1" applyBorder="1" applyAlignment="1">
      <alignment horizontal="left" vertical="center"/>
    </xf>
    <xf numFmtId="0" fontId="20" fillId="0" borderId="2" xfId="0" applyFont="1" applyBorder="1" applyAlignment="1">
      <alignment horizontal="left" vertical="center"/>
    </xf>
    <xf numFmtId="0" fontId="21" fillId="0" borderId="2" xfId="1" applyFont="1" applyBorder="1" applyAlignment="1">
      <alignment horizontal="left" vertical="center"/>
    </xf>
    <xf numFmtId="0" fontId="20" fillId="0" borderId="6" xfId="0" applyFont="1" applyBorder="1" applyAlignment="1">
      <alignment horizontal="left" vertical="center"/>
    </xf>
    <xf numFmtId="14" fontId="20" fillId="0" borderId="2" xfId="0" applyNumberFormat="1" applyFont="1" applyBorder="1" applyAlignment="1">
      <alignment horizontal="left" vertical="center"/>
    </xf>
    <xf numFmtId="0" fontId="22" fillId="0" borderId="2" xfId="3" applyFont="1" applyBorder="1" applyAlignment="1">
      <alignment horizontal="left" vertical="center"/>
    </xf>
    <xf numFmtId="0" fontId="20" fillId="0" borderId="2" xfId="0" applyFont="1" applyBorder="1" applyAlignment="1">
      <alignment horizontal="center" vertical="center"/>
    </xf>
    <xf numFmtId="0" fontId="0" fillId="0" borderId="6" xfId="0" applyBorder="1" applyAlignment="1">
      <alignment horizontal="right" vertical="center"/>
    </xf>
    <xf numFmtId="3" fontId="20" fillId="0" borderId="2" xfId="0" applyNumberFormat="1" applyFont="1" applyBorder="1" applyAlignment="1">
      <alignment horizontal="left" vertical="center"/>
    </xf>
    <xf numFmtId="0" fontId="20" fillId="5" borderId="6" xfId="0" applyFont="1" applyFill="1" applyBorder="1" applyAlignment="1">
      <alignment horizontal="left" vertical="center"/>
    </xf>
    <xf numFmtId="0" fontId="20" fillId="0" borderId="2" xfId="0" applyFont="1" applyBorder="1" applyAlignment="1">
      <alignment vertical="center"/>
    </xf>
    <xf numFmtId="3" fontId="20" fillId="0" borderId="2" xfId="0" applyNumberFormat="1" applyFont="1" applyBorder="1" applyAlignment="1">
      <alignment vertical="center"/>
    </xf>
    <xf numFmtId="0" fontId="20" fillId="5" borderId="2" xfId="0" applyFont="1" applyFill="1" applyBorder="1" applyAlignment="1">
      <alignment vertical="center"/>
    </xf>
    <xf numFmtId="0" fontId="22" fillId="0" borderId="2" xfId="3" applyFont="1" applyBorder="1" applyAlignment="1">
      <alignment vertical="center"/>
    </xf>
    <xf numFmtId="164" fontId="20" fillId="0" borderId="2" xfId="0" applyNumberFormat="1" applyFont="1" applyBorder="1" applyAlignment="1">
      <alignment horizontal="left" vertical="center"/>
    </xf>
    <xf numFmtId="0" fontId="20" fillId="5" borderId="2" xfId="0" applyFont="1" applyFill="1" applyBorder="1" applyAlignment="1">
      <alignment horizontal="left" vertical="center"/>
    </xf>
    <xf numFmtId="165" fontId="20" fillId="0" borderId="2" xfId="0" applyNumberFormat="1" applyFont="1" applyBorder="1" applyAlignment="1">
      <alignment horizontal="left" vertical="center"/>
    </xf>
    <xf numFmtId="0" fontId="20" fillId="0" borderId="0" xfId="0" applyFont="1" applyAlignment="1">
      <alignment horizontal="right" vertical="center"/>
    </xf>
    <xf numFmtId="0" fontId="20" fillId="0" borderId="2" xfId="0" applyFont="1" applyBorder="1" applyAlignment="1">
      <alignment vertical="center" wrapText="1"/>
    </xf>
    <xf numFmtId="0" fontId="20" fillId="0" borderId="2" xfId="0" applyFont="1" applyBorder="1" applyAlignment="1">
      <alignment horizontal="left" vertical="center" wrapText="1"/>
    </xf>
    <xf numFmtId="0" fontId="0" fillId="5" borderId="2" xfId="0" applyFill="1" applyBorder="1" applyAlignment="1">
      <alignment vertical="center"/>
    </xf>
    <xf numFmtId="0" fontId="1" fillId="0" borderId="0" xfId="0" applyFont="1" applyAlignment="1">
      <alignment horizontal="right" vertical="center"/>
    </xf>
    <xf numFmtId="0" fontId="0" fillId="5" borderId="6" xfId="0" applyFill="1" applyBorder="1" applyAlignment="1">
      <alignment horizontal="right" vertical="center"/>
    </xf>
    <xf numFmtId="15" fontId="0" fillId="0" borderId="0" xfId="0" applyNumberFormat="1" applyAlignment="1">
      <alignment horizontal="left" vertical="center"/>
    </xf>
    <xf numFmtId="0" fontId="0" fillId="0" borderId="5" xfId="0" applyFill="1" applyBorder="1" applyAlignment="1">
      <alignment vertical="center"/>
    </xf>
    <xf numFmtId="0" fontId="0" fillId="0" borderId="5" xfId="0" applyFill="1" applyBorder="1" applyAlignment="1"/>
    <xf numFmtId="0" fontId="8" fillId="0" borderId="5" xfId="2" applyFont="1" applyFill="1" applyBorder="1" applyAlignment="1">
      <alignment vertical="center"/>
    </xf>
    <xf numFmtId="0" fontId="7" fillId="0" borderId="5" xfId="0" applyNumberFormat="1" applyFont="1" applyFill="1" applyBorder="1"/>
    <xf numFmtId="0" fontId="11" fillId="2" borderId="2" xfId="0" applyFont="1" applyFill="1" applyBorder="1" applyAlignment="1">
      <alignment horizontal="center" vertical="center"/>
    </xf>
    <xf numFmtId="10" fontId="0" fillId="0" borderId="0" xfId="0" applyNumberFormat="1" applyAlignment="1">
      <alignment vertical="center"/>
    </xf>
    <xf numFmtId="10" fontId="11" fillId="2" borderId="0" xfId="0" applyNumberFormat="1" applyFont="1" applyFill="1" applyAlignment="1">
      <alignment horizontal="center"/>
    </xf>
    <xf numFmtId="10" fontId="20" fillId="0" borderId="0" xfId="0" applyNumberFormat="1" applyFont="1" applyBorder="1" applyAlignment="1">
      <alignment horizontal="left" vertical="center"/>
    </xf>
    <xf numFmtId="0" fontId="8" fillId="0" borderId="2" xfId="2" applyFont="1" applyBorder="1"/>
    <xf numFmtId="0" fontId="8" fillId="0" borderId="2" xfId="1" applyFont="1" applyBorder="1" applyAlignment="1">
      <alignment horizontal="left" vertical="center"/>
    </xf>
    <xf numFmtId="3" fontId="0" fillId="0" borderId="5" xfId="0" applyNumberFormat="1" applyFill="1" applyBorder="1" applyAlignment="1"/>
    <xf numFmtId="0" fontId="19" fillId="0" borderId="2" xfId="3" applyBorder="1" applyAlignment="1">
      <alignment horizontal="left" vertical="center"/>
    </xf>
    <xf numFmtId="10" fontId="0" fillId="8" borderId="0" xfId="0" applyNumberFormat="1" applyFill="1" applyAlignment="1">
      <alignment horizontal="left" vertical="center"/>
    </xf>
    <xf numFmtId="10" fontId="11" fillId="9" borderId="0" xfId="0" applyNumberFormat="1" applyFont="1" applyFill="1" applyAlignment="1">
      <alignment horizontal="center" vertical="center"/>
    </xf>
    <xf numFmtId="10" fontId="20" fillId="8" borderId="6" xfId="0" applyNumberFormat="1" applyFont="1" applyFill="1" applyBorder="1" applyAlignment="1">
      <alignment horizontal="left" vertical="center"/>
    </xf>
    <xf numFmtId="0" fontId="0" fillId="8" borderId="2" xfId="0" applyFill="1" applyBorder="1" applyAlignment="1">
      <alignment horizontal="left" vertical="center"/>
    </xf>
    <xf numFmtId="0" fontId="19" fillId="0" borderId="5" xfId="3" applyBorder="1" applyAlignment="1">
      <alignment vertical="center"/>
    </xf>
    <xf numFmtId="3" fontId="0" fillId="0" borderId="0" xfId="0" applyNumberFormat="1"/>
    <xf numFmtId="166" fontId="0" fillId="0" borderId="2" xfId="0" applyNumberFormat="1" applyFill="1" applyBorder="1" applyAlignment="1">
      <alignment vertical="center"/>
    </xf>
    <xf numFmtId="167" fontId="0" fillId="0" borderId="2" xfId="0" applyNumberFormat="1" applyFill="1" applyBorder="1" applyAlignment="1">
      <alignment vertical="center"/>
    </xf>
    <xf numFmtId="168" fontId="0" fillId="0" borderId="2" xfId="0" applyNumberFormat="1" applyBorder="1" applyAlignment="1"/>
    <xf numFmtId="166" fontId="0" fillId="0" borderId="2" xfId="0" applyNumberFormat="1" applyBorder="1" applyAlignment="1"/>
    <xf numFmtId="0" fontId="0" fillId="8" borderId="2" xfId="0" applyFill="1" applyBorder="1" applyAlignment="1">
      <alignment vertical="center"/>
    </xf>
    <xf numFmtId="3" fontId="0" fillId="8" borderId="2" xfId="0" applyNumberFormat="1" applyFill="1" applyBorder="1" applyAlignment="1">
      <alignment vertical="center"/>
    </xf>
    <xf numFmtId="3" fontId="0" fillId="0" borderId="2" xfId="0" applyNumberFormat="1" applyBorder="1" applyAlignment="1">
      <alignment horizontal="right"/>
    </xf>
    <xf numFmtId="0" fontId="10" fillId="0" borderId="0" xfId="0" applyFont="1" applyAlignment="1">
      <alignment vertical="center"/>
    </xf>
    <xf numFmtId="9" fontId="0" fillId="0" borderId="6" xfId="4" applyFont="1" applyBorder="1" applyAlignment="1">
      <alignment horizontal="right" vertical="center"/>
    </xf>
    <xf numFmtId="0" fontId="8" fillId="5" borderId="2" xfId="2" applyFont="1" applyFill="1" applyBorder="1" applyAlignment="1">
      <alignment horizontal="left" vertical="top" wrapText="1"/>
    </xf>
    <xf numFmtId="0" fontId="0" fillId="0" borderId="0" xfId="0" applyBorder="1" applyAlignment="1">
      <alignment horizontal="left" vertical="center"/>
    </xf>
    <xf numFmtId="0" fontId="0" fillId="0" borderId="2" xfId="0" applyFill="1" applyBorder="1" applyAlignment="1">
      <alignment vertical="center" wrapText="1"/>
    </xf>
    <xf numFmtId="0" fontId="0" fillId="0" borderId="6" xfId="0" applyBorder="1" applyAlignment="1">
      <alignment horizontal="left" vertical="center"/>
    </xf>
    <xf numFmtId="0" fontId="15" fillId="6" borderId="6" xfId="0" applyFont="1" applyFill="1" applyBorder="1" applyAlignment="1" applyProtection="1">
      <alignment horizontal="center"/>
      <protection locked="0"/>
    </xf>
    <xf numFmtId="0" fontId="15" fillId="6" borderId="7" xfId="0" applyFont="1" applyFill="1" applyBorder="1" applyAlignment="1" applyProtection="1">
      <alignment horizontal="center"/>
      <protection locked="0"/>
    </xf>
    <xf numFmtId="0" fontId="15" fillId="6" borderId="5" xfId="0" applyFont="1" applyFill="1" applyBorder="1" applyAlignment="1" applyProtection="1">
      <alignment horizontal="center"/>
      <protection locked="0"/>
    </xf>
    <xf numFmtId="0" fontId="15" fillId="6" borderId="6" xfId="0" applyFont="1" applyFill="1" applyBorder="1" applyAlignment="1" applyProtection="1">
      <alignment horizontal="center" vertical="center"/>
      <protection locked="0"/>
    </xf>
    <xf numFmtId="0" fontId="15" fillId="6" borderId="7" xfId="0" applyFont="1" applyFill="1" applyBorder="1" applyAlignment="1" applyProtection="1">
      <alignment horizontal="center" vertical="center"/>
      <protection locked="0"/>
    </xf>
    <xf numFmtId="0" fontId="15" fillId="6" borderId="5" xfId="0" applyFont="1" applyFill="1" applyBorder="1" applyAlignment="1" applyProtection="1">
      <alignment horizontal="center" vertical="center"/>
      <protection locked="0"/>
    </xf>
  </cellXfs>
  <cellStyles count="5">
    <cellStyle name="Hyperlink" xfId="3" builtinId="8"/>
    <cellStyle name="Normal" xfId="0" builtinId="0"/>
    <cellStyle name="Normal 3 2" xfId="1"/>
    <cellStyle name="Normal 4" xfId="2"/>
    <cellStyle name="Percent" xfId="4" builtinId="5"/>
  </cellStyles>
  <dxfs count="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227f06f560455633/ESGDS/Percentile%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PCL"/>
      <sheetName val="HPCL"/>
      <sheetName val="IOCL"/>
      <sheetName val="MRPL"/>
      <sheetName val="RIL"/>
      <sheetName val="Sheet2"/>
      <sheetName val="NIC industry"/>
    </sheetNames>
    <sheetDataSet>
      <sheetData sheetId="0">
        <row r="1">
          <cell r="B1" t="str">
            <v>DP Code</v>
          </cell>
          <cell r="C1" t="str">
            <v>DP Name</v>
          </cell>
          <cell r="D1" t="str">
            <v>Polarity</v>
          </cell>
          <cell r="E1" t="str">
            <v>Percentile-1</v>
          </cell>
          <cell r="F1" t="str">
            <v>Percentile-2</v>
          </cell>
        </row>
        <row r="2">
          <cell r="B2" t="str">
            <v>AIRR001</v>
          </cell>
          <cell r="C2" t="str">
            <v>Nitrogen oxides- Nox per unit revenue</v>
          </cell>
          <cell r="D2" t="str">
            <v>Negative</v>
          </cell>
          <cell r="E2">
            <v>0.66226487566102132</v>
          </cell>
          <cell r="F2">
            <v>0.67121621587699964</v>
          </cell>
        </row>
        <row r="3">
          <cell r="B3" t="str">
            <v>AIRR003</v>
          </cell>
          <cell r="C3" t="str">
            <v>Sulphur oxides- Sox per unit revenue</v>
          </cell>
          <cell r="D3" t="str">
            <v>Negative</v>
          </cell>
          <cell r="E3">
            <v>0.30565834028960337</v>
          </cell>
          <cell r="F3">
            <v>0.34119703081203479</v>
          </cell>
        </row>
        <row r="4">
          <cell r="B4" t="str">
            <v>AIRR005</v>
          </cell>
          <cell r="C4" t="str">
            <v>Ozone Depleting Substances per unit revenue</v>
          </cell>
          <cell r="D4" t="str">
            <v>Negative</v>
          </cell>
          <cell r="E4">
            <v>2.2750216403664546E-2</v>
          </cell>
          <cell r="F4">
            <v>2.2750131948179191E-2</v>
          </cell>
        </row>
        <row r="5">
          <cell r="B5" t="str">
            <v>AIRR007</v>
          </cell>
          <cell r="C5" t="str">
            <v>Volatile organic compounds- VOC per unit revenue</v>
          </cell>
          <cell r="D5" t="str">
            <v>Negative</v>
          </cell>
          <cell r="E5" t="str">
            <v>Not available</v>
          </cell>
          <cell r="F5" t="str">
            <v>Not available</v>
          </cell>
        </row>
        <row r="6">
          <cell r="B6" t="str">
            <v>AIRR009</v>
          </cell>
          <cell r="C6" t="str">
            <v>Particulate Matters 10 per unit revenue</v>
          </cell>
          <cell r="D6" t="str">
            <v>Negative</v>
          </cell>
          <cell r="E6" t="str">
            <v>Not available</v>
          </cell>
          <cell r="F6" t="str">
            <v>Not available</v>
          </cell>
        </row>
        <row r="7">
          <cell r="B7" t="str">
            <v>AIRR011</v>
          </cell>
          <cell r="C7" t="str">
            <v>Hazardous Air Pollutants per unit revenue</v>
          </cell>
          <cell r="D7" t="str">
            <v>Negative</v>
          </cell>
          <cell r="E7" t="str">
            <v>Not available</v>
          </cell>
          <cell r="F7" t="str">
            <v>Not available</v>
          </cell>
        </row>
        <row r="8">
          <cell r="B8" t="str">
            <v>AIRR013</v>
          </cell>
          <cell r="C8" t="str">
            <v>Flaring Gases Emission per unit revenue</v>
          </cell>
          <cell r="D8" t="str">
            <v>Negative</v>
          </cell>
          <cell r="E8" t="str">
            <v>Not available</v>
          </cell>
          <cell r="F8" t="str">
            <v>Not available</v>
          </cell>
        </row>
        <row r="9">
          <cell r="B9" t="str">
            <v>GHGR001</v>
          </cell>
          <cell r="C9" t="str">
            <v>Total CO2 Equivalent Emission per unit revenue</v>
          </cell>
          <cell r="D9" t="str">
            <v>Negative</v>
          </cell>
          <cell r="E9">
            <v>0.64707969986596847</v>
          </cell>
          <cell r="F9">
            <v>0.5051973043566852</v>
          </cell>
        </row>
        <row r="10">
          <cell r="B10" t="str">
            <v>GHGR008</v>
          </cell>
          <cell r="C10" t="str">
            <v>Business Travel Distance per unit revenue</v>
          </cell>
          <cell r="D10" t="str">
            <v>Negative</v>
          </cell>
          <cell r="E10" t="str">
            <v>Not available</v>
          </cell>
          <cell r="F10" t="str">
            <v>Not available</v>
          </cell>
        </row>
        <row r="11">
          <cell r="B11" t="str">
            <v>WASR001</v>
          </cell>
          <cell r="C11" t="str">
            <v>Total Waste Generated per unit revenue</v>
          </cell>
          <cell r="D11" t="str">
            <v>Negative</v>
          </cell>
          <cell r="E11">
            <v>0.75774659215683471</v>
          </cell>
          <cell r="F11">
            <v>0.79237220427999988</v>
          </cell>
        </row>
        <row r="12">
          <cell r="B12" t="str">
            <v>WASR003</v>
          </cell>
          <cell r="C12" t="str">
            <v>Hazardous Waste per unit revenue</v>
          </cell>
          <cell r="D12" t="str">
            <v>Negative</v>
          </cell>
          <cell r="E12">
            <v>0.7048738259435785</v>
          </cell>
          <cell r="F12">
            <v>0.73845490955663329</v>
          </cell>
        </row>
        <row r="13">
          <cell r="B13" t="str">
            <v>WASR006</v>
          </cell>
          <cell r="C13" t="str">
            <v>E- Waste per unit revenue</v>
          </cell>
          <cell r="D13" t="str">
            <v>Negative</v>
          </cell>
          <cell r="E13">
            <v>2.2750506892312745E-2</v>
          </cell>
          <cell r="F13">
            <v>0.73116191861177482</v>
          </cell>
        </row>
        <row r="14">
          <cell r="B14" t="str">
            <v>WASR008</v>
          </cell>
          <cell r="C14" t="str">
            <v>Plastic Waste per unit revenue</v>
          </cell>
          <cell r="D14" t="str">
            <v>Negative</v>
          </cell>
          <cell r="E14" t="str">
            <v>Not available</v>
          </cell>
          <cell r="F14" t="str">
            <v>Not available</v>
          </cell>
        </row>
        <row r="15">
          <cell r="B15" t="str">
            <v>WASR010</v>
          </cell>
          <cell r="C15" t="str">
            <v>Bio Medical Waste per unit revenue</v>
          </cell>
          <cell r="D15" t="str">
            <v>Negative</v>
          </cell>
          <cell r="E15" t="str">
            <v>Not available</v>
          </cell>
          <cell r="F15" t="str">
            <v>Not available</v>
          </cell>
        </row>
        <row r="16">
          <cell r="B16" t="str">
            <v>WASR012</v>
          </cell>
          <cell r="C16" t="str">
            <v>Food Waste per unit revenue</v>
          </cell>
          <cell r="D16" t="str">
            <v>Negative</v>
          </cell>
          <cell r="E16" t="str">
            <v>Not available</v>
          </cell>
          <cell r="F16" t="str">
            <v>Not available</v>
          </cell>
        </row>
        <row r="17">
          <cell r="B17" t="str">
            <v>WASR014</v>
          </cell>
          <cell r="C17" t="str">
            <v>Radioactive Waste per unit revenue</v>
          </cell>
          <cell r="D17" t="str">
            <v>Negative</v>
          </cell>
          <cell r="E17" t="str">
            <v>Not available</v>
          </cell>
          <cell r="F17" t="str">
            <v>Not available</v>
          </cell>
        </row>
        <row r="18">
          <cell r="B18" t="str">
            <v>WAPR001</v>
          </cell>
          <cell r="C18" t="str">
            <v>Total Water Discharge per unit revenue</v>
          </cell>
          <cell r="D18" t="str">
            <v>Negative</v>
          </cell>
          <cell r="E18">
            <v>3.5406531032493846E-2</v>
          </cell>
          <cell r="F18">
            <v>2.2750131948179191E-2</v>
          </cell>
        </row>
        <row r="19">
          <cell r="B19" t="str">
            <v>WAPR003</v>
          </cell>
          <cell r="C19" t="str">
            <v>Total Water Pollutants per unit revenue</v>
          </cell>
          <cell r="D19" t="str">
            <v>Negative</v>
          </cell>
          <cell r="E19" t="str">
            <v>Not available</v>
          </cell>
          <cell r="F19" t="str">
            <v>Not available</v>
          </cell>
        </row>
        <row r="20">
          <cell r="B20" t="str">
            <v>ENER001</v>
          </cell>
          <cell r="C20" t="str">
            <v>Total Energy Consumption per unit revenue</v>
          </cell>
          <cell r="D20" t="str">
            <v>Negative</v>
          </cell>
          <cell r="E20">
            <v>0.1977287183921721</v>
          </cell>
          <cell r="F20">
            <v>0.32766796718915858</v>
          </cell>
        </row>
        <row r="21">
          <cell r="B21" t="str">
            <v>ENER006</v>
          </cell>
          <cell r="C21" t="str">
            <v>Grid and Transmission loss percentage</v>
          </cell>
          <cell r="D21" t="str">
            <v>Negative</v>
          </cell>
          <cell r="E21" t="str">
            <v>Not available</v>
          </cell>
          <cell r="F21" t="str">
            <v>Not available</v>
          </cell>
        </row>
        <row r="22">
          <cell r="B22" t="str">
            <v>ENER007</v>
          </cell>
          <cell r="C22" t="str">
            <v>Cement Energy Consumption</v>
          </cell>
          <cell r="D22" t="str">
            <v>Negative</v>
          </cell>
          <cell r="E22" t="str">
            <v>Not available</v>
          </cell>
          <cell r="F22" t="str">
            <v>Not available</v>
          </cell>
        </row>
        <row r="23">
          <cell r="B23" t="str">
            <v>GRPR011</v>
          </cell>
          <cell r="C23" t="str">
            <v>Packaging Weight per unit revenue</v>
          </cell>
          <cell r="D23" t="str">
            <v>Negative</v>
          </cell>
          <cell r="E23" t="str">
            <v>Not available</v>
          </cell>
          <cell r="F23" t="str">
            <v>Not available</v>
          </cell>
        </row>
        <row r="24">
          <cell r="B24" t="str">
            <v>GRPR015</v>
          </cell>
          <cell r="C24" t="str">
            <v>GMO Product Revenue per Total Revenue</v>
          </cell>
          <cell r="D24" t="str">
            <v>Negative</v>
          </cell>
          <cell r="E24" t="str">
            <v>Not available</v>
          </cell>
          <cell r="F24" t="str">
            <v>Not available</v>
          </cell>
        </row>
        <row r="25">
          <cell r="B25" t="str">
            <v>GRPR017</v>
          </cell>
          <cell r="C25" t="str">
            <v>Agrochemical Products Revenue per Total revenue</v>
          </cell>
          <cell r="D25" t="str">
            <v>Negative</v>
          </cell>
          <cell r="E25" t="str">
            <v>Not available</v>
          </cell>
          <cell r="F25" t="str">
            <v>Not available</v>
          </cell>
        </row>
        <row r="26">
          <cell r="B26" t="str">
            <v>ENVR006</v>
          </cell>
          <cell r="C26" t="str">
            <v xml:space="preserve">Environmental Fines per unit revenue </v>
          </cell>
          <cell r="D26" t="str">
            <v>Negative</v>
          </cell>
          <cell r="E26" t="str">
            <v>Not available</v>
          </cell>
          <cell r="F26" t="str">
            <v>Not available</v>
          </cell>
        </row>
        <row r="27">
          <cell r="B27" t="str">
            <v>MATR003</v>
          </cell>
          <cell r="C27" t="str">
            <v>Toxic Materials Use per unit revenue</v>
          </cell>
          <cell r="D27" t="str">
            <v>Negative</v>
          </cell>
          <cell r="E27" t="str">
            <v>Not available</v>
          </cell>
          <cell r="F27" t="str">
            <v>Not available</v>
          </cell>
        </row>
        <row r="28">
          <cell r="B28" t="str">
            <v>MATR005</v>
          </cell>
          <cell r="C28" t="str">
            <v>Total Materials Use per unit revenue</v>
          </cell>
          <cell r="D28" t="str">
            <v>Negative</v>
          </cell>
          <cell r="E28" t="str">
            <v>Not available</v>
          </cell>
          <cell r="F28" t="str">
            <v>Not available</v>
          </cell>
        </row>
        <row r="29">
          <cell r="B29" t="str">
            <v>MATR007</v>
          </cell>
          <cell r="C29" t="str">
            <v>Total Paper Consumption per unit revenue</v>
          </cell>
          <cell r="D29" t="str">
            <v>Negative</v>
          </cell>
          <cell r="E29" t="str">
            <v>Not available</v>
          </cell>
          <cell r="F29" t="str">
            <v>Not available</v>
          </cell>
        </row>
        <row r="30">
          <cell r="B30" t="str">
            <v>WAER001</v>
          </cell>
          <cell r="C30" t="str">
            <v>Total Water Withdrawn per unit revenue</v>
          </cell>
          <cell r="D30" t="str">
            <v>Negative</v>
          </cell>
          <cell r="E30">
            <v>0.61026139746108532</v>
          </cell>
          <cell r="F30">
            <v>0.41216542979061205</v>
          </cell>
        </row>
        <row r="31">
          <cell r="B31" t="str">
            <v>COSR007</v>
          </cell>
          <cell r="C31" t="str">
            <v>Lobbying expenditures per unit revenue</v>
          </cell>
          <cell r="D31" t="str">
            <v>Negative</v>
          </cell>
          <cell r="E31" t="str">
            <v>Not available</v>
          </cell>
          <cell r="F31" t="str">
            <v>Not available</v>
          </cell>
        </row>
        <row r="32">
          <cell r="B32" t="str">
            <v>COSR009</v>
          </cell>
          <cell r="C32" t="str">
            <v>Political donation per unit revenue</v>
          </cell>
          <cell r="D32" t="str">
            <v>Negative</v>
          </cell>
          <cell r="E32" t="str">
            <v>Not available</v>
          </cell>
          <cell r="F32" t="str">
            <v>Not available</v>
          </cell>
        </row>
        <row r="33">
          <cell r="B33" t="str">
            <v>COSR011</v>
          </cell>
          <cell r="C33" t="str">
            <v>Community Relations Fines per unit revenue</v>
          </cell>
          <cell r="D33" t="str">
            <v>Negative</v>
          </cell>
          <cell r="E33" t="str">
            <v>Not available</v>
          </cell>
          <cell r="F33" t="str">
            <v>Not available</v>
          </cell>
        </row>
        <row r="34">
          <cell r="B34" t="str">
            <v>PRQR002</v>
          </cell>
          <cell r="C34" t="str">
            <v>Number of Product Recall per unit revenue</v>
          </cell>
          <cell r="D34" t="str">
            <v>Negative</v>
          </cell>
          <cell r="E34" t="str">
            <v>Not available</v>
          </cell>
          <cell r="F34" t="str">
            <v>Not available</v>
          </cell>
        </row>
        <row r="35">
          <cell r="B35" t="str">
            <v>PROR001</v>
          </cell>
          <cell r="C35" t="str">
            <v>Total FDA Warning Letters per unit revenue</v>
          </cell>
          <cell r="D35" t="str">
            <v>Negative</v>
          </cell>
          <cell r="E35" t="str">
            <v>Not available</v>
          </cell>
          <cell r="F35" t="str">
            <v>Not available</v>
          </cell>
        </row>
        <row r="36">
          <cell r="B36" t="str">
            <v>PROR007</v>
          </cell>
          <cell r="C36" t="str">
            <v>Gambling Revenue per Total Revenue</v>
          </cell>
          <cell r="D36" t="str">
            <v>Negative</v>
          </cell>
          <cell r="E36" t="str">
            <v>Not available</v>
          </cell>
          <cell r="F36" t="str">
            <v>Not available</v>
          </cell>
        </row>
        <row r="37">
          <cell r="B37" t="str">
            <v>PROR009</v>
          </cell>
          <cell r="C37" t="str">
            <v>Tobacco Production Revenue per total revenue</v>
          </cell>
          <cell r="D37" t="str">
            <v>Negative</v>
          </cell>
          <cell r="E37" t="str">
            <v>Not available</v>
          </cell>
          <cell r="F37" t="str">
            <v>Not available</v>
          </cell>
        </row>
        <row r="38">
          <cell r="B38" t="str">
            <v>PROR011</v>
          </cell>
          <cell r="C38" t="str">
            <v>Revenue from sanctioned countries sales per unit revenue</v>
          </cell>
          <cell r="D38" t="str">
            <v>Negative</v>
          </cell>
          <cell r="E38" t="str">
            <v>Not available</v>
          </cell>
          <cell r="F38" t="str">
            <v>Not available</v>
          </cell>
        </row>
        <row r="39">
          <cell r="B39" t="str">
            <v>PRON004</v>
          </cell>
          <cell r="C39" t="str">
            <v>Responsible Advertisement Compliance</v>
          </cell>
          <cell r="D39" t="str">
            <v>Negative</v>
          </cell>
          <cell r="E39" t="str">
            <v>Not available</v>
          </cell>
          <cell r="F39" t="str">
            <v>Not available</v>
          </cell>
        </row>
        <row r="40">
          <cell r="B40" t="str">
            <v>RESR001</v>
          </cell>
          <cell r="C40" t="str">
            <v>Total Injury Rate - Suppliers or Contractors</v>
          </cell>
          <cell r="D40" t="str">
            <v>Negative</v>
          </cell>
          <cell r="E40">
            <v>0.22389035597028148</v>
          </cell>
          <cell r="F40">
            <v>0.37167877205902428</v>
          </cell>
        </row>
        <row r="41">
          <cell r="B41" t="str">
            <v>RESR003</v>
          </cell>
          <cell r="C41" t="str">
            <v>Lost time Injury rate- Suppliers or Contractors</v>
          </cell>
          <cell r="D41" t="str">
            <v>Negative</v>
          </cell>
          <cell r="E41" t="str">
            <v>Not available</v>
          </cell>
          <cell r="F41" t="str">
            <v>Not available</v>
          </cell>
        </row>
        <row r="42">
          <cell r="B42" t="str">
            <v>RESR004</v>
          </cell>
          <cell r="C42" t="str">
            <v>Fatalities- Suppliers or Contractors per unit revenue</v>
          </cell>
          <cell r="D42" t="str">
            <v>Negative</v>
          </cell>
          <cell r="E42">
            <v>0.13856810471959877</v>
          </cell>
          <cell r="F42" t="str">
            <v>Not available</v>
          </cell>
        </row>
        <row r="43">
          <cell r="B43" t="str">
            <v>EMSR001</v>
          </cell>
          <cell r="C43" t="str">
            <v>Total Injury Rate</v>
          </cell>
          <cell r="D43" t="str">
            <v>Negative</v>
          </cell>
          <cell r="E43">
            <v>0.28674572817194732</v>
          </cell>
          <cell r="F43">
            <v>0.50327922841372563</v>
          </cell>
        </row>
        <row r="44">
          <cell r="B44" t="str">
            <v>EMSR005</v>
          </cell>
          <cell r="C44" t="str">
            <v>Lost Time Injury Rate</v>
          </cell>
          <cell r="D44" t="str">
            <v>Negative</v>
          </cell>
          <cell r="E44" t="str">
            <v>Not available</v>
          </cell>
          <cell r="F44">
            <v>0.45414249304136356</v>
          </cell>
        </row>
        <row r="45">
          <cell r="B45" t="str">
            <v>EMSR008</v>
          </cell>
          <cell r="C45" t="str">
            <v>Occupational Diseases &amp; Illnesses Frequency Rate</v>
          </cell>
          <cell r="D45" t="str">
            <v>Negative</v>
          </cell>
          <cell r="E45" t="str">
            <v>Not available</v>
          </cell>
          <cell r="F45" t="str">
            <v>Not available</v>
          </cell>
        </row>
        <row r="46">
          <cell r="B46" t="str">
            <v>EMSR010</v>
          </cell>
          <cell r="C46" t="str">
            <v>Fatalities- Employees per unit revenue</v>
          </cell>
          <cell r="D46" t="str">
            <v>Negative</v>
          </cell>
          <cell r="E46" t="str">
            <v>Not available</v>
          </cell>
          <cell r="F46">
            <v>2.2750131948179184E-2</v>
          </cell>
        </row>
        <row r="47">
          <cell r="B47" t="str">
            <v>EMSR012</v>
          </cell>
          <cell r="C47" t="str">
            <v>Total Lost Days- Employees per unit revenue</v>
          </cell>
          <cell r="D47" t="str">
            <v>Negative</v>
          </cell>
          <cell r="E47" t="str">
            <v>Not available</v>
          </cell>
          <cell r="F47" t="str">
            <v>Not available</v>
          </cell>
        </row>
        <row r="48">
          <cell r="B48" t="str">
            <v>EMSR020</v>
          </cell>
          <cell r="C48" t="str">
            <v>Health and Safety complaints per unit revenue</v>
          </cell>
          <cell r="D48" t="str">
            <v>Negative</v>
          </cell>
          <cell r="E48" t="str">
            <v>Not available</v>
          </cell>
          <cell r="F48" t="str">
            <v>Not available</v>
          </cell>
        </row>
        <row r="49">
          <cell r="B49" t="str">
            <v>EMQR002</v>
          </cell>
          <cell r="C49" t="str">
            <v>Employee Turnover percentage</v>
          </cell>
          <cell r="D49" t="str">
            <v>Negative</v>
          </cell>
          <cell r="E49">
            <v>7.957682508003959E-2</v>
          </cell>
          <cell r="F49">
            <v>0.64448703445617739</v>
          </cell>
        </row>
        <row r="50">
          <cell r="B50" t="str">
            <v>EMPR006</v>
          </cell>
          <cell r="C50" t="str">
            <v>Employee Layoff Percentage</v>
          </cell>
          <cell r="D50" t="str">
            <v>Negative</v>
          </cell>
          <cell r="E50" t="str">
            <v>Not available</v>
          </cell>
          <cell r="F50" t="str">
            <v>Not available</v>
          </cell>
        </row>
        <row r="51">
          <cell r="B51" t="str">
            <v>EQUR014</v>
          </cell>
          <cell r="C51" t="str">
            <v>Diversity and Inclusion complaints per unit revenue</v>
          </cell>
          <cell r="D51" t="str">
            <v>Negative</v>
          </cell>
          <cell r="E51" t="str">
            <v>Not available</v>
          </cell>
          <cell r="F51" t="str">
            <v>Not available</v>
          </cell>
        </row>
        <row r="52">
          <cell r="B52" t="str">
            <v>ANTR001</v>
          </cell>
          <cell r="C52" t="str">
            <v>Total number of defense mechanisms</v>
          </cell>
          <cell r="D52" t="str">
            <v>Negative</v>
          </cell>
          <cell r="E52" t="str">
            <v>Not available</v>
          </cell>
          <cell r="F52" t="str">
            <v>Not available</v>
          </cell>
        </row>
        <row r="53">
          <cell r="B53" t="str">
            <v>BOCR002</v>
          </cell>
          <cell r="C53" t="str">
            <v>Total board fixed cash based compensation normalized to revenue</v>
          </cell>
          <cell r="D53" t="str">
            <v>Negative</v>
          </cell>
          <cell r="E53">
            <v>0.70021423210864386</v>
          </cell>
          <cell r="F53">
            <v>0.7644236877262125</v>
          </cell>
        </row>
        <row r="54">
          <cell r="B54" t="str">
            <v>BOCR004</v>
          </cell>
          <cell r="C54" t="str">
            <v>Total board variable cash based compensation normalized to revenue</v>
          </cell>
          <cell r="D54" t="str">
            <v>Negative</v>
          </cell>
          <cell r="E54">
            <v>2.516499182328695E-2</v>
          </cell>
          <cell r="F54">
            <v>2.2750131948179191E-2</v>
          </cell>
        </row>
        <row r="55">
          <cell r="B55" t="str">
            <v>BOCR006</v>
          </cell>
          <cell r="C55" t="str">
            <v>Total board other fringe compensation normalized to revenue</v>
          </cell>
          <cell r="D55" t="str">
            <v>Negative</v>
          </cell>
          <cell r="E55" t="str">
            <v>Not available</v>
          </cell>
          <cell r="F55">
            <v>6.3443581898799117E-2</v>
          </cell>
        </row>
        <row r="56">
          <cell r="B56" t="str">
            <v>BOCR008</v>
          </cell>
          <cell r="C56" t="str">
            <v>Total board share based compensation normalized to revenue</v>
          </cell>
          <cell r="D56" t="str">
            <v>Negative</v>
          </cell>
          <cell r="E56" t="str">
            <v>Not available</v>
          </cell>
          <cell r="F56" t="str">
            <v>Not available</v>
          </cell>
        </row>
        <row r="57">
          <cell r="B57" t="str">
            <v>BOCR010</v>
          </cell>
          <cell r="C57" t="str">
            <v>Total other non-board related compensation normalized to revenue</v>
          </cell>
          <cell r="D57" t="str">
            <v>Negative</v>
          </cell>
          <cell r="E57">
            <v>0.10711319222518516</v>
          </cell>
          <cell r="F57" t="str">
            <v>Not available</v>
          </cell>
        </row>
        <row r="58">
          <cell r="B58" t="str">
            <v>BOCR012</v>
          </cell>
          <cell r="C58" t="str">
            <v>Total Board compensation normalized to revenue</v>
          </cell>
          <cell r="D58" t="str">
            <v>Negative</v>
          </cell>
          <cell r="E58">
            <v>0.72105355219759593</v>
          </cell>
          <cell r="F58">
            <v>0.71783603438258203</v>
          </cell>
        </row>
        <row r="59">
          <cell r="B59" t="str">
            <v>BUSR001</v>
          </cell>
          <cell r="C59" t="str">
            <v>Business Ethics Fines per unit revenue</v>
          </cell>
          <cell r="D59" t="str">
            <v>Negative</v>
          </cell>
          <cell r="E59" t="str">
            <v>Not available</v>
          </cell>
          <cell r="F59" t="str">
            <v>Not available</v>
          </cell>
        </row>
        <row r="60">
          <cell r="B60" t="str">
            <v>FINR003</v>
          </cell>
          <cell r="C60" t="str">
            <v>Ratio of non-audit fees to audit/audit-related fees</v>
          </cell>
          <cell r="D60" t="str">
            <v>Negative</v>
          </cell>
          <cell r="E60" t="str">
            <v>Not available</v>
          </cell>
          <cell r="F60">
            <v>0.89328604885543561</v>
          </cell>
        </row>
        <row r="61">
          <cell r="B61" t="str">
            <v>MACR004</v>
          </cell>
          <cell r="C61" t="str">
            <v>CEO Pay Gap</v>
          </cell>
          <cell r="D61" t="str">
            <v>Negative</v>
          </cell>
          <cell r="E61">
            <v>2.8607543035258358E-2</v>
          </cell>
          <cell r="F61">
            <v>0.25756518158763397</v>
          </cell>
        </row>
        <row r="62">
          <cell r="B62" t="str">
            <v>MACR011</v>
          </cell>
          <cell r="C62" t="str">
            <v>Total CEO compensation revenue normalization</v>
          </cell>
          <cell r="D62" t="str">
            <v>Negative</v>
          </cell>
          <cell r="E62">
            <v>0.71051136407518545</v>
          </cell>
          <cell r="F62">
            <v>0.5961600322906293</v>
          </cell>
        </row>
        <row r="63">
          <cell r="B63" t="str">
            <v>MACR012</v>
          </cell>
          <cell r="C63" t="str">
            <v>Ratio of increase in revenue to increase in CEO compensation</v>
          </cell>
          <cell r="D63" t="str">
            <v>Negative</v>
          </cell>
          <cell r="E63">
            <v>3.7977015942037951E-2</v>
          </cell>
          <cell r="F63">
            <v>0.82853505796242244</v>
          </cell>
        </row>
        <row r="64">
          <cell r="B64" t="str">
            <v>MACR014</v>
          </cell>
          <cell r="C64" t="str">
            <v>Total Key Management Personel fixed cash based compensation normalized to revenue</v>
          </cell>
          <cell r="D64" t="str">
            <v>Negative</v>
          </cell>
          <cell r="E64">
            <v>0.63890902061757415</v>
          </cell>
          <cell r="F64">
            <v>0.73358927657416839</v>
          </cell>
        </row>
        <row r="65">
          <cell r="B65" t="str">
            <v>MACR016</v>
          </cell>
          <cell r="C65" t="str">
            <v>Total Key Management Personel variable cash based compensation normalized to revenue</v>
          </cell>
          <cell r="D65" t="str">
            <v>Negative</v>
          </cell>
          <cell r="E65">
            <v>2.2750131948179191E-2</v>
          </cell>
          <cell r="F65" t="str">
            <v>Not available</v>
          </cell>
        </row>
        <row r="66">
          <cell r="B66" t="str">
            <v>MACR018</v>
          </cell>
          <cell r="C66" t="str">
            <v>Total Key Management Personel other fringe compensation normalized to revenue</v>
          </cell>
          <cell r="D66" t="str">
            <v>Negative</v>
          </cell>
          <cell r="E66">
            <v>2.3298724502461676E-2</v>
          </cell>
          <cell r="F66">
            <v>5.638239811642335E-2</v>
          </cell>
        </row>
        <row r="67">
          <cell r="B67" t="str">
            <v>MACR020</v>
          </cell>
          <cell r="C67" t="str">
            <v>Total Key Management Personel total share based compensation normalized to revenue</v>
          </cell>
          <cell r="D67" t="str">
            <v>Negative</v>
          </cell>
          <cell r="E67" t="str">
            <v>Not available</v>
          </cell>
          <cell r="F67">
            <v>2.4431272055077499E-2</v>
          </cell>
        </row>
        <row r="68">
          <cell r="B68" t="str">
            <v>MACR022</v>
          </cell>
          <cell r="C68" t="str">
            <v>Total Key Management Personnel  compensation revenue normalization</v>
          </cell>
          <cell r="D68" t="str">
            <v>Negative</v>
          </cell>
          <cell r="E68">
            <v>0.70872455664066158</v>
          </cell>
          <cell r="F68" t="str">
            <v>Not available</v>
          </cell>
        </row>
        <row r="69">
          <cell r="B69" t="str">
            <v>GHGR005</v>
          </cell>
          <cell r="C69" t="str">
            <v>Internal Carbon Price disclosure</v>
          </cell>
          <cell r="D69" t="str">
            <v>Positive</v>
          </cell>
          <cell r="E69" t="str">
            <v>Not available</v>
          </cell>
          <cell r="F69" t="str">
            <v>Not available</v>
          </cell>
        </row>
        <row r="70">
          <cell r="B70" t="str">
            <v>GHGR006</v>
          </cell>
          <cell r="C70" t="str">
            <v>Carbon Offset per unit revenue</v>
          </cell>
          <cell r="D70" t="str">
            <v>Positive</v>
          </cell>
          <cell r="E70">
            <v>0.97724986805182079</v>
          </cell>
          <cell r="F70">
            <v>0.97724986805182079</v>
          </cell>
        </row>
        <row r="71">
          <cell r="B71" t="str">
            <v>WASR017</v>
          </cell>
          <cell r="C71" t="str">
            <v>Waste Recycled Percentage</v>
          </cell>
          <cell r="D71" t="str">
            <v>Positive</v>
          </cell>
          <cell r="E71" t="str">
            <v>Not available</v>
          </cell>
          <cell r="F71" t="str">
            <v>Not available</v>
          </cell>
        </row>
        <row r="72">
          <cell r="B72" t="str">
            <v>ENER009</v>
          </cell>
          <cell r="C72" t="str">
            <v>Renewable Energy Consumption Percentage</v>
          </cell>
          <cell r="D72" t="str">
            <v>Positive</v>
          </cell>
          <cell r="E72" t="str">
            <v>Not available</v>
          </cell>
          <cell r="F72" t="str">
            <v>Not available</v>
          </cell>
        </row>
        <row r="73">
          <cell r="B73" t="str">
            <v>ENER011</v>
          </cell>
          <cell r="C73" t="str">
            <v xml:space="preserve">Renewable Energy Mix </v>
          </cell>
          <cell r="D73" t="str">
            <v>Positive</v>
          </cell>
          <cell r="E73" t="str">
            <v>Not available</v>
          </cell>
          <cell r="F73" t="str">
            <v>Not available</v>
          </cell>
        </row>
        <row r="74">
          <cell r="B74" t="str">
            <v>ENER012</v>
          </cell>
          <cell r="C74" t="str">
            <v>Energy Management System Certification Percentage</v>
          </cell>
          <cell r="D74" t="str">
            <v>Positive</v>
          </cell>
          <cell r="E74" t="str">
            <v>Not available</v>
          </cell>
          <cell r="F74" t="str">
            <v>Not available</v>
          </cell>
        </row>
        <row r="75">
          <cell r="B75" t="str">
            <v>GRPR001</v>
          </cell>
          <cell r="C75" t="str">
            <v>Recycled Water Delivered to Customer per unit revenue</v>
          </cell>
          <cell r="D75" t="str">
            <v>Positive</v>
          </cell>
          <cell r="E75" t="str">
            <v>Not available</v>
          </cell>
          <cell r="F75" t="str">
            <v>Not available</v>
          </cell>
        </row>
        <row r="76">
          <cell r="B76" t="str">
            <v>GRPR003</v>
          </cell>
          <cell r="C76" t="str">
            <v>Environmental Product R&amp;D Cost per unit revenue</v>
          </cell>
          <cell r="D76" t="str">
            <v>Positive</v>
          </cell>
          <cell r="E76" t="str">
            <v>Not available</v>
          </cell>
          <cell r="F76" t="str">
            <v>Not available</v>
          </cell>
        </row>
        <row r="77">
          <cell r="B77" t="str">
            <v>GRPR005</v>
          </cell>
          <cell r="C77" t="str">
            <v>Avoided Emissions per unit revenue</v>
          </cell>
          <cell r="D77" t="str">
            <v>Positive</v>
          </cell>
          <cell r="E77" t="str">
            <v>Not available</v>
          </cell>
          <cell r="F77" t="str">
            <v>Not available</v>
          </cell>
        </row>
        <row r="78">
          <cell r="B78" t="str">
            <v>GRPR007</v>
          </cell>
          <cell r="C78" t="str">
            <v>End-of-Life Material Recovered &amp; Recycled per unit revenue</v>
          </cell>
          <cell r="D78" t="str">
            <v>Positive</v>
          </cell>
          <cell r="E78" t="str">
            <v>Not available</v>
          </cell>
          <cell r="F78" t="str">
            <v>Not available</v>
          </cell>
        </row>
        <row r="79">
          <cell r="B79" t="str">
            <v>GRPR009</v>
          </cell>
          <cell r="C79" t="str">
            <v>Percentage Revenue from Environmental/Green Products or Services</v>
          </cell>
          <cell r="D79" t="str">
            <v>Positive</v>
          </cell>
          <cell r="E79" t="str">
            <v>Not available</v>
          </cell>
          <cell r="F79" t="str">
            <v>Not available</v>
          </cell>
        </row>
        <row r="80">
          <cell r="B80" t="str">
            <v>GRPR010</v>
          </cell>
          <cell r="C80" t="str">
            <v>Sustainable Wood Products Percentage</v>
          </cell>
          <cell r="D80" t="str">
            <v>Positive</v>
          </cell>
          <cell r="E80" t="str">
            <v>Not available</v>
          </cell>
          <cell r="F80" t="str">
            <v>Not available</v>
          </cell>
        </row>
        <row r="81">
          <cell r="B81" t="str">
            <v>GRPR013</v>
          </cell>
          <cell r="C81" t="str">
            <v>Organic Products Revenue per Total Revenue</v>
          </cell>
          <cell r="D81" t="str">
            <v>Positive</v>
          </cell>
          <cell r="E81" t="str">
            <v>Not available</v>
          </cell>
          <cell r="F81" t="str">
            <v>Not available</v>
          </cell>
        </row>
        <row r="82">
          <cell r="B82" t="str">
            <v>ENVR001</v>
          </cell>
          <cell r="C82" t="str">
            <v>EMS Certification Percentage</v>
          </cell>
          <cell r="D82" t="str">
            <v>Positive</v>
          </cell>
          <cell r="E82" t="str">
            <v>Not available</v>
          </cell>
          <cell r="F82" t="str">
            <v>Not available</v>
          </cell>
        </row>
        <row r="83">
          <cell r="B83" t="str">
            <v>ENVR002</v>
          </cell>
          <cell r="C83" t="str">
            <v>Environmental Expenditures per unit revenue</v>
          </cell>
          <cell r="D83" t="str">
            <v>Positive</v>
          </cell>
          <cell r="E83">
            <v>0.97674093065745782</v>
          </cell>
          <cell r="F83">
            <v>0.97574759387064103</v>
          </cell>
        </row>
        <row r="84">
          <cell r="B84" t="str">
            <v>ENVR004</v>
          </cell>
          <cell r="C84" t="str">
            <v>Environmental Provisions per unit revenue</v>
          </cell>
          <cell r="D84" t="str">
            <v>Positive</v>
          </cell>
          <cell r="E84" t="str">
            <v>Not available</v>
          </cell>
          <cell r="F84" t="str">
            <v>Not available</v>
          </cell>
        </row>
        <row r="85">
          <cell r="B85" t="str">
            <v>GRER001</v>
          </cell>
          <cell r="C85" t="str">
            <v>Supplier EMS Certification Percentage</v>
          </cell>
          <cell r="D85" t="str">
            <v>Positive</v>
          </cell>
          <cell r="E85" t="str">
            <v>Not available</v>
          </cell>
          <cell r="F85" t="str">
            <v>Not available</v>
          </cell>
        </row>
        <row r="86">
          <cell r="B86" t="str">
            <v>GRER002</v>
          </cell>
          <cell r="C86" t="str">
            <v>Supply Chain Environmental Audit Percentage</v>
          </cell>
          <cell r="D86" t="str">
            <v>Positive</v>
          </cell>
          <cell r="E86" t="str">
            <v>Not available</v>
          </cell>
          <cell r="F86" t="str">
            <v>Not available</v>
          </cell>
        </row>
        <row r="87">
          <cell r="B87" t="str">
            <v>GRER003</v>
          </cell>
          <cell r="C87" t="str">
            <v>Sustainable Sourcing Percentage</v>
          </cell>
          <cell r="D87" t="str">
            <v>Positive</v>
          </cell>
          <cell r="E87" t="str">
            <v>Not available</v>
          </cell>
          <cell r="F87" t="str">
            <v>Not available</v>
          </cell>
        </row>
        <row r="88">
          <cell r="B88" t="str">
            <v>GRER004</v>
          </cell>
          <cell r="C88" t="str">
            <v>Responsible sourcing of Palm Oil Percentage</v>
          </cell>
          <cell r="D88" t="str">
            <v>Positive</v>
          </cell>
          <cell r="E88" t="str">
            <v>Not available</v>
          </cell>
          <cell r="F88" t="str">
            <v>Not available</v>
          </cell>
        </row>
        <row r="89">
          <cell r="B89" t="str">
            <v>MATR001</v>
          </cell>
          <cell r="C89" t="str">
            <v>Total Recycled or Reused Materials per unit revenue</v>
          </cell>
          <cell r="D89" t="str">
            <v>Positive</v>
          </cell>
          <cell r="E89" t="str">
            <v>Not available</v>
          </cell>
          <cell r="F89" t="str">
            <v>Not available</v>
          </cell>
        </row>
        <row r="90">
          <cell r="B90" t="str">
            <v>WAER005</v>
          </cell>
          <cell r="C90" t="str">
            <v>Water Recycled Percentage</v>
          </cell>
          <cell r="D90" t="str">
            <v>Positive</v>
          </cell>
          <cell r="E90">
            <v>0.34768535902865277</v>
          </cell>
          <cell r="F90">
            <v>0.52597608563810483</v>
          </cell>
        </row>
        <row r="91">
          <cell r="B91" t="str">
            <v>WAER006</v>
          </cell>
          <cell r="C91" t="str">
            <v>Produced Water per unit revenue</v>
          </cell>
          <cell r="D91" t="str">
            <v>Positive</v>
          </cell>
          <cell r="E91">
            <v>0.97724986805182079</v>
          </cell>
          <cell r="F91">
            <v>0.97724986805182079</v>
          </cell>
        </row>
        <row r="92">
          <cell r="B92" t="str">
            <v>COSR001</v>
          </cell>
          <cell r="C92" t="str">
            <v xml:space="preserve">Community Lending Microfinance per unit revenue </v>
          </cell>
          <cell r="D92" t="str">
            <v>Positive</v>
          </cell>
          <cell r="E92" t="str">
            <v>Not available</v>
          </cell>
          <cell r="F92" t="str">
            <v>Not available</v>
          </cell>
        </row>
        <row r="93">
          <cell r="B93" t="str">
            <v>COSR003</v>
          </cell>
          <cell r="C93" t="str">
            <v>Total CSR Spends per unit revenue</v>
          </cell>
          <cell r="D93" t="str">
            <v>Positive</v>
          </cell>
          <cell r="E93">
            <v>0.33810602861931405</v>
          </cell>
          <cell r="F93">
            <v>0.14415372685708225</v>
          </cell>
        </row>
        <row r="94">
          <cell r="B94" t="str">
            <v>COSR005</v>
          </cell>
          <cell r="C94" t="str">
            <v xml:space="preserve">Total Employee Volunteering Hours per unit revenue </v>
          </cell>
          <cell r="D94" t="str">
            <v>Positive</v>
          </cell>
          <cell r="E94" t="str">
            <v>Not available</v>
          </cell>
          <cell r="F94" t="str">
            <v>Not available</v>
          </cell>
        </row>
        <row r="95">
          <cell r="B95" t="str">
            <v>PRQR001</v>
          </cell>
          <cell r="C95" t="str">
            <v xml:space="preserve">Percentage ISO 9000 - Quality Management System </v>
          </cell>
          <cell r="D95" t="str">
            <v>Positive</v>
          </cell>
          <cell r="E95">
            <v>0.97724986805182079</v>
          </cell>
          <cell r="F95">
            <v>0.97724986805182079</v>
          </cell>
        </row>
        <row r="96">
          <cell r="B96" t="str">
            <v>PRQR004</v>
          </cell>
          <cell r="C96" t="str">
            <v>Customer Satisfaction Percentage</v>
          </cell>
          <cell r="D96" t="str">
            <v>Positive</v>
          </cell>
          <cell r="E96" t="str">
            <v>Not available</v>
          </cell>
          <cell r="F96" t="str">
            <v>Not available</v>
          </cell>
        </row>
        <row r="97">
          <cell r="B97" t="str">
            <v>PRQR005</v>
          </cell>
          <cell r="C97" t="str">
            <v>Customer Retention Rate</v>
          </cell>
          <cell r="D97" t="str">
            <v>Positive</v>
          </cell>
          <cell r="E97" t="str">
            <v>Not available</v>
          </cell>
          <cell r="F97" t="str">
            <v>Not available</v>
          </cell>
        </row>
        <row r="98">
          <cell r="B98" t="str">
            <v>PROR003</v>
          </cell>
          <cell r="C98" t="str">
            <v>Revenue from Labelled Healthy &amp; Nutrition Products per total revenue</v>
          </cell>
          <cell r="D98" t="str">
            <v>Positive</v>
          </cell>
          <cell r="E98" t="str">
            <v>Not available</v>
          </cell>
          <cell r="F98" t="str">
            <v>Not available</v>
          </cell>
        </row>
        <row r="99">
          <cell r="B99" t="str">
            <v>RESR007</v>
          </cell>
          <cell r="C99" t="str">
            <v>Percentage of Supplier Audited</v>
          </cell>
          <cell r="D99" t="str">
            <v>Positive</v>
          </cell>
          <cell r="E99" t="str">
            <v>Not available</v>
          </cell>
          <cell r="F99" t="str">
            <v>Not available</v>
          </cell>
        </row>
        <row r="100">
          <cell r="B100" t="str">
            <v>RESR008</v>
          </cell>
          <cell r="C100" t="str">
            <v>Percentage of Supplier Terminated</v>
          </cell>
          <cell r="D100" t="str">
            <v>Positive</v>
          </cell>
          <cell r="E100" t="str">
            <v>Not available</v>
          </cell>
          <cell r="F100" t="str">
            <v>Not available</v>
          </cell>
        </row>
        <row r="101">
          <cell r="B101" t="str">
            <v>EMDR001</v>
          </cell>
          <cell r="C101" t="str">
            <v>Average Training Hours</v>
          </cell>
          <cell r="D101" t="str">
            <v>Positive</v>
          </cell>
          <cell r="E101">
            <v>0.27263184700869014</v>
          </cell>
          <cell r="F101">
            <v>0.27477974582290665</v>
          </cell>
        </row>
        <row r="102">
          <cell r="B102" t="str">
            <v>EMDR003</v>
          </cell>
          <cell r="C102" t="str">
            <v>Average Training Cost</v>
          </cell>
          <cell r="D102" t="str">
            <v>Positive</v>
          </cell>
          <cell r="E102" t="str">
            <v>Not available</v>
          </cell>
          <cell r="F102" t="str">
            <v>Not available</v>
          </cell>
        </row>
        <row r="103">
          <cell r="B103" t="str">
            <v>EMDR005</v>
          </cell>
          <cell r="C103" t="str">
            <v>Employee performance appraisal rate</v>
          </cell>
          <cell r="D103" t="str">
            <v>Positive</v>
          </cell>
          <cell r="E103" t="str">
            <v>Not available</v>
          </cell>
          <cell r="F103" t="str">
            <v>Not available</v>
          </cell>
        </row>
        <row r="104">
          <cell r="B104" t="str">
            <v>EMSR014</v>
          </cell>
          <cell r="C104" t="str">
            <v>Average Health and Safety Training Hours</v>
          </cell>
          <cell r="D104" t="str">
            <v>Positive</v>
          </cell>
          <cell r="E104" t="str">
            <v>Not available</v>
          </cell>
          <cell r="F104" t="str">
            <v>Not available</v>
          </cell>
        </row>
        <row r="105">
          <cell r="B105" t="str">
            <v>EMSR016</v>
          </cell>
          <cell r="C105" t="str">
            <v>ISO 45001 Certification Percentage</v>
          </cell>
          <cell r="D105" t="str">
            <v>Positive</v>
          </cell>
          <cell r="E105" t="str">
            <v>Not available</v>
          </cell>
          <cell r="F105" t="str">
            <v>Not available</v>
          </cell>
        </row>
        <row r="106">
          <cell r="B106" t="str">
            <v>EMSR018</v>
          </cell>
          <cell r="C106" t="str">
            <v>Health and Safety expenditure per unit revenue</v>
          </cell>
          <cell r="D106" t="str">
            <v>Positive</v>
          </cell>
          <cell r="E106" t="str">
            <v>Not available</v>
          </cell>
          <cell r="F106" t="str">
            <v>Not available</v>
          </cell>
        </row>
        <row r="107">
          <cell r="B107" t="str">
            <v>EMQR001</v>
          </cell>
          <cell r="C107" t="str">
            <v>Employee Satisfaction Percentage</v>
          </cell>
          <cell r="D107" t="str">
            <v>Positive</v>
          </cell>
          <cell r="E107" t="str">
            <v>Not available</v>
          </cell>
          <cell r="F107" t="str">
            <v>Not available</v>
          </cell>
        </row>
        <row r="108">
          <cell r="B108" t="str">
            <v>EMQR004</v>
          </cell>
          <cell r="C108" t="str">
            <v>Trade Union Percentage</v>
          </cell>
          <cell r="D108" t="str">
            <v>Positive</v>
          </cell>
          <cell r="E108">
            <v>0.75232659310335182</v>
          </cell>
          <cell r="F108">
            <v>0.7582013982227831</v>
          </cell>
        </row>
        <row r="109">
          <cell r="B109" t="str">
            <v>EMQR005</v>
          </cell>
          <cell r="C109" t="str">
            <v>Average tenure of employment</v>
          </cell>
          <cell r="D109" t="str">
            <v>Positive</v>
          </cell>
          <cell r="E109" t="str">
            <v>Not available</v>
          </cell>
          <cell r="F109" t="str">
            <v>Not available</v>
          </cell>
        </row>
        <row r="110">
          <cell r="B110" t="str">
            <v>EQUR001</v>
          </cell>
          <cell r="C110" t="str">
            <v>Disabled Employees Percentage</v>
          </cell>
          <cell r="D110" t="str">
            <v>Positive</v>
          </cell>
          <cell r="E110">
            <v>0.77808301175129413</v>
          </cell>
          <cell r="F110">
            <v>0.66914480986376301</v>
          </cell>
        </row>
        <row r="111">
          <cell r="B111" t="str">
            <v>EQUR003</v>
          </cell>
          <cell r="C111" t="str">
            <v>LGBT employees Percentage</v>
          </cell>
          <cell r="D111" t="str">
            <v>Positive</v>
          </cell>
          <cell r="E111" t="str">
            <v>Not available</v>
          </cell>
          <cell r="F111" t="str">
            <v>Not available</v>
          </cell>
        </row>
        <row r="112">
          <cell r="B112" t="str">
            <v>EQUR005</v>
          </cell>
          <cell r="C112" t="str">
            <v>Minority employees Percentage</v>
          </cell>
          <cell r="D112" t="str">
            <v>Positive</v>
          </cell>
          <cell r="E112" t="str">
            <v>Not available</v>
          </cell>
          <cell r="F112" t="str">
            <v>Not available</v>
          </cell>
        </row>
        <row r="113">
          <cell r="B113" t="str">
            <v>EQUR007</v>
          </cell>
          <cell r="C113" t="str">
            <v>Women Employees Percentage</v>
          </cell>
          <cell r="D113" t="str">
            <v>Positive</v>
          </cell>
          <cell r="E113">
            <v>0.44425356106554714</v>
          </cell>
          <cell r="F113">
            <v>0.47601084306374519</v>
          </cell>
        </row>
        <row r="114">
          <cell r="B114" t="str">
            <v>EQUR009</v>
          </cell>
          <cell r="C114" t="str">
            <v>Women Managers Percentage</v>
          </cell>
          <cell r="D114" t="str">
            <v>Positive</v>
          </cell>
          <cell r="E114" t="str">
            <v>Not available</v>
          </cell>
          <cell r="F114" t="str">
            <v>Not available</v>
          </cell>
        </row>
        <row r="115">
          <cell r="B115" t="str">
            <v>EQUR011</v>
          </cell>
          <cell r="C115" t="str">
            <v>Senior Women Managers Percentage</v>
          </cell>
          <cell r="D115" t="str">
            <v>Positive</v>
          </cell>
          <cell r="E115">
            <v>0.97408023539786182</v>
          </cell>
          <cell r="F115">
            <v>0.97338452645670193</v>
          </cell>
        </row>
        <row r="116">
          <cell r="B116" t="str">
            <v>EQUR013</v>
          </cell>
          <cell r="C116" t="str">
            <v>Gender Pay Gap</v>
          </cell>
          <cell r="D116" t="str">
            <v>Positive</v>
          </cell>
          <cell r="E116" t="str">
            <v>Not available</v>
          </cell>
          <cell r="F116" t="str">
            <v>Not available</v>
          </cell>
        </row>
        <row r="117">
          <cell r="B117" t="str">
            <v>MASR002</v>
          </cell>
          <cell r="C117" t="str">
            <v>Percentage of company shares held by all Key Management Personel</v>
          </cell>
          <cell r="D117" t="str">
            <v>Positive</v>
          </cell>
          <cell r="E117" t="str">
            <v>Not available</v>
          </cell>
          <cell r="F117" t="str">
            <v>Not available</v>
          </cell>
        </row>
        <row r="118">
          <cell r="B118" t="str">
            <v>MASR005</v>
          </cell>
          <cell r="C118" t="str">
            <v>Percentage of females forming part of the Key Management Personel</v>
          </cell>
          <cell r="D118" t="str">
            <v>Positive</v>
          </cell>
          <cell r="E118" t="str">
            <v>Not available</v>
          </cell>
          <cell r="F118" t="str">
            <v>Not available</v>
          </cell>
        </row>
      </sheetData>
      <sheetData sheetId="1">
        <row r="1">
          <cell r="B1" t="str">
            <v>DP Code</v>
          </cell>
        </row>
      </sheetData>
      <sheetData sheetId="2">
        <row r="1">
          <cell r="B1" t="str">
            <v>DP Code</v>
          </cell>
        </row>
      </sheetData>
      <sheetData sheetId="3">
        <row r="1">
          <cell r="B1" t="str">
            <v>DP Code</v>
          </cell>
        </row>
      </sheetData>
      <sheetData sheetId="4"/>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bharatpetroleum.com/images/files/CodeOfConduct_BPCL.pdf" TargetMode="External"/><Relationship Id="rId13" Type="http://schemas.openxmlformats.org/officeDocument/2006/relationships/hyperlink" Target="https://www.bharatpetroleum.com/pdf/OurFinancial/Annual-Report-2019-20-67483a-dce1c9-aa0e16.pdf" TargetMode="External"/><Relationship Id="rId18" Type="http://schemas.openxmlformats.org/officeDocument/2006/relationships/printerSettings" Target="../printerSettings/printerSettings1.bin"/><Relationship Id="rId3" Type="http://schemas.openxmlformats.org/officeDocument/2006/relationships/hyperlink" Target="https://www.bharatpetroleum.com/images/files/CodeOfConduct_BPCL.pdf" TargetMode="External"/><Relationship Id="rId7" Type="http://schemas.openxmlformats.org/officeDocument/2006/relationships/hyperlink" Target="https://www.bharatpetroleum.com/pdf/OurFinancial/Annual-Report-2019-20-67483a-dce1c9-aa0e16.pdf" TargetMode="External"/><Relationship Id="rId12" Type="http://schemas.openxmlformats.org/officeDocument/2006/relationships/hyperlink" Target="https://www.bharatpetroleum.com/pdf/OurFinancial/Annual-Report-2018-19-3db753.pdf" TargetMode="External"/><Relationship Id="rId17" Type="http://schemas.openxmlformats.org/officeDocument/2006/relationships/hyperlink" Target="https://www.bharatpetroleum.com/pdf/OurFinancial/Annual-Report-2018-19-3db753.pdf" TargetMode="External"/><Relationship Id="rId2" Type="http://schemas.openxmlformats.org/officeDocument/2006/relationships/hyperlink" Target="https://www.bharatpetroleum.com/pdf/OurFinancial/Annual-Report-2018-19-3db753.pdf" TargetMode="External"/><Relationship Id="rId16" Type="http://schemas.openxmlformats.org/officeDocument/2006/relationships/hyperlink" Target="https://www.bharatpetroleum.com/images/files/Whistle%20Blower%20policy.pdf" TargetMode="External"/><Relationship Id="rId1" Type="http://schemas.openxmlformats.org/officeDocument/2006/relationships/hyperlink" Target="https://www.bharatpetroleum.com/pdf/OurFinancial/Annual-Report-2019-20-67483a-dce1c9-aa0e16.pdf" TargetMode="External"/><Relationship Id="rId6" Type="http://schemas.openxmlformats.org/officeDocument/2006/relationships/hyperlink" Target="https://www.bharatpetroleum.com/pdf/OurFinancial/Annual-Report-2019-20-67483a-dce1c9-aa0e16.pdf" TargetMode="External"/><Relationship Id="rId11" Type="http://schemas.openxmlformats.org/officeDocument/2006/relationships/hyperlink" Target="https://www.bharatpetroleum.com/pdf/OurFinancial/Annual-Report-2019-20-67483a-dce1c9-aa0e16.pdf" TargetMode="External"/><Relationship Id="rId5" Type="http://schemas.openxmlformats.org/officeDocument/2006/relationships/hyperlink" Target="https://www.bharatpetroleum.com/images/files/BPCL%20SR%202018-19%20NOV%2015%20Sustainability%20Report%20published.pdf" TargetMode="External"/><Relationship Id="rId15" Type="http://schemas.openxmlformats.org/officeDocument/2006/relationships/hyperlink" Target="https://www.bharatpetroleum.com/pdf/OurFinancial/Annual-Report-2019-20-67483a-dce1c9-aa0e16.pdf" TargetMode="External"/><Relationship Id="rId10" Type="http://schemas.openxmlformats.org/officeDocument/2006/relationships/hyperlink" Target="https://www.bharatpetroleum.com/pdf/OurFinancial/Annual-Report-2019-20-67483a-dce1c9-aa0e16.pdf" TargetMode="External"/><Relationship Id="rId4" Type="http://schemas.openxmlformats.org/officeDocument/2006/relationships/hyperlink" Target="https://www.bharatpetroleum.com/images/files/RPTPolicy_BPCL.pdf" TargetMode="External"/><Relationship Id="rId9" Type="http://schemas.openxmlformats.org/officeDocument/2006/relationships/hyperlink" Target="https://www.bharatpetroleum.com/images/files/CodeOfConduct_BPCL.pdf" TargetMode="External"/><Relationship Id="rId14" Type="http://schemas.openxmlformats.org/officeDocument/2006/relationships/hyperlink" Target="https://www.bharatpetroleum.com/pdf/OurFinancial/Annual-Report-2018-19-3db753.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bharatpetroleum.com/pdf/OurFinancial/Annual-Report-2019-20-67483a-dce1c9-aa0e16.pdf" TargetMode="External"/><Relationship Id="rId1" Type="http://schemas.openxmlformats.org/officeDocument/2006/relationships/hyperlink" Target="https://www.bharatpetroleum.com/pdf/OurFinancial/Annual-Report-2019-20-67483a-dce1c9-aa0e16.pd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haratpetroleum.com/pdf/OurFinancial/Annual-Report-2018-19-3db753.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workbookViewId="0">
      <selection activeCell="J26" sqref="J26"/>
    </sheetView>
  </sheetViews>
  <sheetFormatPr defaultRowHeight="15.75"/>
  <sheetData>
    <row r="1" spans="1:14" ht="16.5" thickBot="1">
      <c r="A1" s="74" t="s">
        <v>12</v>
      </c>
      <c r="B1" s="74" t="s">
        <v>876</v>
      </c>
      <c r="C1" s="74" t="s">
        <v>661</v>
      </c>
      <c r="D1" s="74" t="s">
        <v>662</v>
      </c>
      <c r="E1" s="75" t="s">
        <v>663</v>
      </c>
      <c r="F1" s="74" t="s">
        <v>660</v>
      </c>
      <c r="G1" s="74" t="s">
        <v>873</v>
      </c>
      <c r="H1" s="74" t="s">
        <v>872</v>
      </c>
      <c r="I1" s="22" t="s">
        <v>874</v>
      </c>
      <c r="J1" s="22" t="s">
        <v>875</v>
      </c>
      <c r="K1" s="22" t="s">
        <v>868</v>
      </c>
      <c r="L1" s="22" t="s">
        <v>869</v>
      </c>
      <c r="M1" s="22" t="s">
        <v>870</v>
      </c>
      <c r="N1" s="22" t="s">
        <v>871</v>
      </c>
    </row>
    <row r="2" spans="1:14" ht="16.5" thickBot="1">
      <c r="A2" s="1" t="s">
        <v>919</v>
      </c>
      <c r="B2" s="1" t="s">
        <v>920</v>
      </c>
      <c r="C2" s="1">
        <v>33873</v>
      </c>
      <c r="D2" s="1">
        <v>19209</v>
      </c>
      <c r="E2" s="1" t="s">
        <v>710</v>
      </c>
      <c r="F2" s="1" t="s">
        <v>921</v>
      </c>
      <c r="G2" s="1" t="s">
        <v>922</v>
      </c>
      <c r="H2" s="1" t="s">
        <v>1068</v>
      </c>
      <c r="I2" s="69">
        <v>3306620.9</v>
      </c>
      <c r="J2" s="69">
        <v>3406061.3</v>
      </c>
      <c r="K2" s="72">
        <v>13</v>
      </c>
      <c r="L2" s="72">
        <v>16</v>
      </c>
      <c r="M2" s="21">
        <v>7</v>
      </c>
      <c r="N2" s="21">
        <v>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'[1]NIC industry'!#REF!</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7"/>
  <sheetViews>
    <sheetView topLeftCell="H1" zoomScale="75" zoomScaleNormal="85" workbookViewId="0">
      <selection activeCell="C6" sqref="C6"/>
    </sheetView>
  </sheetViews>
  <sheetFormatPr defaultColWidth="10.75" defaultRowHeight="15.75"/>
  <cols>
    <col min="1" max="1" width="10.75" style="27" customWidth="1"/>
    <col min="2" max="2" width="34.25" style="27" customWidth="1"/>
    <col min="3" max="3" width="39" style="27" customWidth="1"/>
    <col min="4" max="4" width="37.75" style="27" customWidth="1"/>
    <col min="5" max="5" width="37.25" style="27" customWidth="1"/>
    <col min="6" max="6" width="9.25" style="27" customWidth="1"/>
    <col min="7" max="7" width="19.25" style="27" bestFit="1" customWidth="1"/>
    <col min="8" max="8" width="13.75" style="27" customWidth="1"/>
    <col min="9" max="9" width="17.5" style="23" bestFit="1" customWidth="1"/>
    <col min="10" max="10" width="26" style="27" customWidth="1"/>
    <col min="11" max="11" width="53.25" style="27" customWidth="1"/>
    <col min="12" max="12" width="46.75" style="27" customWidth="1"/>
    <col min="13" max="13" width="13.25" style="27" customWidth="1"/>
    <col min="14" max="14" width="12.75" style="27" customWidth="1"/>
    <col min="15" max="15" width="153" style="27" customWidth="1"/>
    <col min="16" max="16" width="16.25" style="27" customWidth="1"/>
    <col min="17" max="17" width="11.75" style="27" customWidth="1"/>
    <col min="18" max="20" width="4.75" style="27" customWidth="1"/>
    <col min="21" max="21" width="14.25" style="27" customWidth="1"/>
    <col min="22" max="22" width="17.5" style="155" customWidth="1"/>
    <col min="23" max="23" width="16.75" style="52" customWidth="1"/>
    <col min="24" max="25" width="16.75" style="27" customWidth="1"/>
    <col min="26" max="26" width="34.5" style="27" customWidth="1"/>
    <col min="27" max="27" width="21.25" style="12" customWidth="1"/>
    <col min="28" max="28" width="23.5" style="27" customWidth="1"/>
    <col min="29" max="29" width="25" style="27" customWidth="1"/>
    <col min="30" max="30" width="10.75" style="27"/>
    <col min="31" max="31" width="20.5" style="27" customWidth="1"/>
    <col min="32" max="32" width="29.75" style="27" customWidth="1"/>
    <col min="33" max="33" width="61.5" style="27" customWidth="1"/>
    <col min="34" max="16384" width="10.75" style="27"/>
  </cols>
  <sheetData>
    <row r="1" spans="1:33" s="15" customFormat="1">
      <c r="A1" s="14" t="s">
        <v>3</v>
      </c>
      <c r="B1" s="14" t="s">
        <v>5</v>
      </c>
      <c r="C1" s="14" t="s">
        <v>4</v>
      </c>
      <c r="D1" s="14" t="s">
        <v>0</v>
      </c>
      <c r="E1" s="14" t="s">
        <v>649</v>
      </c>
      <c r="F1" s="14" t="s">
        <v>7</v>
      </c>
      <c r="G1" s="14" t="s">
        <v>8</v>
      </c>
      <c r="H1" s="14" t="s">
        <v>657</v>
      </c>
      <c r="I1" s="29" t="s">
        <v>648</v>
      </c>
      <c r="J1" s="29" t="s">
        <v>917</v>
      </c>
      <c r="K1" s="17" t="s">
        <v>9</v>
      </c>
      <c r="L1" s="17" t="s">
        <v>1</v>
      </c>
      <c r="M1" s="17" t="s">
        <v>2</v>
      </c>
      <c r="N1" s="17" t="s">
        <v>10</v>
      </c>
      <c r="O1" s="17" t="s">
        <v>655</v>
      </c>
      <c r="P1" s="29" t="s">
        <v>654</v>
      </c>
      <c r="Q1" s="29" t="s">
        <v>856</v>
      </c>
      <c r="R1" s="29" t="s">
        <v>857</v>
      </c>
      <c r="S1" s="29" t="s">
        <v>858</v>
      </c>
      <c r="T1" s="29" t="s">
        <v>859</v>
      </c>
      <c r="U1" s="29" t="s">
        <v>11</v>
      </c>
      <c r="V1" s="156" t="s">
        <v>1192</v>
      </c>
      <c r="W1" s="53" t="s">
        <v>882</v>
      </c>
      <c r="X1" s="38" t="s">
        <v>883</v>
      </c>
      <c r="Y1" s="38" t="s">
        <v>884</v>
      </c>
      <c r="Z1" s="38" t="s">
        <v>885</v>
      </c>
      <c r="AA1" s="38" t="s">
        <v>886</v>
      </c>
      <c r="AB1" s="38" t="s">
        <v>887</v>
      </c>
      <c r="AC1" s="38" t="s">
        <v>888</v>
      </c>
      <c r="AE1" s="174" t="s">
        <v>900</v>
      </c>
      <c r="AF1" s="175"/>
      <c r="AG1" s="176"/>
    </row>
    <row r="2" spans="1:33" ht="55.15" customHeight="1" thickBot="1">
      <c r="A2" s="117" t="s">
        <v>13</v>
      </c>
      <c r="B2" s="118" t="s">
        <v>226</v>
      </c>
      <c r="C2" s="119" t="s">
        <v>14</v>
      </c>
      <c r="D2" s="118" t="s">
        <v>241</v>
      </c>
      <c r="E2" s="118" t="s">
        <v>432</v>
      </c>
      <c r="F2" s="120" t="s">
        <v>629</v>
      </c>
      <c r="G2" s="121" t="s">
        <v>638</v>
      </c>
      <c r="H2" s="120" t="s">
        <v>658</v>
      </c>
      <c r="I2" s="122" t="s">
        <v>651</v>
      </c>
      <c r="J2" s="123">
        <v>43921</v>
      </c>
      <c r="K2" s="120" t="s">
        <v>925</v>
      </c>
      <c r="L2" s="124" t="s">
        <v>924</v>
      </c>
      <c r="M2" s="120">
        <v>15</v>
      </c>
      <c r="N2" s="123">
        <v>44079</v>
      </c>
      <c r="O2" s="137" t="s">
        <v>1121</v>
      </c>
      <c r="P2" s="125" t="s">
        <v>862</v>
      </c>
      <c r="Q2" s="125" t="s">
        <v>861</v>
      </c>
      <c r="R2" s="125" t="s">
        <v>862</v>
      </c>
      <c r="S2" s="125" t="s">
        <v>862</v>
      </c>
      <c r="T2" s="120"/>
      <c r="U2" s="120" t="s">
        <v>1122</v>
      </c>
      <c r="V2" s="157" t="e">
        <f>VLOOKUP(C2,[1]BPCL!$B$2:$F$118,5,FALSE)</f>
        <v>#N/A</v>
      </c>
      <c r="W2" s="52" t="s">
        <v>861</v>
      </c>
      <c r="X2" s="27" t="s">
        <v>891</v>
      </c>
      <c r="Y2" s="27" t="s">
        <v>1107</v>
      </c>
      <c r="AA2" s="64"/>
      <c r="AB2" s="64"/>
      <c r="AC2" s="64"/>
      <c r="AE2" s="40"/>
      <c r="AF2" s="40"/>
      <c r="AG2" s="40"/>
    </row>
    <row r="3" spans="1:33" ht="55.15" customHeight="1" thickBot="1">
      <c r="A3" s="117" t="s">
        <v>13</v>
      </c>
      <c r="B3" s="118" t="s">
        <v>226</v>
      </c>
      <c r="C3" s="119" t="s">
        <v>15</v>
      </c>
      <c r="D3" s="118" t="s">
        <v>242</v>
      </c>
      <c r="E3" s="118" t="s">
        <v>433</v>
      </c>
      <c r="F3" s="120" t="s">
        <v>629</v>
      </c>
      <c r="G3" s="121" t="s">
        <v>638</v>
      </c>
      <c r="H3" s="120" t="s">
        <v>658</v>
      </c>
      <c r="I3" s="122" t="s">
        <v>652</v>
      </c>
      <c r="J3" s="123">
        <v>43921</v>
      </c>
      <c r="K3" s="120"/>
      <c r="L3" s="120"/>
      <c r="M3" s="120"/>
      <c r="N3" s="120"/>
      <c r="O3" s="138"/>
      <c r="P3" s="125" t="s">
        <v>862</v>
      </c>
      <c r="Q3" s="125" t="s">
        <v>862</v>
      </c>
      <c r="R3" s="125" t="s">
        <v>862</v>
      </c>
      <c r="S3" s="125" t="s">
        <v>862</v>
      </c>
      <c r="T3" s="120"/>
      <c r="U3" s="120"/>
      <c r="V3" s="157" t="e">
        <f>VLOOKUP(C3,[1]BPCL!$B$2:$F$118,5,FALSE)</f>
        <v>#N/A</v>
      </c>
      <c r="AA3" s="64"/>
      <c r="AB3" s="64"/>
      <c r="AC3" s="64"/>
      <c r="AE3" s="76" t="s">
        <v>901</v>
      </c>
      <c r="AF3" s="76" t="s">
        <v>902</v>
      </c>
      <c r="AG3" s="76" t="s">
        <v>903</v>
      </c>
    </row>
    <row r="4" spans="1:33" ht="55.15" customHeight="1">
      <c r="A4" s="117" t="s">
        <v>13</v>
      </c>
      <c r="B4" s="118" t="s">
        <v>226</v>
      </c>
      <c r="C4" s="119" t="s">
        <v>16</v>
      </c>
      <c r="D4" s="118" t="s">
        <v>243</v>
      </c>
      <c r="E4" s="118" t="s">
        <v>434</v>
      </c>
      <c r="F4" s="120" t="s">
        <v>629</v>
      </c>
      <c r="G4" s="121" t="s">
        <v>638</v>
      </c>
      <c r="H4" s="120" t="s">
        <v>658</v>
      </c>
      <c r="I4" s="122" t="s">
        <v>651</v>
      </c>
      <c r="J4" s="123">
        <v>43921</v>
      </c>
      <c r="K4" s="120" t="s">
        <v>1061</v>
      </c>
      <c r="L4" s="124" t="s">
        <v>924</v>
      </c>
      <c r="M4" s="120">
        <v>118</v>
      </c>
      <c r="N4" s="123">
        <v>44079</v>
      </c>
      <c r="O4" s="137" t="s">
        <v>1060</v>
      </c>
      <c r="P4" s="125" t="s">
        <v>861</v>
      </c>
      <c r="Q4" s="125" t="s">
        <v>862</v>
      </c>
      <c r="R4" s="125" t="s">
        <v>862</v>
      </c>
      <c r="S4" s="125" t="s">
        <v>862</v>
      </c>
      <c r="T4" s="120" t="s">
        <v>1067</v>
      </c>
      <c r="U4" s="120"/>
      <c r="V4" s="157" t="e">
        <f>VLOOKUP(C4,[1]BPCL!$B$2:$F$118,5,FALSE)</f>
        <v>#N/A</v>
      </c>
      <c r="AA4" s="64"/>
      <c r="AB4" s="64"/>
      <c r="AC4" s="64"/>
      <c r="AE4" s="43" t="s">
        <v>904</v>
      </c>
      <c r="AF4" s="43" t="s">
        <v>889</v>
      </c>
      <c r="AG4" s="43" t="s">
        <v>915</v>
      </c>
    </row>
    <row r="5" spans="1:33" ht="55.15" customHeight="1">
      <c r="A5" s="117" t="s">
        <v>13</v>
      </c>
      <c r="B5" s="118" t="s">
        <v>226</v>
      </c>
      <c r="C5" s="119" t="s">
        <v>17</v>
      </c>
      <c r="D5" s="118" t="s">
        <v>244</v>
      </c>
      <c r="E5" s="118" t="s">
        <v>435</v>
      </c>
      <c r="F5" s="120" t="s">
        <v>629</v>
      </c>
      <c r="G5" s="121" t="s">
        <v>638</v>
      </c>
      <c r="H5" s="120" t="s">
        <v>658</v>
      </c>
      <c r="I5" s="122" t="s">
        <v>651</v>
      </c>
      <c r="J5" s="123">
        <v>43921</v>
      </c>
      <c r="K5" s="120" t="s">
        <v>1061</v>
      </c>
      <c r="L5" s="120" t="s">
        <v>924</v>
      </c>
      <c r="M5" s="120">
        <v>118</v>
      </c>
      <c r="N5" s="123">
        <v>44079</v>
      </c>
      <c r="O5" s="137" t="s">
        <v>1060</v>
      </c>
      <c r="P5" s="125" t="s">
        <v>861</v>
      </c>
      <c r="Q5" s="125" t="s">
        <v>862</v>
      </c>
      <c r="R5" s="125" t="s">
        <v>862</v>
      </c>
      <c r="S5" s="125" t="s">
        <v>862</v>
      </c>
      <c r="T5" s="120" t="s">
        <v>1067</v>
      </c>
      <c r="U5" s="120" t="s">
        <v>1123</v>
      </c>
      <c r="V5" s="157" t="e">
        <f>VLOOKUP(C5,[1]BPCL!$B$2:$F$118,5,FALSE)</f>
        <v>#N/A</v>
      </c>
      <c r="W5" s="52" t="s">
        <v>861</v>
      </c>
      <c r="X5" s="27" t="s">
        <v>891</v>
      </c>
      <c r="Y5" s="27" t="s">
        <v>1109</v>
      </c>
      <c r="AA5" s="64"/>
      <c r="AE5" s="43" t="s">
        <v>904</v>
      </c>
      <c r="AF5" s="36" t="s">
        <v>890</v>
      </c>
      <c r="AG5" s="37" t="s">
        <v>905</v>
      </c>
    </row>
    <row r="6" spans="1:33" ht="55.15" customHeight="1">
      <c r="A6" s="117" t="s">
        <v>13</v>
      </c>
      <c r="B6" s="118" t="s">
        <v>226</v>
      </c>
      <c r="C6" s="119" t="s">
        <v>18</v>
      </c>
      <c r="D6" s="118" t="s">
        <v>245</v>
      </c>
      <c r="E6" s="118" t="s">
        <v>436</v>
      </c>
      <c r="F6" s="120" t="s">
        <v>629</v>
      </c>
      <c r="G6" s="121" t="s">
        <v>638</v>
      </c>
      <c r="H6" s="120" t="s">
        <v>658</v>
      </c>
      <c r="I6" s="122" t="s">
        <v>652</v>
      </c>
      <c r="J6" s="123">
        <v>43921</v>
      </c>
      <c r="K6" s="120"/>
      <c r="L6" s="120"/>
      <c r="M6" s="120"/>
      <c r="N6" s="120"/>
      <c r="O6" s="138"/>
      <c r="P6" s="125" t="s">
        <v>862</v>
      </c>
      <c r="Q6" s="125" t="s">
        <v>862</v>
      </c>
      <c r="R6" s="125" t="s">
        <v>862</v>
      </c>
      <c r="S6" s="125" t="s">
        <v>862</v>
      </c>
      <c r="T6" s="120"/>
      <c r="U6" s="120"/>
      <c r="V6" s="157" t="e">
        <f>VLOOKUP(C6,[1]BPCL!$B$2:$F$118,5,FALSE)</f>
        <v>#N/A</v>
      </c>
      <c r="AA6" s="64"/>
      <c r="AE6" s="43" t="s">
        <v>904</v>
      </c>
      <c r="AF6" s="45" t="s">
        <v>891</v>
      </c>
      <c r="AG6" s="45" t="s">
        <v>906</v>
      </c>
    </row>
    <row r="7" spans="1:33" ht="55.15" customHeight="1">
      <c r="A7" s="117" t="s">
        <v>13</v>
      </c>
      <c r="B7" s="118" t="s">
        <v>226</v>
      </c>
      <c r="C7" s="119" t="s">
        <v>19</v>
      </c>
      <c r="D7" s="118" t="s">
        <v>246</v>
      </c>
      <c r="E7" s="118" t="s">
        <v>437</v>
      </c>
      <c r="F7" s="120" t="s">
        <v>629</v>
      </c>
      <c r="G7" s="121" t="s">
        <v>638</v>
      </c>
      <c r="H7" s="120" t="s">
        <v>658</v>
      </c>
      <c r="I7" s="122" t="s">
        <v>652</v>
      </c>
      <c r="J7" s="123">
        <v>43921</v>
      </c>
      <c r="K7" s="120"/>
      <c r="L7" s="120"/>
      <c r="M7" s="120"/>
      <c r="N7" s="120"/>
      <c r="O7" s="138"/>
      <c r="P7" s="125" t="s">
        <v>862</v>
      </c>
      <c r="Q7" s="125" t="s">
        <v>862</v>
      </c>
      <c r="R7" s="125" t="s">
        <v>862</v>
      </c>
      <c r="S7" s="125" t="s">
        <v>862</v>
      </c>
      <c r="T7" s="120"/>
      <c r="U7" s="120"/>
      <c r="V7" s="157" t="e">
        <f>VLOOKUP(C7,[1]BPCL!$B$2:$F$118,5,FALSE)</f>
        <v>#N/A</v>
      </c>
      <c r="AA7" s="64"/>
      <c r="AE7" s="43" t="s">
        <v>904</v>
      </c>
      <c r="AF7" s="45" t="s">
        <v>892</v>
      </c>
      <c r="AG7" s="45" t="s">
        <v>907</v>
      </c>
    </row>
    <row r="8" spans="1:33" ht="55.15" customHeight="1">
      <c r="A8" s="117" t="s">
        <v>13</v>
      </c>
      <c r="B8" s="118" t="s">
        <v>226</v>
      </c>
      <c r="C8" s="119" t="s">
        <v>20</v>
      </c>
      <c r="D8" s="118" t="s">
        <v>247</v>
      </c>
      <c r="E8" s="118" t="s">
        <v>438</v>
      </c>
      <c r="F8" s="120" t="s">
        <v>629</v>
      </c>
      <c r="G8" s="121" t="s">
        <v>638</v>
      </c>
      <c r="H8" s="120" t="s">
        <v>658</v>
      </c>
      <c r="I8" s="122" t="s">
        <v>652</v>
      </c>
      <c r="J8" s="123">
        <v>43921</v>
      </c>
      <c r="K8" s="120"/>
      <c r="L8" s="120"/>
      <c r="M8" s="120"/>
      <c r="N8" s="120"/>
      <c r="O8" s="138"/>
      <c r="P8" s="125" t="s">
        <v>862</v>
      </c>
      <c r="Q8" s="125" t="s">
        <v>862</v>
      </c>
      <c r="R8" s="125" t="s">
        <v>862</v>
      </c>
      <c r="S8" s="125" t="s">
        <v>862</v>
      </c>
      <c r="T8" s="120"/>
      <c r="U8" s="120"/>
      <c r="V8" s="157" t="e">
        <f>VLOOKUP(C8,[1]BPCL!$B$2:$F$118,5,FALSE)</f>
        <v>#N/A</v>
      </c>
      <c r="AA8" s="64"/>
      <c r="AE8" s="43" t="s">
        <v>904</v>
      </c>
      <c r="AF8" s="45" t="s">
        <v>893</v>
      </c>
      <c r="AG8" s="45" t="s">
        <v>908</v>
      </c>
    </row>
    <row r="9" spans="1:33" ht="55.15" customHeight="1">
      <c r="A9" s="61" t="s">
        <v>13</v>
      </c>
      <c r="B9" s="62" t="s">
        <v>226</v>
      </c>
      <c r="C9" s="63" t="s">
        <v>21</v>
      </c>
      <c r="D9" s="62" t="s">
        <v>248</v>
      </c>
      <c r="E9" s="62" t="s">
        <v>439</v>
      </c>
      <c r="F9" s="62" t="s">
        <v>620</v>
      </c>
      <c r="G9" s="62" t="s">
        <v>642</v>
      </c>
      <c r="H9" s="16" t="s">
        <v>658</v>
      </c>
      <c r="I9" s="173">
        <v>3</v>
      </c>
      <c r="J9" s="107">
        <v>43921</v>
      </c>
      <c r="K9" s="16"/>
      <c r="L9" s="16"/>
      <c r="M9" s="16"/>
      <c r="N9" s="16"/>
      <c r="O9" s="113"/>
      <c r="P9" s="125" t="s">
        <v>862</v>
      </c>
      <c r="Q9" s="125" t="s">
        <v>862</v>
      </c>
      <c r="R9" s="125" t="s">
        <v>862</v>
      </c>
      <c r="S9" s="125" t="s">
        <v>862</v>
      </c>
      <c r="T9" s="16"/>
      <c r="U9" s="16"/>
      <c r="V9" s="157" t="str">
        <f>VLOOKUP(C9,[1]BPCL!$B$2:$F$118,5,FALSE)</f>
        <v>Not available</v>
      </c>
      <c r="W9" s="52" t="s">
        <v>861</v>
      </c>
      <c r="X9" s="27" t="s">
        <v>891</v>
      </c>
      <c r="Y9" s="27" t="s">
        <v>1111</v>
      </c>
      <c r="AA9" s="64"/>
      <c r="AE9" s="43" t="s">
        <v>904</v>
      </c>
      <c r="AF9" s="45" t="s">
        <v>894</v>
      </c>
      <c r="AG9" s="45" t="s">
        <v>909</v>
      </c>
    </row>
    <row r="10" spans="1:33" ht="55.15" customHeight="1">
      <c r="A10" s="117" t="s">
        <v>13</v>
      </c>
      <c r="B10" s="118" t="s">
        <v>232</v>
      </c>
      <c r="C10" s="119" t="s">
        <v>22</v>
      </c>
      <c r="D10" s="118" t="s">
        <v>249</v>
      </c>
      <c r="E10" s="118" t="s">
        <v>440</v>
      </c>
      <c r="F10" s="120" t="s">
        <v>629</v>
      </c>
      <c r="G10" s="121" t="s">
        <v>638</v>
      </c>
      <c r="H10" s="120" t="s">
        <v>658</v>
      </c>
      <c r="I10" s="122" t="s">
        <v>651</v>
      </c>
      <c r="J10" s="123">
        <v>43921</v>
      </c>
      <c r="K10" s="120" t="s">
        <v>925</v>
      </c>
      <c r="L10" s="124" t="s">
        <v>924</v>
      </c>
      <c r="M10" s="127">
        <v>107108</v>
      </c>
      <c r="N10" s="123">
        <v>44079</v>
      </c>
      <c r="O10" s="137" t="s">
        <v>930</v>
      </c>
      <c r="P10" s="125" t="s">
        <v>862</v>
      </c>
      <c r="Q10" s="125" t="s">
        <v>861</v>
      </c>
      <c r="R10" s="125" t="s">
        <v>862</v>
      </c>
      <c r="S10" s="125" t="s">
        <v>862</v>
      </c>
      <c r="T10" s="120"/>
      <c r="U10" s="120"/>
      <c r="V10" s="157" t="e">
        <f>VLOOKUP(C10,[1]BPCL!$B$2:$F$118,5,FALSE)</f>
        <v>#N/A</v>
      </c>
      <c r="AA10" s="64"/>
      <c r="AE10" s="43" t="s">
        <v>904</v>
      </c>
      <c r="AF10" s="45" t="s">
        <v>895</v>
      </c>
      <c r="AG10" s="45" t="s">
        <v>916</v>
      </c>
    </row>
    <row r="11" spans="1:33" ht="55.15" customHeight="1">
      <c r="A11" s="117" t="s">
        <v>13</v>
      </c>
      <c r="B11" s="118" t="s">
        <v>232</v>
      </c>
      <c r="C11" s="119" t="s">
        <v>23</v>
      </c>
      <c r="D11" s="118" t="s">
        <v>250</v>
      </c>
      <c r="E11" s="118" t="s">
        <v>441</v>
      </c>
      <c r="F11" s="120" t="s">
        <v>629</v>
      </c>
      <c r="G11" s="121" t="s">
        <v>638</v>
      </c>
      <c r="H11" s="120" t="s">
        <v>658</v>
      </c>
      <c r="I11" s="122" t="s">
        <v>651</v>
      </c>
      <c r="J11" s="123">
        <v>43921</v>
      </c>
      <c r="K11" s="120" t="s">
        <v>925</v>
      </c>
      <c r="L11" s="124" t="s">
        <v>924</v>
      </c>
      <c r="M11" s="127">
        <v>107108</v>
      </c>
      <c r="N11" s="123">
        <v>44079</v>
      </c>
      <c r="O11" s="137" t="s">
        <v>1124</v>
      </c>
      <c r="P11" s="125" t="s">
        <v>862</v>
      </c>
      <c r="Q11" s="125" t="s">
        <v>861</v>
      </c>
      <c r="R11" s="125" t="s">
        <v>862</v>
      </c>
      <c r="S11" s="125" t="s">
        <v>862</v>
      </c>
      <c r="T11" s="120"/>
      <c r="U11" s="120"/>
      <c r="V11" s="157" t="e">
        <f>VLOOKUP(C11,[1]BPCL!$B$2:$F$118,5,FALSE)</f>
        <v>#N/A</v>
      </c>
      <c r="W11" s="52" t="s">
        <v>861</v>
      </c>
      <c r="X11" s="27" t="s">
        <v>891</v>
      </c>
      <c r="Y11" s="27" t="s">
        <v>1094</v>
      </c>
      <c r="AA11" s="64"/>
      <c r="AE11" s="45" t="s">
        <v>910</v>
      </c>
      <c r="AF11" s="45" t="s">
        <v>896</v>
      </c>
      <c r="AG11" s="45" t="s">
        <v>911</v>
      </c>
    </row>
    <row r="12" spans="1:33" ht="55.15" customHeight="1">
      <c r="A12" s="117" t="s">
        <v>13</v>
      </c>
      <c r="B12" s="118" t="s">
        <v>232</v>
      </c>
      <c r="C12" s="119" t="s">
        <v>24</v>
      </c>
      <c r="D12" s="118" t="s">
        <v>251</v>
      </c>
      <c r="E12" s="118" t="s">
        <v>442</v>
      </c>
      <c r="F12" s="120" t="s">
        <v>629</v>
      </c>
      <c r="G12" s="121" t="s">
        <v>638</v>
      </c>
      <c r="H12" s="120" t="s">
        <v>658</v>
      </c>
      <c r="I12" s="128" t="s">
        <v>652</v>
      </c>
      <c r="J12" s="123">
        <v>43921</v>
      </c>
      <c r="K12" s="120"/>
      <c r="L12" s="120"/>
      <c r="M12" s="120"/>
      <c r="N12" s="120"/>
      <c r="O12" s="138"/>
      <c r="P12" s="125" t="s">
        <v>862</v>
      </c>
      <c r="Q12" s="125" t="s">
        <v>862</v>
      </c>
      <c r="R12" s="125" t="s">
        <v>862</v>
      </c>
      <c r="S12" s="125" t="s">
        <v>862</v>
      </c>
      <c r="T12" s="120"/>
      <c r="U12" s="120"/>
      <c r="V12" s="157" t="e">
        <f>VLOOKUP(C12,[1]BPCL!$B$2:$F$118,5,FALSE)</f>
        <v>#N/A</v>
      </c>
      <c r="AA12" s="64"/>
      <c r="AE12" s="45" t="s">
        <v>910</v>
      </c>
      <c r="AF12" s="45" t="s">
        <v>897</v>
      </c>
      <c r="AG12" s="45" t="s">
        <v>912</v>
      </c>
    </row>
    <row r="13" spans="1:33" ht="55.15" customHeight="1">
      <c r="A13" s="117" t="s">
        <v>13</v>
      </c>
      <c r="B13" s="118" t="s">
        <v>232</v>
      </c>
      <c r="C13" s="119" t="s">
        <v>25</v>
      </c>
      <c r="D13" s="118" t="s">
        <v>252</v>
      </c>
      <c r="E13" s="118" t="s">
        <v>443</v>
      </c>
      <c r="F13" s="120" t="s">
        <v>629</v>
      </c>
      <c r="G13" s="121" t="s">
        <v>638</v>
      </c>
      <c r="H13" s="120" t="s">
        <v>658</v>
      </c>
      <c r="I13" s="122" t="s">
        <v>651</v>
      </c>
      <c r="J13" s="123">
        <v>43921</v>
      </c>
      <c r="K13" s="120" t="s">
        <v>925</v>
      </c>
      <c r="L13" s="120" t="s">
        <v>924</v>
      </c>
      <c r="M13" s="120">
        <v>107</v>
      </c>
      <c r="N13" s="123">
        <v>44079</v>
      </c>
      <c r="O13" s="137" t="s">
        <v>997</v>
      </c>
      <c r="P13" s="125" t="s">
        <v>862</v>
      </c>
      <c r="Q13" s="125" t="s">
        <v>862</v>
      </c>
      <c r="R13" s="125" t="s">
        <v>862</v>
      </c>
      <c r="S13" s="125" t="s">
        <v>862</v>
      </c>
      <c r="T13" s="120"/>
      <c r="U13" s="120"/>
      <c r="V13" s="157" t="e">
        <f>VLOOKUP(C13,[1]BPCL!$B$2:$F$118,5,FALSE)</f>
        <v>#N/A</v>
      </c>
      <c r="AA13" s="64"/>
      <c r="AE13" s="45" t="s">
        <v>910</v>
      </c>
      <c r="AF13" s="45" t="s">
        <v>898</v>
      </c>
      <c r="AG13" s="45" t="s">
        <v>913</v>
      </c>
    </row>
    <row r="14" spans="1:33" ht="55.15" customHeight="1">
      <c r="A14" s="117" t="s">
        <v>13</v>
      </c>
      <c r="B14" s="118" t="s">
        <v>232</v>
      </c>
      <c r="C14" s="119" t="s">
        <v>26</v>
      </c>
      <c r="D14" s="118" t="s">
        <v>253</v>
      </c>
      <c r="E14" s="118" t="s">
        <v>444</v>
      </c>
      <c r="F14" s="120" t="s">
        <v>629</v>
      </c>
      <c r="G14" s="121" t="s">
        <v>638</v>
      </c>
      <c r="H14" s="120" t="s">
        <v>658</v>
      </c>
      <c r="I14" s="122" t="s">
        <v>651</v>
      </c>
      <c r="J14" s="123">
        <v>43921</v>
      </c>
      <c r="K14" s="120" t="s">
        <v>925</v>
      </c>
      <c r="L14" s="120" t="s">
        <v>924</v>
      </c>
      <c r="M14" s="120">
        <v>107</v>
      </c>
      <c r="N14" s="123">
        <v>44079</v>
      </c>
      <c r="O14" s="137" t="s">
        <v>1012</v>
      </c>
      <c r="P14" s="125" t="s">
        <v>862</v>
      </c>
      <c r="Q14" s="125" t="s">
        <v>862</v>
      </c>
      <c r="R14" s="125" t="s">
        <v>862</v>
      </c>
      <c r="S14" s="125" t="s">
        <v>862</v>
      </c>
      <c r="T14" s="120"/>
      <c r="U14" s="120"/>
      <c r="V14" s="157" t="e">
        <f>VLOOKUP(C14,[1]BPCL!$B$2:$F$118,5,FALSE)</f>
        <v>#N/A</v>
      </c>
      <c r="AA14" s="64"/>
      <c r="AE14" s="45" t="s">
        <v>910</v>
      </c>
      <c r="AF14" s="45" t="s">
        <v>899</v>
      </c>
      <c r="AG14" s="45" t="s">
        <v>914</v>
      </c>
    </row>
    <row r="15" spans="1:33" ht="55.15" customHeight="1">
      <c r="A15" s="117" t="s">
        <v>13</v>
      </c>
      <c r="B15" s="118" t="s">
        <v>232</v>
      </c>
      <c r="C15" s="119" t="s">
        <v>27</v>
      </c>
      <c r="D15" s="118" t="s">
        <v>254</v>
      </c>
      <c r="E15" s="118" t="s">
        <v>445</v>
      </c>
      <c r="F15" s="120" t="s">
        <v>629</v>
      </c>
      <c r="G15" s="121" t="s">
        <v>638</v>
      </c>
      <c r="H15" s="120" t="s">
        <v>658</v>
      </c>
      <c r="I15" s="122" t="s">
        <v>651</v>
      </c>
      <c r="J15" s="123">
        <v>43921</v>
      </c>
      <c r="K15" s="120" t="s">
        <v>925</v>
      </c>
      <c r="L15" s="120" t="s">
        <v>924</v>
      </c>
      <c r="M15" s="120">
        <v>107</v>
      </c>
      <c r="N15" s="123">
        <v>44079</v>
      </c>
      <c r="O15" s="137" t="s">
        <v>1125</v>
      </c>
      <c r="P15" s="125" t="s">
        <v>862</v>
      </c>
      <c r="Q15" s="125" t="s">
        <v>862</v>
      </c>
      <c r="R15" s="125" t="s">
        <v>862</v>
      </c>
      <c r="S15" s="125" t="s">
        <v>862</v>
      </c>
      <c r="T15" s="120"/>
      <c r="U15" s="120"/>
      <c r="V15" s="157" t="e">
        <f>VLOOKUP(C15,[1]BPCL!$B$2:$F$118,5,FALSE)</f>
        <v>#N/A</v>
      </c>
      <c r="W15" s="52" t="s">
        <v>861</v>
      </c>
      <c r="X15" s="27" t="s">
        <v>892</v>
      </c>
      <c r="Y15" s="27" t="s">
        <v>1071</v>
      </c>
      <c r="AA15" s="64"/>
    </row>
    <row r="16" spans="1:33" ht="55.15" customHeight="1">
      <c r="A16" s="61" t="s">
        <v>13</v>
      </c>
      <c r="B16" s="62" t="s">
        <v>232</v>
      </c>
      <c r="C16" s="63" t="s">
        <v>30</v>
      </c>
      <c r="D16" s="62" t="s">
        <v>256</v>
      </c>
      <c r="E16" s="62" t="s">
        <v>448</v>
      </c>
      <c r="F16" s="62" t="s">
        <v>620</v>
      </c>
      <c r="G16" s="62" t="s">
        <v>635</v>
      </c>
      <c r="H16" s="16" t="s">
        <v>658</v>
      </c>
      <c r="I16" s="126">
        <v>3</v>
      </c>
      <c r="J16" s="107">
        <v>43921</v>
      </c>
      <c r="K16" s="16" t="s">
        <v>925</v>
      </c>
      <c r="L16" s="16" t="s">
        <v>924</v>
      </c>
      <c r="M16" s="16">
        <v>107</v>
      </c>
      <c r="N16" s="107">
        <v>44079</v>
      </c>
      <c r="O16" s="94" t="s">
        <v>1033</v>
      </c>
      <c r="P16" s="125" t="s">
        <v>862</v>
      </c>
      <c r="Q16" s="125" t="s">
        <v>862</v>
      </c>
      <c r="R16" s="125" t="s">
        <v>862</v>
      </c>
      <c r="S16" s="125" t="s">
        <v>862</v>
      </c>
      <c r="T16" s="16"/>
      <c r="U16" s="16"/>
      <c r="V16" s="157" t="e">
        <f>VLOOKUP(C16,[1]BPCL!$B$2:$F$118,5,FALSE)</f>
        <v>#N/A</v>
      </c>
      <c r="W16" s="52" t="s">
        <v>861</v>
      </c>
      <c r="X16" s="27" t="s">
        <v>895</v>
      </c>
      <c r="Y16" s="27" t="s">
        <v>1100</v>
      </c>
      <c r="AA16" s="64"/>
    </row>
    <row r="17" spans="1:27" ht="55.15" customHeight="1">
      <c r="A17" s="61" t="s">
        <v>13</v>
      </c>
      <c r="B17" s="62" t="s">
        <v>232</v>
      </c>
      <c r="C17" s="63" t="s">
        <v>31</v>
      </c>
      <c r="D17" s="62" t="s">
        <v>257</v>
      </c>
      <c r="E17" s="62" t="s">
        <v>449</v>
      </c>
      <c r="F17" s="62" t="s">
        <v>623</v>
      </c>
      <c r="G17" s="62" t="s">
        <v>636</v>
      </c>
      <c r="H17" s="16" t="s">
        <v>658</v>
      </c>
      <c r="I17" s="126">
        <v>66.665999999999997</v>
      </c>
      <c r="J17" s="107">
        <v>43921</v>
      </c>
      <c r="K17" s="16" t="s">
        <v>925</v>
      </c>
      <c r="L17" s="16" t="s">
        <v>924</v>
      </c>
      <c r="M17" s="16">
        <v>107</v>
      </c>
      <c r="N17" s="107">
        <v>44079</v>
      </c>
      <c r="O17" s="94" t="s">
        <v>997</v>
      </c>
      <c r="P17" s="125" t="s">
        <v>862</v>
      </c>
      <c r="Q17" s="7" t="s">
        <v>861</v>
      </c>
      <c r="R17" s="125" t="s">
        <v>862</v>
      </c>
      <c r="S17" s="125" t="s">
        <v>862</v>
      </c>
      <c r="T17" s="16"/>
      <c r="U17" s="16"/>
      <c r="V17" s="157" t="e">
        <f>VLOOKUP(C17,[1]BPCL!$B$2:$F$118,5,FALSE)</f>
        <v>#N/A</v>
      </c>
      <c r="AA17" s="64"/>
    </row>
    <row r="18" spans="1:27" ht="55.15" customHeight="1">
      <c r="A18" s="117" t="s">
        <v>13</v>
      </c>
      <c r="B18" s="118" t="s">
        <v>233</v>
      </c>
      <c r="C18" s="119" t="s">
        <v>32</v>
      </c>
      <c r="D18" s="118" t="s">
        <v>258</v>
      </c>
      <c r="E18" s="118" t="s">
        <v>450</v>
      </c>
      <c r="F18" s="120" t="s">
        <v>629</v>
      </c>
      <c r="G18" s="121" t="s">
        <v>638</v>
      </c>
      <c r="H18" s="120" t="s">
        <v>658</v>
      </c>
      <c r="I18" s="122" t="s">
        <v>651</v>
      </c>
      <c r="J18" s="123">
        <v>43921</v>
      </c>
      <c r="K18" s="120" t="s">
        <v>925</v>
      </c>
      <c r="L18" s="120" t="s">
        <v>924</v>
      </c>
      <c r="M18" s="120">
        <v>16</v>
      </c>
      <c r="N18" s="123">
        <v>44079</v>
      </c>
      <c r="O18" s="137" t="s">
        <v>1126</v>
      </c>
      <c r="P18" s="125" t="s">
        <v>862</v>
      </c>
      <c r="Q18" s="125" t="s">
        <v>861</v>
      </c>
      <c r="R18" s="125" t="s">
        <v>862</v>
      </c>
      <c r="S18" s="125" t="s">
        <v>862</v>
      </c>
      <c r="T18" s="120"/>
      <c r="U18" s="120"/>
      <c r="V18" s="157" t="e">
        <f>VLOOKUP(C18,[1]BPCL!$B$2:$F$118,5,FALSE)</f>
        <v>#N/A</v>
      </c>
      <c r="W18" s="52" t="s">
        <v>861</v>
      </c>
      <c r="X18" s="27" t="s">
        <v>891</v>
      </c>
      <c r="Y18" s="27" t="s">
        <v>1087</v>
      </c>
      <c r="AA18" s="64"/>
    </row>
    <row r="19" spans="1:27" ht="55.15" customHeight="1">
      <c r="A19" s="117" t="s">
        <v>13</v>
      </c>
      <c r="B19" s="118" t="s">
        <v>234</v>
      </c>
      <c r="C19" s="119" t="s">
        <v>51</v>
      </c>
      <c r="D19" s="118" t="s">
        <v>273</v>
      </c>
      <c r="E19" s="118" t="s">
        <v>467</v>
      </c>
      <c r="F19" s="120" t="s">
        <v>629</v>
      </c>
      <c r="G19" s="121" t="s">
        <v>638</v>
      </c>
      <c r="H19" s="120" t="s">
        <v>658</v>
      </c>
      <c r="I19" s="122" t="s">
        <v>652</v>
      </c>
      <c r="J19" s="123">
        <v>43921</v>
      </c>
      <c r="K19" s="120"/>
      <c r="L19" s="120"/>
      <c r="M19" s="120"/>
      <c r="N19" s="120"/>
      <c r="O19" s="138"/>
      <c r="P19" s="125" t="s">
        <v>862</v>
      </c>
      <c r="Q19" s="125" t="s">
        <v>862</v>
      </c>
      <c r="R19" s="125" t="s">
        <v>862</v>
      </c>
      <c r="S19" s="125" t="s">
        <v>862</v>
      </c>
      <c r="T19" s="120"/>
      <c r="U19" s="120"/>
      <c r="V19" s="157" t="e">
        <f>VLOOKUP(C19,[1]BPCL!$B$2:$F$118,5,FALSE)</f>
        <v>#N/A</v>
      </c>
      <c r="AA19" s="64"/>
    </row>
    <row r="20" spans="1:27" ht="55.15" customHeight="1">
      <c r="A20" s="117" t="s">
        <v>13</v>
      </c>
      <c r="B20" s="118" t="s">
        <v>234</v>
      </c>
      <c r="C20" s="119" t="s">
        <v>52</v>
      </c>
      <c r="D20" s="118" t="s">
        <v>274</v>
      </c>
      <c r="E20" s="118" t="s">
        <v>468</v>
      </c>
      <c r="F20" s="120" t="s">
        <v>629</v>
      </c>
      <c r="G20" s="121" t="s">
        <v>638</v>
      </c>
      <c r="H20" s="120" t="s">
        <v>658</v>
      </c>
      <c r="I20" s="122" t="s">
        <v>652</v>
      </c>
      <c r="J20" s="123">
        <v>43921</v>
      </c>
      <c r="K20" s="120"/>
      <c r="L20" s="120"/>
      <c r="M20" s="120"/>
      <c r="N20" s="120"/>
      <c r="O20" s="138"/>
      <c r="P20" s="125" t="s">
        <v>862</v>
      </c>
      <c r="Q20" s="125" t="s">
        <v>862</v>
      </c>
      <c r="R20" s="125" t="s">
        <v>862</v>
      </c>
      <c r="S20" s="125" t="s">
        <v>862</v>
      </c>
      <c r="T20" s="120"/>
      <c r="U20" s="120"/>
      <c r="V20" s="157" t="e">
        <f>VLOOKUP(C20,[1]BPCL!$B$2:$F$118,5,FALSE)</f>
        <v>#N/A</v>
      </c>
      <c r="AA20" s="64"/>
    </row>
    <row r="21" spans="1:27" ht="55.15" customHeight="1">
      <c r="A21" s="117" t="s">
        <v>13</v>
      </c>
      <c r="B21" s="118" t="s">
        <v>234</v>
      </c>
      <c r="C21" s="119" t="s">
        <v>53</v>
      </c>
      <c r="D21" s="118" t="s">
        <v>275</v>
      </c>
      <c r="E21" s="118" t="s">
        <v>469</v>
      </c>
      <c r="F21" s="120" t="s">
        <v>629</v>
      </c>
      <c r="G21" s="121" t="s">
        <v>638</v>
      </c>
      <c r="H21" s="120" t="s">
        <v>658</v>
      </c>
      <c r="I21" s="122" t="s">
        <v>651</v>
      </c>
      <c r="J21" s="123">
        <v>43921</v>
      </c>
      <c r="K21" s="120" t="s">
        <v>925</v>
      </c>
      <c r="L21" s="120" t="s">
        <v>924</v>
      </c>
      <c r="M21" s="120">
        <v>103</v>
      </c>
      <c r="N21" s="123">
        <v>44079</v>
      </c>
      <c r="O21" s="137" t="s">
        <v>1127</v>
      </c>
      <c r="P21" s="125" t="s">
        <v>862</v>
      </c>
      <c r="Q21" s="125" t="s">
        <v>862</v>
      </c>
      <c r="R21" s="125" t="s">
        <v>862</v>
      </c>
      <c r="S21" s="125" t="s">
        <v>862</v>
      </c>
      <c r="T21" s="120"/>
      <c r="U21" s="120"/>
      <c r="V21" s="157" t="e">
        <f>VLOOKUP(C21,[1]BPCL!$B$2:$F$118,5,FALSE)</f>
        <v>#N/A</v>
      </c>
      <c r="W21" s="52" t="s">
        <v>861</v>
      </c>
      <c r="X21" s="27" t="s">
        <v>891</v>
      </c>
      <c r="Y21" s="27" t="s">
        <v>1075</v>
      </c>
      <c r="AA21" s="64"/>
    </row>
    <row r="22" spans="1:27" ht="55.15" customHeight="1">
      <c r="A22" s="117" t="s">
        <v>13</v>
      </c>
      <c r="B22" s="118" t="s">
        <v>235</v>
      </c>
      <c r="C22" s="119" t="s">
        <v>60</v>
      </c>
      <c r="D22" s="118" t="s">
        <v>280</v>
      </c>
      <c r="E22" s="118" t="s">
        <v>476</v>
      </c>
      <c r="F22" s="120" t="s">
        <v>629</v>
      </c>
      <c r="G22" s="121" t="s">
        <v>638</v>
      </c>
      <c r="H22" s="120" t="s">
        <v>658</v>
      </c>
      <c r="I22" s="122" t="s">
        <v>652</v>
      </c>
      <c r="J22" s="123">
        <v>43921</v>
      </c>
      <c r="K22" s="120"/>
      <c r="L22" s="120"/>
      <c r="M22" s="120"/>
      <c r="N22" s="123"/>
      <c r="O22" s="137"/>
      <c r="P22" s="125" t="s">
        <v>862</v>
      </c>
      <c r="Q22" s="125" t="s">
        <v>862</v>
      </c>
      <c r="R22" s="125" t="s">
        <v>862</v>
      </c>
      <c r="S22" s="125" t="s">
        <v>862</v>
      </c>
      <c r="T22" s="120"/>
      <c r="U22" s="120"/>
      <c r="V22" s="157" t="e">
        <f>VLOOKUP(C22,[1]BPCL!$B$2:$F$118,5,FALSE)</f>
        <v>#N/A</v>
      </c>
      <c r="W22" s="52" t="s">
        <v>861</v>
      </c>
      <c r="X22" s="27" t="s">
        <v>892</v>
      </c>
      <c r="Y22" s="27" t="s">
        <v>1076</v>
      </c>
      <c r="AA22" s="64"/>
    </row>
    <row r="23" spans="1:27" ht="55.15" customHeight="1">
      <c r="A23" s="117" t="s">
        <v>13</v>
      </c>
      <c r="B23" s="118" t="s">
        <v>235</v>
      </c>
      <c r="C23" s="119" t="s">
        <v>61</v>
      </c>
      <c r="D23" s="118" t="s">
        <v>281</v>
      </c>
      <c r="E23" s="118" t="s">
        <v>477</v>
      </c>
      <c r="F23" s="120" t="s">
        <v>629</v>
      </c>
      <c r="G23" s="121" t="s">
        <v>638</v>
      </c>
      <c r="H23" s="120" t="s">
        <v>658</v>
      </c>
      <c r="I23" s="122" t="s">
        <v>651</v>
      </c>
      <c r="J23" s="123">
        <v>43921</v>
      </c>
      <c r="K23" s="120" t="s">
        <v>925</v>
      </c>
      <c r="L23" s="120" t="s">
        <v>924</v>
      </c>
      <c r="M23" s="120">
        <v>54</v>
      </c>
      <c r="N23" s="123">
        <v>44079</v>
      </c>
      <c r="O23" s="137" t="s">
        <v>984</v>
      </c>
      <c r="P23" s="125" t="s">
        <v>862</v>
      </c>
      <c r="Q23" s="125" t="s">
        <v>862</v>
      </c>
      <c r="R23" s="125" t="s">
        <v>862</v>
      </c>
      <c r="S23" s="125" t="s">
        <v>862</v>
      </c>
      <c r="T23" s="120"/>
      <c r="U23" s="120"/>
      <c r="V23" s="157" t="e">
        <f>VLOOKUP(C23,[1]BPCL!$B$2:$F$118,5,FALSE)</f>
        <v>#N/A</v>
      </c>
      <c r="AA23" s="64"/>
    </row>
    <row r="24" spans="1:27" ht="55.15" customHeight="1">
      <c r="A24" s="117" t="s">
        <v>13</v>
      </c>
      <c r="B24" s="118" t="s">
        <v>235</v>
      </c>
      <c r="C24" s="119" t="s">
        <v>62</v>
      </c>
      <c r="D24" s="118" t="s">
        <v>282</v>
      </c>
      <c r="E24" s="118" t="s">
        <v>478</v>
      </c>
      <c r="F24" s="120" t="s">
        <v>629</v>
      </c>
      <c r="G24" s="121" t="s">
        <v>638</v>
      </c>
      <c r="H24" s="120" t="s">
        <v>658</v>
      </c>
      <c r="I24" s="122" t="s">
        <v>651</v>
      </c>
      <c r="J24" s="123">
        <v>43921</v>
      </c>
      <c r="K24" s="120" t="s">
        <v>925</v>
      </c>
      <c r="L24" s="120" t="s">
        <v>924</v>
      </c>
      <c r="M24" s="120">
        <v>7</v>
      </c>
      <c r="N24" s="123">
        <v>44079</v>
      </c>
      <c r="O24" s="137" t="s">
        <v>1001</v>
      </c>
      <c r="P24" s="125" t="s">
        <v>862</v>
      </c>
      <c r="Q24" s="125" t="s">
        <v>861</v>
      </c>
      <c r="R24" s="125" t="s">
        <v>862</v>
      </c>
      <c r="S24" s="125" t="s">
        <v>862</v>
      </c>
      <c r="T24" s="120"/>
      <c r="U24" s="120"/>
      <c r="V24" s="157" t="e">
        <f>VLOOKUP(C24,[1]BPCL!$B$2:$F$118,5,FALSE)</f>
        <v>#N/A</v>
      </c>
      <c r="AA24" s="64"/>
    </row>
    <row r="25" spans="1:27" ht="55.15" customHeight="1">
      <c r="A25" s="117" t="s">
        <v>13</v>
      </c>
      <c r="B25" s="118" t="s">
        <v>235</v>
      </c>
      <c r="C25" s="119" t="s">
        <v>63</v>
      </c>
      <c r="D25" s="118" t="s">
        <v>283</v>
      </c>
      <c r="E25" s="118" t="s">
        <v>479</v>
      </c>
      <c r="F25" s="120" t="s">
        <v>629</v>
      </c>
      <c r="G25" s="121" t="s">
        <v>638</v>
      </c>
      <c r="H25" s="120" t="s">
        <v>658</v>
      </c>
      <c r="I25" s="122" t="s">
        <v>652</v>
      </c>
      <c r="J25" s="123">
        <v>43921</v>
      </c>
      <c r="K25" s="120"/>
      <c r="L25" s="120"/>
      <c r="M25" s="120"/>
      <c r="N25" s="120"/>
      <c r="O25" s="138"/>
      <c r="P25" s="125" t="s">
        <v>862</v>
      </c>
      <c r="Q25" s="125" t="s">
        <v>862</v>
      </c>
      <c r="R25" s="125" t="s">
        <v>862</v>
      </c>
      <c r="S25" s="125" t="s">
        <v>862</v>
      </c>
      <c r="T25" s="120"/>
      <c r="U25" s="120"/>
      <c r="V25" s="157" t="e">
        <f>VLOOKUP(C25,[1]BPCL!$B$2:$F$118,5,FALSE)</f>
        <v>#N/A</v>
      </c>
      <c r="AA25" s="64"/>
    </row>
    <row r="26" spans="1:27" ht="55.15" customHeight="1">
      <c r="A26" s="61" t="s">
        <v>13</v>
      </c>
      <c r="B26" s="62" t="s">
        <v>235</v>
      </c>
      <c r="C26" s="63" t="s">
        <v>80</v>
      </c>
      <c r="D26" s="62" t="s">
        <v>295</v>
      </c>
      <c r="E26" s="62" t="s">
        <v>493</v>
      </c>
      <c r="F26" s="62" t="s">
        <v>623</v>
      </c>
      <c r="G26" s="62" t="s">
        <v>625</v>
      </c>
      <c r="H26" s="16" t="s">
        <v>658</v>
      </c>
      <c r="I26" s="126">
        <v>3.7659999999999999E-4</v>
      </c>
      <c r="J26" s="107">
        <v>43921</v>
      </c>
      <c r="K26" s="139" t="s">
        <v>976</v>
      </c>
      <c r="L26" s="72" t="s">
        <v>927</v>
      </c>
      <c r="M26" s="72">
        <v>158</v>
      </c>
      <c r="N26" s="107">
        <v>43677</v>
      </c>
      <c r="O26" s="94" t="s">
        <v>1159</v>
      </c>
      <c r="P26" s="7" t="s">
        <v>861</v>
      </c>
      <c r="Q26" s="125" t="s">
        <v>862</v>
      </c>
      <c r="R26" s="125" t="s">
        <v>862</v>
      </c>
      <c r="S26" s="125" t="s">
        <v>862</v>
      </c>
      <c r="T26" s="16"/>
      <c r="U26" s="16"/>
      <c r="V26" s="157" t="e">
        <f>VLOOKUP(C26,[1]BPCL!$B$2:$F$118,5,FALSE)</f>
        <v>#N/A</v>
      </c>
      <c r="W26" s="52" t="s">
        <v>861</v>
      </c>
      <c r="X26" s="27" t="s">
        <v>891</v>
      </c>
      <c r="Y26" s="27" t="s">
        <v>1105</v>
      </c>
      <c r="AA26" s="64"/>
    </row>
    <row r="27" spans="1:27" ht="55.15" customHeight="1">
      <c r="A27" s="61" t="s">
        <v>13</v>
      </c>
      <c r="B27" s="62" t="s">
        <v>235</v>
      </c>
      <c r="C27" s="63" t="s">
        <v>81</v>
      </c>
      <c r="D27" s="62" t="s">
        <v>296</v>
      </c>
      <c r="E27" s="62" t="s">
        <v>296</v>
      </c>
      <c r="F27" s="62" t="s">
        <v>620</v>
      </c>
      <c r="G27" s="62" t="s">
        <v>622</v>
      </c>
      <c r="H27" s="16" t="s">
        <v>658</v>
      </c>
      <c r="I27" s="126">
        <v>0</v>
      </c>
      <c r="J27" s="107">
        <v>43921</v>
      </c>
      <c r="K27" s="139" t="s">
        <v>976</v>
      </c>
      <c r="L27" s="72" t="s">
        <v>927</v>
      </c>
      <c r="M27" s="72">
        <v>158</v>
      </c>
      <c r="N27" s="107">
        <v>43677</v>
      </c>
      <c r="O27" s="94" t="s">
        <v>1159</v>
      </c>
      <c r="P27" s="7" t="s">
        <v>861</v>
      </c>
      <c r="Q27" s="125" t="s">
        <v>862</v>
      </c>
      <c r="R27" s="125" t="s">
        <v>862</v>
      </c>
      <c r="S27" s="125" t="s">
        <v>862</v>
      </c>
      <c r="T27" s="16"/>
      <c r="U27" s="62" t="s">
        <v>1160</v>
      </c>
      <c r="V27" s="157" t="e">
        <f>VLOOKUP(C27,[1]BPCL!$B$2:$F$118,5,FALSE)</f>
        <v>#N/A</v>
      </c>
      <c r="AA27" s="64"/>
    </row>
    <row r="28" spans="1:27" ht="55.15" customHeight="1">
      <c r="A28" s="61" t="s">
        <v>13</v>
      </c>
      <c r="B28" s="62" t="s">
        <v>235</v>
      </c>
      <c r="C28" s="63" t="s">
        <v>82</v>
      </c>
      <c r="D28" s="62" t="s">
        <v>297</v>
      </c>
      <c r="E28" s="62" t="s">
        <v>494</v>
      </c>
      <c r="F28" s="62" t="s">
        <v>623</v>
      </c>
      <c r="G28" s="62" t="s">
        <v>624</v>
      </c>
      <c r="H28" s="16" t="s">
        <v>658</v>
      </c>
      <c r="I28" s="126">
        <v>0</v>
      </c>
      <c r="J28" s="107">
        <v>43921</v>
      </c>
      <c r="K28" s="139" t="s">
        <v>976</v>
      </c>
      <c r="L28" s="72" t="s">
        <v>927</v>
      </c>
      <c r="M28" s="72">
        <v>158</v>
      </c>
      <c r="N28" s="107">
        <v>43677</v>
      </c>
      <c r="O28" s="94" t="s">
        <v>1159</v>
      </c>
      <c r="P28" s="7" t="s">
        <v>861</v>
      </c>
      <c r="Q28" s="125" t="s">
        <v>862</v>
      </c>
      <c r="R28" s="125" t="s">
        <v>862</v>
      </c>
      <c r="S28" s="125" t="s">
        <v>862</v>
      </c>
      <c r="T28" s="16"/>
      <c r="U28" s="62" t="s">
        <v>1160</v>
      </c>
      <c r="V28" s="157" t="e">
        <f>VLOOKUP(C28,[1]BPCL!$B$2:$F$118,5,FALSE)</f>
        <v>#N/A</v>
      </c>
      <c r="AA28" s="64"/>
    </row>
    <row r="29" spans="1:27" ht="55.15" customHeight="1">
      <c r="A29" s="61" t="s">
        <v>13</v>
      </c>
      <c r="B29" s="62" t="s">
        <v>235</v>
      </c>
      <c r="C29" s="63" t="s">
        <v>90</v>
      </c>
      <c r="D29" s="62" t="s">
        <v>301</v>
      </c>
      <c r="E29" s="62" t="s">
        <v>501</v>
      </c>
      <c r="F29" s="62" t="s">
        <v>620</v>
      </c>
      <c r="G29" s="62" t="s">
        <v>632</v>
      </c>
      <c r="H29" s="16" t="s">
        <v>658</v>
      </c>
      <c r="I29" s="126">
        <v>2169252744</v>
      </c>
      <c r="J29" s="107">
        <v>43921</v>
      </c>
      <c r="K29" s="16" t="s">
        <v>925</v>
      </c>
      <c r="L29" s="16" t="s">
        <v>924</v>
      </c>
      <c r="M29" s="16">
        <v>221</v>
      </c>
      <c r="N29" s="107">
        <v>44079</v>
      </c>
      <c r="O29" s="94" t="s">
        <v>1128</v>
      </c>
      <c r="P29" s="125" t="s">
        <v>862</v>
      </c>
      <c r="Q29" s="125" t="s">
        <v>862</v>
      </c>
      <c r="R29" s="125" t="s">
        <v>862</v>
      </c>
      <c r="S29" s="125" t="s">
        <v>862</v>
      </c>
      <c r="T29" s="16"/>
      <c r="U29" s="16"/>
      <c r="V29" s="157" t="e">
        <f>VLOOKUP(C29,[1]BPCL!$B$2:$F$118,5,FALSE)</f>
        <v>#N/A</v>
      </c>
      <c r="W29" s="52" t="s">
        <v>861</v>
      </c>
      <c r="X29" s="27" t="s">
        <v>891</v>
      </c>
      <c r="Y29" s="27" t="s">
        <v>1102</v>
      </c>
      <c r="AA29" s="64"/>
    </row>
    <row r="30" spans="1:27" ht="55.15" customHeight="1">
      <c r="A30" s="117" t="s">
        <v>13</v>
      </c>
      <c r="B30" s="118" t="s">
        <v>236</v>
      </c>
      <c r="C30" s="119" t="s">
        <v>92</v>
      </c>
      <c r="D30" s="118" t="s">
        <v>302</v>
      </c>
      <c r="E30" s="118" t="s">
        <v>503</v>
      </c>
      <c r="F30" s="120" t="s">
        <v>629</v>
      </c>
      <c r="G30" s="121" t="s">
        <v>638</v>
      </c>
      <c r="H30" s="120" t="s">
        <v>658</v>
      </c>
      <c r="I30" s="122" t="s">
        <v>651</v>
      </c>
      <c r="J30" s="123">
        <v>43921</v>
      </c>
      <c r="K30" s="120" t="s">
        <v>925</v>
      </c>
      <c r="L30" s="120" t="s">
        <v>924</v>
      </c>
      <c r="M30" s="120">
        <v>103</v>
      </c>
      <c r="N30" s="123">
        <v>44079</v>
      </c>
      <c r="O30" s="137" t="s">
        <v>1129</v>
      </c>
      <c r="P30" s="125" t="s">
        <v>862</v>
      </c>
      <c r="Q30" s="125" t="s">
        <v>1181</v>
      </c>
      <c r="R30" s="125" t="s">
        <v>862</v>
      </c>
      <c r="S30" s="125" t="s">
        <v>862</v>
      </c>
      <c r="T30" s="120"/>
      <c r="U30" s="120"/>
      <c r="V30" s="157" t="e">
        <f>VLOOKUP(C30,[1]BPCL!$B$2:$F$118,5,FALSE)</f>
        <v>#N/A</v>
      </c>
      <c r="W30" s="52" t="s">
        <v>861</v>
      </c>
      <c r="X30" s="27" t="s">
        <v>891</v>
      </c>
      <c r="Y30" s="27" t="s">
        <v>1074</v>
      </c>
      <c r="AA30" s="64"/>
    </row>
    <row r="31" spans="1:27" ht="55.15" customHeight="1">
      <c r="A31" s="117" t="s">
        <v>13</v>
      </c>
      <c r="B31" s="118" t="s">
        <v>236</v>
      </c>
      <c r="C31" s="119" t="s">
        <v>93</v>
      </c>
      <c r="D31" s="118" t="s">
        <v>303</v>
      </c>
      <c r="E31" s="118" t="s">
        <v>504</v>
      </c>
      <c r="F31" s="120" t="s">
        <v>629</v>
      </c>
      <c r="G31" s="121" t="s">
        <v>638</v>
      </c>
      <c r="H31" s="120" t="s">
        <v>658</v>
      </c>
      <c r="I31" s="122" t="s">
        <v>651</v>
      </c>
      <c r="J31" s="123">
        <v>43921</v>
      </c>
      <c r="K31" s="120" t="s">
        <v>925</v>
      </c>
      <c r="L31" s="120" t="s">
        <v>924</v>
      </c>
      <c r="M31" s="120">
        <v>103</v>
      </c>
      <c r="N31" s="123">
        <v>44089</v>
      </c>
      <c r="O31" s="137" t="s">
        <v>1009</v>
      </c>
      <c r="P31" s="125" t="s">
        <v>862</v>
      </c>
      <c r="Q31" s="125" t="s">
        <v>1181</v>
      </c>
      <c r="R31" s="125" t="s">
        <v>862</v>
      </c>
      <c r="S31" s="125" t="s">
        <v>862</v>
      </c>
      <c r="T31" s="120"/>
      <c r="U31" s="120"/>
      <c r="V31" s="157" t="e">
        <f>VLOOKUP(C31,[1]BPCL!$B$2:$F$118,5,FALSE)</f>
        <v>#N/A</v>
      </c>
      <c r="AA31" s="64"/>
    </row>
    <row r="32" spans="1:27" ht="55.15" customHeight="1">
      <c r="A32" s="117" t="s">
        <v>13</v>
      </c>
      <c r="B32" s="118" t="s">
        <v>236</v>
      </c>
      <c r="C32" s="119" t="s">
        <v>94</v>
      </c>
      <c r="D32" s="118" t="s">
        <v>304</v>
      </c>
      <c r="E32" s="118" t="s">
        <v>505</v>
      </c>
      <c r="F32" s="120" t="s">
        <v>629</v>
      </c>
      <c r="G32" s="121" t="s">
        <v>638</v>
      </c>
      <c r="H32" s="120" t="s">
        <v>658</v>
      </c>
      <c r="I32" s="122" t="s">
        <v>651</v>
      </c>
      <c r="J32" s="123">
        <v>43921</v>
      </c>
      <c r="K32" s="120" t="s">
        <v>925</v>
      </c>
      <c r="L32" s="120" t="s">
        <v>924</v>
      </c>
      <c r="M32" s="120">
        <v>113</v>
      </c>
      <c r="N32" s="123">
        <v>44079</v>
      </c>
      <c r="O32" s="137" t="s">
        <v>1130</v>
      </c>
      <c r="P32" s="125" t="s">
        <v>862</v>
      </c>
      <c r="Q32" s="125" t="s">
        <v>861</v>
      </c>
      <c r="R32" s="125" t="s">
        <v>862</v>
      </c>
      <c r="S32" s="125" t="s">
        <v>862</v>
      </c>
      <c r="T32" s="120"/>
      <c r="U32" s="120"/>
      <c r="V32" s="157" t="e">
        <f>VLOOKUP(C32,[1]BPCL!$B$2:$F$118,5,FALSE)</f>
        <v>#N/A</v>
      </c>
      <c r="W32" s="52" t="s">
        <v>861</v>
      </c>
      <c r="X32" s="27" t="s">
        <v>893</v>
      </c>
      <c r="Y32" s="27" t="s">
        <v>1095</v>
      </c>
      <c r="AA32" s="64"/>
    </row>
    <row r="33" spans="1:27" ht="55.15" customHeight="1">
      <c r="A33" s="117" t="s">
        <v>13</v>
      </c>
      <c r="B33" s="118" t="s">
        <v>236</v>
      </c>
      <c r="C33" s="119" t="s">
        <v>95</v>
      </c>
      <c r="D33" s="118" t="s">
        <v>305</v>
      </c>
      <c r="E33" s="118" t="s">
        <v>506</v>
      </c>
      <c r="F33" s="120" t="s">
        <v>629</v>
      </c>
      <c r="G33" s="121" t="s">
        <v>638</v>
      </c>
      <c r="H33" s="120" t="s">
        <v>658</v>
      </c>
      <c r="I33" s="122" t="s">
        <v>651</v>
      </c>
      <c r="J33" s="123">
        <v>43921</v>
      </c>
      <c r="K33" s="129" t="s">
        <v>947</v>
      </c>
      <c r="L33" s="129" t="s">
        <v>924</v>
      </c>
      <c r="M33" s="130">
        <v>104</v>
      </c>
      <c r="N33" s="123">
        <v>44079</v>
      </c>
      <c r="O33" s="137" t="s">
        <v>948</v>
      </c>
      <c r="P33" s="125" t="s">
        <v>861</v>
      </c>
      <c r="Q33" s="125" t="s">
        <v>862</v>
      </c>
      <c r="R33" s="125" t="s">
        <v>862</v>
      </c>
      <c r="S33" s="125" t="s">
        <v>862</v>
      </c>
      <c r="T33" s="120" t="s">
        <v>1067</v>
      </c>
      <c r="U33" s="120"/>
      <c r="V33" s="157" t="e">
        <f>VLOOKUP(C33,[1]BPCL!$B$2:$F$118,5,FALSE)</f>
        <v>#N/A</v>
      </c>
      <c r="AA33" s="64"/>
    </row>
    <row r="34" spans="1:27" ht="55.15" customHeight="1">
      <c r="A34" s="117" t="s">
        <v>13</v>
      </c>
      <c r="B34" s="118" t="s">
        <v>236</v>
      </c>
      <c r="C34" s="119" t="s">
        <v>96</v>
      </c>
      <c r="D34" s="118" t="s">
        <v>306</v>
      </c>
      <c r="E34" s="118" t="s">
        <v>507</v>
      </c>
      <c r="F34" s="120" t="s">
        <v>629</v>
      </c>
      <c r="G34" s="121" t="s">
        <v>638</v>
      </c>
      <c r="H34" s="120" t="s">
        <v>658</v>
      </c>
      <c r="I34" s="122" t="s">
        <v>651</v>
      </c>
      <c r="J34" s="123">
        <v>43921</v>
      </c>
      <c r="K34" s="131" t="s">
        <v>1161</v>
      </c>
      <c r="L34" s="132" t="s">
        <v>924</v>
      </c>
      <c r="M34" s="130">
        <v>104</v>
      </c>
      <c r="N34" s="123">
        <v>44079</v>
      </c>
      <c r="O34" s="137" t="s">
        <v>948</v>
      </c>
      <c r="P34" s="125" t="s">
        <v>862</v>
      </c>
      <c r="Q34" s="125" t="s">
        <v>862</v>
      </c>
      <c r="R34" s="125" t="s">
        <v>862</v>
      </c>
      <c r="S34" s="125" t="s">
        <v>862</v>
      </c>
      <c r="T34" s="120"/>
      <c r="U34" s="120" t="s">
        <v>1162</v>
      </c>
      <c r="V34" s="157" t="e">
        <f>VLOOKUP(C34,[1]BPCL!$B$2:$F$118,5,FALSE)</f>
        <v>#N/A</v>
      </c>
      <c r="W34" s="52" t="s">
        <v>861</v>
      </c>
      <c r="X34" s="27" t="s">
        <v>893</v>
      </c>
      <c r="Y34" s="27" t="s">
        <v>1077</v>
      </c>
      <c r="AA34" s="64"/>
    </row>
    <row r="35" spans="1:27" ht="55.15" customHeight="1">
      <c r="A35" s="117" t="s">
        <v>13</v>
      </c>
      <c r="B35" s="118" t="s">
        <v>236</v>
      </c>
      <c r="C35" s="119" t="s">
        <v>1202</v>
      </c>
      <c r="D35" s="118" t="s">
        <v>307</v>
      </c>
      <c r="E35" s="118" t="s">
        <v>508</v>
      </c>
      <c r="F35" s="120" t="s">
        <v>629</v>
      </c>
      <c r="G35" s="121" t="s">
        <v>638</v>
      </c>
      <c r="H35" s="120" t="s">
        <v>658</v>
      </c>
      <c r="I35" s="122" t="s">
        <v>651</v>
      </c>
      <c r="J35" s="123">
        <v>43921</v>
      </c>
      <c r="K35" s="120" t="s">
        <v>925</v>
      </c>
      <c r="L35" s="120" t="s">
        <v>924</v>
      </c>
      <c r="M35" s="120">
        <v>94</v>
      </c>
      <c r="N35" s="123">
        <v>44079</v>
      </c>
      <c r="O35" s="137" t="s">
        <v>1003</v>
      </c>
      <c r="P35" s="125" t="s">
        <v>862</v>
      </c>
      <c r="Q35" s="125" t="s">
        <v>862</v>
      </c>
      <c r="R35" s="125" t="s">
        <v>862</v>
      </c>
      <c r="S35" s="125" t="s">
        <v>862</v>
      </c>
      <c r="T35" s="120"/>
      <c r="U35" s="120"/>
      <c r="V35" s="157" t="e">
        <f>VLOOKUP(C35,[1]BPCL!$B$2:$F$118,5,FALSE)</f>
        <v>#N/A</v>
      </c>
      <c r="AA35" s="64"/>
    </row>
    <row r="36" spans="1:27" ht="55.15" customHeight="1">
      <c r="A36" s="117" t="s">
        <v>13</v>
      </c>
      <c r="B36" s="118" t="s">
        <v>236</v>
      </c>
      <c r="C36" s="119" t="s">
        <v>1203</v>
      </c>
      <c r="D36" s="118" t="s">
        <v>308</v>
      </c>
      <c r="E36" s="118" t="s">
        <v>509</v>
      </c>
      <c r="F36" s="120" t="s">
        <v>629</v>
      </c>
      <c r="G36" s="121" t="s">
        <v>638</v>
      </c>
      <c r="H36" s="120" t="s">
        <v>658</v>
      </c>
      <c r="I36" s="122" t="s">
        <v>651</v>
      </c>
      <c r="J36" s="123">
        <v>43921</v>
      </c>
      <c r="K36" s="120" t="s">
        <v>925</v>
      </c>
      <c r="L36" s="120" t="s">
        <v>924</v>
      </c>
      <c r="M36" s="120">
        <v>112</v>
      </c>
      <c r="N36" s="123">
        <v>44079</v>
      </c>
      <c r="O36" s="138" t="s">
        <v>1049</v>
      </c>
      <c r="P36" s="125" t="s">
        <v>862</v>
      </c>
      <c r="Q36" s="125" t="s">
        <v>862</v>
      </c>
      <c r="R36" s="125" t="s">
        <v>862</v>
      </c>
      <c r="S36" s="125" t="s">
        <v>862</v>
      </c>
      <c r="T36" s="120"/>
      <c r="U36" s="120"/>
      <c r="V36" s="157" t="e">
        <f>VLOOKUP(C36,[1]BPCL!$B$2:$F$118,5,FALSE)</f>
        <v>#N/A</v>
      </c>
      <c r="AA36" s="64"/>
    </row>
    <row r="37" spans="1:27" ht="55.15" customHeight="1">
      <c r="A37" s="117" t="s">
        <v>13</v>
      </c>
      <c r="B37" s="118" t="s">
        <v>236</v>
      </c>
      <c r="C37" s="119" t="s">
        <v>97</v>
      </c>
      <c r="D37" s="118" t="s">
        <v>309</v>
      </c>
      <c r="E37" s="118" t="s">
        <v>510</v>
      </c>
      <c r="F37" s="120" t="s">
        <v>629</v>
      </c>
      <c r="G37" s="121" t="s">
        <v>638</v>
      </c>
      <c r="H37" s="120" t="s">
        <v>658</v>
      </c>
      <c r="I37" s="122" t="s">
        <v>651</v>
      </c>
      <c r="J37" s="123">
        <v>43921</v>
      </c>
      <c r="K37" s="120" t="s">
        <v>925</v>
      </c>
      <c r="L37" s="120" t="s">
        <v>924</v>
      </c>
      <c r="M37" s="120">
        <v>54</v>
      </c>
      <c r="N37" s="123">
        <v>44079</v>
      </c>
      <c r="O37" s="137" t="s">
        <v>1131</v>
      </c>
      <c r="P37" s="125" t="s">
        <v>862</v>
      </c>
      <c r="Q37" s="125" t="s">
        <v>862</v>
      </c>
      <c r="R37" s="125" t="s">
        <v>862</v>
      </c>
      <c r="S37" s="125" t="s">
        <v>862</v>
      </c>
      <c r="T37" s="120"/>
      <c r="U37" s="120"/>
      <c r="V37" s="157" t="e">
        <f>VLOOKUP(C37,[1]BPCL!$B$2:$F$118,5,FALSE)</f>
        <v>#N/A</v>
      </c>
      <c r="W37" s="52" t="s">
        <v>861</v>
      </c>
      <c r="X37" s="27" t="s">
        <v>891</v>
      </c>
      <c r="Y37" s="27" t="s">
        <v>1114</v>
      </c>
      <c r="AA37" s="64"/>
    </row>
    <row r="38" spans="1:27" ht="55.15" customHeight="1">
      <c r="A38" s="117" t="s">
        <v>13</v>
      </c>
      <c r="B38" s="118" t="s">
        <v>236</v>
      </c>
      <c r="C38" s="119" t="s">
        <v>98</v>
      </c>
      <c r="D38" s="118" t="s">
        <v>310</v>
      </c>
      <c r="E38" s="118" t="s">
        <v>511</v>
      </c>
      <c r="F38" s="120" t="s">
        <v>629</v>
      </c>
      <c r="G38" s="121" t="s">
        <v>638</v>
      </c>
      <c r="H38" s="120" t="s">
        <v>658</v>
      </c>
      <c r="I38" s="122" t="s">
        <v>652</v>
      </c>
      <c r="J38" s="123">
        <v>43921</v>
      </c>
      <c r="K38" s="120"/>
      <c r="L38" s="120"/>
      <c r="M38" s="120"/>
      <c r="N38" s="120"/>
      <c r="O38" s="138"/>
      <c r="P38" s="125" t="s">
        <v>862</v>
      </c>
      <c r="Q38" s="125" t="s">
        <v>862</v>
      </c>
      <c r="R38" s="125" t="s">
        <v>862</v>
      </c>
      <c r="S38" s="125" t="s">
        <v>862</v>
      </c>
      <c r="T38" s="120"/>
      <c r="U38" s="120"/>
      <c r="V38" s="157" t="e">
        <f>VLOOKUP(C38,[1]BPCL!$B$2:$F$118,5,FALSE)</f>
        <v>#N/A</v>
      </c>
      <c r="AA38" s="64"/>
    </row>
    <row r="39" spans="1:27" ht="55.15" customHeight="1">
      <c r="A39" s="117" t="s">
        <v>13</v>
      </c>
      <c r="B39" s="118" t="s">
        <v>236</v>
      </c>
      <c r="C39" s="119" t="s">
        <v>1204</v>
      </c>
      <c r="D39" s="118" t="s">
        <v>311</v>
      </c>
      <c r="E39" s="118" t="s">
        <v>512</v>
      </c>
      <c r="F39" s="120" t="s">
        <v>629</v>
      </c>
      <c r="G39" s="121" t="s">
        <v>638</v>
      </c>
      <c r="H39" s="120" t="s">
        <v>658</v>
      </c>
      <c r="I39" s="122" t="s">
        <v>652</v>
      </c>
      <c r="J39" s="123">
        <v>43921</v>
      </c>
      <c r="K39" s="120"/>
      <c r="L39" s="120"/>
      <c r="M39" s="120"/>
      <c r="N39" s="120"/>
      <c r="O39" s="138"/>
      <c r="P39" s="125" t="s">
        <v>862</v>
      </c>
      <c r="Q39" s="125" t="s">
        <v>862</v>
      </c>
      <c r="R39" s="125" t="s">
        <v>862</v>
      </c>
      <c r="S39" s="125" t="s">
        <v>862</v>
      </c>
      <c r="T39" s="120"/>
      <c r="U39" s="120"/>
      <c r="V39" s="157" t="e">
        <f>VLOOKUP(C39,[1]BPCL!$B$2:$F$118,5,FALSE)</f>
        <v>#N/A</v>
      </c>
      <c r="AA39" s="64"/>
    </row>
    <row r="40" spans="1:27" ht="55.15" customHeight="1">
      <c r="A40" s="61" t="s">
        <v>13</v>
      </c>
      <c r="B40" s="62" t="s">
        <v>236</v>
      </c>
      <c r="C40" s="63" t="s">
        <v>109</v>
      </c>
      <c r="D40" s="62" t="s">
        <v>320</v>
      </c>
      <c r="E40" s="62" t="s">
        <v>523</v>
      </c>
      <c r="F40" s="62" t="s">
        <v>620</v>
      </c>
      <c r="G40" s="62" t="s">
        <v>627</v>
      </c>
      <c r="H40" s="16" t="s">
        <v>658</v>
      </c>
      <c r="I40" s="126">
        <v>16</v>
      </c>
      <c r="J40" s="107">
        <v>43921</v>
      </c>
      <c r="K40" s="16" t="s">
        <v>925</v>
      </c>
      <c r="L40" s="16" t="s">
        <v>924</v>
      </c>
      <c r="M40" s="16">
        <v>104</v>
      </c>
      <c r="N40" s="107">
        <v>44079</v>
      </c>
      <c r="O40" s="94" t="s">
        <v>986</v>
      </c>
      <c r="P40" s="125" t="s">
        <v>862</v>
      </c>
      <c r="Q40" s="125" t="s">
        <v>862</v>
      </c>
      <c r="R40" s="125" t="s">
        <v>862</v>
      </c>
      <c r="S40" s="125" t="s">
        <v>862</v>
      </c>
      <c r="T40" s="16"/>
      <c r="U40" s="16"/>
      <c r="V40" s="157" t="e">
        <f>VLOOKUP(C40,[1]BPCL!$B$2:$F$118,5,FALSE)</f>
        <v>#N/A</v>
      </c>
      <c r="AA40" s="64"/>
    </row>
    <row r="41" spans="1:27" ht="55.15" customHeight="1">
      <c r="A41" s="61" t="s">
        <v>13</v>
      </c>
      <c r="B41" s="62" t="s">
        <v>236</v>
      </c>
      <c r="C41" s="63" t="s">
        <v>110</v>
      </c>
      <c r="D41" s="62" t="s">
        <v>321</v>
      </c>
      <c r="E41" s="62" t="s">
        <v>524</v>
      </c>
      <c r="F41" s="62" t="s">
        <v>623</v>
      </c>
      <c r="G41" s="62" t="s">
        <v>633</v>
      </c>
      <c r="H41" s="16" t="s">
        <v>658</v>
      </c>
      <c r="I41" s="126">
        <v>80.787999999999997</v>
      </c>
      <c r="J41" s="107">
        <v>43921</v>
      </c>
      <c r="K41" s="72" t="s">
        <v>947</v>
      </c>
      <c r="L41" s="72" t="s">
        <v>924</v>
      </c>
      <c r="M41" s="106">
        <v>104105106</v>
      </c>
      <c r="N41" s="107">
        <v>44079</v>
      </c>
      <c r="O41" s="94" t="s">
        <v>948</v>
      </c>
      <c r="P41" s="7" t="s">
        <v>861</v>
      </c>
      <c r="Q41" s="125" t="s">
        <v>862</v>
      </c>
      <c r="R41" s="125" t="s">
        <v>862</v>
      </c>
      <c r="S41" s="125" t="s">
        <v>862</v>
      </c>
      <c r="T41" s="16" t="s">
        <v>1067</v>
      </c>
      <c r="U41" s="16"/>
      <c r="V41" s="157" t="e">
        <f>VLOOKUP(C41,[1]BPCL!$B$2:$F$118,5,FALSE)</f>
        <v>#N/A</v>
      </c>
      <c r="AA41" s="64"/>
    </row>
    <row r="42" spans="1:27" ht="55.15" customHeight="1">
      <c r="A42" s="117" t="s">
        <v>13</v>
      </c>
      <c r="B42" s="118" t="s">
        <v>237</v>
      </c>
      <c r="C42" s="119" t="s">
        <v>115</v>
      </c>
      <c r="D42" s="118" t="s">
        <v>325</v>
      </c>
      <c r="E42" s="118" t="s">
        <v>527</v>
      </c>
      <c r="F42" s="120" t="s">
        <v>629</v>
      </c>
      <c r="G42" s="121" t="s">
        <v>638</v>
      </c>
      <c r="H42" s="120" t="s">
        <v>658</v>
      </c>
      <c r="I42" s="122" t="s">
        <v>651</v>
      </c>
      <c r="J42" s="123">
        <v>43921</v>
      </c>
      <c r="K42" s="120" t="s">
        <v>925</v>
      </c>
      <c r="L42" s="120" t="s">
        <v>924</v>
      </c>
      <c r="M42" s="120">
        <v>110</v>
      </c>
      <c r="N42" s="123">
        <v>44079</v>
      </c>
      <c r="O42" s="137" t="s">
        <v>1048</v>
      </c>
      <c r="P42" s="125" t="s">
        <v>862</v>
      </c>
      <c r="Q42" s="125" t="s">
        <v>862</v>
      </c>
      <c r="R42" s="125" t="s">
        <v>862</v>
      </c>
      <c r="S42" s="125" t="s">
        <v>862</v>
      </c>
      <c r="T42" s="120"/>
      <c r="U42" s="120"/>
      <c r="V42" s="157" t="e">
        <f>VLOOKUP(C42,[1]BPCL!$B$2:$F$118,5,FALSE)</f>
        <v>#N/A</v>
      </c>
      <c r="AA42" s="64"/>
    </row>
    <row r="43" spans="1:27" ht="55.15" customHeight="1">
      <c r="A43" s="117" t="s">
        <v>13</v>
      </c>
      <c r="B43" s="118" t="s">
        <v>237</v>
      </c>
      <c r="C43" s="119" t="s">
        <v>116</v>
      </c>
      <c r="D43" s="118" t="s">
        <v>326</v>
      </c>
      <c r="E43" s="118" t="s">
        <v>528</v>
      </c>
      <c r="F43" s="120" t="s">
        <v>629</v>
      </c>
      <c r="G43" s="121" t="s">
        <v>638</v>
      </c>
      <c r="H43" s="120" t="s">
        <v>658</v>
      </c>
      <c r="I43" s="122" t="s">
        <v>651</v>
      </c>
      <c r="J43" s="123">
        <v>43921</v>
      </c>
      <c r="K43" s="120" t="s">
        <v>925</v>
      </c>
      <c r="L43" s="120" t="s">
        <v>924</v>
      </c>
      <c r="M43" s="120">
        <v>110</v>
      </c>
      <c r="N43" s="123">
        <v>44079</v>
      </c>
      <c r="O43" s="137" t="s">
        <v>1031</v>
      </c>
      <c r="P43" s="125" t="s">
        <v>862</v>
      </c>
      <c r="Q43" s="125" t="s">
        <v>861</v>
      </c>
      <c r="R43" s="125" t="s">
        <v>862</v>
      </c>
      <c r="S43" s="125" t="s">
        <v>862</v>
      </c>
      <c r="T43" s="120"/>
      <c r="U43" s="120"/>
      <c r="V43" s="157" t="e">
        <f>VLOOKUP(C43,[1]BPCL!$B$2:$F$118,5,FALSE)</f>
        <v>#N/A</v>
      </c>
      <c r="AA43" s="64"/>
    </row>
    <row r="44" spans="1:27" ht="55.15" customHeight="1">
      <c r="A44" s="117" t="s">
        <v>13</v>
      </c>
      <c r="B44" s="118" t="s">
        <v>237</v>
      </c>
      <c r="C44" s="119" t="s">
        <v>117</v>
      </c>
      <c r="D44" s="118" t="s">
        <v>327</v>
      </c>
      <c r="E44" s="118" t="s">
        <v>529</v>
      </c>
      <c r="F44" s="120" t="s">
        <v>629</v>
      </c>
      <c r="G44" s="121" t="s">
        <v>638</v>
      </c>
      <c r="H44" s="120" t="s">
        <v>658</v>
      </c>
      <c r="I44" s="122" t="s">
        <v>651</v>
      </c>
      <c r="J44" s="123">
        <v>43921</v>
      </c>
      <c r="K44" s="120" t="s">
        <v>925</v>
      </c>
      <c r="L44" s="120" t="s">
        <v>924</v>
      </c>
      <c r="M44" s="127">
        <v>110111</v>
      </c>
      <c r="N44" s="123">
        <v>44079</v>
      </c>
      <c r="O44" s="137" t="s">
        <v>999</v>
      </c>
      <c r="P44" s="125" t="s">
        <v>862</v>
      </c>
      <c r="Q44" s="125" t="s">
        <v>861</v>
      </c>
      <c r="R44" s="125" t="s">
        <v>862</v>
      </c>
      <c r="S44" s="125" t="s">
        <v>862</v>
      </c>
      <c r="T44" s="120"/>
      <c r="U44" s="120"/>
      <c r="V44" s="157" t="e">
        <f>VLOOKUP(C44,[1]BPCL!$B$2:$F$118,5,FALSE)</f>
        <v>#N/A</v>
      </c>
      <c r="AA44" s="64"/>
    </row>
    <row r="45" spans="1:27" ht="55.15" customHeight="1">
      <c r="A45" s="117" t="s">
        <v>13</v>
      </c>
      <c r="B45" s="118" t="s">
        <v>237</v>
      </c>
      <c r="C45" s="119" t="s">
        <v>118</v>
      </c>
      <c r="D45" s="118" t="s">
        <v>328</v>
      </c>
      <c r="E45" s="118" t="s">
        <v>530</v>
      </c>
      <c r="F45" s="120" t="s">
        <v>629</v>
      </c>
      <c r="G45" s="121" t="s">
        <v>638</v>
      </c>
      <c r="H45" s="120" t="s">
        <v>658</v>
      </c>
      <c r="I45" s="122" t="s">
        <v>651</v>
      </c>
      <c r="J45" s="123">
        <v>43921</v>
      </c>
      <c r="K45" s="120" t="s">
        <v>925</v>
      </c>
      <c r="L45" s="120" t="s">
        <v>924</v>
      </c>
      <c r="M45" s="120">
        <v>110</v>
      </c>
      <c r="N45" s="123">
        <v>44079</v>
      </c>
      <c r="O45" s="137" t="s">
        <v>1013</v>
      </c>
      <c r="P45" s="125" t="s">
        <v>862</v>
      </c>
      <c r="Q45" s="125" t="s">
        <v>861</v>
      </c>
      <c r="R45" s="125" t="s">
        <v>862</v>
      </c>
      <c r="S45" s="125" t="s">
        <v>862</v>
      </c>
      <c r="T45" s="120"/>
      <c r="U45" s="120"/>
      <c r="V45" s="157" t="e">
        <f>VLOOKUP(C45,[1]BPCL!$B$2:$F$118,5,FALSE)</f>
        <v>#N/A</v>
      </c>
      <c r="AA45" s="64"/>
    </row>
    <row r="46" spans="1:27" ht="55.15" customHeight="1">
      <c r="A46" s="117" t="s">
        <v>13</v>
      </c>
      <c r="B46" s="118" t="s">
        <v>237</v>
      </c>
      <c r="C46" s="119" t="s">
        <v>119</v>
      </c>
      <c r="D46" s="118" t="s">
        <v>329</v>
      </c>
      <c r="E46" s="118" t="s">
        <v>531</v>
      </c>
      <c r="F46" s="120" t="s">
        <v>629</v>
      </c>
      <c r="G46" s="121" t="s">
        <v>638</v>
      </c>
      <c r="H46" s="120" t="s">
        <v>658</v>
      </c>
      <c r="I46" s="122" t="s">
        <v>651</v>
      </c>
      <c r="J46" s="123">
        <v>43921</v>
      </c>
      <c r="K46" s="120" t="s">
        <v>925</v>
      </c>
      <c r="L46" s="120" t="s">
        <v>924</v>
      </c>
      <c r="M46" s="120">
        <v>110</v>
      </c>
      <c r="N46" s="123">
        <v>44079</v>
      </c>
      <c r="O46" s="137" t="s">
        <v>1031</v>
      </c>
      <c r="P46" s="125" t="s">
        <v>862</v>
      </c>
      <c r="Q46" s="125" t="s">
        <v>861</v>
      </c>
      <c r="R46" s="125" t="s">
        <v>862</v>
      </c>
      <c r="S46" s="125" t="s">
        <v>862</v>
      </c>
      <c r="T46" s="120"/>
      <c r="U46" s="120"/>
      <c r="V46" s="157" t="e">
        <f>VLOOKUP(C46,[1]BPCL!$B$2:$F$118,5,FALSE)</f>
        <v>#N/A</v>
      </c>
      <c r="AA46" s="64"/>
    </row>
    <row r="47" spans="1:27" ht="55.15" customHeight="1">
      <c r="A47" s="117" t="s">
        <v>13</v>
      </c>
      <c r="B47" s="118" t="s">
        <v>237</v>
      </c>
      <c r="C47" s="119" t="s">
        <v>120</v>
      </c>
      <c r="D47" s="118" t="s">
        <v>330</v>
      </c>
      <c r="E47" s="118" t="s">
        <v>532</v>
      </c>
      <c r="F47" s="120" t="s">
        <v>629</v>
      </c>
      <c r="G47" s="121" t="s">
        <v>638</v>
      </c>
      <c r="H47" s="120" t="s">
        <v>658</v>
      </c>
      <c r="I47" s="122" t="s">
        <v>651</v>
      </c>
      <c r="J47" s="123">
        <v>43921</v>
      </c>
      <c r="K47" s="120" t="s">
        <v>925</v>
      </c>
      <c r="L47" s="120" t="s">
        <v>924</v>
      </c>
      <c r="M47" s="120">
        <v>110</v>
      </c>
      <c r="N47" s="123">
        <v>44079</v>
      </c>
      <c r="O47" s="137" t="s">
        <v>1031</v>
      </c>
      <c r="P47" s="125" t="s">
        <v>862</v>
      </c>
      <c r="Q47" s="125" t="s">
        <v>861</v>
      </c>
      <c r="R47" s="125" t="s">
        <v>862</v>
      </c>
      <c r="S47" s="125" t="s">
        <v>862</v>
      </c>
      <c r="T47" s="120"/>
      <c r="U47" s="120"/>
      <c r="V47" s="157" t="e">
        <f>VLOOKUP(C47,[1]BPCL!$B$2:$F$118,5,FALSE)</f>
        <v>#N/A</v>
      </c>
      <c r="AA47" s="64"/>
    </row>
    <row r="48" spans="1:27" ht="55.15" customHeight="1">
      <c r="A48" s="117" t="s">
        <v>13</v>
      </c>
      <c r="B48" s="118" t="s">
        <v>237</v>
      </c>
      <c r="C48" s="119" t="s">
        <v>121</v>
      </c>
      <c r="D48" s="118" t="s">
        <v>331</v>
      </c>
      <c r="E48" s="118" t="s">
        <v>533</v>
      </c>
      <c r="F48" s="120" t="s">
        <v>629</v>
      </c>
      <c r="G48" s="121" t="s">
        <v>638</v>
      </c>
      <c r="H48" s="120" t="s">
        <v>658</v>
      </c>
      <c r="I48" s="122" t="s">
        <v>651</v>
      </c>
      <c r="J48" s="123">
        <v>43921</v>
      </c>
      <c r="K48" s="120" t="s">
        <v>925</v>
      </c>
      <c r="L48" s="120" t="s">
        <v>924</v>
      </c>
      <c r="M48" s="127">
        <v>110111</v>
      </c>
      <c r="N48" s="123">
        <v>44079</v>
      </c>
      <c r="O48" s="137" t="s">
        <v>999</v>
      </c>
      <c r="P48" s="125" t="s">
        <v>862</v>
      </c>
      <c r="Q48" s="125" t="s">
        <v>861</v>
      </c>
      <c r="R48" s="125" t="s">
        <v>862</v>
      </c>
      <c r="S48" s="125" t="s">
        <v>862</v>
      </c>
      <c r="T48" s="120"/>
      <c r="U48" s="120"/>
      <c r="V48" s="157" t="e">
        <f>VLOOKUP(C48,[1]BPCL!$B$2:$F$118,5,FALSE)</f>
        <v>#N/A</v>
      </c>
      <c r="AA48" s="64"/>
    </row>
    <row r="49" spans="1:27" ht="55.15" customHeight="1">
      <c r="A49" s="117" t="s">
        <v>13</v>
      </c>
      <c r="B49" s="118" t="s">
        <v>237</v>
      </c>
      <c r="C49" s="119" t="s">
        <v>122</v>
      </c>
      <c r="D49" s="118" t="s">
        <v>332</v>
      </c>
      <c r="E49" s="118" t="s">
        <v>534</v>
      </c>
      <c r="F49" s="120" t="s">
        <v>629</v>
      </c>
      <c r="G49" s="121" t="s">
        <v>638</v>
      </c>
      <c r="H49" s="120" t="s">
        <v>658</v>
      </c>
      <c r="I49" s="122" t="s">
        <v>651</v>
      </c>
      <c r="J49" s="123">
        <v>43921</v>
      </c>
      <c r="K49" s="120" t="s">
        <v>925</v>
      </c>
      <c r="L49" s="120" t="s">
        <v>924</v>
      </c>
      <c r="M49" s="120">
        <v>110</v>
      </c>
      <c r="N49" s="123">
        <v>44079</v>
      </c>
      <c r="O49" s="137" t="s">
        <v>1013</v>
      </c>
      <c r="P49" s="125" t="s">
        <v>862</v>
      </c>
      <c r="Q49" s="125" t="s">
        <v>861</v>
      </c>
      <c r="R49" s="125" t="s">
        <v>862</v>
      </c>
      <c r="S49" s="125" t="s">
        <v>862</v>
      </c>
      <c r="T49" s="120"/>
      <c r="U49" s="120"/>
      <c r="V49" s="157" t="e">
        <f>VLOOKUP(C49,[1]BPCL!$B$2:$F$118,5,FALSE)</f>
        <v>#N/A</v>
      </c>
      <c r="AA49" s="64"/>
    </row>
    <row r="50" spans="1:27" ht="55.15" customHeight="1">
      <c r="A50" s="117" t="s">
        <v>13</v>
      </c>
      <c r="B50" s="118" t="s">
        <v>237</v>
      </c>
      <c r="C50" s="119" t="s">
        <v>123</v>
      </c>
      <c r="D50" s="118" t="s">
        <v>333</v>
      </c>
      <c r="E50" s="118" t="s">
        <v>535</v>
      </c>
      <c r="F50" s="120" t="s">
        <v>629</v>
      </c>
      <c r="G50" s="121" t="s">
        <v>638</v>
      </c>
      <c r="H50" s="120" t="s">
        <v>658</v>
      </c>
      <c r="I50" s="122" t="s">
        <v>652</v>
      </c>
      <c r="J50" s="123">
        <v>43921</v>
      </c>
      <c r="K50" s="120"/>
      <c r="L50" s="120"/>
      <c r="M50" s="120"/>
      <c r="N50" s="120"/>
      <c r="O50" s="138"/>
      <c r="P50" s="125" t="s">
        <v>862</v>
      </c>
      <c r="Q50" s="125" t="s">
        <v>862</v>
      </c>
      <c r="R50" s="125" t="s">
        <v>862</v>
      </c>
      <c r="S50" s="125" t="s">
        <v>862</v>
      </c>
      <c r="T50" s="120"/>
      <c r="U50" s="120"/>
      <c r="V50" s="157" t="e">
        <f>VLOOKUP(C50,[1]BPCL!$B$2:$F$118,5,FALSE)</f>
        <v>#N/A</v>
      </c>
      <c r="AA50" s="64"/>
    </row>
    <row r="51" spans="1:27" ht="55.15" customHeight="1">
      <c r="A51" s="117" t="s">
        <v>13</v>
      </c>
      <c r="B51" s="118" t="s">
        <v>237</v>
      </c>
      <c r="C51" s="119" t="s">
        <v>124</v>
      </c>
      <c r="D51" s="118" t="s">
        <v>334</v>
      </c>
      <c r="E51" s="118" t="s">
        <v>536</v>
      </c>
      <c r="F51" s="120" t="s">
        <v>629</v>
      </c>
      <c r="G51" s="121" t="s">
        <v>638</v>
      </c>
      <c r="H51" s="120" t="s">
        <v>658</v>
      </c>
      <c r="I51" s="122" t="s">
        <v>652</v>
      </c>
      <c r="J51" s="123">
        <v>43921</v>
      </c>
      <c r="K51" s="120"/>
      <c r="L51" s="120"/>
      <c r="M51" s="120"/>
      <c r="N51" s="120"/>
      <c r="O51" s="138"/>
      <c r="P51" s="125" t="s">
        <v>862</v>
      </c>
      <c r="Q51" s="125" t="s">
        <v>862</v>
      </c>
      <c r="R51" s="125" t="s">
        <v>862</v>
      </c>
      <c r="S51" s="125" t="s">
        <v>862</v>
      </c>
      <c r="T51" s="120"/>
      <c r="U51" s="120"/>
      <c r="V51" s="157" t="e">
        <f>VLOOKUP(C51,[1]BPCL!$B$2:$F$118,5,FALSE)</f>
        <v>#N/A</v>
      </c>
      <c r="AA51" s="64"/>
    </row>
    <row r="52" spans="1:27" ht="55.15" customHeight="1">
      <c r="A52" s="61" t="s">
        <v>13</v>
      </c>
      <c r="B52" s="62" t="s">
        <v>237</v>
      </c>
      <c r="C52" s="63" t="s">
        <v>128</v>
      </c>
      <c r="D52" s="62" t="s">
        <v>336</v>
      </c>
      <c r="E52" s="62" t="s">
        <v>540</v>
      </c>
      <c r="F52" s="62" t="s">
        <v>620</v>
      </c>
      <c r="G52" s="62" t="s">
        <v>635</v>
      </c>
      <c r="H52" s="16" t="s">
        <v>658</v>
      </c>
      <c r="I52" s="126">
        <v>2</v>
      </c>
      <c r="J52" s="107">
        <v>43921</v>
      </c>
      <c r="K52" s="16" t="s">
        <v>925</v>
      </c>
      <c r="L52" s="16" t="s">
        <v>924</v>
      </c>
      <c r="M52" s="16">
        <v>110</v>
      </c>
      <c r="N52" s="107">
        <v>44079</v>
      </c>
      <c r="O52" s="94" t="s">
        <v>1034</v>
      </c>
      <c r="P52" s="125" t="s">
        <v>862</v>
      </c>
      <c r="Q52" s="125" t="s">
        <v>862</v>
      </c>
      <c r="R52" s="125" t="s">
        <v>862</v>
      </c>
      <c r="S52" s="125" t="s">
        <v>862</v>
      </c>
      <c r="T52" s="16"/>
      <c r="U52" s="16"/>
      <c r="V52" s="157" t="e">
        <f>VLOOKUP(C52,[1]BPCL!$B$2:$F$118,5,FALSE)</f>
        <v>#N/A</v>
      </c>
      <c r="AA52" s="64"/>
    </row>
    <row r="53" spans="1:27" ht="55.15" customHeight="1">
      <c r="A53" s="61" t="s">
        <v>13</v>
      </c>
      <c r="B53" s="62" t="s">
        <v>237</v>
      </c>
      <c r="C53" s="63" t="s">
        <v>129</v>
      </c>
      <c r="D53" s="62" t="s">
        <v>337</v>
      </c>
      <c r="E53" s="62" t="s">
        <v>541</v>
      </c>
      <c r="F53" s="62" t="s">
        <v>623</v>
      </c>
      <c r="G53" s="62" t="s">
        <v>636</v>
      </c>
      <c r="H53" s="16" t="s">
        <v>658</v>
      </c>
      <c r="I53" s="126">
        <v>66.665999999999997</v>
      </c>
      <c r="J53" s="107">
        <v>43921</v>
      </c>
      <c r="K53" s="16" t="s">
        <v>925</v>
      </c>
      <c r="L53" s="16" t="s">
        <v>924</v>
      </c>
      <c r="M53" s="16">
        <v>104</v>
      </c>
      <c r="N53" s="107">
        <v>44079</v>
      </c>
      <c r="O53" s="94" t="s">
        <v>1037</v>
      </c>
      <c r="P53" s="125" t="s">
        <v>862</v>
      </c>
      <c r="Q53" s="125" t="s">
        <v>862</v>
      </c>
      <c r="R53" s="125" t="s">
        <v>862</v>
      </c>
      <c r="S53" s="125" t="s">
        <v>862</v>
      </c>
      <c r="T53" s="16"/>
      <c r="U53" s="16"/>
      <c r="V53" s="157" t="e">
        <f>VLOOKUP(C53,[1]BPCL!$B$2:$F$118,5,FALSE)</f>
        <v>#N/A</v>
      </c>
      <c r="W53" s="52" t="s">
        <v>861</v>
      </c>
      <c r="X53" s="27" t="s">
        <v>895</v>
      </c>
      <c r="Y53" s="27" t="s">
        <v>1103</v>
      </c>
      <c r="AA53" s="64"/>
    </row>
    <row r="54" spans="1:27" ht="55.15" customHeight="1">
      <c r="A54" s="61" t="s">
        <v>13</v>
      </c>
      <c r="B54" s="62" t="s">
        <v>237</v>
      </c>
      <c r="C54" s="63" t="s">
        <v>131</v>
      </c>
      <c r="D54" s="62" t="s">
        <v>339</v>
      </c>
      <c r="E54" s="62" t="s">
        <v>543</v>
      </c>
      <c r="F54" s="62" t="s">
        <v>620</v>
      </c>
      <c r="G54" s="62" t="s">
        <v>635</v>
      </c>
      <c r="H54" s="16" t="s">
        <v>658</v>
      </c>
      <c r="I54" s="126">
        <v>2</v>
      </c>
      <c r="J54" s="107">
        <v>43921</v>
      </c>
      <c r="K54" s="16" t="s">
        <v>925</v>
      </c>
      <c r="L54" s="16" t="s">
        <v>924</v>
      </c>
      <c r="M54" s="16">
        <v>110</v>
      </c>
      <c r="N54" s="107">
        <v>44079</v>
      </c>
      <c r="O54" s="94" t="s">
        <v>1034</v>
      </c>
      <c r="P54" s="125" t="s">
        <v>862</v>
      </c>
      <c r="Q54" s="125" t="s">
        <v>862</v>
      </c>
      <c r="R54" s="125" t="s">
        <v>862</v>
      </c>
      <c r="S54" s="125" t="s">
        <v>862</v>
      </c>
      <c r="T54" s="16"/>
      <c r="U54" s="16"/>
      <c r="V54" s="157" t="e">
        <f>VLOOKUP(C54,[1]BPCL!$B$2:$F$118,5,FALSE)</f>
        <v>#N/A</v>
      </c>
      <c r="AA54" s="64"/>
    </row>
    <row r="55" spans="1:27" ht="55.15" customHeight="1">
      <c r="A55" s="61" t="s">
        <v>13</v>
      </c>
      <c r="B55" s="62" t="s">
        <v>237</v>
      </c>
      <c r="C55" s="63" t="s">
        <v>132</v>
      </c>
      <c r="D55" s="62" t="s">
        <v>340</v>
      </c>
      <c r="E55" s="62" t="s">
        <v>544</v>
      </c>
      <c r="F55" s="62" t="s">
        <v>623</v>
      </c>
      <c r="G55" s="62" t="s">
        <v>636</v>
      </c>
      <c r="H55" s="16" t="s">
        <v>658</v>
      </c>
      <c r="I55" s="126">
        <v>66.66</v>
      </c>
      <c r="J55" s="107">
        <v>43921</v>
      </c>
      <c r="K55" s="16" t="s">
        <v>925</v>
      </c>
      <c r="L55" s="16" t="s">
        <v>924</v>
      </c>
      <c r="M55" s="16">
        <v>104</v>
      </c>
      <c r="N55" s="107">
        <v>44079</v>
      </c>
      <c r="O55" s="94" t="s">
        <v>1037</v>
      </c>
      <c r="P55" s="125" t="s">
        <v>862</v>
      </c>
      <c r="Q55" s="125" t="s">
        <v>862</v>
      </c>
      <c r="R55" s="125" t="s">
        <v>862</v>
      </c>
      <c r="S55" s="125" t="s">
        <v>862</v>
      </c>
      <c r="T55" s="16"/>
      <c r="U55" s="16"/>
      <c r="V55" s="157" t="e">
        <f>VLOOKUP(C55,[1]BPCL!$B$2:$F$118,5,FALSE)</f>
        <v>#N/A</v>
      </c>
      <c r="W55" s="52" t="s">
        <v>861</v>
      </c>
      <c r="X55" s="27" t="s">
        <v>895</v>
      </c>
      <c r="Y55" s="27" t="s">
        <v>1103</v>
      </c>
      <c r="AA55" s="64"/>
    </row>
    <row r="56" spans="1:27" ht="55.15" customHeight="1">
      <c r="A56" s="117" t="s">
        <v>13</v>
      </c>
      <c r="B56" s="118" t="s">
        <v>228</v>
      </c>
      <c r="C56" s="119" t="s">
        <v>133</v>
      </c>
      <c r="D56" s="118" t="s">
        <v>341</v>
      </c>
      <c r="E56" s="118" t="s">
        <v>545</v>
      </c>
      <c r="F56" s="118" t="s">
        <v>629</v>
      </c>
      <c r="G56" s="121" t="s">
        <v>638</v>
      </c>
      <c r="H56" s="120" t="s">
        <v>658</v>
      </c>
      <c r="I56" s="122" t="s">
        <v>651</v>
      </c>
      <c r="J56" s="123">
        <v>43921</v>
      </c>
      <c r="K56" s="120" t="s">
        <v>992</v>
      </c>
      <c r="L56" s="124" t="s">
        <v>990</v>
      </c>
      <c r="M56" s="120">
        <v>1</v>
      </c>
      <c r="N56" s="133">
        <v>42457</v>
      </c>
      <c r="O56" s="137" t="s">
        <v>991</v>
      </c>
      <c r="P56" s="125" t="s">
        <v>862</v>
      </c>
      <c r="Q56" s="125" t="s">
        <v>862</v>
      </c>
      <c r="R56" s="125" t="s">
        <v>862</v>
      </c>
      <c r="S56" s="125" t="s">
        <v>862</v>
      </c>
      <c r="T56" s="120"/>
      <c r="U56" s="120"/>
      <c r="V56" s="157" t="e">
        <f>VLOOKUP(C56,[1]BPCL!$B$2:$F$118,5,FALSE)</f>
        <v>#N/A</v>
      </c>
      <c r="W56" s="52" t="s">
        <v>861</v>
      </c>
      <c r="X56" s="27" t="s">
        <v>893</v>
      </c>
      <c r="Y56" s="27" t="s">
        <v>1083</v>
      </c>
      <c r="AA56" s="64"/>
    </row>
    <row r="57" spans="1:27" ht="55.15" customHeight="1">
      <c r="A57" s="117" t="s">
        <v>13</v>
      </c>
      <c r="B57" s="118" t="s">
        <v>228</v>
      </c>
      <c r="C57" s="119" t="s">
        <v>134</v>
      </c>
      <c r="D57" s="118" t="s">
        <v>342</v>
      </c>
      <c r="E57" s="118" t="s">
        <v>546</v>
      </c>
      <c r="F57" s="120" t="s">
        <v>629</v>
      </c>
      <c r="G57" s="121" t="s">
        <v>638</v>
      </c>
      <c r="H57" s="120" t="s">
        <v>658</v>
      </c>
      <c r="I57" s="122" t="s">
        <v>651</v>
      </c>
      <c r="J57" s="123">
        <v>43921</v>
      </c>
      <c r="K57" s="120" t="s">
        <v>925</v>
      </c>
      <c r="L57" s="120" t="s">
        <v>924</v>
      </c>
      <c r="M57" s="120">
        <v>133</v>
      </c>
      <c r="N57" s="123">
        <v>44079</v>
      </c>
      <c r="O57" s="137" t="s">
        <v>923</v>
      </c>
      <c r="P57" s="125" t="s">
        <v>862</v>
      </c>
      <c r="Q57" s="125" t="s">
        <v>862</v>
      </c>
      <c r="R57" s="125" t="s">
        <v>862</v>
      </c>
      <c r="S57" s="125" t="s">
        <v>862</v>
      </c>
      <c r="T57" s="120"/>
      <c r="U57" s="120"/>
      <c r="V57" s="157" t="e">
        <f>VLOOKUP(C57,[1]BPCL!$B$2:$F$118,5,FALSE)</f>
        <v>#N/A</v>
      </c>
      <c r="AA57" s="64"/>
    </row>
    <row r="58" spans="1:27" ht="55.15" customHeight="1">
      <c r="A58" s="117" t="s">
        <v>13</v>
      </c>
      <c r="B58" s="118" t="s">
        <v>228</v>
      </c>
      <c r="C58" s="119" t="s">
        <v>135</v>
      </c>
      <c r="D58" s="118" t="s">
        <v>343</v>
      </c>
      <c r="E58" s="118" t="s">
        <v>547</v>
      </c>
      <c r="F58" s="120" t="s">
        <v>629</v>
      </c>
      <c r="G58" s="121" t="s">
        <v>638</v>
      </c>
      <c r="H58" s="120" t="s">
        <v>658</v>
      </c>
      <c r="I58" s="122" t="s">
        <v>652</v>
      </c>
      <c r="J58" s="123">
        <v>43921</v>
      </c>
      <c r="K58" s="120"/>
      <c r="L58" s="120"/>
      <c r="M58" s="120"/>
      <c r="N58" s="123"/>
      <c r="O58" s="137"/>
      <c r="P58" s="125" t="s">
        <v>862</v>
      </c>
      <c r="Q58" s="125" t="s">
        <v>862</v>
      </c>
      <c r="R58" s="125" t="s">
        <v>862</v>
      </c>
      <c r="S58" s="125" t="s">
        <v>862</v>
      </c>
      <c r="T58" s="120"/>
      <c r="U58" s="120"/>
      <c r="V58" s="157" t="e">
        <f>VLOOKUP(C58,[1]BPCL!$B$2:$F$118,5,FALSE)</f>
        <v>#N/A</v>
      </c>
      <c r="W58" s="52" t="s">
        <v>861</v>
      </c>
      <c r="X58" s="27" t="s">
        <v>892</v>
      </c>
      <c r="Y58" s="27" t="s">
        <v>1093</v>
      </c>
      <c r="AA58" s="64"/>
    </row>
    <row r="59" spans="1:27" ht="55.15" customHeight="1">
      <c r="A59" s="117" t="s">
        <v>13</v>
      </c>
      <c r="B59" s="118" t="s">
        <v>228</v>
      </c>
      <c r="C59" s="119" t="s">
        <v>136</v>
      </c>
      <c r="D59" s="118" t="s">
        <v>344</v>
      </c>
      <c r="E59" s="118" t="s">
        <v>548</v>
      </c>
      <c r="F59" s="120" t="s">
        <v>629</v>
      </c>
      <c r="G59" s="121" t="s">
        <v>638</v>
      </c>
      <c r="H59" s="120" t="s">
        <v>658</v>
      </c>
      <c r="I59" s="122" t="s">
        <v>651</v>
      </c>
      <c r="J59" s="123">
        <v>43921</v>
      </c>
      <c r="K59" s="120" t="s">
        <v>1045</v>
      </c>
      <c r="L59" s="124" t="s">
        <v>1046</v>
      </c>
      <c r="M59" s="120">
        <v>1</v>
      </c>
      <c r="N59" s="123">
        <v>42032</v>
      </c>
      <c r="O59" s="138" t="s">
        <v>344</v>
      </c>
      <c r="P59" s="125" t="s">
        <v>862</v>
      </c>
      <c r="Q59" s="125" t="s">
        <v>862</v>
      </c>
      <c r="R59" s="125" t="s">
        <v>862</v>
      </c>
      <c r="S59" s="125" t="s">
        <v>862</v>
      </c>
      <c r="T59" s="120"/>
      <c r="U59" s="120"/>
      <c r="V59" s="157" t="e">
        <f>VLOOKUP(C59,[1]BPCL!$B$2:$F$118,5,FALSE)</f>
        <v>#N/A</v>
      </c>
      <c r="AA59" s="64"/>
    </row>
    <row r="60" spans="1:27" ht="55.15" customHeight="1">
      <c r="A60" s="117" t="s">
        <v>13</v>
      </c>
      <c r="B60" s="118" t="s">
        <v>228</v>
      </c>
      <c r="C60" s="119" t="s">
        <v>137</v>
      </c>
      <c r="D60" s="118" t="s">
        <v>345</v>
      </c>
      <c r="E60" s="118" t="s">
        <v>549</v>
      </c>
      <c r="F60" s="120" t="s">
        <v>629</v>
      </c>
      <c r="G60" s="121" t="s">
        <v>638</v>
      </c>
      <c r="H60" s="120" t="s">
        <v>658</v>
      </c>
      <c r="I60" s="122" t="s">
        <v>651</v>
      </c>
      <c r="J60" s="123">
        <v>43921</v>
      </c>
      <c r="K60" s="120" t="s">
        <v>925</v>
      </c>
      <c r="L60" s="120" t="s">
        <v>924</v>
      </c>
      <c r="M60" s="120">
        <v>26</v>
      </c>
      <c r="N60" s="123">
        <v>44079</v>
      </c>
      <c r="O60" s="137" t="s">
        <v>1056</v>
      </c>
      <c r="P60" s="125" t="s">
        <v>862</v>
      </c>
      <c r="Q60" s="125" t="s">
        <v>862</v>
      </c>
      <c r="R60" s="125" t="s">
        <v>862</v>
      </c>
      <c r="S60" s="125" t="s">
        <v>862</v>
      </c>
      <c r="T60" s="120"/>
      <c r="U60" s="120"/>
      <c r="V60" s="157" t="e">
        <f>VLOOKUP(C60,[1]BPCL!$B$2:$F$118,5,FALSE)</f>
        <v>#N/A</v>
      </c>
      <c r="AA60" s="64"/>
    </row>
    <row r="61" spans="1:27" ht="55.15" customHeight="1">
      <c r="A61" s="117" t="s">
        <v>13</v>
      </c>
      <c r="B61" s="118" t="s">
        <v>228</v>
      </c>
      <c r="C61" s="119" t="s">
        <v>138</v>
      </c>
      <c r="D61" s="118" t="s">
        <v>346</v>
      </c>
      <c r="E61" s="118" t="s">
        <v>550</v>
      </c>
      <c r="F61" s="120" t="s">
        <v>629</v>
      </c>
      <c r="G61" s="121" t="s">
        <v>638</v>
      </c>
      <c r="H61" s="120" t="s">
        <v>658</v>
      </c>
      <c r="I61" s="122" t="s">
        <v>651</v>
      </c>
      <c r="J61" s="123">
        <v>43921</v>
      </c>
      <c r="K61" s="134" t="s">
        <v>1163</v>
      </c>
      <c r="L61" s="120" t="s">
        <v>1046</v>
      </c>
      <c r="M61" s="120">
        <v>6</v>
      </c>
      <c r="N61" s="123">
        <v>42032</v>
      </c>
      <c r="O61" s="138" t="s">
        <v>1164</v>
      </c>
      <c r="P61" s="125" t="s">
        <v>862</v>
      </c>
      <c r="Q61" s="125" t="s">
        <v>862</v>
      </c>
      <c r="R61" s="125" t="s">
        <v>862</v>
      </c>
      <c r="S61" s="125" t="s">
        <v>862</v>
      </c>
      <c r="T61" s="120"/>
      <c r="U61" s="120"/>
      <c r="V61" s="157" t="e">
        <f>VLOOKUP(C61,[1]BPCL!$B$2:$F$118,5,FALSE)</f>
        <v>#N/A</v>
      </c>
      <c r="W61" s="52" t="s">
        <v>861</v>
      </c>
      <c r="X61" s="27" t="s">
        <v>890</v>
      </c>
      <c r="Y61" s="27" t="s">
        <v>1070</v>
      </c>
      <c r="AA61" s="64"/>
    </row>
    <row r="62" spans="1:27" ht="55.15" customHeight="1">
      <c r="A62" s="117" t="s">
        <v>13</v>
      </c>
      <c r="B62" s="118" t="s">
        <v>228</v>
      </c>
      <c r="C62" s="119" t="s">
        <v>139</v>
      </c>
      <c r="D62" s="118" t="s">
        <v>347</v>
      </c>
      <c r="E62" s="118" t="s">
        <v>551</v>
      </c>
      <c r="F62" s="120" t="s">
        <v>629</v>
      </c>
      <c r="G62" s="121" t="s">
        <v>638</v>
      </c>
      <c r="H62" s="120" t="s">
        <v>658</v>
      </c>
      <c r="I62" s="122" t="s">
        <v>651</v>
      </c>
      <c r="J62" s="123">
        <v>43921</v>
      </c>
      <c r="K62" s="120" t="s">
        <v>1052</v>
      </c>
      <c r="L62" s="120" t="s">
        <v>1051</v>
      </c>
      <c r="M62" s="120">
        <v>121</v>
      </c>
      <c r="N62" s="123">
        <v>44216</v>
      </c>
      <c r="O62" s="137" t="s">
        <v>1043</v>
      </c>
      <c r="P62" s="125" t="s">
        <v>862</v>
      </c>
      <c r="Q62" s="125" t="s">
        <v>862</v>
      </c>
      <c r="R62" s="125" t="s">
        <v>862</v>
      </c>
      <c r="S62" s="125" t="s">
        <v>862</v>
      </c>
      <c r="T62" s="120"/>
      <c r="U62" s="120"/>
      <c r="V62" s="157" t="e">
        <f>VLOOKUP(C62,[1]BPCL!$B$2:$F$118,5,FALSE)</f>
        <v>#N/A</v>
      </c>
      <c r="AA62" s="64"/>
    </row>
    <row r="63" spans="1:27" ht="55.15" customHeight="1">
      <c r="A63" s="117" t="s">
        <v>13</v>
      </c>
      <c r="B63" s="118" t="s">
        <v>228</v>
      </c>
      <c r="C63" s="119" t="s">
        <v>140</v>
      </c>
      <c r="D63" s="118" t="s">
        <v>348</v>
      </c>
      <c r="E63" s="118" t="s">
        <v>552</v>
      </c>
      <c r="F63" s="120" t="s">
        <v>629</v>
      </c>
      <c r="G63" s="121" t="s">
        <v>638</v>
      </c>
      <c r="H63" s="120" t="s">
        <v>658</v>
      </c>
      <c r="I63" s="122" t="s">
        <v>651</v>
      </c>
      <c r="J63" s="123">
        <v>43921</v>
      </c>
      <c r="K63" s="120" t="s">
        <v>925</v>
      </c>
      <c r="L63" s="120" t="s">
        <v>924</v>
      </c>
      <c r="M63" s="120">
        <v>97</v>
      </c>
      <c r="N63" s="123">
        <v>44079</v>
      </c>
      <c r="O63" s="137" t="s">
        <v>1132</v>
      </c>
      <c r="P63" s="125" t="s">
        <v>862</v>
      </c>
      <c r="Q63" s="125" t="s">
        <v>862</v>
      </c>
      <c r="R63" s="125" t="s">
        <v>862</v>
      </c>
      <c r="S63" s="125" t="s">
        <v>862</v>
      </c>
      <c r="T63" s="120"/>
      <c r="U63" s="120"/>
      <c r="V63" s="157" t="e">
        <f>VLOOKUP(C63,[1]BPCL!$B$2:$F$118,5,FALSE)</f>
        <v>#N/A</v>
      </c>
      <c r="W63" s="52" t="s">
        <v>861</v>
      </c>
      <c r="X63" s="27" t="s">
        <v>891</v>
      </c>
      <c r="Y63" s="27" t="s">
        <v>1082</v>
      </c>
      <c r="AA63" s="64"/>
    </row>
    <row r="64" spans="1:27" ht="55.15" customHeight="1">
      <c r="A64" s="117" t="s">
        <v>13</v>
      </c>
      <c r="B64" s="118" t="s">
        <v>228</v>
      </c>
      <c r="C64" s="119" t="s">
        <v>141</v>
      </c>
      <c r="D64" s="118" t="s">
        <v>349</v>
      </c>
      <c r="E64" s="118" t="s">
        <v>553</v>
      </c>
      <c r="F64" s="120" t="s">
        <v>629</v>
      </c>
      <c r="G64" s="121" t="s">
        <v>638</v>
      </c>
      <c r="H64" s="120" t="s">
        <v>658</v>
      </c>
      <c r="I64" s="122" t="s">
        <v>651</v>
      </c>
      <c r="J64" s="123">
        <v>43921</v>
      </c>
      <c r="K64" s="120" t="s">
        <v>1052</v>
      </c>
      <c r="L64" s="120" t="s">
        <v>1051</v>
      </c>
      <c r="M64" s="120" t="s">
        <v>1165</v>
      </c>
      <c r="N64" s="123">
        <v>44216</v>
      </c>
      <c r="O64" s="137" t="s">
        <v>1182</v>
      </c>
      <c r="P64" s="125" t="s">
        <v>862</v>
      </c>
      <c r="Q64" s="125" t="s">
        <v>862</v>
      </c>
      <c r="R64" s="125" t="s">
        <v>862</v>
      </c>
      <c r="S64" s="125" t="s">
        <v>862</v>
      </c>
      <c r="T64" s="120"/>
      <c r="U64" s="120"/>
      <c r="V64" s="157" t="e">
        <f>VLOOKUP(C64,[1]BPCL!$B$2:$F$118,5,FALSE)</f>
        <v>#N/A</v>
      </c>
      <c r="W64" s="52" t="s">
        <v>861</v>
      </c>
      <c r="X64" s="27" t="s">
        <v>893</v>
      </c>
      <c r="Y64" s="27" t="s">
        <v>1069</v>
      </c>
      <c r="AA64" s="64"/>
    </row>
    <row r="65" spans="1:27" ht="55.15" customHeight="1">
      <c r="A65" s="117" t="s">
        <v>13</v>
      </c>
      <c r="B65" s="118" t="s">
        <v>228</v>
      </c>
      <c r="C65" s="119" t="s">
        <v>142</v>
      </c>
      <c r="D65" s="118" t="s">
        <v>350</v>
      </c>
      <c r="E65" s="118" t="s">
        <v>554</v>
      </c>
      <c r="F65" s="120" t="s">
        <v>629</v>
      </c>
      <c r="G65" s="121" t="s">
        <v>638</v>
      </c>
      <c r="H65" s="120" t="s">
        <v>658</v>
      </c>
      <c r="I65" s="122" t="s">
        <v>652</v>
      </c>
      <c r="J65" s="123">
        <v>43921</v>
      </c>
      <c r="K65" s="120"/>
      <c r="L65" s="120"/>
      <c r="M65" s="120"/>
      <c r="N65" s="123"/>
      <c r="O65" s="137"/>
      <c r="P65" s="125" t="s">
        <v>862</v>
      </c>
      <c r="Q65" s="125" t="s">
        <v>862</v>
      </c>
      <c r="R65" s="125" t="s">
        <v>862</v>
      </c>
      <c r="S65" s="125" t="s">
        <v>862</v>
      </c>
      <c r="T65" s="120"/>
      <c r="U65" s="120"/>
      <c r="V65" s="157" t="e">
        <f>VLOOKUP(C65,[1]BPCL!$B$2:$F$118,5,FALSE)</f>
        <v>#N/A</v>
      </c>
      <c r="W65" s="52" t="s">
        <v>861</v>
      </c>
      <c r="X65" s="27" t="s">
        <v>892</v>
      </c>
      <c r="Y65" s="27" t="s">
        <v>1092</v>
      </c>
      <c r="AA65" s="64"/>
    </row>
    <row r="66" spans="1:27" ht="55.15" customHeight="1">
      <c r="A66" s="117" t="s">
        <v>13</v>
      </c>
      <c r="B66" s="118" t="s">
        <v>228</v>
      </c>
      <c r="C66" s="119" t="s">
        <v>143</v>
      </c>
      <c r="D66" s="118" t="s">
        <v>351</v>
      </c>
      <c r="E66" s="118" t="s">
        <v>555</v>
      </c>
      <c r="F66" s="120" t="s">
        <v>629</v>
      </c>
      <c r="G66" s="121" t="s">
        <v>638</v>
      </c>
      <c r="H66" s="120" t="s">
        <v>658</v>
      </c>
      <c r="I66" s="122" t="s">
        <v>652</v>
      </c>
      <c r="J66" s="123">
        <v>43921</v>
      </c>
      <c r="K66" s="120"/>
      <c r="L66" s="120"/>
      <c r="M66" s="120"/>
      <c r="N66" s="120"/>
      <c r="O66" s="138"/>
      <c r="P66" s="125" t="s">
        <v>862</v>
      </c>
      <c r="Q66" s="125" t="s">
        <v>862</v>
      </c>
      <c r="R66" s="125" t="s">
        <v>862</v>
      </c>
      <c r="S66" s="125" t="s">
        <v>862</v>
      </c>
      <c r="T66" s="120"/>
      <c r="U66" s="120"/>
      <c r="V66" s="157" t="e">
        <f>VLOOKUP(C66,[1]BPCL!$B$2:$F$118,5,FALSE)</f>
        <v>#N/A</v>
      </c>
      <c r="AA66" s="64"/>
    </row>
    <row r="67" spans="1:27" ht="55.15" customHeight="1">
      <c r="A67" s="117" t="s">
        <v>13</v>
      </c>
      <c r="B67" s="118" t="s">
        <v>228</v>
      </c>
      <c r="C67" s="119" t="s">
        <v>144</v>
      </c>
      <c r="D67" s="118" t="s">
        <v>352</v>
      </c>
      <c r="E67" s="118" t="s">
        <v>556</v>
      </c>
      <c r="F67" s="120" t="s">
        <v>629</v>
      </c>
      <c r="G67" s="121" t="s">
        <v>638</v>
      </c>
      <c r="H67" s="120" t="s">
        <v>658</v>
      </c>
      <c r="I67" s="122" t="s">
        <v>652</v>
      </c>
      <c r="J67" s="123">
        <v>43921</v>
      </c>
      <c r="K67" s="120"/>
      <c r="L67" s="120"/>
      <c r="M67" s="120"/>
      <c r="N67" s="120"/>
      <c r="O67" s="138"/>
      <c r="P67" s="125" t="s">
        <v>862</v>
      </c>
      <c r="Q67" s="125" t="s">
        <v>862</v>
      </c>
      <c r="R67" s="125" t="s">
        <v>862</v>
      </c>
      <c r="S67" s="125" t="s">
        <v>862</v>
      </c>
      <c r="T67" s="120"/>
      <c r="U67" s="120"/>
      <c r="V67" s="157" t="e">
        <f>VLOOKUP(C67,[1]BPCL!$B$2:$F$118,5,FALSE)</f>
        <v>#N/A</v>
      </c>
      <c r="AA67" s="64"/>
    </row>
    <row r="68" spans="1:27" ht="55.15" customHeight="1">
      <c r="A68" s="117" t="s">
        <v>13</v>
      </c>
      <c r="B68" s="118" t="s">
        <v>228</v>
      </c>
      <c r="C68" s="119" t="s">
        <v>145</v>
      </c>
      <c r="D68" s="118" t="s">
        <v>353</v>
      </c>
      <c r="E68" s="118" t="s">
        <v>557</v>
      </c>
      <c r="F68" s="120" t="s">
        <v>629</v>
      </c>
      <c r="G68" s="121" t="s">
        <v>638</v>
      </c>
      <c r="H68" s="120" t="s">
        <v>658</v>
      </c>
      <c r="I68" s="122" t="s">
        <v>651</v>
      </c>
      <c r="J68" s="123">
        <v>43921</v>
      </c>
      <c r="K68" s="120" t="s">
        <v>992</v>
      </c>
      <c r="L68" s="124" t="s">
        <v>990</v>
      </c>
      <c r="M68" s="120">
        <v>1</v>
      </c>
      <c r="N68" s="133">
        <v>42457</v>
      </c>
      <c r="O68" s="137" t="s">
        <v>1133</v>
      </c>
      <c r="P68" s="125" t="s">
        <v>862</v>
      </c>
      <c r="Q68" s="125" t="s">
        <v>862</v>
      </c>
      <c r="R68" s="125" t="s">
        <v>862</v>
      </c>
      <c r="S68" s="125" t="s">
        <v>862</v>
      </c>
      <c r="T68" s="120"/>
      <c r="U68" s="120"/>
      <c r="V68" s="157" t="e">
        <f>VLOOKUP(C68,[1]BPCL!$B$2:$F$118,5,FALSE)</f>
        <v>#N/A</v>
      </c>
      <c r="W68" s="52" t="s">
        <v>861</v>
      </c>
      <c r="X68" s="27" t="s">
        <v>891</v>
      </c>
      <c r="Y68" s="27" t="s">
        <v>1081</v>
      </c>
      <c r="AA68" s="64"/>
    </row>
    <row r="69" spans="1:27" ht="55.15" customHeight="1">
      <c r="A69" s="117" t="s">
        <v>13</v>
      </c>
      <c r="B69" s="118" t="s">
        <v>228</v>
      </c>
      <c r="C69" s="119" t="s">
        <v>146</v>
      </c>
      <c r="D69" s="118" t="s">
        <v>354</v>
      </c>
      <c r="E69" s="118" t="s">
        <v>558</v>
      </c>
      <c r="F69" s="120" t="s">
        <v>629</v>
      </c>
      <c r="G69" s="121" t="s">
        <v>638</v>
      </c>
      <c r="H69" s="120" t="s">
        <v>658</v>
      </c>
      <c r="I69" s="122" t="s">
        <v>652</v>
      </c>
      <c r="J69" s="123">
        <v>43921</v>
      </c>
      <c r="K69" s="120"/>
      <c r="L69" s="120"/>
      <c r="M69" s="120"/>
      <c r="N69" s="120"/>
      <c r="O69" s="138"/>
      <c r="P69" s="125" t="s">
        <v>862</v>
      </c>
      <c r="Q69" s="125" t="s">
        <v>862</v>
      </c>
      <c r="R69" s="125" t="s">
        <v>862</v>
      </c>
      <c r="S69" s="125" t="s">
        <v>862</v>
      </c>
      <c r="T69" s="120"/>
      <c r="U69" s="120"/>
      <c r="V69" s="157" t="e">
        <f>VLOOKUP(C69,[1]BPCL!$B$2:$F$118,5,FALSE)</f>
        <v>#N/A</v>
      </c>
      <c r="AA69" s="64"/>
    </row>
    <row r="70" spans="1:27" ht="55.15" customHeight="1">
      <c r="A70" s="117" t="s">
        <v>13</v>
      </c>
      <c r="B70" s="118" t="s">
        <v>228</v>
      </c>
      <c r="C70" s="119" t="s">
        <v>147</v>
      </c>
      <c r="D70" s="118" t="s">
        <v>355</v>
      </c>
      <c r="E70" s="118" t="s">
        <v>559</v>
      </c>
      <c r="F70" s="120" t="s">
        <v>629</v>
      </c>
      <c r="G70" s="121" t="s">
        <v>638</v>
      </c>
      <c r="H70" s="120" t="s">
        <v>658</v>
      </c>
      <c r="I70" s="122" t="s">
        <v>651</v>
      </c>
      <c r="J70" s="123">
        <v>43921</v>
      </c>
      <c r="K70" s="120" t="s">
        <v>925</v>
      </c>
      <c r="L70" s="120" t="s">
        <v>924</v>
      </c>
      <c r="M70" s="120">
        <v>346</v>
      </c>
      <c r="N70" s="123">
        <v>44079</v>
      </c>
      <c r="O70" s="137" t="s">
        <v>1134</v>
      </c>
      <c r="P70" s="125" t="s">
        <v>862</v>
      </c>
      <c r="Q70" s="125" t="s">
        <v>862</v>
      </c>
      <c r="R70" s="125" t="s">
        <v>862</v>
      </c>
      <c r="S70" s="125" t="s">
        <v>862</v>
      </c>
      <c r="T70" s="120"/>
      <c r="U70" s="120"/>
      <c r="V70" s="157" t="e">
        <f>VLOOKUP(C70,[1]BPCL!$B$2:$F$118,5,FALSE)</f>
        <v>#N/A</v>
      </c>
      <c r="W70" s="52" t="s">
        <v>861</v>
      </c>
      <c r="X70" s="27" t="s">
        <v>891</v>
      </c>
      <c r="Y70" s="27" t="s">
        <v>1078</v>
      </c>
      <c r="AA70" s="64"/>
    </row>
    <row r="71" spans="1:27" ht="55.15" customHeight="1">
      <c r="A71" s="117" t="s">
        <v>13</v>
      </c>
      <c r="B71" s="118" t="s">
        <v>228</v>
      </c>
      <c r="C71" s="119" t="s">
        <v>148</v>
      </c>
      <c r="D71" s="118" t="s">
        <v>356</v>
      </c>
      <c r="E71" s="118" t="s">
        <v>560</v>
      </c>
      <c r="F71" s="120" t="s">
        <v>629</v>
      </c>
      <c r="G71" s="121" t="s">
        <v>638</v>
      </c>
      <c r="H71" s="120" t="s">
        <v>658</v>
      </c>
      <c r="I71" s="122" t="s">
        <v>651</v>
      </c>
      <c r="J71" s="123">
        <v>43921</v>
      </c>
      <c r="K71" s="120" t="s">
        <v>925</v>
      </c>
      <c r="L71" s="120" t="s">
        <v>924</v>
      </c>
      <c r="M71" s="120">
        <v>346</v>
      </c>
      <c r="N71" s="123">
        <v>44079</v>
      </c>
      <c r="O71" s="137" t="s">
        <v>1135</v>
      </c>
      <c r="P71" s="125" t="s">
        <v>862</v>
      </c>
      <c r="Q71" s="125" t="s">
        <v>862</v>
      </c>
      <c r="R71" s="125" t="s">
        <v>862</v>
      </c>
      <c r="S71" s="125" t="s">
        <v>862</v>
      </c>
      <c r="T71" s="120"/>
      <c r="U71" s="120"/>
      <c r="V71" s="157" t="e">
        <f>VLOOKUP(C71,[1]BPCL!$B$2:$F$118,5,FALSE)</f>
        <v>#N/A</v>
      </c>
      <c r="W71" s="52" t="s">
        <v>861</v>
      </c>
      <c r="X71" s="27" t="s">
        <v>891</v>
      </c>
      <c r="Y71" s="27" t="s">
        <v>1098</v>
      </c>
      <c r="AA71" s="64"/>
    </row>
    <row r="72" spans="1:27" ht="55.15" customHeight="1">
      <c r="A72" s="61" t="s">
        <v>13</v>
      </c>
      <c r="B72" s="62" t="s">
        <v>228</v>
      </c>
      <c r="C72" s="63" t="s">
        <v>1208</v>
      </c>
      <c r="D72" s="62" t="s">
        <v>357</v>
      </c>
      <c r="E72" s="62" t="s">
        <v>561</v>
      </c>
      <c r="F72" s="62" t="s">
        <v>620</v>
      </c>
      <c r="G72" s="62" t="s">
        <v>645</v>
      </c>
      <c r="H72" s="16" t="s">
        <v>658</v>
      </c>
      <c r="I72" s="126"/>
      <c r="J72" s="107">
        <v>43921</v>
      </c>
      <c r="K72" s="16"/>
      <c r="L72" s="16"/>
      <c r="M72" s="16"/>
      <c r="N72" s="16"/>
      <c r="O72" s="113"/>
      <c r="P72" s="125" t="s">
        <v>862</v>
      </c>
      <c r="Q72" s="125" t="s">
        <v>862</v>
      </c>
      <c r="R72" s="125" t="s">
        <v>862</v>
      </c>
      <c r="S72" s="125" t="s">
        <v>862</v>
      </c>
      <c r="T72" s="16"/>
      <c r="U72" s="16"/>
      <c r="V72" s="157" t="e">
        <f>VLOOKUP(C72,[1]BPCL!$B$2:$F$118,5,FALSE)</f>
        <v>#N/A</v>
      </c>
      <c r="AA72" s="64"/>
    </row>
    <row r="73" spans="1:27" ht="55.15" customHeight="1">
      <c r="A73" s="117" t="s">
        <v>13</v>
      </c>
      <c r="B73" s="118" t="s">
        <v>229</v>
      </c>
      <c r="C73" s="119" t="s">
        <v>149</v>
      </c>
      <c r="D73" s="118" t="s">
        <v>358</v>
      </c>
      <c r="E73" s="118" t="s">
        <v>562</v>
      </c>
      <c r="F73" s="120" t="s">
        <v>629</v>
      </c>
      <c r="G73" s="121" t="s">
        <v>638</v>
      </c>
      <c r="H73" s="120" t="s">
        <v>658</v>
      </c>
      <c r="I73" s="122" t="s">
        <v>651</v>
      </c>
      <c r="J73" s="123">
        <v>43921</v>
      </c>
      <c r="K73" s="120" t="s">
        <v>925</v>
      </c>
      <c r="L73" s="120" t="s">
        <v>924</v>
      </c>
      <c r="M73" s="120">
        <v>54</v>
      </c>
      <c r="N73" s="123">
        <v>44079</v>
      </c>
      <c r="O73" s="138" t="s">
        <v>1183</v>
      </c>
      <c r="P73" s="125" t="s">
        <v>862</v>
      </c>
      <c r="Q73" s="125" t="s">
        <v>862</v>
      </c>
      <c r="R73" s="125" t="s">
        <v>862</v>
      </c>
      <c r="S73" s="125" t="s">
        <v>862</v>
      </c>
      <c r="T73" s="120"/>
      <c r="U73" s="120"/>
      <c r="V73" s="157" t="e">
        <f>VLOOKUP(C73,[1]BPCL!$B$2:$F$118,5,FALSE)</f>
        <v>#N/A</v>
      </c>
      <c r="AA73" s="64"/>
    </row>
    <row r="74" spans="1:27" ht="55.15" customHeight="1">
      <c r="A74" s="117" t="s">
        <v>13</v>
      </c>
      <c r="B74" s="118" t="s">
        <v>229</v>
      </c>
      <c r="C74" s="119" t="s">
        <v>150</v>
      </c>
      <c r="D74" s="118" t="s">
        <v>359</v>
      </c>
      <c r="E74" s="118" t="s">
        <v>563</v>
      </c>
      <c r="F74" s="120" t="s">
        <v>629</v>
      </c>
      <c r="G74" s="121" t="s">
        <v>638</v>
      </c>
      <c r="H74" s="120" t="s">
        <v>658</v>
      </c>
      <c r="I74" s="122" t="s">
        <v>651</v>
      </c>
      <c r="J74" s="123">
        <v>43921</v>
      </c>
      <c r="K74" s="120" t="s">
        <v>925</v>
      </c>
      <c r="L74" s="120" t="s">
        <v>924</v>
      </c>
      <c r="M74" s="120">
        <v>266</v>
      </c>
      <c r="N74" s="123">
        <v>44079</v>
      </c>
      <c r="O74" s="137" t="s">
        <v>1136</v>
      </c>
      <c r="P74" s="125" t="s">
        <v>862</v>
      </c>
      <c r="Q74" s="125" t="s">
        <v>862</v>
      </c>
      <c r="R74" s="125" t="s">
        <v>862</v>
      </c>
      <c r="S74" s="125" t="s">
        <v>862</v>
      </c>
      <c r="T74" s="120"/>
      <c r="U74" s="120"/>
      <c r="V74" s="157" t="e">
        <f>VLOOKUP(C74,[1]BPCL!$B$2:$F$118,5,FALSE)</f>
        <v>#N/A</v>
      </c>
      <c r="W74" s="52" t="s">
        <v>861</v>
      </c>
      <c r="X74" s="27" t="s">
        <v>892</v>
      </c>
      <c r="Y74" s="27" t="s">
        <v>1113</v>
      </c>
      <c r="AA74" s="64"/>
    </row>
    <row r="75" spans="1:27" ht="55.15" customHeight="1">
      <c r="A75" s="117" t="s">
        <v>13</v>
      </c>
      <c r="B75" s="118" t="s">
        <v>229</v>
      </c>
      <c r="C75" s="119" t="s">
        <v>151</v>
      </c>
      <c r="D75" s="118" t="s">
        <v>360</v>
      </c>
      <c r="E75" s="118" t="s">
        <v>564</v>
      </c>
      <c r="F75" s="120" t="s">
        <v>629</v>
      </c>
      <c r="G75" s="121" t="s">
        <v>638</v>
      </c>
      <c r="H75" s="120" t="s">
        <v>658</v>
      </c>
      <c r="I75" s="122" t="s">
        <v>651</v>
      </c>
      <c r="J75" s="123">
        <v>43921</v>
      </c>
      <c r="K75" s="120" t="s">
        <v>925</v>
      </c>
      <c r="L75" s="120" t="s">
        <v>924</v>
      </c>
      <c r="M75" s="127">
        <v>108</v>
      </c>
      <c r="N75" s="123">
        <v>44079</v>
      </c>
      <c r="O75" s="137" t="s">
        <v>1137</v>
      </c>
      <c r="P75" s="125" t="s">
        <v>862</v>
      </c>
      <c r="Q75" s="125" t="s">
        <v>861</v>
      </c>
      <c r="R75" s="125" t="s">
        <v>862</v>
      </c>
      <c r="S75" s="125" t="s">
        <v>862</v>
      </c>
      <c r="T75" s="120"/>
      <c r="U75" s="120"/>
      <c r="V75" s="157" t="e">
        <f>VLOOKUP(C75,[1]BPCL!$B$2:$F$118,5,FALSE)</f>
        <v>#N/A</v>
      </c>
      <c r="W75" s="52" t="s">
        <v>861</v>
      </c>
      <c r="X75" s="27" t="s">
        <v>889</v>
      </c>
      <c r="Y75" s="27" t="s">
        <v>1096</v>
      </c>
      <c r="AA75" s="64"/>
    </row>
    <row r="76" spans="1:27" ht="55.15" customHeight="1">
      <c r="A76" s="61" t="s">
        <v>13</v>
      </c>
      <c r="B76" s="62" t="s">
        <v>229</v>
      </c>
      <c r="C76" s="63" t="s">
        <v>152</v>
      </c>
      <c r="D76" s="62" t="s">
        <v>361</v>
      </c>
      <c r="E76" s="62" t="s">
        <v>565</v>
      </c>
      <c r="F76" s="62" t="s">
        <v>620</v>
      </c>
      <c r="G76" s="62" t="s">
        <v>637</v>
      </c>
      <c r="H76" s="16" t="s">
        <v>658</v>
      </c>
      <c r="I76" s="126">
        <v>24800000</v>
      </c>
      <c r="J76" s="107">
        <v>43921</v>
      </c>
      <c r="K76" s="16" t="s">
        <v>1022</v>
      </c>
      <c r="L76" s="16" t="s">
        <v>924</v>
      </c>
      <c r="M76" s="16">
        <v>334</v>
      </c>
      <c r="N76" s="107">
        <v>44079</v>
      </c>
      <c r="O76" s="94" t="s">
        <v>1023</v>
      </c>
      <c r="P76" s="7" t="s">
        <v>861</v>
      </c>
      <c r="Q76" s="125" t="s">
        <v>862</v>
      </c>
      <c r="R76" s="125" t="s">
        <v>862</v>
      </c>
      <c r="S76" s="125" t="s">
        <v>862</v>
      </c>
      <c r="T76" s="16" t="s">
        <v>1067</v>
      </c>
      <c r="U76" s="16"/>
      <c r="V76" s="157" t="e">
        <f>VLOOKUP(C76,[1]BPCL!$B$2:$F$118,5,FALSE)</f>
        <v>#N/A</v>
      </c>
      <c r="W76" s="52" t="s">
        <v>861</v>
      </c>
      <c r="X76" s="27" t="s">
        <v>895</v>
      </c>
      <c r="Y76" s="27" t="s">
        <v>1089</v>
      </c>
      <c r="AA76" s="64"/>
    </row>
    <row r="77" spans="1:27" ht="55.15" customHeight="1">
      <c r="A77" s="61" t="s">
        <v>13</v>
      </c>
      <c r="B77" s="62" t="s">
        <v>229</v>
      </c>
      <c r="C77" s="63" t="s">
        <v>153</v>
      </c>
      <c r="D77" s="62" t="s">
        <v>362</v>
      </c>
      <c r="E77" s="62" t="s">
        <v>566</v>
      </c>
      <c r="F77" s="62" t="s">
        <v>620</v>
      </c>
      <c r="G77" s="62" t="s">
        <v>637</v>
      </c>
      <c r="H77" s="16" t="s">
        <v>658</v>
      </c>
      <c r="I77" s="126">
        <v>4700000</v>
      </c>
      <c r="J77" s="107">
        <v>43921</v>
      </c>
      <c r="K77" s="16" t="s">
        <v>1022</v>
      </c>
      <c r="L77" s="16" t="s">
        <v>924</v>
      </c>
      <c r="M77" s="16">
        <v>334</v>
      </c>
      <c r="N77" s="107">
        <v>44079</v>
      </c>
      <c r="O77" s="94" t="s">
        <v>1023</v>
      </c>
      <c r="P77" s="7" t="s">
        <v>861</v>
      </c>
      <c r="Q77" s="125" t="s">
        <v>862</v>
      </c>
      <c r="R77" s="125" t="s">
        <v>862</v>
      </c>
      <c r="S77" s="125" t="s">
        <v>862</v>
      </c>
      <c r="T77" s="16" t="s">
        <v>1067</v>
      </c>
      <c r="U77" s="16"/>
      <c r="V77" s="157" t="e">
        <f>VLOOKUP(C77,[1]BPCL!$B$2:$F$118,5,FALSE)</f>
        <v>#N/A</v>
      </c>
      <c r="W77" s="52" t="s">
        <v>861</v>
      </c>
      <c r="X77" s="27" t="s">
        <v>891</v>
      </c>
      <c r="Y77" s="27" t="s">
        <v>1090</v>
      </c>
      <c r="AA77" s="64"/>
    </row>
    <row r="78" spans="1:27" ht="55.15" customHeight="1">
      <c r="A78" s="61" t="s">
        <v>13</v>
      </c>
      <c r="B78" s="62" t="s">
        <v>229</v>
      </c>
      <c r="C78" s="63" t="s">
        <v>154</v>
      </c>
      <c r="D78" s="62" t="s">
        <v>363</v>
      </c>
      <c r="E78" s="62" t="s">
        <v>567</v>
      </c>
      <c r="F78" s="62" t="s">
        <v>623</v>
      </c>
      <c r="G78" s="62" t="s">
        <v>647</v>
      </c>
      <c r="H78" s="16" t="s">
        <v>658</v>
      </c>
      <c r="I78" s="126">
        <v>15.87</v>
      </c>
      <c r="J78" s="107">
        <v>43921</v>
      </c>
      <c r="K78" s="16" t="s">
        <v>1022</v>
      </c>
      <c r="L78" s="16" t="s">
        <v>924</v>
      </c>
      <c r="M78" s="16">
        <v>334</v>
      </c>
      <c r="N78" s="107">
        <v>44079</v>
      </c>
      <c r="O78" s="94" t="s">
        <v>1023</v>
      </c>
      <c r="P78" s="7" t="s">
        <v>861</v>
      </c>
      <c r="Q78" s="125" t="s">
        <v>862</v>
      </c>
      <c r="R78" s="125" t="s">
        <v>862</v>
      </c>
      <c r="S78" s="125" t="s">
        <v>862</v>
      </c>
      <c r="T78" s="16" t="s">
        <v>1067</v>
      </c>
      <c r="U78" s="16" t="s">
        <v>1024</v>
      </c>
      <c r="V78" s="157">
        <f>VLOOKUP(C78,[1]BPCL!$B$2:$F$118,5,FALSE)</f>
        <v>0.89328604885543561</v>
      </c>
      <c r="AA78" s="64"/>
    </row>
    <row r="79" spans="1:27" ht="55.15" customHeight="1">
      <c r="A79" s="117" t="s">
        <v>13</v>
      </c>
      <c r="B79" s="118" t="s">
        <v>238</v>
      </c>
      <c r="C79" s="119" t="s">
        <v>155</v>
      </c>
      <c r="D79" s="118" t="s">
        <v>364</v>
      </c>
      <c r="E79" s="118" t="s">
        <v>568</v>
      </c>
      <c r="F79" s="120" t="s">
        <v>629</v>
      </c>
      <c r="G79" s="121" t="s">
        <v>638</v>
      </c>
      <c r="H79" s="120" t="s">
        <v>658</v>
      </c>
      <c r="I79" s="122" t="s">
        <v>652</v>
      </c>
      <c r="J79" s="123">
        <v>43921</v>
      </c>
      <c r="K79" s="120"/>
      <c r="L79" s="120"/>
      <c r="M79" s="120"/>
      <c r="N79" s="120"/>
      <c r="O79" s="138"/>
      <c r="P79" s="125" t="s">
        <v>862</v>
      </c>
      <c r="Q79" s="125" t="s">
        <v>862</v>
      </c>
      <c r="R79" s="125" t="s">
        <v>862</v>
      </c>
      <c r="S79" s="125" t="s">
        <v>862</v>
      </c>
      <c r="T79" s="120"/>
      <c r="U79" s="120"/>
      <c r="V79" s="157" t="e">
        <f>VLOOKUP(C79,[1]BPCL!$B$2:$F$118,5,FALSE)</f>
        <v>#N/A</v>
      </c>
      <c r="AA79" s="64"/>
    </row>
    <row r="80" spans="1:27" ht="55.15" customHeight="1">
      <c r="A80" s="117" t="s">
        <v>13</v>
      </c>
      <c r="B80" s="118" t="s">
        <v>238</v>
      </c>
      <c r="C80" s="119" t="s">
        <v>156</v>
      </c>
      <c r="D80" s="118" t="s">
        <v>365</v>
      </c>
      <c r="E80" s="118" t="s">
        <v>569</v>
      </c>
      <c r="F80" s="120" t="s">
        <v>629</v>
      </c>
      <c r="G80" s="121" t="s">
        <v>638</v>
      </c>
      <c r="H80" s="120" t="s">
        <v>658</v>
      </c>
      <c r="I80" s="122" t="s">
        <v>652</v>
      </c>
      <c r="J80" s="123">
        <v>43921</v>
      </c>
      <c r="K80" s="120"/>
      <c r="L80" s="120"/>
      <c r="M80" s="120"/>
      <c r="N80" s="120"/>
      <c r="O80" s="138"/>
      <c r="P80" s="125" t="s">
        <v>862</v>
      </c>
      <c r="Q80" s="125" t="s">
        <v>862</v>
      </c>
      <c r="R80" s="125" t="s">
        <v>862</v>
      </c>
      <c r="S80" s="125" t="s">
        <v>862</v>
      </c>
      <c r="T80" s="120"/>
      <c r="U80" s="120"/>
      <c r="V80" s="157" t="e">
        <f>VLOOKUP(C80,[1]BPCL!$B$2:$F$118,5,FALSE)</f>
        <v>#N/A</v>
      </c>
      <c r="AA80" s="64"/>
    </row>
    <row r="81" spans="1:27" ht="55.15" customHeight="1">
      <c r="A81" s="117" t="s">
        <v>13</v>
      </c>
      <c r="B81" s="118" t="s">
        <v>238</v>
      </c>
      <c r="C81" s="119" t="s">
        <v>157</v>
      </c>
      <c r="D81" s="118" t="s">
        <v>366</v>
      </c>
      <c r="E81" s="118" t="s">
        <v>570</v>
      </c>
      <c r="F81" s="120" t="s">
        <v>629</v>
      </c>
      <c r="G81" s="121" t="s">
        <v>638</v>
      </c>
      <c r="H81" s="120" t="s">
        <v>658</v>
      </c>
      <c r="I81" s="122" t="s">
        <v>652</v>
      </c>
      <c r="J81" s="123">
        <v>43921</v>
      </c>
      <c r="K81" s="120"/>
      <c r="L81" s="120"/>
      <c r="M81" s="120"/>
      <c r="N81" s="120"/>
      <c r="O81" s="138"/>
      <c r="P81" s="125" t="s">
        <v>862</v>
      </c>
      <c r="Q81" s="125" t="s">
        <v>862</v>
      </c>
      <c r="R81" s="125" t="s">
        <v>862</v>
      </c>
      <c r="S81" s="125" t="s">
        <v>862</v>
      </c>
      <c r="T81" s="120"/>
      <c r="U81" s="120"/>
      <c r="V81" s="157" t="e">
        <f>VLOOKUP(C81,[1]BPCL!$B$2:$F$118,5,FALSE)</f>
        <v>#N/A</v>
      </c>
      <c r="AA81" s="64"/>
    </row>
    <row r="82" spans="1:27" ht="55.15" customHeight="1">
      <c r="A82" s="117" t="s">
        <v>13</v>
      </c>
      <c r="B82" s="118" t="s">
        <v>238</v>
      </c>
      <c r="C82" s="119" t="s">
        <v>158</v>
      </c>
      <c r="D82" s="118" t="s">
        <v>367</v>
      </c>
      <c r="E82" s="118" t="s">
        <v>571</v>
      </c>
      <c r="F82" s="120" t="s">
        <v>629</v>
      </c>
      <c r="G82" s="121" t="s">
        <v>638</v>
      </c>
      <c r="H82" s="120" t="s">
        <v>658</v>
      </c>
      <c r="I82" s="122" t="s">
        <v>652</v>
      </c>
      <c r="J82" s="123">
        <v>43921</v>
      </c>
      <c r="K82" s="120"/>
      <c r="L82" s="120"/>
      <c r="M82" s="120"/>
      <c r="N82" s="120"/>
      <c r="O82" s="138"/>
      <c r="P82" s="125" t="s">
        <v>862</v>
      </c>
      <c r="Q82" s="125" t="s">
        <v>862</v>
      </c>
      <c r="R82" s="125" t="s">
        <v>862</v>
      </c>
      <c r="S82" s="125" t="s">
        <v>862</v>
      </c>
      <c r="T82" s="120"/>
      <c r="U82" s="120"/>
      <c r="V82" s="157" t="e">
        <f>VLOOKUP(C82,[1]BPCL!$B$2:$F$118,5,FALSE)</f>
        <v>#N/A</v>
      </c>
      <c r="AA82" s="64"/>
    </row>
    <row r="83" spans="1:27" ht="55.15" customHeight="1">
      <c r="A83" s="117" t="s">
        <v>13</v>
      </c>
      <c r="B83" s="118" t="s">
        <v>238</v>
      </c>
      <c r="C83" s="119" t="s">
        <v>159</v>
      </c>
      <c r="D83" s="118" t="s">
        <v>368</v>
      </c>
      <c r="E83" s="118" t="s">
        <v>572</v>
      </c>
      <c r="F83" s="120" t="s">
        <v>629</v>
      </c>
      <c r="G83" s="121" t="s">
        <v>638</v>
      </c>
      <c r="H83" s="120" t="s">
        <v>658</v>
      </c>
      <c r="I83" s="122" t="s">
        <v>652</v>
      </c>
      <c r="J83" s="123">
        <v>43921</v>
      </c>
      <c r="K83" s="120"/>
      <c r="L83" s="120"/>
      <c r="M83" s="120"/>
      <c r="N83" s="120"/>
      <c r="O83" s="138"/>
      <c r="P83" s="125" t="s">
        <v>862</v>
      </c>
      <c r="Q83" s="125" t="s">
        <v>862</v>
      </c>
      <c r="R83" s="125" t="s">
        <v>862</v>
      </c>
      <c r="S83" s="125" t="s">
        <v>862</v>
      </c>
      <c r="T83" s="120"/>
      <c r="U83" s="120"/>
      <c r="V83" s="157" t="e">
        <f>VLOOKUP(C83,[1]BPCL!$B$2:$F$118,5,FALSE)</f>
        <v>#N/A</v>
      </c>
      <c r="AA83" s="64"/>
    </row>
    <row r="84" spans="1:27" ht="55.15" customHeight="1">
      <c r="A84" s="117" t="s">
        <v>13</v>
      </c>
      <c r="B84" s="118" t="s">
        <v>238</v>
      </c>
      <c r="C84" s="119" t="s">
        <v>160</v>
      </c>
      <c r="D84" s="118" t="s">
        <v>369</v>
      </c>
      <c r="E84" s="118" t="s">
        <v>573</v>
      </c>
      <c r="F84" s="120" t="s">
        <v>629</v>
      </c>
      <c r="G84" s="121" t="s">
        <v>638</v>
      </c>
      <c r="H84" s="120" t="s">
        <v>658</v>
      </c>
      <c r="I84" s="122" t="s">
        <v>652</v>
      </c>
      <c r="J84" s="123">
        <v>43921</v>
      </c>
      <c r="K84" s="120"/>
      <c r="L84" s="120"/>
      <c r="M84" s="120"/>
      <c r="N84" s="120"/>
      <c r="O84" s="138"/>
      <c r="P84" s="125" t="s">
        <v>862</v>
      </c>
      <c r="Q84" s="125" t="s">
        <v>862</v>
      </c>
      <c r="R84" s="125" t="s">
        <v>862</v>
      </c>
      <c r="S84" s="125" t="s">
        <v>862</v>
      </c>
      <c r="T84" s="120"/>
      <c r="U84" s="120"/>
      <c r="V84" s="157" t="e">
        <f>VLOOKUP(C84,[1]BPCL!$B$2:$F$118,5,FALSE)</f>
        <v>#N/A</v>
      </c>
      <c r="AA84" s="64"/>
    </row>
    <row r="85" spans="1:27" ht="55.15" customHeight="1">
      <c r="A85" s="61" t="s">
        <v>13</v>
      </c>
      <c r="B85" s="62" t="s">
        <v>238</v>
      </c>
      <c r="C85" s="63" t="s">
        <v>161</v>
      </c>
      <c r="D85" s="62" t="s">
        <v>370</v>
      </c>
      <c r="E85" s="62" t="s">
        <v>574</v>
      </c>
      <c r="F85" s="62" t="s">
        <v>620</v>
      </c>
      <c r="G85" s="62" t="s">
        <v>646</v>
      </c>
      <c r="H85" s="16" t="s">
        <v>658</v>
      </c>
      <c r="I85" s="126"/>
      <c r="J85" s="107">
        <v>43921</v>
      </c>
      <c r="K85" s="16"/>
      <c r="L85" s="16"/>
      <c r="M85" s="16"/>
      <c r="N85" s="16"/>
      <c r="O85" s="113"/>
      <c r="P85" s="125" t="s">
        <v>862</v>
      </c>
      <c r="Q85" s="125" t="s">
        <v>862</v>
      </c>
      <c r="R85" s="125" t="s">
        <v>862</v>
      </c>
      <c r="S85" s="125" t="s">
        <v>862</v>
      </c>
      <c r="T85" s="16"/>
      <c r="U85" s="16"/>
      <c r="V85" s="157" t="e">
        <f>VLOOKUP(C85,[1]BPCL!$B$2:$F$118,5,FALSE)</f>
        <v>#N/A</v>
      </c>
      <c r="AA85" s="64"/>
    </row>
    <row r="86" spans="1:27" ht="55.15" customHeight="1">
      <c r="A86" s="117" t="s">
        <v>13</v>
      </c>
      <c r="B86" s="118" t="s">
        <v>238</v>
      </c>
      <c r="C86" s="119" t="s">
        <v>162</v>
      </c>
      <c r="D86" s="118" t="s">
        <v>371</v>
      </c>
      <c r="E86" s="118" t="s">
        <v>575</v>
      </c>
      <c r="F86" s="120" t="s">
        <v>629</v>
      </c>
      <c r="G86" s="121" t="s">
        <v>638</v>
      </c>
      <c r="H86" s="120" t="s">
        <v>658</v>
      </c>
      <c r="I86" s="122" t="s">
        <v>652</v>
      </c>
      <c r="J86" s="123">
        <v>43921</v>
      </c>
      <c r="K86" s="120"/>
      <c r="L86" s="120"/>
      <c r="M86" s="120"/>
      <c r="N86" s="120"/>
      <c r="O86" s="138"/>
      <c r="P86" s="125" t="s">
        <v>862</v>
      </c>
      <c r="Q86" s="125" t="s">
        <v>862</v>
      </c>
      <c r="R86" s="125" t="s">
        <v>862</v>
      </c>
      <c r="S86" s="125" t="s">
        <v>862</v>
      </c>
      <c r="T86" s="120"/>
      <c r="U86" s="120"/>
      <c r="V86" s="157" t="e">
        <f>VLOOKUP(C86,[1]BPCL!$B$2:$F$118,5,FALSE)</f>
        <v>#N/A</v>
      </c>
      <c r="AA86" s="64"/>
    </row>
    <row r="87" spans="1:27" ht="55.15" customHeight="1">
      <c r="A87" s="117" t="s">
        <v>13</v>
      </c>
      <c r="B87" s="118" t="s">
        <v>238</v>
      </c>
      <c r="C87" s="119" t="s">
        <v>163</v>
      </c>
      <c r="D87" s="118" t="s">
        <v>372</v>
      </c>
      <c r="E87" s="118" t="s">
        <v>576</v>
      </c>
      <c r="F87" s="120" t="s">
        <v>629</v>
      </c>
      <c r="G87" s="121" t="s">
        <v>638</v>
      </c>
      <c r="H87" s="120" t="s">
        <v>658</v>
      </c>
      <c r="I87" s="122" t="s">
        <v>652</v>
      </c>
      <c r="J87" s="123">
        <v>43921</v>
      </c>
      <c r="K87" s="120"/>
      <c r="L87" s="120"/>
      <c r="M87" s="120"/>
      <c r="N87" s="120"/>
      <c r="O87" s="138"/>
      <c r="P87" s="125" t="s">
        <v>862</v>
      </c>
      <c r="Q87" s="125" t="s">
        <v>862</v>
      </c>
      <c r="R87" s="125" t="s">
        <v>862</v>
      </c>
      <c r="S87" s="125" t="s">
        <v>862</v>
      </c>
      <c r="T87" s="120"/>
      <c r="U87" s="120"/>
      <c r="V87" s="157" t="e">
        <f>VLOOKUP(C87,[1]BPCL!$B$2:$F$118,5,FALSE)</f>
        <v>#N/A</v>
      </c>
      <c r="AA87" s="64"/>
    </row>
    <row r="88" spans="1:27" ht="55.15" customHeight="1">
      <c r="A88" s="117" t="s">
        <v>13</v>
      </c>
      <c r="B88" s="118" t="s">
        <v>238</v>
      </c>
      <c r="C88" s="119" t="s">
        <v>164</v>
      </c>
      <c r="D88" s="118" t="s">
        <v>373</v>
      </c>
      <c r="E88" s="118" t="s">
        <v>577</v>
      </c>
      <c r="F88" s="120" t="s">
        <v>629</v>
      </c>
      <c r="G88" s="121" t="s">
        <v>638</v>
      </c>
      <c r="H88" s="120" t="s">
        <v>658</v>
      </c>
      <c r="I88" s="122" t="s">
        <v>652</v>
      </c>
      <c r="J88" s="123">
        <v>43921</v>
      </c>
      <c r="K88" s="120"/>
      <c r="L88" s="120"/>
      <c r="M88" s="120"/>
      <c r="N88" s="123"/>
      <c r="O88" s="137"/>
      <c r="P88" s="125" t="s">
        <v>862</v>
      </c>
      <c r="Q88" s="125" t="s">
        <v>862</v>
      </c>
      <c r="R88" s="125" t="s">
        <v>862</v>
      </c>
      <c r="S88" s="125" t="s">
        <v>862</v>
      </c>
      <c r="T88" s="120"/>
      <c r="U88" s="120"/>
      <c r="V88" s="157" t="e">
        <f>VLOOKUP(C88,[1]BPCL!$B$2:$F$118,5,FALSE)</f>
        <v>#N/A</v>
      </c>
      <c r="W88" s="52" t="s">
        <v>861</v>
      </c>
      <c r="X88" s="27" t="s">
        <v>893</v>
      </c>
      <c r="Y88" s="27" t="s">
        <v>1097</v>
      </c>
      <c r="AA88" s="64"/>
    </row>
    <row r="89" spans="1:27" ht="55.15" customHeight="1">
      <c r="A89" s="117" t="s">
        <v>13</v>
      </c>
      <c r="B89" s="118" t="s">
        <v>238</v>
      </c>
      <c r="C89" s="119" t="s">
        <v>165</v>
      </c>
      <c r="D89" s="118" t="s">
        <v>374</v>
      </c>
      <c r="E89" s="118" t="s">
        <v>578</v>
      </c>
      <c r="F89" s="120" t="s">
        <v>629</v>
      </c>
      <c r="G89" s="121" t="s">
        <v>638</v>
      </c>
      <c r="H89" s="120" t="s">
        <v>658</v>
      </c>
      <c r="I89" s="122" t="s">
        <v>652</v>
      </c>
      <c r="J89" s="123">
        <v>43921</v>
      </c>
      <c r="K89" s="120"/>
      <c r="L89" s="120"/>
      <c r="M89" s="120"/>
      <c r="N89" s="120"/>
      <c r="O89" s="138"/>
      <c r="P89" s="125" t="s">
        <v>862</v>
      </c>
      <c r="Q89" s="125" t="s">
        <v>862</v>
      </c>
      <c r="R89" s="125" t="s">
        <v>862</v>
      </c>
      <c r="S89" s="125" t="s">
        <v>862</v>
      </c>
      <c r="T89" s="120"/>
      <c r="U89" s="120"/>
      <c r="V89" s="157" t="e">
        <f>VLOOKUP(C89,[1]BPCL!$B$2:$F$118,5,FALSE)</f>
        <v>#N/A</v>
      </c>
      <c r="AA89" s="64"/>
    </row>
    <row r="90" spans="1:27" ht="55.15" customHeight="1">
      <c r="A90" s="61" t="s">
        <v>13</v>
      </c>
      <c r="B90" s="62" t="s">
        <v>238</v>
      </c>
      <c r="C90" s="63" t="s">
        <v>166</v>
      </c>
      <c r="D90" s="62" t="s">
        <v>375</v>
      </c>
      <c r="E90" s="62" t="s">
        <v>375</v>
      </c>
      <c r="F90" s="16" t="s">
        <v>620</v>
      </c>
      <c r="G90" s="62" t="s">
        <v>641</v>
      </c>
      <c r="H90" s="16" t="s">
        <v>658</v>
      </c>
      <c r="I90" s="126">
        <v>26872800000</v>
      </c>
      <c r="J90" s="107">
        <v>43921</v>
      </c>
      <c r="K90" s="16" t="s">
        <v>996</v>
      </c>
      <c r="L90" s="16" t="s">
        <v>924</v>
      </c>
      <c r="M90" s="16">
        <v>233</v>
      </c>
      <c r="N90" s="107">
        <v>44079</v>
      </c>
      <c r="O90" s="94" t="s">
        <v>1138</v>
      </c>
      <c r="P90" s="7" t="s">
        <v>861</v>
      </c>
      <c r="Q90" s="125" t="s">
        <v>862</v>
      </c>
      <c r="R90" s="125" t="s">
        <v>862</v>
      </c>
      <c r="S90" s="125" t="s">
        <v>862</v>
      </c>
      <c r="T90" s="16" t="s">
        <v>1067</v>
      </c>
      <c r="U90" s="16"/>
      <c r="V90" s="157" t="e">
        <f>VLOOKUP(C90,[1]BPCL!$B$2:$F$118,5,FALSE)</f>
        <v>#N/A</v>
      </c>
      <c r="W90" s="52" t="s">
        <v>861</v>
      </c>
      <c r="X90" s="27" t="s">
        <v>891</v>
      </c>
      <c r="Y90" s="27" t="s">
        <v>1112</v>
      </c>
      <c r="AA90" s="64"/>
    </row>
    <row r="91" spans="1:27" ht="55.15" customHeight="1">
      <c r="A91" s="61" t="s">
        <v>13</v>
      </c>
      <c r="B91" s="62" t="s">
        <v>238</v>
      </c>
      <c r="C91" s="63" t="s">
        <v>167</v>
      </c>
      <c r="D91" s="62" t="s">
        <v>376</v>
      </c>
      <c r="E91" s="62" t="s">
        <v>376</v>
      </c>
      <c r="F91" s="16" t="s">
        <v>620</v>
      </c>
      <c r="G91" s="62" t="s">
        <v>641</v>
      </c>
      <c r="H91" s="16" t="s">
        <v>658</v>
      </c>
      <c r="I91" s="126">
        <v>2388906</v>
      </c>
      <c r="J91" s="107">
        <v>43921</v>
      </c>
      <c r="K91" s="16" t="s">
        <v>996</v>
      </c>
      <c r="L91" s="16" t="s">
        <v>924</v>
      </c>
      <c r="M91" s="16">
        <v>233</v>
      </c>
      <c r="N91" s="107">
        <v>44079</v>
      </c>
      <c r="O91" s="94" t="s">
        <v>1138</v>
      </c>
      <c r="P91" s="7" t="s">
        <v>861</v>
      </c>
      <c r="Q91" s="125" t="s">
        <v>862</v>
      </c>
      <c r="R91" s="125" t="s">
        <v>862</v>
      </c>
      <c r="S91" s="125" t="s">
        <v>862</v>
      </c>
      <c r="T91" s="16" t="s">
        <v>1067</v>
      </c>
      <c r="U91" s="16"/>
      <c r="V91" s="157" t="e">
        <f>VLOOKUP(C91,[1]BPCL!$B$2:$F$118,5,FALSE)</f>
        <v>#N/A</v>
      </c>
      <c r="W91" s="52" t="s">
        <v>861</v>
      </c>
      <c r="X91" s="27" t="s">
        <v>891</v>
      </c>
      <c r="Y91" s="27" t="s">
        <v>1073</v>
      </c>
      <c r="AA91" s="64"/>
    </row>
    <row r="92" spans="1:27" ht="55.15" customHeight="1">
      <c r="A92" s="61" t="s">
        <v>13</v>
      </c>
      <c r="B92" s="62" t="s">
        <v>238</v>
      </c>
      <c r="C92" s="63" t="s">
        <v>168</v>
      </c>
      <c r="D92" s="62" t="s">
        <v>377</v>
      </c>
      <c r="E92" s="62" t="s">
        <v>377</v>
      </c>
      <c r="F92" s="16" t="s">
        <v>620</v>
      </c>
      <c r="G92" s="62" t="s">
        <v>641</v>
      </c>
      <c r="H92" s="16" t="s">
        <v>658</v>
      </c>
      <c r="I92" s="126">
        <v>3240723</v>
      </c>
      <c r="J92" s="107">
        <v>43921</v>
      </c>
      <c r="K92" s="16" t="s">
        <v>925</v>
      </c>
      <c r="L92" s="16" t="s">
        <v>924</v>
      </c>
      <c r="M92" s="16">
        <v>113</v>
      </c>
      <c r="N92" s="107">
        <v>44079</v>
      </c>
      <c r="O92" s="94" t="s">
        <v>994</v>
      </c>
      <c r="P92" s="125" t="s">
        <v>862</v>
      </c>
      <c r="Q92" s="125" t="s">
        <v>862</v>
      </c>
      <c r="R92" s="125" t="s">
        <v>862</v>
      </c>
      <c r="S92" s="125" t="s">
        <v>862</v>
      </c>
      <c r="T92" s="16" t="s">
        <v>1067</v>
      </c>
      <c r="U92" s="16" t="s">
        <v>995</v>
      </c>
      <c r="V92" s="157" t="e">
        <f>VLOOKUP(C92,[1]BPCL!$B$2:$F$118,5,FALSE)</f>
        <v>#N/A</v>
      </c>
      <c r="W92" s="52" t="s">
        <v>861</v>
      </c>
      <c r="X92" s="27" t="s">
        <v>895</v>
      </c>
      <c r="Y92" s="27" t="s">
        <v>1084</v>
      </c>
      <c r="AA92" s="64"/>
    </row>
    <row r="93" spans="1:27" ht="55.15" customHeight="1">
      <c r="A93" s="61" t="s">
        <v>13</v>
      </c>
      <c r="B93" s="62" t="s">
        <v>238</v>
      </c>
      <c r="C93" s="63" t="s">
        <v>170</v>
      </c>
      <c r="D93" s="62" t="s">
        <v>379</v>
      </c>
      <c r="E93" s="62" t="s">
        <v>580</v>
      </c>
      <c r="F93" s="16" t="s">
        <v>620</v>
      </c>
      <c r="G93" s="62" t="s">
        <v>634</v>
      </c>
      <c r="H93" s="16" t="s">
        <v>658</v>
      </c>
      <c r="I93" s="126">
        <v>3306620.9</v>
      </c>
      <c r="J93" s="107">
        <v>43921</v>
      </c>
      <c r="K93" s="16" t="s">
        <v>925</v>
      </c>
      <c r="L93" s="16" t="s">
        <v>924</v>
      </c>
      <c r="M93" s="16">
        <v>187</v>
      </c>
      <c r="N93" s="107">
        <v>44079</v>
      </c>
      <c r="O93" s="94" t="s">
        <v>1172</v>
      </c>
      <c r="P93" s="125" t="s">
        <v>862</v>
      </c>
      <c r="Q93" s="125" t="s">
        <v>862</v>
      </c>
      <c r="R93" s="125" t="s">
        <v>862</v>
      </c>
      <c r="S93" s="125" t="s">
        <v>862</v>
      </c>
      <c r="T93" s="16"/>
      <c r="U93" s="16"/>
      <c r="V93" s="157" t="e">
        <f>VLOOKUP(C93,[1]BPCL!$B$2:$F$118,5,FALSE)</f>
        <v>#N/A</v>
      </c>
      <c r="AA93" s="64"/>
    </row>
    <row r="94" spans="1:27" ht="55.15" customHeight="1">
      <c r="A94" s="61" t="s">
        <v>13</v>
      </c>
      <c r="B94" s="62" t="s">
        <v>238</v>
      </c>
      <c r="C94" s="63" t="s">
        <v>171</v>
      </c>
      <c r="D94" s="62" t="s">
        <v>380</v>
      </c>
      <c r="E94" s="62" t="s">
        <v>581</v>
      </c>
      <c r="F94" s="16" t="s">
        <v>620</v>
      </c>
      <c r="G94" s="62" t="s">
        <v>634</v>
      </c>
      <c r="H94" s="16" t="s">
        <v>658</v>
      </c>
      <c r="I94" s="126">
        <v>3406061.3</v>
      </c>
      <c r="J94" s="107">
        <v>43921</v>
      </c>
      <c r="K94" s="16" t="s">
        <v>925</v>
      </c>
      <c r="L94" s="16" t="s">
        <v>924</v>
      </c>
      <c r="M94" s="16">
        <v>187</v>
      </c>
      <c r="N94" s="107">
        <v>44079</v>
      </c>
      <c r="O94" s="94" t="s">
        <v>1172</v>
      </c>
      <c r="P94" s="125" t="s">
        <v>862</v>
      </c>
      <c r="Q94" s="7" t="s">
        <v>861</v>
      </c>
      <c r="R94" s="125" t="s">
        <v>862</v>
      </c>
      <c r="S94" s="125" t="s">
        <v>862</v>
      </c>
      <c r="T94" s="16"/>
      <c r="U94" s="16"/>
      <c r="V94" s="157" t="e">
        <f>VLOOKUP(C94,[1]BPCL!$B$2:$F$118,5,FALSE)</f>
        <v>#N/A</v>
      </c>
      <c r="AA94" s="64"/>
    </row>
    <row r="95" spans="1:27" ht="55.15" customHeight="1">
      <c r="A95" s="61" t="s">
        <v>13</v>
      </c>
      <c r="B95" s="62" t="s">
        <v>238</v>
      </c>
      <c r="C95" s="63" t="s">
        <v>172</v>
      </c>
      <c r="D95" s="170" t="s">
        <v>1209</v>
      </c>
      <c r="E95" s="170" t="s">
        <v>1209</v>
      </c>
      <c r="F95" s="16" t="s">
        <v>623</v>
      </c>
      <c r="G95" s="62" t="s">
        <v>623</v>
      </c>
      <c r="H95" s="16" t="s">
        <v>658</v>
      </c>
      <c r="I95" s="169">
        <f>I93/I94</f>
        <v>0.97080487071680133</v>
      </c>
      <c r="J95" s="107">
        <v>43921</v>
      </c>
      <c r="K95" s="16" t="s">
        <v>925</v>
      </c>
      <c r="L95" s="16" t="s">
        <v>924</v>
      </c>
      <c r="M95" s="16">
        <v>187</v>
      </c>
      <c r="N95" s="107">
        <v>44079</v>
      </c>
      <c r="O95" s="94" t="s">
        <v>1172</v>
      </c>
      <c r="P95" s="125" t="s">
        <v>862</v>
      </c>
      <c r="Q95" s="125" t="s">
        <v>862</v>
      </c>
      <c r="R95" s="125" t="s">
        <v>862</v>
      </c>
      <c r="S95" s="125" t="s">
        <v>862</v>
      </c>
      <c r="T95" s="16"/>
      <c r="U95" s="16"/>
      <c r="V95" s="157" t="e">
        <f>VLOOKUP(C95,[1]BPCL!$B$2:$F$118,5,FALSE)</f>
        <v>#N/A</v>
      </c>
      <c r="W95" s="52" t="s">
        <v>861</v>
      </c>
      <c r="X95" s="27" t="s">
        <v>891</v>
      </c>
      <c r="Y95" s="27" t="s">
        <v>1115</v>
      </c>
      <c r="AA95" s="64"/>
    </row>
    <row r="96" spans="1:27" ht="55.15" customHeight="1">
      <c r="A96" s="61" t="s">
        <v>13</v>
      </c>
      <c r="B96" s="62" t="s">
        <v>238</v>
      </c>
      <c r="C96" s="63" t="s">
        <v>173</v>
      </c>
      <c r="D96" s="62" t="s">
        <v>381</v>
      </c>
      <c r="E96" s="62" t="s">
        <v>582</v>
      </c>
      <c r="F96" s="16" t="s">
        <v>620</v>
      </c>
      <c r="G96" s="62" t="s">
        <v>641</v>
      </c>
      <c r="H96" s="16" t="s">
        <v>658</v>
      </c>
      <c r="I96" s="126">
        <v>7124491</v>
      </c>
      <c r="J96" s="107">
        <v>43921</v>
      </c>
      <c r="K96" s="16" t="s">
        <v>1008</v>
      </c>
      <c r="L96" s="16" t="s">
        <v>924</v>
      </c>
      <c r="M96" s="16">
        <v>159</v>
      </c>
      <c r="N96" s="107">
        <v>44079</v>
      </c>
      <c r="O96" s="94" t="s">
        <v>1005</v>
      </c>
      <c r="P96" s="7" t="s">
        <v>861</v>
      </c>
      <c r="Q96" s="125" t="s">
        <v>862</v>
      </c>
      <c r="R96" s="125" t="s">
        <v>862</v>
      </c>
      <c r="S96" s="125" t="s">
        <v>862</v>
      </c>
      <c r="T96" s="16" t="s">
        <v>1067</v>
      </c>
      <c r="U96" s="16" t="s">
        <v>1006</v>
      </c>
      <c r="V96" s="157" t="e">
        <f>VLOOKUP(C96,[1]BPCL!$B$2:$F$118,5,FALSE)</f>
        <v>#N/A</v>
      </c>
      <c r="W96" s="52" t="s">
        <v>861</v>
      </c>
      <c r="X96" s="27" t="s">
        <v>895</v>
      </c>
      <c r="Y96" s="27" t="s">
        <v>1086</v>
      </c>
      <c r="AA96" s="64"/>
    </row>
    <row r="97" spans="1:27" ht="55.15" customHeight="1">
      <c r="A97" s="61" t="s">
        <v>13</v>
      </c>
      <c r="B97" s="62" t="s">
        <v>238</v>
      </c>
      <c r="C97" s="63" t="s">
        <v>174</v>
      </c>
      <c r="D97" s="62" t="s">
        <v>382</v>
      </c>
      <c r="E97" s="62" t="s">
        <v>382</v>
      </c>
      <c r="F97" s="16" t="s">
        <v>620</v>
      </c>
      <c r="G97" s="62" t="s">
        <v>641</v>
      </c>
      <c r="H97" s="16" t="s">
        <v>658</v>
      </c>
      <c r="I97" s="126">
        <v>10537079</v>
      </c>
      <c r="J97" s="107">
        <v>43921</v>
      </c>
      <c r="K97" s="16" t="s">
        <v>1040</v>
      </c>
      <c r="L97" s="16" t="s">
        <v>927</v>
      </c>
      <c r="M97" s="16">
        <v>159</v>
      </c>
      <c r="N97" s="107">
        <v>44079</v>
      </c>
      <c r="O97" s="94" t="s">
        <v>1005</v>
      </c>
      <c r="P97" s="7" t="s">
        <v>861</v>
      </c>
      <c r="Q97" s="125" t="s">
        <v>862</v>
      </c>
      <c r="R97" s="125" t="s">
        <v>862</v>
      </c>
      <c r="S97" s="125" t="s">
        <v>862</v>
      </c>
      <c r="T97" s="16" t="s">
        <v>1067</v>
      </c>
      <c r="U97" s="16"/>
      <c r="V97" s="157" t="e">
        <f>VLOOKUP(C97,[1]BPCL!$B$2:$F$118,5,FALSE)</f>
        <v>#N/A</v>
      </c>
      <c r="AA97" s="64"/>
    </row>
    <row r="98" spans="1:27" ht="55.15" customHeight="1">
      <c r="A98" s="61" t="s">
        <v>13</v>
      </c>
      <c r="B98" s="62" t="s">
        <v>238</v>
      </c>
      <c r="C98" s="63" t="s">
        <v>175</v>
      </c>
      <c r="D98" s="170" t="s">
        <v>1210</v>
      </c>
      <c r="E98" s="170" t="s">
        <v>1210</v>
      </c>
      <c r="F98" s="16" t="s">
        <v>623</v>
      </c>
      <c r="G98" s="62" t="s">
        <v>623</v>
      </c>
      <c r="H98" s="16" t="s">
        <v>658</v>
      </c>
      <c r="I98" s="169">
        <f>I96/I97</f>
        <v>0.67613529328194277</v>
      </c>
      <c r="J98" s="107">
        <v>43921</v>
      </c>
      <c r="K98" s="16" t="s">
        <v>1040</v>
      </c>
      <c r="L98" s="16" t="s">
        <v>927</v>
      </c>
      <c r="M98" s="16">
        <v>159</v>
      </c>
      <c r="N98" s="107">
        <v>44079</v>
      </c>
      <c r="O98" s="94" t="s">
        <v>1005</v>
      </c>
      <c r="P98" s="125" t="s">
        <v>862</v>
      </c>
      <c r="Q98" s="125" t="s">
        <v>862</v>
      </c>
      <c r="R98" s="125" t="s">
        <v>862</v>
      </c>
      <c r="S98" s="125" t="s">
        <v>862</v>
      </c>
      <c r="T98" s="16"/>
      <c r="U98" s="16"/>
      <c r="V98" s="157" t="e">
        <f>VLOOKUP(C98,[1]BPCL!$B$2:$F$118,5,FALSE)</f>
        <v>#N/A</v>
      </c>
      <c r="W98" s="52" t="s">
        <v>861</v>
      </c>
      <c r="X98" s="27" t="s">
        <v>891</v>
      </c>
      <c r="Y98" s="27" t="s">
        <v>1116</v>
      </c>
      <c r="AA98" s="64"/>
    </row>
    <row r="99" spans="1:27" ht="55.15" customHeight="1">
      <c r="A99" s="117" t="s">
        <v>13</v>
      </c>
      <c r="B99" s="118" t="s">
        <v>239</v>
      </c>
      <c r="C99" s="119" t="s">
        <v>192</v>
      </c>
      <c r="D99" s="118" t="s">
        <v>398</v>
      </c>
      <c r="E99" s="118" t="s">
        <v>594</v>
      </c>
      <c r="F99" s="120" t="s">
        <v>629</v>
      </c>
      <c r="G99" s="121" t="s">
        <v>638</v>
      </c>
      <c r="H99" s="120" t="s">
        <v>658</v>
      </c>
      <c r="I99" s="122" t="s">
        <v>652</v>
      </c>
      <c r="J99" s="123">
        <v>43921</v>
      </c>
      <c r="K99" s="120"/>
      <c r="L99" s="120"/>
      <c r="M99" s="120"/>
      <c r="N99" s="120"/>
      <c r="O99" s="138"/>
      <c r="P99" s="125" t="s">
        <v>862</v>
      </c>
      <c r="Q99" s="125" t="s">
        <v>862</v>
      </c>
      <c r="R99" s="125" t="s">
        <v>862</v>
      </c>
      <c r="S99" s="125" t="s">
        <v>862</v>
      </c>
      <c r="T99" s="120"/>
      <c r="U99" s="120"/>
      <c r="V99" s="157" t="e">
        <f>VLOOKUP(C99,[1]BPCL!$B$2:$F$118,5,FALSE)</f>
        <v>#N/A</v>
      </c>
      <c r="AA99" s="64"/>
    </row>
    <row r="100" spans="1:27" ht="55.15" customHeight="1">
      <c r="A100" s="61" t="s">
        <v>13</v>
      </c>
      <c r="B100" s="62" t="s">
        <v>239</v>
      </c>
      <c r="C100" s="63" t="s">
        <v>196</v>
      </c>
      <c r="D100" s="62" t="s">
        <v>402</v>
      </c>
      <c r="E100" s="62" t="s">
        <v>596</v>
      </c>
      <c r="F100" s="62" t="s">
        <v>623</v>
      </c>
      <c r="G100" s="62" t="s">
        <v>625</v>
      </c>
      <c r="H100" s="16" t="s">
        <v>658</v>
      </c>
      <c r="I100" s="126"/>
      <c r="J100" s="107">
        <v>43921</v>
      </c>
      <c r="K100" s="16"/>
      <c r="L100" s="16"/>
      <c r="M100" s="16"/>
      <c r="N100" s="16"/>
      <c r="O100" s="113"/>
      <c r="P100" s="125" t="s">
        <v>862</v>
      </c>
      <c r="Q100" s="125" t="s">
        <v>862</v>
      </c>
      <c r="R100" s="125" t="s">
        <v>862</v>
      </c>
      <c r="S100" s="125" t="s">
        <v>862</v>
      </c>
      <c r="T100" s="16"/>
      <c r="U100" s="16"/>
      <c r="V100" s="157" t="str">
        <f>VLOOKUP(C100,[1]BPCL!$B$2:$F$118,5,FALSE)</f>
        <v>Not available</v>
      </c>
      <c r="W100" s="52" t="s">
        <v>861</v>
      </c>
      <c r="X100" s="27" t="s">
        <v>891</v>
      </c>
      <c r="Y100" s="27" t="s">
        <v>1104</v>
      </c>
      <c r="AA100" s="64"/>
    </row>
    <row r="101" spans="1:27" ht="55.15" customHeight="1">
      <c r="A101" s="117" t="s">
        <v>13</v>
      </c>
      <c r="B101" s="118" t="s">
        <v>231</v>
      </c>
      <c r="C101" s="119" t="s">
        <v>205</v>
      </c>
      <c r="D101" s="118" t="s">
        <v>411</v>
      </c>
      <c r="E101" s="118" t="s">
        <v>599</v>
      </c>
      <c r="F101" s="118" t="s">
        <v>629</v>
      </c>
      <c r="G101" s="121" t="s">
        <v>638</v>
      </c>
      <c r="H101" s="120" t="s">
        <v>658</v>
      </c>
      <c r="I101" s="122" t="s">
        <v>651</v>
      </c>
      <c r="J101" s="123">
        <v>43921</v>
      </c>
      <c r="K101" s="120" t="s">
        <v>1040</v>
      </c>
      <c r="L101" s="120" t="s">
        <v>924</v>
      </c>
      <c r="M101" s="120">
        <v>221</v>
      </c>
      <c r="N101" s="123">
        <v>44079</v>
      </c>
      <c r="O101" s="137" t="s">
        <v>1184</v>
      </c>
      <c r="P101" s="125" t="s">
        <v>861</v>
      </c>
      <c r="Q101" s="125" t="s">
        <v>862</v>
      </c>
      <c r="R101" s="125" t="s">
        <v>862</v>
      </c>
      <c r="S101" s="125" t="s">
        <v>862</v>
      </c>
      <c r="T101" s="120" t="s">
        <v>1067</v>
      </c>
      <c r="U101" s="120"/>
      <c r="V101" s="157" t="e">
        <f>VLOOKUP(C101,[1]BPCL!$B$2:$F$118,5,FALSE)</f>
        <v>#N/A</v>
      </c>
      <c r="W101" s="52" t="s">
        <v>861</v>
      </c>
      <c r="X101" s="27" t="s">
        <v>891</v>
      </c>
      <c r="Y101" s="27" t="s">
        <v>1088</v>
      </c>
      <c r="AA101" s="64"/>
    </row>
    <row r="102" spans="1:27" ht="55.15" customHeight="1">
      <c r="A102" s="117" t="s">
        <v>13</v>
      </c>
      <c r="B102" s="118" t="s">
        <v>231</v>
      </c>
      <c r="C102" s="119" t="s">
        <v>206</v>
      </c>
      <c r="D102" s="118" t="s">
        <v>412</v>
      </c>
      <c r="E102" s="118" t="s">
        <v>600</v>
      </c>
      <c r="F102" s="120" t="s">
        <v>629</v>
      </c>
      <c r="G102" s="121" t="s">
        <v>638</v>
      </c>
      <c r="H102" s="120" t="s">
        <v>658</v>
      </c>
      <c r="I102" s="122" t="s">
        <v>652</v>
      </c>
      <c r="J102" s="123">
        <v>43921</v>
      </c>
      <c r="K102" s="120"/>
      <c r="L102" s="124"/>
      <c r="M102" s="120"/>
      <c r="N102" s="123"/>
      <c r="O102" s="137"/>
      <c r="P102" s="125" t="s">
        <v>862</v>
      </c>
      <c r="Q102" s="125" t="s">
        <v>862</v>
      </c>
      <c r="R102" s="125" t="s">
        <v>862</v>
      </c>
      <c r="S102" s="125" t="s">
        <v>862</v>
      </c>
      <c r="T102" s="120"/>
      <c r="U102" s="120"/>
      <c r="V102" s="157" t="e">
        <f>VLOOKUP(C102,[1]BPCL!$B$2:$F$118,5,FALSE)</f>
        <v>#N/A</v>
      </c>
      <c r="AA102" s="64"/>
    </row>
    <row r="103" spans="1:27" ht="55.15" customHeight="1">
      <c r="A103" s="117" t="s">
        <v>13</v>
      </c>
      <c r="B103" s="118" t="s">
        <v>231</v>
      </c>
      <c r="C103" s="119" t="s">
        <v>207</v>
      </c>
      <c r="D103" s="118" t="s">
        <v>413</v>
      </c>
      <c r="E103" s="118" t="s">
        <v>601</v>
      </c>
      <c r="F103" s="120" t="s">
        <v>629</v>
      </c>
      <c r="G103" s="121" t="s">
        <v>638</v>
      </c>
      <c r="H103" s="120" t="s">
        <v>658</v>
      </c>
      <c r="I103" s="128" t="s">
        <v>652</v>
      </c>
      <c r="J103" s="123">
        <v>43921</v>
      </c>
      <c r="K103" s="120"/>
      <c r="L103" s="120"/>
      <c r="M103" s="120"/>
      <c r="N103" s="120"/>
      <c r="O103" s="138"/>
      <c r="P103" s="125" t="s">
        <v>862</v>
      </c>
      <c r="Q103" s="125" t="s">
        <v>862</v>
      </c>
      <c r="R103" s="125" t="s">
        <v>862</v>
      </c>
      <c r="S103" s="125" t="s">
        <v>862</v>
      </c>
      <c r="T103" s="120"/>
      <c r="U103" s="120"/>
      <c r="V103" s="157" t="e">
        <f>VLOOKUP(C103,[1]BPCL!$B$2:$F$118,5,FALSE)</f>
        <v>#N/A</v>
      </c>
      <c r="AA103" s="64"/>
    </row>
    <row r="104" spans="1:27" ht="55.15" customHeight="1">
      <c r="A104" s="117" t="s">
        <v>13</v>
      </c>
      <c r="B104" s="118" t="s">
        <v>231</v>
      </c>
      <c r="C104" s="119" t="s">
        <v>208</v>
      </c>
      <c r="D104" s="118" t="s">
        <v>414</v>
      </c>
      <c r="E104" s="118" t="s">
        <v>602</v>
      </c>
      <c r="F104" s="120" t="s">
        <v>629</v>
      </c>
      <c r="G104" s="121" t="s">
        <v>638</v>
      </c>
      <c r="H104" s="120" t="s">
        <v>658</v>
      </c>
      <c r="I104" s="122" t="s">
        <v>652</v>
      </c>
      <c r="J104" s="123">
        <v>43921</v>
      </c>
      <c r="K104" s="120"/>
      <c r="L104" s="120"/>
      <c r="M104" s="120"/>
      <c r="N104" s="120"/>
      <c r="O104" s="138"/>
      <c r="P104" s="125" t="s">
        <v>862</v>
      </c>
      <c r="Q104" s="125" t="s">
        <v>862</v>
      </c>
      <c r="R104" s="125" t="s">
        <v>862</v>
      </c>
      <c r="S104" s="125" t="s">
        <v>862</v>
      </c>
      <c r="T104" s="120"/>
      <c r="U104" s="120"/>
      <c r="V104" s="157" t="e">
        <f>VLOOKUP(C104,[1]BPCL!$B$2:$F$118,5,FALSE)</f>
        <v>#N/A</v>
      </c>
      <c r="AA104" s="64"/>
    </row>
    <row r="105" spans="1:27" ht="55.15" customHeight="1">
      <c r="A105" s="117" t="s">
        <v>13</v>
      </c>
      <c r="B105" s="118" t="s">
        <v>231</v>
      </c>
      <c r="C105" s="119" t="s">
        <v>209</v>
      </c>
      <c r="D105" s="118" t="s">
        <v>415</v>
      </c>
      <c r="E105" s="118" t="s">
        <v>603</v>
      </c>
      <c r="F105" s="120" t="s">
        <v>629</v>
      </c>
      <c r="G105" s="121" t="s">
        <v>638</v>
      </c>
      <c r="H105" s="120" t="s">
        <v>658</v>
      </c>
      <c r="I105" s="122" t="s">
        <v>652</v>
      </c>
      <c r="J105" s="123">
        <v>43921</v>
      </c>
      <c r="K105" s="120"/>
      <c r="L105" s="120"/>
      <c r="M105" s="120"/>
      <c r="N105" s="120"/>
      <c r="O105" s="138"/>
      <c r="P105" s="125" t="s">
        <v>862</v>
      </c>
      <c r="Q105" s="125" t="s">
        <v>862</v>
      </c>
      <c r="R105" s="125" t="s">
        <v>862</v>
      </c>
      <c r="S105" s="125" t="s">
        <v>862</v>
      </c>
      <c r="T105" s="120"/>
      <c r="U105" s="120"/>
      <c r="V105" s="157" t="e">
        <f>VLOOKUP(C105,[1]BPCL!$B$2:$F$118,5,FALSE)</f>
        <v>#N/A</v>
      </c>
      <c r="AA105" s="64"/>
    </row>
    <row r="106" spans="1:27" ht="55.15" customHeight="1">
      <c r="A106" s="117" t="s">
        <v>13</v>
      </c>
      <c r="B106" s="118" t="s">
        <v>231</v>
      </c>
      <c r="C106" s="119" t="s">
        <v>210</v>
      </c>
      <c r="D106" s="118" t="s">
        <v>416</v>
      </c>
      <c r="E106" s="118" t="s">
        <v>604</v>
      </c>
      <c r="F106" s="120" t="s">
        <v>629</v>
      </c>
      <c r="G106" s="121" t="s">
        <v>638</v>
      </c>
      <c r="H106" s="120" t="s">
        <v>658</v>
      </c>
      <c r="I106" s="122" t="s">
        <v>651</v>
      </c>
      <c r="J106" s="123">
        <v>43921</v>
      </c>
      <c r="K106" s="120" t="s">
        <v>925</v>
      </c>
      <c r="L106" s="154" t="s">
        <v>924</v>
      </c>
      <c r="M106" s="120">
        <v>16</v>
      </c>
      <c r="N106" s="123">
        <v>44079</v>
      </c>
      <c r="O106" s="137" t="s">
        <v>1027</v>
      </c>
      <c r="P106" s="125" t="s">
        <v>862</v>
      </c>
      <c r="Q106" s="125" t="s">
        <v>862</v>
      </c>
      <c r="R106" s="125" t="s">
        <v>862</v>
      </c>
      <c r="S106" s="125" t="s">
        <v>862</v>
      </c>
      <c r="T106" s="120"/>
      <c r="U106" s="120"/>
      <c r="V106" s="157" t="e">
        <f>VLOOKUP(C106,[1]BPCL!$B$2:$F$118,5,FALSE)</f>
        <v>#N/A</v>
      </c>
      <c r="AA106" s="64"/>
    </row>
    <row r="107" spans="1:27" ht="55.15" customHeight="1">
      <c r="A107" s="117" t="s">
        <v>13</v>
      </c>
      <c r="B107" s="118" t="s">
        <v>231</v>
      </c>
      <c r="C107" s="119" t="s">
        <v>211</v>
      </c>
      <c r="D107" s="118" t="s">
        <v>417</v>
      </c>
      <c r="E107" s="118" t="s">
        <v>605</v>
      </c>
      <c r="F107" s="120" t="s">
        <v>629</v>
      </c>
      <c r="G107" s="121" t="s">
        <v>638</v>
      </c>
      <c r="H107" s="120" t="s">
        <v>658</v>
      </c>
      <c r="I107" s="122" t="s">
        <v>652</v>
      </c>
      <c r="J107" s="123">
        <v>43921</v>
      </c>
      <c r="K107" s="120"/>
      <c r="L107" s="120"/>
      <c r="M107" s="120"/>
      <c r="N107" s="120"/>
      <c r="O107" s="138"/>
      <c r="P107" s="125" t="s">
        <v>862</v>
      </c>
      <c r="Q107" s="125" t="s">
        <v>862</v>
      </c>
      <c r="R107" s="125" t="s">
        <v>862</v>
      </c>
      <c r="S107" s="125" t="s">
        <v>862</v>
      </c>
      <c r="T107" s="120"/>
      <c r="U107" s="120"/>
      <c r="V107" s="157" t="e">
        <f>VLOOKUP(C107,[1]BPCL!$B$2:$F$118,5,FALSE)</f>
        <v>#N/A</v>
      </c>
      <c r="AA107" s="64"/>
    </row>
    <row r="108" spans="1:27" ht="55.15" customHeight="1">
      <c r="A108" s="117" t="s">
        <v>13</v>
      </c>
      <c r="B108" s="118" t="s">
        <v>231</v>
      </c>
      <c r="C108" s="119" t="s">
        <v>212</v>
      </c>
      <c r="D108" s="118" t="s">
        <v>418</v>
      </c>
      <c r="E108" s="118" t="s">
        <v>606</v>
      </c>
      <c r="F108" s="120" t="s">
        <v>629</v>
      </c>
      <c r="G108" s="121" t="s">
        <v>638</v>
      </c>
      <c r="H108" s="120" t="s">
        <v>658</v>
      </c>
      <c r="I108" s="122" t="s">
        <v>652</v>
      </c>
      <c r="J108" s="123">
        <v>43921</v>
      </c>
      <c r="K108" s="120"/>
      <c r="L108" s="120"/>
      <c r="M108" s="120"/>
      <c r="N108" s="120"/>
      <c r="O108" s="138"/>
      <c r="P108" s="125" t="s">
        <v>862</v>
      </c>
      <c r="Q108" s="125" t="s">
        <v>862</v>
      </c>
      <c r="R108" s="125" t="s">
        <v>862</v>
      </c>
      <c r="S108" s="125" t="s">
        <v>862</v>
      </c>
      <c r="T108" s="120"/>
      <c r="U108" s="120"/>
      <c r="V108" s="157" t="e">
        <f>VLOOKUP(C108,[1]BPCL!$B$2:$F$118,5,FALSE)</f>
        <v>#N/A</v>
      </c>
      <c r="AA108" s="64"/>
    </row>
    <row r="109" spans="1:27" ht="55.15" customHeight="1">
      <c r="A109" s="117" t="s">
        <v>13</v>
      </c>
      <c r="B109" s="118" t="s">
        <v>231</v>
      </c>
      <c r="C109" s="119" t="s">
        <v>213</v>
      </c>
      <c r="D109" s="118" t="s">
        <v>419</v>
      </c>
      <c r="E109" s="118" t="s">
        <v>607</v>
      </c>
      <c r="F109" s="120" t="s">
        <v>629</v>
      </c>
      <c r="G109" s="121" t="s">
        <v>638</v>
      </c>
      <c r="H109" s="120" t="s">
        <v>658</v>
      </c>
      <c r="I109" s="122" t="s">
        <v>652</v>
      </c>
      <c r="J109" s="123">
        <v>43921</v>
      </c>
      <c r="K109" s="120"/>
      <c r="L109" s="120"/>
      <c r="M109" s="120"/>
      <c r="N109" s="120"/>
      <c r="O109" s="138"/>
      <c r="P109" s="125" t="s">
        <v>862</v>
      </c>
      <c r="Q109" s="125" t="s">
        <v>862</v>
      </c>
      <c r="R109" s="125" t="s">
        <v>862</v>
      </c>
      <c r="S109" s="125" t="s">
        <v>862</v>
      </c>
      <c r="T109" s="120"/>
      <c r="U109" s="120"/>
      <c r="V109" s="157" t="e">
        <f>VLOOKUP(C109,[1]BPCL!$B$2:$F$118,5,FALSE)</f>
        <v>#N/A</v>
      </c>
      <c r="AA109" s="64"/>
    </row>
    <row r="110" spans="1:27" ht="55.15" customHeight="1">
      <c r="A110" s="117" t="s">
        <v>13</v>
      </c>
      <c r="B110" s="118" t="s">
        <v>231</v>
      </c>
      <c r="C110" s="119" t="s">
        <v>214</v>
      </c>
      <c r="D110" s="118" t="s">
        <v>420</v>
      </c>
      <c r="E110" s="118" t="s">
        <v>608</v>
      </c>
      <c r="F110" s="120" t="s">
        <v>629</v>
      </c>
      <c r="G110" s="121" t="s">
        <v>638</v>
      </c>
      <c r="H110" s="120" t="s">
        <v>658</v>
      </c>
      <c r="I110" s="122" t="s">
        <v>652</v>
      </c>
      <c r="J110" s="123">
        <v>43921</v>
      </c>
      <c r="K110" s="120" t="s">
        <v>925</v>
      </c>
      <c r="L110" s="120" t="s">
        <v>924</v>
      </c>
      <c r="M110" s="120">
        <v>114</v>
      </c>
      <c r="N110" s="123">
        <v>44079</v>
      </c>
      <c r="O110" s="137" t="s">
        <v>1038</v>
      </c>
      <c r="P110" s="125" t="s">
        <v>862</v>
      </c>
      <c r="Q110" s="125" t="s">
        <v>862</v>
      </c>
      <c r="R110" s="125" t="s">
        <v>862</v>
      </c>
      <c r="S110" s="125" t="s">
        <v>862</v>
      </c>
      <c r="T110" s="120"/>
      <c r="U110" s="120"/>
      <c r="V110" s="157" t="e">
        <f>VLOOKUP(C110,[1]BPCL!$B$2:$F$118,5,FALSE)</f>
        <v>#N/A</v>
      </c>
      <c r="AA110" s="64"/>
    </row>
    <row r="111" spans="1:27" ht="55.15" customHeight="1">
      <c r="A111" s="117" t="s">
        <v>13</v>
      </c>
      <c r="B111" s="118" t="s">
        <v>231</v>
      </c>
      <c r="C111" s="119" t="s">
        <v>215</v>
      </c>
      <c r="D111" s="118" t="s">
        <v>421</v>
      </c>
      <c r="E111" s="118" t="s">
        <v>609</v>
      </c>
      <c r="F111" s="120" t="s">
        <v>629</v>
      </c>
      <c r="G111" s="121" t="s">
        <v>638</v>
      </c>
      <c r="H111" s="120" t="s">
        <v>658</v>
      </c>
      <c r="I111" s="122" t="s">
        <v>651</v>
      </c>
      <c r="J111" s="123">
        <v>43921</v>
      </c>
      <c r="K111" s="120" t="s">
        <v>925</v>
      </c>
      <c r="L111" s="120" t="s">
        <v>924</v>
      </c>
      <c r="M111" s="120">
        <v>21</v>
      </c>
      <c r="N111" s="123">
        <v>44079</v>
      </c>
      <c r="O111" s="137" t="s">
        <v>1185</v>
      </c>
      <c r="P111" s="125" t="s">
        <v>862</v>
      </c>
      <c r="Q111" s="125" t="s">
        <v>862</v>
      </c>
      <c r="R111" s="125" t="s">
        <v>862</v>
      </c>
      <c r="S111" s="125" t="s">
        <v>862</v>
      </c>
      <c r="T111" s="120"/>
      <c r="U111" s="120"/>
      <c r="V111" s="157" t="e">
        <f>VLOOKUP(C111,[1]BPCL!$B$2:$F$118,5,FALSE)</f>
        <v>#N/A</v>
      </c>
      <c r="AA111" s="64"/>
    </row>
    <row r="112" spans="1:27" ht="55.15" customHeight="1">
      <c r="A112" s="117" t="s">
        <v>13</v>
      </c>
      <c r="B112" s="118" t="s">
        <v>231</v>
      </c>
      <c r="C112" s="119" t="s">
        <v>216</v>
      </c>
      <c r="D112" s="118" t="s">
        <v>422</v>
      </c>
      <c r="E112" s="118" t="s">
        <v>610</v>
      </c>
      <c r="F112" s="120" t="s">
        <v>629</v>
      </c>
      <c r="G112" s="121" t="s">
        <v>638</v>
      </c>
      <c r="H112" s="120" t="s">
        <v>658</v>
      </c>
      <c r="I112" s="122" t="s">
        <v>651</v>
      </c>
      <c r="J112" s="123">
        <v>43921</v>
      </c>
      <c r="K112" s="120" t="s">
        <v>925</v>
      </c>
      <c r="L112" s="120" t="s">
        <v>924</v>
      </c>
      <c r="M112" s="120">
        <v>19</v>
      </c>
      <c r="N112" s="123">
        <v>44089</v>
      </c>
      <c r="O112" s="137" t="s">
        <v>1186</v>
      </c>
      <c r="P112" s="125" t="s">
        <v>862</v>
      </c>
      <c r="Q112" s="125" t="s">
        <v>862</v>
      </c>
      <c r="R112" s="125" t="s">
        <v>862</v>
      </c>
      <c r="S112" s="125" t="s">
        <v>862</v>
      </c>
      <c r="T112" s="120"/>
      <c r="U112" s="120"/>
      <c r="V112" s="157" t="e">
        <f>VLOOKUP(C112,[1]BPCL!$B$2:$F$118,5,FALSE)</f>
        <v>#N/A</v>
      </c>
      <c r="AA112" s="64"/>
    </row>
    <row r="113" spans="1:27" ht="55.15" customHeight="1">
      <c r="A113" s="117" t="s">
        <v>13</v>
      </c>
      <c r="B113" s="118" t="s">
        <v>231</v>
      </c>
      <c r="C113" s="119" t="s">
        <v>217</v>
      </c>
      <c r="D113" s="118" t="s">
        <v>423</v>
      </c>
      <c r="E113" s="118" t="s">
        <v>611</v>
      </c>
      <c r="F113" s="120" t="s">
        <v>629</v>
      </c>
      <c r="G113" s="121" t="s">
        <v>638</v>
      </c>
      <c r="H113" s="120" t="s">
        <v>658</v>
      </c>
      <c r="I113" s="122" t="s">
        <v>651</v>
      </c>
      <c r="J113" s="123">
        <v>43921</v>
      </c>
      <c r="K113" s="120" t="s">
        <v>925</v>
      </c>
      <c r="L113" s="120" t="s">
        <v>924</v>
      </c>
      <c r="M113" s="120">
        <v>111</v>
      </c>
      <c r="N113" s="123">
        <v>44079</v>
      </c>
      <c r="O113" s="137" t="s">
        <v>1187</v>
      </c>
      <c r="P113" s="125" t="s">
        <v>862</v>
      </c>
      <c r="Q113" s="125" t="s">
        <v>861</v>
      </c>
      <c r="R113" s="125" t="s">
        <v>862</v>
      </c>
      <c r="S113" s="125" t="s">
        <v>862</v>
      </c>
      <c r="T113" s="120"/>
      <c r="U113" s="120"/>
      <c r="V113" s="157" t="e">
        <f>VLOOKUP(C113,[1]BPCL!$B$2:$F$118,5,FALSE)</f>
        <v>#N/A</v>
      </c>
      <c r="W113" s="52" t="s">
        <v>861</v>
      </c>
      <c r="X113" s="27" t="s">
        <v>891</v>
      </c>
      <c r="Y113" s="27" t="s">
        <v>1108</v>
      </c>
      <c r="AA113" s="64"/>
    </row>
    <row r="114" spans="1:27" ht="55.15" customHeight="1">
      <c r="A114" s="117" t="s">
        <v>13</v>
      </c>
      <c r="B114" s="118" t="s">
        <v>231</v>
      </c>
      <c r="C114" s="119" t="s">
        <v>218</v>
      </c>
      <c r="D114" s="118" t="s">
        <v>424</v>
      </c>
      <c r="E114" s="118" t="s">
        <v>612</v>
      </c>
      <c r="F114" s="120" t="s">
        <v>629</v>
      </c>
      <c r="G114" s="121" t="s">
        <v>638</v>
      </c>
      <c r="H114" s="120" t="s">
        <v>658</v>
      </c>
      <c r="I114" s="122" t="s">
        <v>651</v>
      </c>
      <c r="J114" s="123">
        <v>43921</v>
      </c>
      <c r="K114" s="120" t="s">
        <v>925</v>
      </c>
      <c r="L114" s="120" t="s">
        <v>924</v>
      </c>
      <c r="M114" s="120">
        <v>15</v>
      </c>
      <c r="N114" s="123">
        <v>44079</v>
      </c>
      <c r="O114" s="137" t="s">
        <v>988</v>
      </c>
      <c r="P114" s="125" t="s">
        <v>862</v>
      </c>
      <c r="Q114" s="125" t="s">
        <v>861</v>
      </c>
      <c r="R114" s="125" t="s">
        <v>862</v>
      </c>
      <c r="S114" s="125" t="s">
        <v>862</v>
      </c>
      <c r="T114" s="120"/>
      <c r="U114" s="120"/>
      <c r="V114" s="157" t="e">
        <f>VLOOKUP(C114,[1]BPCL!$B$2:$F$118,5,FALSE)</f>
        <v>#N/A</v>
      </c>
      <c r="AA114" s="64"/>
    </row>
    <row r="115" spans="1:27" ht="55.15" customHeight="1">
      <c r="A115" s="117" t="s">
        <v>13</v>
      </c>
      <c r="B115" s="118" t="s">
        <v>231</v>
      </c>
      <c r="C115" s="119" t="s">
        <v>219</v>
      </c>
      <c r="D115" s="118" t="s">
        <v>425</v>
      </c>
      <c r="E115" s="118" t="s">
        <v>613</v>
      </c>
      <c r="F115" s="120" t="s">
        <v>629</v>
      </c>
      <c r="G115" s="121" t="s">
        <v>638</v>
      </c>
      <c r="H115" s="120" t="s">
        <v>658</v>
      </c>
      <c r="I115" s="122" t="s">
        <v>651</v>
      </c>
      <c r="J115" s="123">
        <v>43921</v>
      </c>
      <c r="K115" s="120" t="s">
        <v>925</v>
      </c>
      <c r="L115" s="120" t="s">
        <v>924</v>
      </c>
      <c r="M115" s="120">
        <v>111</v>
      </c>
      <c r="N115" s="123">
        <v>44079</v>
      </c>
      <c r="O115" s="137" t="s">
        <v>1187</v>
      </c>
      <c r="P115" s="125" t="s">
        <v>862</v>
      </c>
      <c r="Q115" s="125" t="s">
        <v>861</v>
      </c>
      <c r="R115" s="125" t="s">
        <v>862</v>
      </c>
      <c r="S115" s="125" t="s">
        <v>862</v>
      </c>
      <c r="T115" s="120"/>
      <c r="U115" s="120"/>
      <c r="V115" s="157" t="e">
        <f>VLOOKUP(C115,[1]BPCL!$B$2:$F$118,5,FALSE)</f>
        <v>#N/A</v>
      </c>
      <c r="W115" s="52" t="s">
        <v>861</v>
      </c>
      <c r="X115" s="27" t="s">
        <v>891</v>
      </c>
      <c r="Y115" s="27" t="s">
        <v>1106</v>
      </c>
      <c r="AA115" s="64"/>
    </row>
    <row r="116" spans="1:27" ht="55.15" customHeight="1">
      <c r="A116" s="117" t="s">
        <v>13</v>
      </c>
      <c r="B116" s="118" t="s">
        <v>231</v>
      </c>
      <c r="C116" s="119" t="s">
        <v>220</v>
      </c>
      <c r="D116" s="118" t="s">
        <v>426</v>
      </c>
      <c r="E116" s="118" t="s">
        <v>614</v>
      </c>
      <c r="F116" s="120" t="s">
        <v>629</v>
      </c>
      <c r="G116" s="121" t="s">
        <v>638</v>
      </c>
      <c r="H116" s="120" t="s">
        <v>658</v>
      </c>
      <c r="I116" s="122" t="s">
        <v>652</v>
      </c>
      <c r="J116" s="123">
        <v>43921</v>
      </c>
      <c r="K116" s="120"/>
      <c r="L116" s="120"/>
      <c r="M116" s="120"/>
      <c r="N116" s="120"/>
      <c r="O116" s="138"/>
      <c r="P116" s="125" t="s">
        <v>862</v>
      </c>
      <c r="Q116" s="125" t="s">
        <v>862</v>
      </c>
      <c r="R116" s="125" t="s">
        <v>862</v>
      </c>
      <c r="S116" s="125" t="s">
        <v>862</v>
      </c>
      <c r="T116" s="120"/>
      <c r="U116" s="120"/>
      <c r="V116" s="157" t="e">
        <f>VLOOKUP(C116,[1]BPCL!$B$2:$F$118,5,FALSE)</f>
        <v>#N/A</v>
      </c>
      <c r="AA116" s="64"/>
    </row>
    <row r="117" spans="1:27" ht="55.15" customHeight="1">
      <c r="A117" s="117" t="s">
        <v>13</v>
      </c>
      <c r="B117" s="118" t="s">
        <v>231</v>
      </c>
      <c r="C117" s="119" t="s">
        <v>221</v>
      </c>
      <c r="D117" s="118" t="s">
        <v>427</v>
      </c>
      <c r="E117" s="118" t="s">
        <v>615</v>
      </c>
      <c r="F117" s="120" t="s">
        <v>629</v>
      </c>
      <c r="G117" s="121" t="s">
        <v>638</v>
      </c>
      <c r="H117" s="120" t="s">
        <v>658</v>
      </c>
      <c r="I117" s="122" t="s">
        <v>652</v>
      </c>
      <c r="J117" s="123">
        <v>43921</v>
      </c>
      <c r="K117" s="120"/>
      <c r="L117" s="120"/>
      <c r="M117" s="120"/>
      <c r="N117" s="123"/>
      <c r="O117" s="137"/>
      <c r="P117" s="125" t="s">
        <v>862</v>
      </c>
      <c r="Q117" s="125" t="s">
        <v>862</v>
      </c>
      <c r="R117" s="125" t="s">
        <v>862</v>
      </c>
      <c r="S117" s="125" t="s">
        <v>862</v>
      </c>
      <c r="T117" s="120"/>
      <c r="U117" s="120"/>
      <c r="V117" s="157" t="e">
        <f>VLOOKUP(C117,[1]BPCL!$B$2:$F$118,5,FALSE)</f>
        <v>#N/A</v>
      </c>
      <c r="W117" s="52" t="s">
        <v>861</v>
      </c>
      <c r="X117" s="27" t="s">
        <v>893</v>
      </c>
      <c r="Y117" s="27" t="s">
        <v>1085</v>
      </c>
      <c r="AA117" s="64"/>
    </row>
    <row r="118" spans="1:27" ht="55.15" customHeight="1">
      <c r="A118" s="117" t="s">
        <v>13</v>
      </c>
      <c r="B118" s="118" t="s">
        <v>231</v>
      </c>
      <c r="C118" s="119" t="s">
        <v>222</v>
      </c>
      <c r="D118" s="118" t="s">
        <v>428</v>
      </c>
      <c r="E118" s="118" t="s">
        <v>616</v>
      </c>
      <c r="F118" s="120" t="s">
        <v>629</v>
      </c>
      <c r="G118" s="121" t="s">
        <v>638</v>
      </c>
      <c r="H118" s="120" t="s">
        <v>658</v>
      </c>
      <c r="I118" s="122" t="s">
        <v>651</v>
      </c>
      <c r="J118" s="123">
        <v>43921</v>
      </c>
      <c r="K118" s="120" t="s">
        <v>925</v>
      </c>
      <c r="L118" s="120" t="s">
        <v>924</v>
      </c>
      <c r="M118" s="120">
        <v>25</v>
      </c>
      <c r="N118" s="123">
        <v>44079</v>
      </c>
      <c r="O118" s="137" t="s">
        <v>1188</v>
      </c>
      <c r="P118" s="125" t="s">
        <v>862</v>
      </c>
      <c r="Q118" s="125" t="s">
        <v>862</v>
      </c>
      <c r="R118" s="125" t="s">
        <v>862</v>
      </c>
      <c r="S118" s="125" t="s">
        <v>862</v>
      </c>
      <c r="T118" s="120"/>
      <c r="U118" s="120"/>
      <c r="V118" s="157" t="e">
        <f>VLOOKUP(C118,[1]BPCL!$B$2:$F$118,5,FALSE)</f>
        <v>#N/A</v>
      </c>
      <c r="W118" s="52" t="s">
        <v>861</v>
      </c>
      <c r="X118" s="27" t="s">
        <v>891</v>
      </c>
      <c r="Y118" s="27" t="s">
        <v>1091</v>
      </c>
      <c r="AA118" s="64"/>
    </row>
    <row r="119" spans="1:27" ht="55.15" customHeight="1">
      <c r="A119" s="117" t="s">
        <v>13</v>
      </c>
      <c r="B119" s="118" t="s">
        <v>231</v>
      </c>
      <c r="C119" s="119" t="s">
        <v>223</v>
      </c>
      <c r="D119" s="118" t="s">
        <v>429</v>
      </c>
      <c r="E119" s="118" t="s">
        <v>617</v>
      </c>
      <c r="F119" s="120" t="s">
        <v>629</v>
      </c>
      <c r="G119" s="121" t="s">
        <v>638</v>
      </c>
      <c r="H119" s="120" t="s">
        <v>658</v>
      </c>
      <c r="I119" s="122" t="s">
        <v>652</v>
      </c>
      <c r="J119" s="123">
        <v>43921</v>
      </c>
      <c r="K119" s="120"/>
      <c r="L119" s="120"/>
      <c r="M119" s="120"/>
      <c r="N119" s="120"/>
      <c r="O119" s="138"/>
      <c r="P119" s="125" t="s">
        <v>862</v>
      </c>
      <c r="Q119" s="125" t="s">
        <v>862</v>
      </c>
      <c r="R119" s="125" t="s">
        <v>862</v>
      </c>
      <c r="S119" s="125" t="s">
        <v>862</v>
      </c>
      <c r="T119" s="120"/>
      <c r="U119" s="120"/>
      <c r="V119" s="157" t="e">
        <f>VLOOKUP(C119,[1]BPCL!$B$2:$F$118,5,FALSE)</f>
        <v>#N/A</v>
      </c>
      <c r="AA119" s="64"/>
    </row>
    <row r="120" spans="1:27" ht="55.15" customHeight="1">
      <c r="A120" s="61" t="s">
        <v>13</v>
      </c>
      <c r="B120" s="62" t="s">
        <v>231</v>
      </c>
      <c r="C120" s="63" t="s">
        <v>224</v>
      </c>
      <c r="D120" s="62" t="s">
        <v>430</v>
      </c>
      <c r="E120" s="62" t="s">
        <v>618</v>
      </c>
      <c r="F120" s="62" t="s">
        <v>620</v>
      </c>
      <c r="G120" s="62" t="s">
        <v>621</v>
      </c>
      <c r="H120" s="16" t="s">
        <v>658</v>
      </c>
      <c r="I120" s="126">
        <v>1</v>
      </c>
      <c r="J120" s="107">
        <v>43921</v>
      </c>
      <c r="K120" s="16" t="s">
        <v>925</v>
      </c>
      <c r="L120" s="16" t="s">
        <v>924</v>
      </c>
      <c r="M120" s="16">
        <v>15</v>
      </c>
      <c r="N120" s="107">
        <v>44079</v>
      </c>
      <c r="O120" s="94" t="s">
        <v>1140</v>
      </c>
      <c r="P120" s="125" t="s">
        <v>862</v>
      </c>
      <c r="Q120" s="125" t="s">
        <v>862</v>
      </c>
      <c r="R120" s="125" t="s">
        <v>862</v>
      </c>
      <c r="S120" s="125" t="s">
        <v>862</v>
      </c>
      <c r="T120" s="16"/>
      <c r="U120" s="16" t="s">
        <v>1139</v>
      </c>
      <c r="V120" s="157" t="e">
        <f>VLOOKUP(C120,[1]BPCL!$B$2:$F$118,5,FALSE)</f>
        <v>#N/A</v>
      </c>
      <c r="W120" s="52" t="s">
        <v>861</v>
      </c>
      <c r="X120" s="27" t="s">
        <v>891</v>
      </c>
      <c r="Y120" s="27" t="s">
        <v>1079</v>
      </c>
      <c r="AA120" s="64"/>
    </row>
    <row r="121" spans="1:27" ht="55.15" customHeight="1">
      <c r="A121" s="117" t="s">
        <v>13</v>
      </c>
      <c r="B121" s="118" t="s">
        <v>231</v>
      </c>
      <c r="C121" s="119" t="s">
        <v>225</v>
      </c>
      <c r="D121" s="118" t="s">
        <v>431</v>
      </c>
      <c r="E121" s="118" t="s">
        <v>619</v>
      </c>
      <c r="F121" s="120" t="s">
        <v>629</v>
      </c>
      <c r="G121" s="121" t="s">
        <v>638</v>
      </c>
      <c r="H121" s="120" t="s">
        <v>658</v>
      </c>
      <c r="I121" s="122" t="s">
        <v>651</v>
      </c>
      <c r="J121" s="123">
        <v>43921</v>
      </c>
      <c r="K121" s="120" t="s">
        <v>1028</v>
      </c>
      <c r="L121" s="120" t="s">
        <v>924</v>
      </c>
      <c r="M121" s="120">
        <v>118</v>
      </c>
      <c r="N121" s="123">
        <v>44079</v>
      </c>
      <c r="O121" s="137" t="s">
        <v>1141</v>
      </c>
      <c r="P121" s="125" t="s">
        <v>861</v>
      </c>
      <c r="Q121" s="125" t="s">
        <v>862</v>
      </c>
      <c r="R121" s="125" t="s">
        <v>862</v>
      </c>
      <c r="S121" s="125" t="s">
        <v>862</v>
      </c>
      <c r="T121" s="120" t="s">
        <v>1067</v>
      </c>
      <c r="U121" s="120"/>
      <c r="V121" s="157" t="e">
        <f>VLOOKUP(C121,[1]BPCL!$B$2:$F$118,5,FALSE)</f>
        <v>#N/A</v>
      </c>
      <c r="W121" s="52" t="s">
        <v>861</v>
      </c>
      <c r="X121" s="27" t="s">
        <v>892</v>
      </c>
      <c r="Y121" s="27" t="s">
        <v>1099</v>
      </c>
      <c r="AA121" s="64"/>
    </row>
    <row r="122" spans="1:27" ht="55.15" customHeight="1">
      <c r="A122" s="117" t="s">
        <v>13</v>
      </c>
      <c r="B122" s="118" t="s">
        <v>226</v>
      </c>
      <c r="C122" s="119" t="s">
        <v>14</v>
      </c>
      <c r="D122" s="118" t="s">
        <v>241</v>
      </c>
      <c r="E122" s="118" t="s">
        <v>432</v>
      </c>
      <c r="F122" s="120" t="s">
        <v>629</v>
      </c>
      <c r="G122" s="121" t="s">
        <v>638</v>
      </c>
      <c r="H122" s="120" t="s">
        <v>659</v>
      </c>
      <c r="I122" s="122" t="s">
        <v>651</v>
      </c>
      <c r="J122" s="123">
        <v>43555</v>
      </c>
      <c r="K122" s="120" t="s">
        <v>1030</v>
      </c>
      <c r="L122" s="120" t="s">
        <v>924</v>
      </c>
      <c r="M122" s="120">
        <v>15</v>
      </c>
      <c r="N122" s="123">
        <v>43677</v>
      </c>
      <c r="O122" s="137" t="s">
        <v>1158</v>
      </c>
      <c r="P122" s="125" t="s">
        <v>861</v>
      </c>
      <c r="Q122" s="125" t="s">
        <v>862</v>
      </c>
      <c r="R122" s="125" t="s">
        <v>862</v>
      </c>
      <c r="S122" s="125" t="s">
        <v>862</v>
      </c>
      <c r="T122" s="120" t="s">
        <v>1067</v>
      </c>
      <c r="U122" s="120" t="s">
        <v>1122</v>
      </c>
      <c r="V122" s="157" t="e">
        <f>VLOOKUP(C122,[1]BPCL!$B$2:$F$118,4,FALSE)</f>
        <v>#N/A</v>
      </c>
      <c r="W122" s="52" t="s">
        <v>861</v>
      </c>
      <c r="X122" s="27" t="s">
        <v>891</v>
      </c>
      <c r="Y122" s="27" t="s">
        <v>1072</v>
      </c>
      <c r="AA122" s="64"/>
    </row>
    <row r="123" spans="1:27" ht="55.15" customHeight="1">
      <c r="A123" s="117" t="s">
        <v>13</v>
      </c>
      <c r="B123" s="118" t="s">
        <v>226</v>
      </c>
      <c r="C123" s="119" t="s">
        <v>15</v>
      </c>
      <c r="D123" s="118" t="s">
        <v>242</v>
      </c>
      <c r="E123" s="118" t="s">
        <v>433</v>
      </c>
      <c r="F123" s="120" t="s">
        <v>629</v>
      </c>
      <c r="G123" s="121" t="s">
        <v>638</v>
      </c>
      <c r="H123" s="120" t="s">
        <v>659</v>
      </c>
      <c r="I123" s="122" t="s">
        <v>652</v>
      </c>
      <c r="J123" s="123">
        <v>43555</v>
      </c>
      <c r="K123" s="120"/>
      <c r="L123" s="120"/>
      <c r="M123" s="120"/>
      <c r="N123" s="120"/>
      <c r="O123" s="138"/>
      <c r="P123" s="125" t="s">
        <v>862</v>
      </c>
      <c r="Q123" s="125" t="s">
        <v>862</v>
      </c>
      <c r="R123" s="125" t="s">
        <v>862</v>
      </c>
      <c r="S123" s="125" t="s">
        <v>862</v>
      </c>
      <c r="T123" s="120"/>
      <c r="U123" s="120"/>
      <c r="V123" s="157" t="e">
        <f>VLOOKUP(C123,[1]BPCL!$B$2:$F$118,4,FALSE)</f>
        <v>#N/A</v>
      </c>
      <c r="AA123" s="64"/>
    </row>
    <row r="124" spans="1:27" ht="55.15" customHeight="1">
      <c r="A124" s="117" t="s">
        <v>13</v>
      </c>
      <c r="B124" s="118" t="s">
        <v>226</v>
      </c>
      <c r="C124" s="119" t="s">
        <v>16</v>
      </c>
      <c r="D124" s="118" t="s">
        <v>243</v>
      </c>
      <c r="E124" s="118" t="s">
        <v>434</v>
      </c>
      <c r="F124" s="120" t="s">
        <v>629</v>
      </c>
      <c r="G124" s="121" t="s">
        <v>638</v>
      </c>
      <c r="H124" s="120" t="s">
        <v>659</v>
      </c>
      <c r="I124" s="122" t="s">
        <v>651</v>
      </c>
      <c r="J124" s="123">
        <v>43555</v>
      </c>
      <c r="K124" s="120" t="s">
        <v>1059</v>
      </c>
      <c r="L124" s="120" t="s">
        <v>927</v>
      </c>
      <c r="M124" s="120">
        <v>121</v>
      </c>
      <c r="N124" s="123">
        <v>43677</v>
      </c>
      <c r="O124" s="137" t="s">
        <v>1058</v>
      </c>
      <c r="P124" s="125" t="s">
        <v>861</v>
      </c>
      <c r="Q124" s="125" t="s">
        <v>862</v>
      </c>
      <c r="R124" s="125" t="s">
        <v>862</v>
      </c>
      <c r="S124" s="125" t="s">
        <v>862</v>
      </c>
      <c r="T124" s="120" t="s">
        <v>1067</v>
      </c>
      <c r="U124" s="120"/>
      <c r="V124" s="157" t="e">
        <f>VLOOKUP(C124,[1]BPCL!$B$2:$F$118,4,FALSE)</f>
        <v>#N/A</v>
      </c>
      <c r="AA124" s="64"/>
    </row>
    <row r="125" spans="1:27" ht="55.15" customHeight="1">
      <c r="A125" s="117" t="s">
        <v>13</v>
      </c>
      <c r="B125" s="118" t="s">
        <v>226</v>
      </c>
      <c r="C125" s="119" t="s">
        <v>17</v>
      </c>
      <c r="D125" s="118" t="s">
        <v>244</v>
      </c>
      <c r="E125" s="118" t="s">
        <v>435</v>
      </c>
      <c r="F125" s="120" t="s">
        <v>629</v>
      </c>
      <c r="G125" s="121" t="s">
        <v>638</v>
      </c>
      <c r="H125" s="120" t="s">
        <v>659</v>
      </c>
      <c r="I125" s="122" t="s">
        <v>652</v>
      </c>
      <c r="J125" s="123">
        <v>43555</v>
      </c>
      <c r="K125" s="120"/>
      <c r="L125" s="120"/>
      <c r="M125" s="120"/>
      <c r="N125" s="120"/>
      <c r="O125" s="138"/>
      <c r="P125" s="125" t="s">
        <v>862</v>
      </c>
      <c r="Q125" s="125" t="s">
        <v>862</v>
      </c>
      <c r="R125" s="125" t="s">
        <v>862</v>
      </c>
      <c r="S125" s="125" t="s">
        <v>862</v>
      </c>
      <c r="T125" s="120"/>
      <c r="U125" s="120"/>
      <c r="V125" s="157" t="e">
        <f>VLOOKUP(C125,[1]BPCL!$B$2:$F$118,4,FALSE)</f>
        <v>#N/A</v>
      </c>
      <c r="W125" s="52" t="s">
        <v>861</v>
      </c>
      <c r="X125" s="27" t="s">
        <v>891</v>
      </c>
      <c r="Y125" s="27" t="s">
        <v>1072</v>
      </c>
      <c r="AA125" s="64"/>
    </row>
    <row r="126" spans="1:27" ht="55.15" customHeight="1">
      <c r="A126" s="117" t="s">
        <v>13</v>
      </c>
      <c r="B126" s="118" t="s">
        <v>226</v>
      </c>
      <c r="C126" s="119" t="s">
        <v>18</v>
      </c>
      <c r="D126" s="118" t="s">
        <v>245</v>
      </c>
      <c r="E126" s="118" t="s">
        <v>436</v>
      </c>
      <c r="F126" s="120" t="s">
        <v>629</v>
      </c>
      <c r="G126" s="121" t="s">
        <v>638</v>
      </c>
      <c r="H126" s="120" t="s">
        <v>659</v>
      </c>
      <c r="I126" s="122" t="s">
        <v>651</v>
      </c>
      <c r="J126" s="123">
        <v>43555</v>
      </c>
      <c r="K126" s="120"/>
      <c r="L126" s="120"/>
      <c r="M126" s="120"/>
      <c r="N126" s="120"/>
      <c r="O126" s="138"/>
      <c r="P126" s="125" t="s">
        <v>862</v>
      </c>
      <c r="Q126" s="125" t="s">
        <v>862</v>
      </c>
      <c r="R126" s="125" t="s">
        <v>862</v>
      </c>
      <c r="S126" s="125" t="s">
        <v>862</v>
      </c>
      <c r="T126" s="120"/>
      <c r="U126" s="120"/>
      <c r="V126" s="157" t="e">
        <f>VLOOKUP(C126,[1]BPCL!$B$2:$F$118,4,FALSE)</f>
        <v>#N/A</v>
      </c>
      <c r="AA126" s="64"/>
    </row>
    <row r="127" spans="1:27" ht="55.15" customHeight="1">
      <c r="A127" s="117" t="s">
        <v>13</v>
      </c>
      <c r="B127" s="118" t="s">
        <v>226</v>
      </c>
      <c r="C127" s="119" t="s">
        <v>19</v>
      </c>
      <c r="D127" s="118" t="s">
        <v>246</v>
      </c>
      <c r="E127" s="118" t="s">
        <v>437</v>
      </c>
      <c r="F127" s="120" t="s">
        <v>629</v>
      </c>
      <c r="G127" s="121" t="s">
        <v>638</v>
      </c>
      <c r="H127" s="120" t="s">
        <v>659</v>
      </c>
      <c r="I127" s="122" t="s">
        <v>652</v>
      </c>
      <c r="J127" s="123">
        <v>43555</v>
      </c>
      <c r="K127" s="120"/>
      <c r="L127" s="120"/>
      <c r="M127" s="120"/>
      <c r="N127" s="120"/>
      <c r="O127" s="138"/>
      <c r="P127" s="125" t="s">
        <v>862</v>
      </c>
      <c r="Q127" s="125" t="s">
        <v>862</v>
      </c>
      <c r="R127" s="125" t="s">
        <v>862</v>
      </c>
      <c r="S127" s="125" t="s">
        <v>862</v>
      </c>
      <c r="T127" s="120"/>
      <c r="U127" s="120"/>
      <c r="V127" s="157" t="e">
        <f>VLOOKUP(C127,[1]BPCL!$B$2:$F$118,4,FALSE)</f>
        <v>#N/A</v>
      </c>
      <c r="AA127" s="64"/>
    </row>
    <row r="128" spans="1:27" ht="55.15" customHeight="1">
      <c r="A128" s="117" t="s">
        <v>13</v>
      </c>
      <c r="B128" s="118" t="s">
        <v>226</v>
      </c>
      <c r="C128" s="119" t="s">
        <v>20</v>
      </c>
      <c r="D128" s="118" t="s">
        <v>247</v>
      </c>
      <c r="E128" s="118" t="s">
        <v>438</v>
      </c>
      <c r="F128" s="120" t="s">
        <v>629</v>
      </c>
      <c r="G128" s="121" t="s">
        <v>638</v>
      </c>
      <c r="H128" s="120" t="s">
        <v>659</v>
      </c>
      <c r="I128" s="122" t="s">
        <v>652</v>
      </c>
      <c r="J128" s="123">
        <v>43555</v>
      </c>
      <c r="K128" s="120"/>
      <c r="L128" s="120"/>
      <c r="M128" s="120"/>
      <c r="N128" s="120"/>
      <c r="O128" s="138"/>
      <c r="P128" s="125" t="s">
        <v>862</v>
      </c>
      <c r="Q128" s="125" t="s">
        <v>862</v>
      </c>
      <c r="R128" s="125" t="s">
        <v>862</v>
      </c>
      <c r="S128" s="125" t="s">
        <v>862</v>
      </c>
      <c r="T128" s="120"/>
      <c r="U128" s="120"/>
      <c r="V128" s="157" t="e">
        <f>VLOOKUP(C128,[1]BPCL!$B$2:$F$118,4,FALSE)</f>
        <v>#N/A</v>
      </c>
      <c r="AA128" s="64"/>
    </row>
    <row r="129" spans="1:27" ht="55.15" customHeight="1">
      <c r="A129" s="61" t="s">
        <v>13</v>
      </c>
      <c r="B129" s="62" t="s">
        <v>226</v>
      </c>
      <c r="C129" s="63" t="s">
        <v>21</v>
      </c>
      <c r="D129" s="62" t="s">
        <v>248</v>
      </c>
      <c r="E129" s="62" t="s">
        <v>439</v>
      </c>
      <c r="F129" s="62" t="s">
        <v>620</v>
      </c>
      <c r="G129" s="62" t="s">
        <v>642</v>
      </c>
      <c r="H129" s="16" t="s">
        <v>659</v>
      </c>
      <c r="I129" s="126">
        <v>3</v>
      </c>
      <c r="J129" s="107">
        <v>43555</v>
      </c>
      <c r="K129" s="16"/>
      <c r="L129" s="16"/>
      <c r="M129" s="16"/>
      <c r="N129" s="16"/>
      <c r="O129" s="113"/>
      <c r="P129" s="125" t="s">
        <v>862</v>
      </c>
      <c r="Q129" s="125" t="s">
        <v>862</v>
      </c>
      <c r="R129" s="125" t="s">
        <v>862</v>
      </c>
      <c r="S129" s="125" t="s">
        <v>862</v>
      </c>
      <c r="T129" s="16"/>
      <c r="U129" s="16"/>
      <c r="V129" s="157" t="str">
        <f>VLOOKUP(C129,[1]BPCL!$B$2:$F$118,4,FALSE)</f>
        <v>Not available</v>
      </c>
      <c r="W129" s="52" t="s">
        <v>861</v>
      </c>
      <c r="X129" s="27" t="s">
        <v>891</v>
      </c>
      <c r="Y129" s="27" t="s">
        <v>1111</v>
      </c>
      <c r="AA129" s="64"/>
    </row>
    <row r="130" spans="1:27" ht="55.15" customHeight="1">
      <c r="A130" s="117" t="s">
        <v>13</v>
      </c>
      <c r="B130" s="118" t="s">
        <v>232</v>
      </c>
      <c r="C130" s="119" t="s">
        <v>22</v>
      </c>
      <c r="D130" s="118" t="s">
        <v>249</v>
      </c>
      <c r="E130" s="118" t="s">
        <v>440</v>
      </c>
      <c r="F130" s="120" t="s">
        <v>629</v>
      </c>
      <c r="G130" s="121" t="s">
        <v>638</v>
      </c>
      <c r="H130" s="120" t="s">
        <v>659</v>
      </c>
      <c r="I130" s="122" t="s">
        <v>651</v>
      </c>
      <c r="J130" s="123">
        <v>43555</v>
      </c>
      <c r="K130" s="120" t="s">
        <v>928</v>
      </c>
      <c r="L130" s="124" t="s">
        <v>927</v>
      </c>
      <c r="M130" s="120">
        <v>111</v>
      </c>
      <c r="N130" s="123">
        <v>43677</v>
      </c>
      <c r="O130" s="137" t="s">
        <v>1189</v>
      </c>
      <c r="P130" s="125" t="s">
        <v>862</v>
      </c>
      <c r="Q130" s="125" t="s">
        <v>862</v>
      </c>
      <c r="R130" s="125" t="s">
        <v>862</v>
      </c>
      <c r="S130" s="125" t="s">
        <v>862</v>
      </c>
      <c r="T130" s="120"/>
      <c r="U130" s="120"/>
      <c r="V130" s="157" t="e">
        <f>VLOOKUP(C130,[1]BPCL!$B$2:$F$118,4,FALSE)</f>
        <v>#N/A</v>
      </c>
      <c r="AA130" s="64"/>
    </row>
    <row r="131" spans="1:27" ht="55.15" customHeight="1">
      <c r="A131" s="117" t="s">
        <v>13</v>
      </c>
      <c r="B131" s="118" t="s">
        <v>232</v>
      </c>
      <c r="C131" s="119" t="s">
        <v>23</v>
      </c>
      <c r="D131" s="118" t="s">
        <v>250</v>
      </c>
      <c r="E131" s="118" t="s">
        <v>441</v>
      </c>
      <c r="F131" s="120" t="s">
        <v>629</v>
      </c>
      <c r="G131" s="121" t="s">
        <v>638</v>
      </c>
      <c r="H131" s="120" t="s">
        <v>659</v>
      </c>
      <c r="I131" s="122" t="s">
        <v>651</v>
      </c>
      <c r="J131" s="123">
        <v>43555</v>
      </c>
      <c r="K131" s="120" t="s">
        <v>928</v>
      </c>
      <c r="L131" s="120" t="s">
        <v>927</v>
      </c>
      <c r="M131" s="120">
        <v>111</v>
      </c>
      <c r="N131" s="123">
        <v>43677</v>
      </c>
      <c r="O131" s="137" t="s">
        <v>1149</v>
      </c>
      <c r="P131" s="125" t="s">
        <v>862</v>
      </c>
      <c r="Q131" s="125" t="s">
        <v>862</v>
      </c>
      <c r="R131" s="125" t="s">
        <v>862</v>
      </c>
      <c r="S131" s="125" t="s">
        <v>862</v>
      </c>
      <c r="T131" s="120"/>
      <c r="U131" s="120"/>
      <c r="V131" s="157" t="e">
        <f>VLOOKUP(C131,[1]BPCL!$B$2:$F$118,4,FALSE)</f>
        <v>#N/A</v>
      </c>
      <c r="W131" s="52" t="s">
        <v>861</v>
      </c>
      <c r="X131" s="27" t="s">
        <v>891</v>
      </c>
      <c r="Y131" s="27" t="s">
        <v>1072</v>
      </c>
      <c r="AA131" s="64"/>
    </row>
    <row r="132" spans="1:27" ht="55.15" customHeight="1">
      <c r="A132" s="117" t="s">
        <v>13</v>
      </c>
      <c r="B132" s="118" t="s">
        <v>232</v>
      </c>
      <c r="C132" s="119" t="s">
        <v>24</v>
      </c>
      <c r="D132" s="118" t="s">
        <v>251</v>
      </c>
      <c r="E132" s="118" t="s">
        <v>442</v>
      </c>
      <c r="F132" s="120" t="s">
        <v>629</v>
      </c>
      <c r="G132" s="121" t="s">
        <v>638</v>
      </c>
      <c r="H132" s="120" t="s">
        <v>659</v>
      </c>
      <c r="I132" s="122" t="s">
        <v>651</v>
      </c>
      <c r="J132" s="123">
        <v>43555</v>
      </c>
      <c r="K132" s="120" t="s">
        <v>928</v>
      </c>
      <c r="L132" s="120" t="s">
        <v>927</v>
      </c>
      <c r="M132" s="120">
        <v>111</v>
      </c>
      <c r="N132" s="123">
        <v>43677</v>
      </c>
      <c r="O132" s="137" t="s">
        <v>1149</v>
      </c>
      <c r="P132" s="125" t="s">
        <v>862</v>
      </c>
      <c r="Q132" s="125" t="s">
        <v>862</v>
      </c>
      <c r="R132" s="125" t="s">
        <v>862</v>
      </c>
      <c r="S132" s="125" t="s">
        <v>862</v>
      </c>
      <c r="T132" s="120"/>
      <c r="U132" s="120"/>
      <c r="V132" s="157" t="e">
        <f>VLOOKUP(C132,[1]BPCL!$B$2:$F$118,4,FALSE)</f>
        <v>#N/A</v>
      </c>
      <c r="AA132" s="64"/>
    </row>
    <row r="133" spans="1:27" ht="55.15" customHeight="1">
      <c r="A133" s="117" t="s">
        <v>13</v>
      </c>
      <c r="B133" s="118" t="s">
        <v>232</v>
      </c>
      <c r="C133" s="119" t="s">
        <v>25</v>
      </c>
      <c r="D133" s="118" t="s">
        <v>252</v>
      </c>
      <c r="E133" s="118" t="s">
        <v>443</v>
      </c>
      <c r="F133" s="120" t="s">
        <v>629</v>
      </c>
      <c r="G133" s="121" t="s">
        <v>638</v>
      </c>
      <c r="H133" s="120" t="s">
        <v>659</v>
      </c>
      <c r="I133" s="122" t="s">
        <v>651</v>
      </c>
      <c r="J133" s="123">
        <v>43555</v>
      </c>
      <c r="K133" s="120" t="s">
        <v>928</v>
      </c>
      <c r="L133" s="120" t="s">
        <v>927</v>
      </c>
      <c r="M133" s="120">
        <v>111</v>
      </c>
      <c r="N133" s="123">
        <v>43677</v>
      </c>
      <c r="O133" s="137" t="s">
        <v>998</v>
      </c>
      <c r="P133" s="125" t="s">
        <v>862</v>
      </c>
      <c r="Q133" s="125" t="s">
        <v>862</v>
      </c>
      <c r="R133" s="125" t="s">
        <v>862</v>
      </c>
      <c r="S133" s="125" t="s">
        <v>862</v>
      </c>
      <c r="T133" s="120"/>
      <c r="U133" s="120"/>
      <c r="V133" s="157" t="e">
        <f>VLOOKUP(C133,[1]BPCL!$B$2:$F$118,4,FALSE)</f>
        <v>#N/A</v>
      </c>
      <c r="AA133" s="64"/>
    </row>
    <row r="134" spans="1:27" ht="55.15" customHeight="1">
      <c r="A134" s="117" t="s">
        <v>13</v>
      </c>
      <c r="B134" s="118" t="s">
        <v>232</v>
      </c>
      <c r="C134" s="119" t="s">
        <v>26</v>
      </c>
      <c r="D134" s="118" t="s">
        <v>253</v>
      </c>
      <c r="E134" s="118" t="s">
        <v>444</v>
      </c>
      <c r="F134" s="120" t="s">
        <v>629</v>
      </c>
      <c r="G134" s="121" t="s">
        <v>638</v>
      </c>
      <c r="H134" s="120" t="s">
        <v>659</v>
      </c>
      <c r="I134" s="122" t="s">
        <v>1011</v>
      </c>
      <c r="J134" s="123">
        <v>43555</v>
      </c>
      <c r="K134" s="120" t="s">
        <v>928</v>
      </c>
      <c r="L134" s="120" t="s">
        <v>927</v>
      </c>
      <c r="M134" s="120">
        <v>111</v>
      </c>
      <c r="N134" s="123">
        <v>43677</v>
      </c>
      <c r="O134" s="137" t="s">
        <v>931</v>
      </c>
      <c r="P134" s="125" t="s">
        <v>862</v>
      </c>
      <c r="Q134" s="125" t="s">
        <v>861</v>
      </c>
      <c r="R134" s="125" t="s">
        <v>862</v>
      </c>
      <c r="S134" s="125" t="s">
        <v>862</v>
      </c>
      <c r="T134" s="120"/>
      <c r="U134" s="120"/>
      <c r="V134" s="157" t="e">
        <f>VLOOKUP(C134,[1]BPCL!$B$2:$F$118,4,FALSE)</f>
        <v>#N/A</v>
      </c>
      <c r="AA134" s="64"/>
    </row>
    <row r="135" spans="1:27" ht="55.15" customHeight="1">
      <c r="A135" s="117" t="s">
        <v>13</v>
      </c>
      <c r="B135" s="118" t="s">
        <v>232</v>
      </c>
      <c r="C135" s="119" t="s">
        <v>27</v>
      </c>
      <c r="D135" s="118" t="s">
        <v>254</v>
      </c>
      <c r="E135" s="118" t="s">
        <v>445</v>
      </c>
      <c r="F135" s="120" t="s">
        <v>629</v>
      </c>
      <c r="G135" s="121" t="s">
        <v>638</v>
      </c>
      <c r="H135" s="120" t="s">
        <v>659</v>
      </c>
      <c r="I135" s="122" t="s">
        <v>651</v>
      </c>
      <c r="J135" s="123">
        <v>43555</v>
      </c>
      <c r="K135" s="120" t="s">
        <v>928</v>
      </c>
      <c r="L135" s="120" t="s">
        <v>927</v>
      </c>
      <c r="M135" s="120">
        <v>111</v>
      </c>
      <c r="N135" s="123">
        <v>43677</v>
      </c>
      <c r="O135" s="137" t="s">
        <v>1142</v>
      </c>
      <c r="P135" s="125" t="s">
        <v>862</v>
      </c>
      <c r="Q135" s="125" t="s">
        <v>861</v>
      </c>
      <c r="R135" s="125" t="s">
        <v>862</v>
      </c>
      <c r="S135" s="125" t="s">
        <v>862</v>
      </c>
      <c r="T135" s="120"/>
      <c r="U135" s="120"/>
      <c r="V135" s="157" t="e">
        <f>VLOOKUP(C135,[1]BPCL!$B$2:$F$118,4,FALSE)</f>
        <v>#N/A</v>
      </c>
      <c r="W135" s="52" t="s">
        <v>861</v>
      </c>
      <c r="X135" s="27" t="s">
        <v>892</v>
      </c>
      <c r="Y135" s="27" t="s">
        <v>1072</v>
      </c>
      <c r="AA135" s="64"/>
    </row>
    <row r="136" spans="1:27" ht="55.15" customHeight="1">
      <c r="A136" s="61" t="s">
        <v>13</v>
      </c>
      <c r="B136" s="62" t="s">
        <v>232</v>
      </c>
      <c r="C136" s="63" t="s">
        <v>30</v>
      </c>
      <c r="D136" s="62" t="s">
        <v>256</v>
      </c>
      <c r="E136" s="62" t="s">
        <v>448</v>
      </c>
      <c r="F136" s="62" t="s">
        <v>620</v>
      </c>
      <c r="G136" s="62" t="s">
        <v>635</v>
      </c>
      <c r="H136" s="16" t="s">
        <v>659</v>
      </c>
      <c r="I136" s="126">
        <v>4</v>
      </c>
      <c r="J136" s="107">
        <v>43555</v>
      </c>
      <c r="K136" s="16" t="s">
        <v>928</v>
      </c>
      <c r="L136" s="16" t="s">
        <v>927</v>
      </c>
      <c r="M136" s="16">
        <v>111</v>
      </c>
      <c r="N136" s="107">
        <v>43677</v>
      </c>
      <c r="O136" s="94" t="s">
        <v>1036</v>
      </c>
      <c r="P136" s="125" t="s">
        <v>862</v>
      </c>
      <c r="Q136" s="7" t="s">
        <v>861</v>
      </c>
      <c r="R136" s="125" t="s">
        <v>862</v>
      </c>
      <c r="S136" s="125" t="s">
        <v>862</v>
      </c>
      <c r="T136" s="16"/>
      <c r="U136" s="16"/>
      <c r="V136" s="157" t="e">
        <f>VLOOKUP(C136,[1]BPCL!$B$2:$F$118,4,FALSE)</f>
        <v>#N/A</v>
      </c>
      <c r="AA136" s="64"/>
    </row>
    <row r="137" spans="1:27" ht="55.15" customHeight="1">
      <c r="A137" s="61" t="s">
        <v>13</v>
      </c>
      <c r="B137" s="62" t="s">
        <v>232</v>
      </c>
      <c r="C137" s="63" t="s">
        <v>31</v>
      </c>
      <c r="D137" s="62" t="s">
        <v>257</v>
      </c>
      <c r="E137" s="62" t="s">
        <v>449</v>
      </c>
      <c r="F137" s="62" t="s">
        <v>623</v>
      </c>
      <c r="G137" s="62" t="s">
        <v>636</v>
      </c>
      <c r="H137" s="16" t="s">
        <v>659</v>
      </c>
      <c r="I137" s="126">
        <v>100</v>
      </c>
      <c r="J137" s="107">
        <v>43555</v>
      </c>
      <c r="K137" s="16" t="s">
        <v>928</v>
      </c>
      <c r="L137" s="16" t="s">
        <v>927</v>
      </c>
      <c r="M137" s="16">
        <v>111</v>
      </c>
      <c r="N137" s="107">
        <v>43677</v>
      </c>
      <c r="O137" s="94" t="s">
        <v>1036</v>
      </c>
      <c r="P137" s="125" t="s">
        <v>862</v>
      </c>
      <c r="Q137" s="7" t="s">
        <v>861</v>
      </c>
      <c r="R137" s="7" t="s">
        <v>862</v>
      </c>
      <c r="S137" s="7" t="s">
        <v>862</v>
      </c>
      <c r="T137" s="16"/>
      <c r="U137" s="16"/>
      <c r="V137" s="157" t="e">
        <f>VLOOKUP(C137,[1]BPCL!$B$2:$F$118,4,FALSE)</f>
        <v>#N/A</v>
      </c>
      <c r="AA137" s="64"/>
    </row>
    <row r="138" spans="1:27" ht="55.15" customHeight="1">
      <c r="A138" s="117" t="s">
        <v>13</v>
      </c>
      <c r="B138" s="118" t="s">
        <v>233</v>
      </c>
      <c r="C138" s="119" t="s">
        <v>32</v>
      </c>
      <c r="D138" s="118" t="s">
        <v>258</v>
      </c>
      <c r="E138" s="118" t="s">
        <v>450</v>
      </c>
      <c r="F138" s="120" t="s">
        <v>629</v>
      </c>
      <c r="G138" s="121" t="s">
        <v>638</v>
      </c>
      <c r="H138" s="120" t="s">
        <v>659</v>
      </c>
      <c r="I138" s="122" t="s">
        <v>652</v>
      </c>
      <c r="J138" s="123">
        <v>43555</v>
      </c>
      <c r="K138" s="120"/>
      <c r="L138" s="120"/>
      <c r="M138" s="120"/>
      <c r="N138" s="120"/>
      <c r="O138" s="138"/>
      <c r="P138" s="125" t="s">
        <v>862</v>
      </c>
      <c r="Q138" s="125" t="s">
        <v>862</v>
      </c>
      <c r="R138" s="125" t="s">
        <v>862</v>
      </c>
      <c r="S138" s="125" t="s">
        <v>862</v>
      </c>
      <c r="T138" s="120"/>
      <c r="U138" s="120"/>
      <c r="V138" s="157" t="e">
        <f>VLOOKUP(C138,[1]BPCL!$B$2:$F$118,4,FALSE)</f>
        <v>#N/A</v>
      </c>
      <c r="AA138" s="64"/>
    </row>
    <row r="139" spans="1:27" ht="55.15" customHeight="1">
      <c r="A139" s="117" t="s">
        <v>13</v>
      </c>
      <c r="B139" s="118" t="s">
        <v>234</v>
      </c>
      <c r="C139" s="119" t="s">
        <v>51</v>
      </c>
      <c r="D139" s="118" t="s">
        <v>273</v>
      </c>
      <c r="E139" s="118" t="s">
        <v>467</v>
      </c>
      <c r="F139" s="120" t="s">
        <v>629</v>
      </c>
      <c r="G139" s="121" t="s">
        <v>638</v>
      </c>
      <c r="H139" s="120" t="s">
        <v>659</v>
      </c>
      <c r="I139" s="122" t="s">
        <v>652</v>
      </c>
      <c r="J139" s="123">
        <v>43555</v>
      </c>
      <c r="K139" s="120"/>
      <c r="L139" s="120"/>
      <c r="M139" s="120"/>
      <c r="N139" s="120"/>
      <c r="O139" s="138"/>
      <c r="P139" s="125" t="s">
        <v>862</v>
      </c>
      <c r="Q139" s="125" t="s">
        <v>862</v>
      </c>
      <c r="R139" s="125" t="s">
        <v>862</v>
      </c>
      <c r="S139" s="125" t="s">
        <v>862</v>
      </c>
      <c r="T139" s="120"/>
      <c r="U139" s="120"/>
      <c r="V139" s="157" t="e">
        <f>VLOOKUP(C139,[1]BPCL!$B$2:$F$118,4,FALSE)</f>
        <v>#N/A</v>
      </c>
      <c r="AA139" s="64"/>
    </row>
    <row r="140" spans="1:27" ht="55.15" customHeight="1">
      <c r="A140" s="117" t="s">
        <v>13</v>
      </c>
      <c r="B140" s="118" t="s">
        <v>234</v>
      </c>
      <c r="C140" s="119" t="s">
        <v>52</v>
      </c>
      <c r="D140" s="118" t="s">
        <v>274</v>
      </c>
      <c r="E140" s="118" t="s">
        <v>468</v>
      </c>
      <c r="F140" s="120" t="s">
        <v>629</v>
      </c>
      <c r="G140" s="121" t="s">
        <v>638</v>
      </c>
      <c r="H140" s="120" t="s">
        <v>659</v>
      </c>
      <c r="I140" s="122" t="s">
        <v>652</v>
      </c>
      <c r="J140" s="123">
        <v>43555</v>
      </c>
      <c r="K140" s="120"/>
      <c r="L140" s="120"/>
      <c r="M140" s="120"/>
      <c r="N140" s="120"/>
      <c r="O140" s="138"/>
      <c r="P140" s="125" t="s">
        <v>862</v>
      </c>
      <c r="Q140" s="125" t="s">
        <v>862</v>
      </c>
      <c r="R140" s="125" t="s">
        <v>862</v>
      </c>
      <c r="S140" s="125" t="s">
        <v>862</v>
      </c>
      <c r="T140" s="120"/>
      <c r="U140" s="120"/>
      <c r="V140" s="157" t="e">
        <f>VLOOKUP(C140,[1]BPCL!$B$2:$F$118,4,FALSE)</f>
        <v>#N/A</v>
      </c>
      <c r="AA140" s="64"/>
    </row>
    <row r="141" spans="1:27" ht="55.15" customHeight="1">
      <c r="A141" s="117" t="s">
        <v>13</v>
      </c>
      <c r="B141" s="118" t="s">
        <v>234</v>
      </c>
      <c r="C141" s="119" t="s">
        <v>53</v>
      </c>
      <c r="D141" s="118" t="s">
        <v>275</v>
      </c>
      <c r="E141" s="118" t="s">
        <v>469</v>
      </c>
      <c r="F141" s="120" t="s">
        <v>629</v>
      </c>
      <c r="G141" s="121" t="s">
        <v>638</v>
      </c>
      <c r="H141" s="120" t="s">
        <v>659</v>
      </c>
      <c r="I141" s="122" t="s">
        <v>652</v>
      </c>
      <c r="J141" s="123">
        <v>43555</v>
      </c>
      <c r="K141" s="120"/>
      <c r="L141" s="120"/>
      <c r="M141" s="120"/>
      <c r="N141" s="120"/>
      <c r="O141" s="138"/>
      <c r="P141" s="125" t="s">
        <v>862</v>
      </c>
      <c r="Q141" s="125" t="s">
        <v>862</v>
      </c>
      <c r="R141" s="125" t="s">
        <v>862</v>
      </c>
      <c r="S141" s="125" t="s">
        <v>862</v>
      </c>
      <c r="T141" s="120"/>
      <c r="U141" s="120"/>
      <c r="V141" s="157" t="e">
        <f>VLOOKUP(C141,[1]BPCL!$B$2:$F$118,4,FALSE)</f>
        <v>#N/A</v>
      </c>
      <c r="AA141" s="64"/>
    </row>
    <row r="142" spans="1:27" ht="55.15" customHeight="1">
      <c r="A142" s="117" t="s">
        <v>13</v>
      </c>
      <c r="B142" s="118" t="s">
        <v>235</v>
      </c>
      <c r="C142" s="119" t="s">
        <v>60</v>
      </c>
      <c r="D142" s="118" t="s">
        <v>280</v>
      </c>
      <c r="E142" s="118" t="s">
        <v>476</v>
      </c>
      <c r="F142" s="120" t="s">
        <v>629</v>
      </c>
      <c r="G142" s="121" t="s">
        <v>638</v>
      </c>
      <c r="H142" s="120" t="s">
        <v>659</v>
      </c>
      <c r="I142" s="122" t="s">
        <v>652</v>
      </c>
      <c r="J142" s="123">
        <v>43555</v>
      </c>
      <c r="K142" s="120"/>
      <c r="L142" s="120"/>
      <c r="M142" s="120"/>
      <c r="N142" s="123"/>
      <c r="O142" s="137"/>
      <c r="P142" s="125" t="s">
        <v>862</v>
      </c>
      <c r="Q142" s="125" t="s">
        <v>862</v>
      </c>
      <c r="R142" s="125" t="s">
        <v>862</v>
      </c>
      <c r="S142" s="125" t="s">
        <v>862</v>
      </c>
      <c r="T142" s="120"/>
      <c r="U142" s="120"/>
      <c r="V142" s="157" t="e">
        <f>VLOOKUP(C142,[1]BPCL!$B$2:$F$118,4,FALSE)</f>
        <v>#N/A</v>
      </c>
      <c r="W142" s="52" t="s">
        <v>861</v>
      </c>
      <c r="X142" s="27" t="s">
        <v>892</v>
      </c>
      <c r="Y142" s="27" t="s">
        <v>1076</v>
      </c>
      <c r="AA142" s="64"/>
    </row>
    <row r="143" spans="1:27" ht="55.15" customHeight="1">
      <c r="A143" s="117" t="s">
        <v>13</v>
      </c>
      <c r="B143" s="118" t="s">
        <v>235</v>
      </c>
      <c r="C143" s="119" t="s">
        <v>61</v>
      </c>
      <c r="D143" s="118" t="s">
        <v>281</v>
      </c>
      <c r="E143" s="118" t="s">
        <v>477</v>
      </c>
      <c r="F143" s="120" t="s">
        <v>629</v>
      </c>
      <c r="G143" s="121" t="s">
        <v>638</v>
      </c>
      <c r="H143" s="120" t="s">
        <v>659</v>
      </c>
      <c r="I143" s="122" t="s">
        <v>651</v>
      </c>
      <c r="J143" s="123">
        <v>43555</v>
      </c>
      <c r="K143" s="120" t="s">
        <v>928</v>
      </c>
      <c r="L143" s="120" t="s">
        <v>927</v>
      </c>
      <c r="M143" s="120">
        <v>49</v>
      </c>
      <c r="N143" s="123">
        <v>43677</v>
      </c>
      <c r="O143" s="137" t="s">
        <v>985</v>
      </c>
      <c r="P143" s="125" t="s">
        <v>862</v>
      </c>
      <c r="Q143" s="125" t="s">
        <v>862</v>
      </c>
      <c r="R143" s="125" t="s">
        <v>862</v>
      </c>
      <c r="S143" s="125" t="s">
        <v>862</v>
      </c>
      <c r="T143" s="120"/>
      <c r="U143" s="120"/>
      <c r="V143" s="157" t="e">
        <f>VLOOKUP(C143,[1]BPCL!$B$2:$F$118,4,FALSE)</f>
        <v>#N/A</v>
      </c>
      <c r="AA143" s="64"/>
    </row>
    <row r="144" spans="1:27" ht="55.15" customHeight="1">
      <c r="A144" s="117" t="s">
        <v>13</v>
      </c>
      <c r="B144" s="118" t="s">
        <v>235</v>
      </c>
      <c r="C144" s="119" t="s">
        <v>62</v>
      </c>
      <c r="D144" s="118" t="s">
        <v>282</v>
      </c>
      <c r="E144" s="118" t="s">
        <v>478</v>
      </c>
      <c r="F144" s="120" t="s">
        <v>629</v>
      </c>
      <c r="G144" s="121" t="s">
        <v>638</v>
      </c>
      <c r="H144" s="120" t="s">
        <v>659</v>
      </c>
      <c r="I144" s="122" t="s">
        <v>651</v>
      </c>
      <c r="J144" s="123">
        <v>43555</v>
      </c>
      <c r="K144" s="120" t="s">
        <v>928</v>
      </c>
      <c r="L144" s="120" t="s">
        <v>927</v>
      </c>
      <c r="M144" s="120">
        <v>127</v>
      </c>
      <c r="N144" s="123">
        <v>43677</v>
      </c>
      <c r="O144" s="137" t="s">
        <v>1002</v>
      </c>
      <c r="P144" s="125" t="s">
        <v>862</v>
      </c>
      <c r="Q144" s="125" t="s">
        <v>862</v>
      </c>
      <c r="R144" s="125" t="s">
        <v>862</v>
      </c>
      <c r="S144" s="125" t="s">
        <v>862</v>
      </c>
      <c r="T144" s="120"/>
      <c r="U144" s="120"/>
      <c r="V144" s="157" t="e">
        <f>VLOOKUP(C144,[1]BPCL!$B$2:$F$118,4,FALSE)</f>
        <v>#N/A</v>
      </c>
      <c r="AA144" s="64"/>
    </row>
    <row r="145" spans="1:27" ht="55.15" customHeight="1">
      <c r="A145" s="117" t="s">
        <v>13</v>
      </c>
      <c r="B145" s="118" t="s">
        <v>235</v>
      </c>
      <c r="C145" s="119" t="s">
        <v>63</v>
      </c>
      <c r="D145" s="118" t="s">
        <v>283</v>
      </c>
      <c r="E145" s="118" t="s">
        <v>479</v>
      </c>
      <c r="F145" s="120" t="s">
        <v>629</v>
      </c>
      <c r="G145" s="121" t="s">
        <v>638</v>
      </c>
      <c r="H145" s="120" t="s">
        <v>659</v>
      </c>
      <c r="I145" s="122" t="s">
        <v>652</v>
      </c>
      <c r="J145" s="123">
        <v>43555</v>
      </c>
      <c r="K145" s="120"/>
      <c r="L145" s="120"/>
      <c r="M145" s="120"/>
      <c r="N145" s="120"/>
      <c r="O145" s="138"/>
      <c r="P145" s="125" t="s">
        <v>862</v>
      </c>
      <c r="Q145" s="125" t="s">
        <v>862</v>
      </c>
      <c r="R145" s="125" t="s">
        <v>862</v>
      </c>
      <c r="S145" s="125" t="s">
        <v>862</v>
      </c>
      <c r="T145" s="120"/>
      <c r="U145" s="120"/>
      <c r="V145" s="157" t="e">
        <f>VLOOKUP(C145,[1]BPCL!$B$2:$F$118,4,FALSE)</f>
        <v>#N/A</v>
      </c>
      <c r="AA145" s="64"/>
    </row>
    <row r="146" spans="1:27" ht="55.15" customHeight="1">
      <c r="A146" s="61" t="s">
        <v>13</v>
      </c>
      <c r="B146" s="62" t="s">
        <v>235</v>
      </c>
      <c r="C146" s="63" t="s">
        <v>80</v>
      </c>
      <c r="D146" s="62" t="s">
        <v>295</v>
      </c>
      <c r="E146" s="62" t="s">
        <v>493</v>
      </c>
      <c r="F146" s="62" t="s">
        <v>623</v>
      </c>
      <c r="G146" s="62" t="s">
        <v>625</v>
      </c>
      <c r="H146" s="16" t="s">
        <v>659</v>
      </c>
      <c r="I146" s="140">
        <v>4.8000000000000001E-5</v>
      </c>
      <c r="J146" s="107">
        <v>43555</v>
      </c>
      <c r="K146" s="16" t="s">
        <v>928</v>
      </c>
      <c r="L146" s="16" t="s">
        <v>927</v>
      </c>
      <c r="M146" s="16" t="s">
        <v>1166</v>
      </c>
      <c r="N146" s="107">
        <v>43677</v>
      </c>
      <c r="O146" s="94" t="s">
        <v>1167</v>
      </c>
      <c r="P146" s="125" t="s">
        <v>862</v>
      </c>
      <c r="Q146" s="125" t="s">
        <v>862</v>
      </c>
      <c r="R146" s="125" t="s">
        <v>862</v>
      </c>
      <c r="S146" s="125" t="s">
        <v>862</v>
      </c>
      <c r="T146" s="16"/>
      <c r="U146" s="16" t="s">
        <v>1168</v>
      </c>
      <c r="V146" s="157" t="e">
        <f>VLOOKUP(C146,[1]BPCL!$B$2:$F$118,4,FALSE)</f>
        <v>#N/A</v>
      </c>
      <c r="W146" s="52" t="s">
        <v>861</v>
      </c>
      <c r="X146" s="27" t="s">
        <v>891</v>
      </c>
      <c r="Y146" s="27" t="s">
        <v>1072</v>
      </c>
      <c r="AA146" s="64"/>
    </row>
    <row r="147" spans="1:27" ht="55.15" customHeight="1">
      <c r="A147" s="61" t="s">
        <v>13</v>
      </c>
      <c r="B147" s="62" t="s">
        <v>235</v>
      </c>
      <c r="C147" s="63" t="s">
        <v>81</v>
      </c>
      <c r="D147" s="62" t="s">
        <v>296</v>
      </c>
      <c r="E147" s="62" t="s">
        <v>296</v>
      </c>
      <c r="F147" s="62" t="s">
        <v>620</v>
      </c>
      <c r="G147" s="62" t="s">
        <v>622</v>
      </c>
      <c r="H147" s="16" t="s">
        <v>659</v>
      </c>
      <c r="I147" s="126">
        <v>0</v>
      </c>
      <c r="J147" s="107">
        <v>43555</v>
      </c>
      <c r="K147" s="16" t="s">
        <v>928</v>
      </c>
      <c r="L147" s="16" t="s">
        <v>927</v>
      </c>
      <c r="M147" s="16" t="s">
        <v>1166</v>
      </c>
      <c r="N147" s="107">
        <v>43677</v>
      </c>
      <c r="O147" s="94" t="s">
        <v>1167</v>
      </c>
      <c r="P147" s="125" t="s">
        <v>862</v>
      </c>
      <c r="Q147" s="7" t="s">
        <v>861</v>
      </c>
      <c r="R147" s="125" t="s">
        <v>862</v>
      </c>
      <c r="S147" s="125" t="s">
        <v>862</v>
      </c>
      <c r="T147" s="16"/>
      <c r="U147" s="62" t="s">
        <v>1160</v>
      </c>
      <c r="V147" s="157" t="e">
        <f>VLOOKUP(C147,[1]BPCL!$B$2:$F$118,4,FALSE)</f>
        <v>#N/A</v>
      </c>
      <c r="AA147" s="64"/>
    </row>
    <row r="148" spans="1:27" ht="55.15" customHeight="1">
      <c r="A148" s="61" t="s">
        <v>13</v>
      </c>
      <c r="B148" s="62" t="s">
        <v>235</v>
      </c>
      <c r="C148" s="63" t="s">
        <v>82</v>
      </c>
      <c r="D148" s="62" t="s">
        <v>297</v>
      </c>
      <c r="E148" s="62" t="s">
        <v>494</v>
      </c>
      <c r="F148" s="62" t="s">
        <v>623</v>
      </c>
      <c r="G148" s="62" t="s">
        <v>624</v>
      </c>
      <c r="H148" s="16" t="s">
        <v>659</v>
      </c>
      <c r="I148" s="126">
        <v>0</v>
      </c>
      <c r="J148" s="107">
        <v>43555</v>
      </c>
      <c r="K148" s="16" t="s">
        <v>928</v>
      </c>
      <c r="L148" s="16" t="s">
        <v>927</v>
      </c>
      <c r="M148" s="16" t="s">
        <v>1166</v>
      </c>
      <c r="N148" s="107">
        <v>43677</v>
      </c>
      <c r="O148" s="94" t="s">
        <v>1167</v>
      </c>
      <c r="P148" s="125" t="s">
        <v>862</v>
      </c>
      <c r="Q148" s="7" t="s">
        <v>861</v>
      </c>
      <c r="R148" s="125" t="s">
        <v>862</v>
      </c>
      <c r="S148" s="125" t="s">
        <v>862</v>
      </c>
      <c r="T148" s="16"/>
      <c r="U148" s="62" t="s">
        <v>1160</v>
      </c>
      <c r="V148" s="157" t="e">
        <f>VLOOKUP(C148,[1]BPCL!$B$2:$F$118,4,FALSE)</f>
        <v>#N/A</v>
      </c>
      <c r="AA148" s="64"/>
    </row>
    <row r="149" spans="1:27" ht="55.15" customHeight="1">
      <c r="A149" s="61" t="s">
        <v>13</v>
      </c>
      <c r="B149" s="62" t="s">
        <v>235</v>
      </c>
      <c r="C149" s="63" t="s">
        <v>90</v>
      </c>
      <c r="D149" s="62" t="s">
        <v>301</v>
      </c>
      <c r="E149" s="62" t="s">
        <v>501</v>
      </c>
      <c r="F149" s="62" t="s">
        <v>620</v>
      </c>
      <c r="G149" s="62" t="s">
        <v>632</v>
      </c>
      <c r="H149" s="16" t="s">
        <v>659</v>
      </c>
      <c r="I149" s="126">
        <v>2169252744</v>
      </c>
      <c r="J149" s="107">
        <v>43555</v>
      </c>
      <c r="K149" s="16" t="s">
        <v>928</v>
      </c>
      <c r="L149" s="16" t="s">
        <v>927</v>
      </c>
      <c r="M149" s="16">
        <v>219</v>
      </c>
      <c r="N149" s="107">
        <v>43677</v>
      </c>
      <c r="O149" s="94" t="s">
        <v>1152</v>
      </c>
      <c r="P149" s="125" t="s">
        <v>862</v>
      </c>
      <c r="Q149" s="7" t="s">
        <v>861</v>
      </c>
      <c r="R149" s="125" t="s">
        <v>862</v>
      </c>
      <c r="S149" s="125" t="s">
        <v>862</v>
      </c>
      <c r="T149" s="16"/>
      <c r="U149" s="16"/>
      <c r="V149" s="157" t="e">
        <f>VLOOKUP(C149,[1]BPCL!$B$2:$F$118,4,FALSE)</f>
        <v>#N/A</v>
      </c>
      <c r="W149" s="52" t="s">
        <v>861</v>
      </c>
      <c r="X149" s="27" t="s">
        <v>891</v>
      </c>
      <c r="Y149" s="27" t="s">
        <v>1072</v>
      </c>
      <c r="AA149" s="64"/>
    </row>
    <row r="150" spans="1:27" ht="55.15" customHeight="1">
      <c r="A150" s="117" t="s">
        <v>13</v>
      </c>
      <c r="B150" s="118" t="s">
        <v>236</v>
      </c>
      <c r="C150" s="119" t="s">
        <v>92</v>
      </c>
      <c r="D150" s="118" t="s">
        <v>302</v>
      </c>
      <c r="E150" s="118" t="s">
        <v>503</v>
      </c>
      <c r="F150" s="120" t="s">
        <v>629</v>
      </c>
      <c r="G150" s="121" t="s">
        <v>638</v>
      </c>
      <c r="H150" s="120" t="s">
        <v>659</v>
      </c>
      <c r="I150" s="122" t="s">
        <v>651</v>
      </c>
      <c r="J150" s="123">
        <v>43555</v>
      </c>
      <c r="K150" s="120" t="s">
        <v>928</v>
      </c>
      <c r="L150" s="120" t="s">
        <v>927</v>
      </c>
      <c r="M150" s="120">
        <v>107</v>
      </c>
      <c r="N150" s="123">
        <v>43677</v>
      </c>
      <c r="O150" s="137" t="s">
        <v>1144</v>
      </c>
      <c r="P150" s="125" t="s">
        <v>862</v>
      </c>
      <c r="Q150" s="125" t="s">
        <v>861</v>
      </c>
      <c r="R150" s="125" t="s">
        <v>862</v>
      </c>
      <c r="S150" s="125" t="s">
        <v>862</v>
      </c>
      <c r="T150" s="120"/>
      <c r="U150" s="120"/>
      <c r="V150" s="157" t="e">
        <f>VLOOKUP(C150,[1]BPCL!$B$2:$F$118,4,FALSE)</f>
        <v>#N/A</v>
      </c>
      <c r="W150" s="52" t="s">
        <v>861</v>
      </c>
      <c r="X150" s="27" t="s">
        <v>891</v>
      </c>
      <c r="Y150" s="27" t="s">
        <v>1072</v>
      </c>
      <c r="AA150" s="64"/>
    </row>
    <row r="151" spans="1:27" ht="55.15" customHeight="1">
      <c r="A151" s="117" t="s">
        <v>13</v>
      </c>
      <c r="B151" s="118" t="s">
        <v>236</v>
      </c>
      <c r="C151" s="119" t="s">
        <v>93</v>
      </c>
      <c r="D151" s="118" t="s">
        <v>303</v>
      </c>
      <c r="E151" s="118" t="s">
        <v>504</v>
      </c>
      <c r="F151" s="120" t="s">
        <v>629</v>
      </c>
      <c r="G151" s="121" t="s">
        <v>638</v>
      </c>
      <c r="H151" s="120" t="s">
        <v>659</v>
      </c>
      <c r="I151" s="122" t="s">
        <v>651</v>
      </c>
      <c r="J151" s="123">
        <v>43555</v>
      </c>
      <c r="K151" s="120" t="s">
        <v>928</v>
      </c>
      <c r="L151" s="120" t="s">
        <v>927</v>
      </c>
      <c r="M151" s="120">
        <v>107</v>
      </c>
      <c r="N151" s="123">
        <v>43677</v>
      </c>
      <c r="O151" s="137" t="s">
        <v>1066</v>
      </c>
      <c r="P151" s="125" t="s">
        <v>862</v>
      </c>
      <c r="Q151" s="125" t="s">
        <v>861</v>
      </c>
      <c r="R151" s="125" t="s">
        <v>862</v>
      </c>
      <c r="S151" s="125" t="s">
        <v>862</v>
      </c>
      <c r="T151" s="120"/>
      <c r="U151" s="120"/>
      <c r="V151" s="157" t="e">
        <f>VLOOKUP(C151,[1]BPCL!$B$2:$F$118,4,FALSE)</f>
        <v>#N/A</v>
      </c>
      <c r="W151" s="52" t="s">
        <v>861</v>
      </c>
      <c r="X151" s="27" t="s">
        <v>896</v>
      </c>
      <c r="Y151" s="27" t="s">
        <v>1080</v>
      </c>
      <c r="AA151" s="64"/>
    </row>
    <row r="152" spans="1:27" ht="55.15" customHeight="1">
      <c r="A152" s="117" t="s">
        <v>13</v>
      </c>
      <c r="B152" s="118" t="s">
        <v>236</v>
      </c>
      <c r="C152" s="119" t="s">
        <v>94</v>
      </c>
      <c r="D152" s="118" t="s">
        <v>304</v>
      </c>
      <c r="E152" s="118" t="s">
        <v>505</v>
      </c>
      <c r="F152" s="120" t="s">
        <v>629</v>
      </c>
      <c r="G152" s="121" t="s">
        <v>638</v>
      </c>
      <c r="H152" s="120" t="s">
        <v>659</v>
      </c>
      <c r="I152" s="122" t="s">
        <v>651</v>
      </c>
      <c r="J152" s="123">
        <v>43555</v>
      </c>
      <c r="K152" s="120" t="s">
        <v>974</v>
      </c>
      <c r="L152" s="120" t="s">
        <v>924</v>
      </c>
      <c r="M152" s="127">
        <v>118</v>
      </c>
      <c r="N152" s="123">
        <v>43677</v>
      </c>
      <c r="O152" s="137" t="s">
        <v>1150</v>
      </c>
      <c r="P152" s="125" t="s">
        <v>861</v>
      </c>
      <c r="Q152" s="125" t="s">
        <v>862</v>
      </c>
      <c r="R152" s="125" t="s">
        <v>862</v>
      </c>
      <c r="S152" s="125" t="s">
        <v>862</v>
      </c>
      <c r="T152" s="120" t="s">
        <v>1067</v>
      </c>
      <c r="U152" s="120"/>
      <c r="V152" s="157" t="e">
        <f>VLOOKUP(C152,[1]BPCL!$B$2:$F$118,4,FALSE)</f>
        <v>#N/A</v>
      </c>
      <c r="W152" s="52" t="s">
        <v>861</v>
      </c>
      <c r="X152" s="27" t="s">
        <v>895</v>
      </c>
      <c r="Y152" s="27" t="s">
        <v>1072</v>
      </c>
      <c r="AA152" s="64"/>
    </row>
    <row r="153" spans="1:27" ht="55.15" customHeight="1">
      <c r="A153" s="117" t="s">
        <v>13</v>
      </c>
      <c r="B153" s="118" t="s">
        <v>236</v>
      </c>
      <c r="C153" s="119" t="s">
        <v>95</v>
      </c>
      <c r="D153" s="118" t="s">
        <v>305</v>
      </c>
      <c r="E153" s="118" t="s">
        <v>506</v>
      </c>
      <c r="F153" s="120" t="s">
        <v>629</v>
      </c>
      <c r="G153" s="121" t="s">
        <v>638</v>
      </c>
      <c r="H153" s="120" t="s">
        <v>659</v>
      </c>
      <c r="I153" s="122" t="s">
        <v>651</v>
      </c>
      <c r="J153" s="123">
        <v>43555</v>
      </c>
      <c r="K153" s="129" t="s">
        <v>974</v>
      </c>
      <c r="L153" s="129" t="s">
        <v>927</v>
      </c>
      <c r="M153" s="130">
        <v>108</v>
      </c>
      <c r="N153" s="123">
        <v>43677</v>
      </c>
      <c r="O153" s="137" t="s">
        <v>973</v>
      </c>
      <c r="P153" s="125" t="s">
        <v>861</v>
      </c>
      <c r="Q153" s="125" t="s">
        <v>862</v>
      </c>
      <c r="R153" s="125" t="s">
        <v>862</v>
      </c>
      <c r="S153" s="125" t="s">
        <v>862</v>
      </c>
      <c r="T153" s="120" t="s">
        <v>1067</v>
      </c>
      <c r="U153" s="120"/>
      <c r="V153" s="157" t="e">
        <f>VLOOKUP(C153,[1]BPCL!$B$2:$F$118,4,FALSE)</f>
        <v>#N/A</v>
      </c>
      <c r="AA153" s="64"/>
    </row>
    <row r="154" spans="1:27" ht="55.15" customHeight="1">
      <c r="A154" s="117" t="s">
        <v>13</v>
      </c>
      <c r="B154" s="118" t="s">
        <v>236</v>
      </c>
      <c r="C154" s="119" t="s">
        <v>96</v>
      </c>
      <c r="D154" s="118" t="s">
        <v>306</v>
      </c>
      <c r="E154" s="118" t="s">
        <v>507</v>
      </c>
      <c r="F154" s="120" t="s">
        <v>629</v>
      </c>
      <c r="G154" s="121" t="s">
        <v>638</v>
      </c>
      <c r="H154" s="120" t="s">
        <v>659</v>
      </c>
      <c r="I154" s="122" t="s">
        <v>652</v>
      </c>
      <c r="J154" s="123">
        <v>43555</v>
      </c>
      <c r="K154" s="120" t="s">
        <v>928</v>
      </c>
      <c r="L154" s="120" t="s">
        <v>927</v>
      </c>
      <c r="M154" s="120">
        <v>108</v>
      </c>
      <c r="N154" s="123">
        <v>43677</v>
      </c>
      <c r="O154" s="137" t="s">
        <v>973</v>
      </c>
      <c r="P154" s="125" t="s">
        <v>862</v>
      </c>
      <c r="Q154" s="125" t="s">
        <v>862</v>
      </c>
      <c r="R154" s="125" t="s">
        <v>862</v>
      </c>
      <c r="S154" s="125" t="s">
        <v>862</v>
      </c>
      <c r="T154" s="120"/>
      <c r="U154" s="120" t="s">
        <v>1162</v>
      </c>
      <c r="V154" s="157" t="e">
        <f>VLOOKUP(C154,[1]BPCL!$B$2:$F$118,4,FALSE)</f>
        <v>#N/A</v>
      </c>
      <c r="W154" s="52" t="s">
        <v>861</v>
      </c>
      <c r="X154" s="27" t="s">
        <v>892</v>
      </c>
      <c r="Y154" s="27" t="s">
        <v>1077</v>
      </c>
      <c r="AA154" s="64"/>
    </row>
    <row r="155" spans="1:27" ht="55.15" customHeight="1">
      <c r="A155" s="117" t="s">
        <v>13</v>
      </c>
      <c r="B155" s="118" t="s">
        <v>236</v>
      </c>
      <c r="C155" s="119" t="s">
        <v>1202</v>
      </c>
      <c r="D155" s="118" t="s">
        <v>307</v>
      </c>
      <c r="E155" s="118" t="s">
        <v>508</v>
      </c>
      <c r="F155" s="120" t="s">
        <v>629</v>
      </c>
      <c r="G155" s="121" t="s">
        <v>638</v>
      </c>
      <c r="H155" s="120" t="s">
        <v>659</v>
      </c>
      <c r="I155" s="122" t="s">
        <v>651</v>
      </c>
      <c r="J155" s="123">
        <v>43555</v>
      </c>
      <c r="K155" s="120" t="s">
        <v>928</v>
      </c>
      <c r="L155" s="120" t="s">
        <v>927</v>
      </c>
      <c r="M155" s="120">
        <v>90</v>
      </c>
      <c r="N155" s="123">
        <v>43677</v>
      </c>
      <c r="O155" s="137" t="s">
        <v>1004</v>
      </c>
      <c r="P155" s="125" t="s">
        <v>862</v>
      </c>
      <c r="Q155" s="125" t="s">
        <v>862</v>
      </c>
      <c r="R155" s="125" t="s">
        <v>862</v>
      </c>
      <c r="S155" s="125" t="s">
        <v>862</v>
      </c>
      <c r="T155" s="120"/>
      <c r="U155" s="120"/>
      <c r="V155" s="157" t="e">
        <f>VLOOKUP(C155,[1]BPCL!$B$2:$F$118,4,FALSE)</f>
        <v>#N/A</v>
      </c>
      <c r="AA155" s="64"/>
    </row>
    <row r="156" spans="1:27" ht="55.15" customHeight="1">
      <c r="A156" s="117" t="s">
        <v>13</v>
      </c>
      <c r="B156" s="118" t="s">
        <v>236</v>
      </c>
      <c r="C156" s="119" t="s">
        <v>1203</v>
      </c>
      <c r="D156" s="118" t="s">
        <v>308</v>
      </c>
      <c r="E156" s="118" t="s">
        <v>509</v>
      </c>
      <c r="F156" s="120" t="s">
        <v>629</v>
      </c>
      <c r="G156" s="121" t="s">
        <v>638</v>
      </c>
      <c r="H156" s="120" t="s">
        <v>659</v>
      </c>
      <c r="I156" s="122" t="s">
        <v>651</v>
      </c>
      <c r="J156" s="123">
        <v>43555</v>
      </c>
      <c r="K156" s="120" t="s">
        <v>928</v>
      </c>
      <c r="L156" s="120" t="s">
        <v>927</v>
      </c>
      <c r="M156" s="127">
        <v>116117</v>
      </c>
      <c r="N156" s="123">
        <v>43677</v>
      </c>
      <c r="O156" s="137" t="s">
        <v>1050</v>
      </c>
      <c r="P156" s="125" t="s">
        <v>862</v>
      </c>
      <c r="Q156" s="125" t="s">
        <v>862</v>
      </c>
      <c r="R156" s="125" t="s">
        <v>862</v>
      </c>
      <c r="S156" s="125" t="s">
        <v>862</v>
      </c>
      <c r="T156" s="120"/>
      <c r="U156" s="120"/>
      <c r="V156" s="157" t="e">
        <f>VLOOKUP(C156,[1]BPCL!$B$2:$F$118,4,FALSE)</f>
        <v>#N/A</v>
      </c>
      <c r="AA156" s="64"/>
    </row>
    <row r="157" spans="1:27" ht="55.15" customHeight="1">
      <c r="A157" s="117" t="s">
        <v>13</v>
      </c>
      <c r="B157" s="118" t="s">
        <v>236</v>
      </c>
      <c r="C157" s="119" t="s">
        <v>97</v>
      </c>
      <c r="D157" s="118" t="s">
        <v>309</v>
      </c>
      <c r="E157" s="118" t="s">
        <v>510</v>
      </c>
      <c r="F157" s="120" t="s">
        <v>629</v>
      </c>
      <c r="G157" s="121" t="s">
        <v>638</v>
      </c>
      <c r="H157" s="120" t="s">
        <v>659</v>
      </c>
      <c r="I157" s="122" t="s">
        <v>651</v>
      </c>
      <c r="J157" s="123">
        <v>43555</v>
      </c>
      <c r="K157" s="120" t="s">
        <v>928</v>
      </c>
      <c r="L157" s="120" t="s">
        <v>927</v>
      </c>
      <c r="M157" s="120">
        <v>49</v>
      </c>
      <c r="N157" s="123">
        <v>43677</v>
      </c>
      <c r="O157" s="137" t="s">
        <v>1157</v>
      </c>
      <c r="P157" s="125" t="s">
        <v>862</v>
      </c>
      <c r="Q157" s="125" t="s">
        <v>862</v>
      </c>
      <c r="R157" s="125" t="s">
        <v>862</v>
      </c>
      <c r="S157" s="125" t="s">
        <v>862</v>
      </c>
      <c r="T157" s="120"/>
      <c r="U157" s="120"/>
      <c r="V157" s="157" t="e">
        <f>VLOOKUP(C157,[1]BPCL!$B$2:$F$118,4,FALSE)</f>
        <v>#N/A</v>
      </c>
      <c r="W157" s="52" t="s">
        <v>861</v>
      </c>
      <c r="X157" s="27" t="s">
        <v>891</v>
      </c>
      <c r="Y157" s="27" t="s">
        <v>1072</v>
      </c>
      <c r="AA157" s="64"/>
    </row>
    <row r="158" spans="1:27" ht="55.15" customHeight="1">
      <c r="A158" s="117" t="s">
        <v>13</v>
      </c>
      <c r="B158" s="118" t="s">
        <v>236</v>
      </c>
      <c r="C158" s="119" t="s">
        <v>98</v>
      </c>
      <c r="D158" s="118" t="s">
        <v>310</v>
      </c>
      <c r="E158" s="118" t="s">
        <v>511</v>
      </c>
      <c r="F158" s="120" t="s">
        <v>629</v>
      </c>
      <c r="G158" s="121" t="s">
        <v>638</v>
      </c>
      <c r="H158" s="120" t="s">
        <v>659</v>
      </c>
      <c r="I158" s="122" t="s">
        <v>651</v>
      </c>
      <c r="J158" s="123">
        <v>43555</v>
      </c>
      <c r="K158" s="120" t="s">
        <v>928</v>
      </c>
      <c r="L158" s="120" t="s">
        <v>927</v>
      </c>
      <c r="M158" s="120">
        <v>47</v>
      </c>
      <c r="N158" s="123">
        <v>43677</v>
      </c>
      <c r="O158" s="138" t="s">
        <v>1190</v>
      </c>
      <c r="P158" s="125" t="s">
        <v>862</v>
      </c>
      <c r="Q158" s="125" t="s">
        <v>862</v>
      </c>
      <c r="R158" s="125" t="s">
        <v>862</v>
      </c>
      <c r="S158" s="125" t="s">
        <v>862</v>
      </c>
      <c r="T158" s="120"/>
      <c r="U158" s="120"/>
      <c r="V158" s="157" t="e">
        <f>VLOOKUP(C158,[1]BPCL!$B$2:$F$118,4,FALSE)</f>
        <v>#N/A</v>
      </c>
      <c r="AA158" s="64"/>
    </row>
    <row r="159" spans="1:27" ht="55.15" customHeight="1">
      <c r="A159" s="117" t="s">
        <v>13</v>
      </c>
      <c r="B159" s="118" t="s">
        <v>236</v>
      </c>
      <c r="C159" s="119" t="s">
        <v>1204</v>
      </c>
      <c r="D159" s="118" t="s">
        <v>311</v>
      </c>
      <c r="E159" s="118" t="s">
        <v>512</v>
      </c>
      <c r="F159" s="120" t="s">
        <v>629</v>
      </c>
      <c r="G159" s="121" t="s">
        <v>638</v>
      </c>
      <c r="H159" s="120" t="s">
        <v>659</v>
      </c>
      <c r="I159" s="122" t="s">
        <v>652</v>
      </c>
      <c r="J159" s="123">
        <v>43555</v>
      </c>
      <c r="K159" s="120"/>
      <c r="L159" s="120"/>
      <c r="M159" s="120"/>
      <c r="N159" s="120"/>
      <c r="O159" s="138"/>
      <c r="P159" s="125" t="s">
        <v>862</v>
      </c>
      <c r="Q159" s="125" t="s">
        <v>862</v>
      </c>
      <c r="R159" s="125" t="s">
        <v>862</v>
      </c>
      <c r="S159" s="125" t="s">
        <v>862</v>
      </c>
      <c r="T159" s="120"/>
      <c r="U159" s="120"/>
      <c r="V159" s="157" t="e">
        <f>VLOOKUP(C159,[1]BPCL!$B$2:$F$118,4,FALSE)</f>
        <v>#N/A</v>
      </c>
      <c r="AA159" s="64"/>
    </row>
    <row r="160" spans="1:27" ht="55.15" customHeight="1">
      <c r="A160" s="61" t="s">
        <v>13</v>
      </c>
      <c r="B160" s="62" t="s">
        <v>236</v>
      </c>
      <c r="C160" s="63" t="s">
        <v>109</v>
      </c>
      <c r="D160" s="62" t="s">
        <v>320</v>
      </c>
      <c r="E160" s="62" t="s">
        <v>523</v>
      </c>
      <c r="F160" s="62" t="s">
        <v>620</v>
      </c>
      <c r="G160" s="62" t="s">
        <v>627</v>
      </c>
      <c r="H160" s="16" t="s">
        <v>659</v>
      </c>
      <c r="I160" s="126">
        <v>16</v>
      </c>
      <c r="J160" s="107">
        <v>43555</v>
      </c>
      <c r="K160" s="16" t="s">
        <v>928</v>
      </c>
      <c r="L160" s="154" t="s">
        <v>927</v>
      </c>
      <c r="M160" s="16">
        <v>108</v>
      </c>
      <c r="N160" s="107">
        <v>43677</v>
      </c>
      <c r="O160" s="94" t="s">
        <v>987</v>
      </c>
      <c r="P160" s="125" t="s">
        <v>862</v>
      </c>
      <c r="Q160" s="125" t="s">
        <v>862</v>
      </c>
      <c r="R160" s="125" t="s">
        <v>862</v>
      </c>
      <c r="S160" s="125" t="s">
        <v>862</v>
      </c>
      <c r="T160" s="16"/>
      <c r="U160" s="16"/>
      <c r="V160" s="157" t="e">
        <f>VLOOKUP(C160,[1]BPCL!$B$2:$F$118,4,FALSE)</f>
        <v>#N/A</v>
      </c>
      <c r="AA160" s="64"/>
    </row>
    <row r="161" spans="1:27" ht="55.15" customHeight="1">
      <c r="A161" s="61" t="s">
        <v>13</v>
      </c>
      <c r="B161" s="62" t="s">
        <v>236</v>
      </c>
      <c r="C161" s="63" t="s">
        <v>110</v>
      </c>
      <c r="D161" s="62" t="s">
        <v>321</v>
      </c>
      <c r="E161" s="62" t="s">
        <v>524</v>
      </c>
      <c r="F161" s="62" t="s">
        <v>623</v>
      </c>
      <c r="G161" s="62" t="s">
        <v>633</v>
      </c>
      <c r="H161" s="16" t="s">
        <v>659</v>
      </c>
      <c r="I161" s="126">
        <v>67.180000000000007</v>
      </c>
      <c r="J161" s="107">
        <v>43555</v>
      </c>
      <c r="K161" s="72" t="s">
        <v>974</v>
      </c>
      <c r="L161" s="72" t="s">
        <v>927</v>
      </c>
      <c r="M161" s="106">
        <v>108109110</v>
      </c>
      <c r="N161" s="107">
        <v>43677</v>
      </c>
      <c r="O161" s="94" t="s">
        <v>973</v>
      </c>
      <c r="P161" s="7" t="s">
        <v>861</v>
      </c>
      <c r="Q161" s="125" t="s">
        <v>862</v>
      </c>
      <c r="R161" s="125" t="s">
        <v>862</v>
      </c>
      <c r="S161" s="125" t="s">
        <v>862</v>
      </c>
      <c r="T161" s="16" t="s">
        <v>1067</v>
      </c>
      <c r="U161" s="16"/>
      <c r="V161" s="157" t="e">
        <f>VLOOKUP(C161,[1]BPCL!$B$2:$F$118,4,FALSE)</f>
        <v>#N/A</v>
      </c>
      <c r="AA161" s="64"/>
    </row>
    <row r="162" spans="1:27" ht="55.15" customHeight="1">
      <c r="A162" s="117" t="s">
        <v>13</v>
      </c>
      <c r="B162" s="118" t="s">
        <v>237</v>
      </c>
      <c r="C162" s="119" t="s">
        <v>115</v>
      </c>
      <c r="D162" s="118" t="s">
        <v>325</v>
      </c>
      <c r="E162" s="118" t="s">
        <v>527</v>
      </c>
      <c r="F162" s="120" t="s">
        <v>629</v>
      </c>
      <c r="G162" s="121" t="s">
        <v>638</v>
      </c>
      <c r="H162" s="120" t="s">
        <v>659</v>
      </c>
      <c r="I162" s="122" t="s">
        <v>651</v>
      </c>
      <c r="J162" s="123">
        <v>43555</v>
      </c>
      <c r="K162" s="120" t="s">
        <v>928</v>
      </c>
      <c r="L162" s="120" t="s">
        <v>927</v>
      </c>
      <c r="M162" s="120">
        <v>115</v>
      </c>
      <c r="N162" s="123">
        <v>43677</v>
      </c>
      <c r="O162" s="137" t="s">
        <v>1000</v>
      </c>
      <c r="P162" s="125" t="s">
        <v>862</v>
      </c>
      <c r="Q162" s="125" t="s">
        <v>862</v>
      </c>
      <c r="R162" s="125" t="s">
        <v>862</v>
      </c>
      <c r="S162" s="125" t="s">
        <v>862</v>
      </c>
      <c r="T162" s="120"/>
      <c r="U162" s="120"/>
      <c r="V162" s="157" t="e">
        <f>VLOOKUP(C162,[1]BPCL!$B$2:$F$118,4,FALSE)</f>
        <v>#N/A</v>
      </c>
      <c r="AA162" s="64"/>
    </row>
    <row r="163" spans="1:27" ht="55.15" customHeight="1">
      <c r="A163" s="117" t="s">
        <v>13</v>
      </c>
      <c r="B163" s="118" t="s">
        <v>237</v>
      </c>
      <c r="C163" s="119" t="s">
        <v>116</v>
      </c>
      <c r="D163" s="118" t="s">
        <v>326</v>
      </c>
      <c r="E163" s="118" t="s">
        <v>528</v>
      </c>
      <c r="F163" s="120" t="s">
        <v>629</v>
      </c>
      <c r="G163" s="121" t="s">
        <v>638</v>
      </c>
      <c r="H163" s="120" t="s">
        <v>659</v>
      </c>
      <c r="I163" s="122" t="s">
        <v>651</v>
      </c>
      <c r="J163" s="123">
        <v>43555</v>
      </c>
      <c r="K163" s="120" t="s">
        <v>928</v>
      </c>
      <c r="L163" s="120" t="s">
        <v>927</v>
      </c>
      <c r="M163" s="120">
        <v>115</v>
      </c>
      <c r="N163" s="123">
        <v>43677</v>
      </c>
      <c r="O163" s="137" t="s">
        <v>1032</v>
      </c>
      <c r="P163" s="125" t="s">
        <v>862</v>
      </c>
      <c r="Q163" s="125" t="s">
        <v>862</v>
      </c>
      <c r="R163" s="125" t="s">
        <v>862</v>
      </c>
      <c r="S163" s="125" t="s">
        <v>862</v>
      </c>
      <c r="T163" s="120"/>
      <c r="U163" s="120"/>
      <c r="V163" s="157" t="e">
        <f>VLOOKUP(C163,[1]BPCL!$B$2:$F$118,4,FALSE)</f>
        <v>#N/A</v>
      </c>
      <c r="AA163" s="64"/>
    </row>
    <row r="164" spans="1:27" ht="55.15" customHeight="1">
      <c r="A164" s="117" t="s">
        <v>13</v>
      </c>
      <c r="B164" s="118" t="s">
        <v>237</v>
      </c>
      <c r="C164" s="119" t="s">
        <v>117</v>
      </c>
      <c r="D164" s="118" t="s">
        <v>327</v>
      </c>
      <c r="E164" s="118" t="s">
        <v>529</v>
      </c>
      <c r="F164" s="120" t="s">
        <v>629</v>
      </c>
      <c r="G164" s="121" t="s">
        <v>638</v>
      </c>
      <c r="H164" s="120" t="s">
        <v>659</v>
      </c>
      <c r="I164" s="122" t="s">
        <v>651</v>
      </c>
      <c r="J164" s="123">
        <v>43555</v>
      </c>
      <c r="K164" s="120" t="s">
        <v>928</v>
      </c>
      <c r="L164" s="120" t="s">
        <v>927</v>
      </c>
      <c r="M164" s="120">
        <v>115</v>
      </c>
      <c r="N164" s="123">
        <v>43677</v>
      </c>
      <c r="O164" s="137" t="s">
        <v>1000</v>
      </c>
      <c r="P164" s="125" t="s">
        <v>862</v>
      </c>
      <c r="Q164" s="125" t="s">
        <v>862</v>
      </c>
      <c r="R164" s="125" t="s">
        <v>862</v>
      </c>
      <c r="S164" s="125" t="s">
        <v>862</v>
      </c>
      <c r="T164" s="120"/>
      <c r="U164" s="120"/>
      <c r="V164" s="157" t="e">
        <f>VLOOKUP(C164,[1]BPCL!$B$2:$F$118,4,FALSE)</f>
        <v>#N/A</v>
      </c>
      <c r="AA164" s="64"/>
    </row>
    <row r="165" spans="1:27" ht="55.15" customHeight="1">
      <c r="A165" s="117" t="s">
        <v>13</v>
      </c>
      <c r="B165" s="118" t="s">
        <v>237</v>
      </c>
      <c r="C165" s="119" t="s">
        <v>118</v>
      </c>
      <c r="D165" s="118" t="s">
        <v>328</v>
      </c>
      <c r="E165" s="118" t="s">
        <v>530</v>
      </c>
      <c r="F165" s="120" t="s">
        <v>629</v>
      </c>
      <c r="G165" s="121" t="s">
        <v>638</v>
      </c>
      <c r="H165" s="120" t="s">
        <v>659</v>
      </c>
      <c r="I165" s="122" t="s">
        <v>651</v>
      </c>
      <c r="J165" s="123">
        <v>43555</v>
      </c>
      <c r="K165" s="120" t="s">
        <v>928</v>
      </c>
      <c r="L165" s="120" t="s">
        <v>927</v>
      </c>
      <c r="M165" s="120">
        <v>115</v>
      </c>
      <c r="N165" s="123">
        <v>43677</v>
      </c>
      <c r="O165" s="137" t="s">
        <v>1014</v>
      </c>
      <c r="P165" s="125" t="s">
        <v>862</v>
      </c>
      <c r="Q165" s="125" t="s">
        <v>862</v>
      </c>
      <c r="R165" s="125" t="s">
        <v>862</v>
      </c>
      <c r="S165" s="125" t="s">
        <v>862</v>
      </c>
      <c r="T165" s="120"/>
      <c r="U165" s="120"/>
      <c r="V165" s="157" t="e">
        <f>VLOOKUP(C165,[1]BPCL!$B$2:$F$118,4,FALSE)</f>
        <v>#N/A</v>
      </c>
      <c r="AA165" s="64"/>
    </row>
    <row r="166" spans="1:27" ht="55.15" customHeight="1">
      <c r="A166" s="117" t="s">
        <v>13</v>
      </c>
      <c r="B166" s="118" t="s">
        <v>237</v>
      </c>
      <c r="C166" s="119" t="s">
        <v>119</v>
      </c>
      <c r="D166" s="118" t="s">
        <v>329</v>
      </c>
      <c r="E166" s="118" t="s">
        <v>531</v>
      </c>
      <c r="F166" s="120" t="s">
        <v>629</v>
      </c>
      <c r="G166" s="121" t="s">
        <v>638</v>
      </c>
      <c r="H166" s="120" t="s">
        <v>659</v>
      </c>
      <c r="I166" s="122" t="s">
        <v>651</v>
      </c>
      <c r="J166" s="123">
        <v>43555</v>
      </c>
      <c r="K166" s="120" t="s">
        <v>928</v>
      </c>
      <c r="L166" s="120" t="s">
        <v>927</v>
      </c>
      <c r="M166" s="120">
        <v>115</v>
      </c>
      <c r="N166" s="123">
        <v>43677</v>
      </c>
      <c r="O166" s="137" t="s">
        <v>1032</v>
      </c>
      <c r="P166" s="125" t="s">
        <v>862</v>
      </c>
      <c r="Q166" s="125" t="s">
        <v>862</v>
      </c>
      <c r="R166" s="125" t="s">
        <v>862</v>
      </c>
      <c r="S166" s="125" t="s">
        <v>862</v>
      </c>
      <c r="T166" s="120"/>
      <c r="U166" s="120"/>
      <c r="V166" s="157" t="e">
        <f>VLOOKUP(C166,[1]BPCL!$B$2:$F$118,4,FALSE)</f>
        <v>#N/A</v>
      </c>
      <c r="AA166" s="64"/>
    </row>
    <row r="167" spans="1:27" ht="55.15" customHeight="1">
      <c r="A167" s="117" t="s">
        <v>13</v>
      </c>
      <c r="B167" s="118" t="s">
        <v>237</v>
      </c>
      <c r="C167" s="119" t="s">
        <v>120</v>
      </c>
      <c r="D167" s="118" t="s">
        <v>330</v>
      </c>
      <c r="E167" s="118" t="s">
        <v>532</v>
      </c>
      <c r="F167" s="120" t="s">
        <v>629</v>
      </c>
      <c r="G167" s="121" t="s">
        <v>638</v>
      </c>
      <c r="H167" s="120" t="s">
        <v>659</v>
      </c>
      <c r="I167" s="122" t="s">
        <v>651</v>
      </c>
      <c r="J167" s="123">
        <v>43555</v>
      </c>
      <c r="K167" s="120" t="s">
        <v>928</v>
      </c>
      <c r="L167" s="120" t="s">
        <v>927</v>
      </c>
      <c r="M167" s="120">
        <v>115</v>
      </c>
      <c r="N167" s="123">
        <v>43677</v>
      </c>
      <c r="O167" s="137" t="s">
        <v>1032</v>
      </c>
      <c r="P167" s="125" t="s">
        <v>862</v>
      </c>
      <c r="Q167" s="125" t="s">
        <v>862</v>
      </c>
      <c r="R167" s="125" t="s">
        <v>862</v>
      </c>
      <c r="S167" s="125" t="s">
        <v>862</v>
      </c>
      <c r="T167" s="120"/>
      <c r="U167" s="120"/>
      <c r="V167" s="157" t="e">
        <f>VLOOKUP(C167,[1]BPCL!$B$2:$F$118,4,FALSE)</f>
        <v>#N/A</v>
      </c>
      <c r="AA167" s="64"/>
    </row>
    <row r="168" spans="1:27" ht="55.15" customHeight="1">
      <c r="A168" s="117" t="s">
        <v>13</v>
      </c>
      <c r="B168" s="118" t="s">
        <v>237</v>
      </c>
      <c r="C168" s="119" t="s">
        <v>121</v>
      </c>
      <c r="D168" s="118" t="s">
        <v>331</v>
      </c>
      <c r="E168" s="118" t="s">
        <v>533</v>
      </c>
      <c r="F168" s="120" t="s">
        <v>629</v>
      </c>
      <c r="G168" s="121" t="s">
        <v>638</v>
      </c>
      <c r="H168" s="120" t="s">
        <v>659</v>
      </c>
      <c r="I168" s="122" t="s">
        <v>651</v>
      </c>
      <c r="J168" s="123">
        <v>43555</v>
      </c>
      <c r="K168" s="120" t="s">
        <v>928</v>
      </c>
      <c r="L168" s="120" t="s">
        <v>927</v>
      </c>
      <c r="M168" s="120">
        <v>115</v>
      </c>
      <c r="N168" s="123">
        <v>43677</v>
      </c>
      <c r="O168" s="137" t="s">
        <v>1000</v>
      </c>
      <c r="P168" s="125" t="s">
        <v>862</v>
      </c>
      <c r="Q168" s="125" t="s">
        <v>862</v>
      </c>
      <c r="R168" s="125" t="s">
        <v>862</v>
      </c>
      <c r="S168" s="125" t="s">
        <v>862</v>
      </c>
      <c r="T168" s="120"/>
      <c r="U168" s="120"/>
      <c r="V168" s="157" t="e">
        <f>VLOOKUP(C168,[1]BPCL!$B$2:$F$118,4,FALSE)</f>
        <v>#N/A</v>
      </c>
      <c r="AA168" s="64"/>
    </row>
    <row r="169" spans="1:27" ht="55.15" customHeight="1">
      <c r="A169" s="117" t="s">
        <v>13</v>
      </c>
      <c r="B169" s="118" t="s">
        <v>237</v>
      </c>
      <c r="C169" s="119" t="s">
        <v>122</v>
      </c>
      <c r="D169" s="118" t="s">
        <v>332</v>
      </c>
      <c r="E169" s="118" t="s">
        <v>534</v>
      </c>
      <c r="F169" s="120" t="s">
        <v>629</v>
      </c>
      <c r="G169" s="121" t="s">
        <v>638</v>
      </c>
      <c r="H169" s="120" t="s">
        <v>659</v>
      </c>
      <c r="I169" s="122" t="s">
        <v>651</v>
      </c>
      <c r="J169" s="123">
        <v>43555</v>
      </c>
      <c r="K169" s="120" t="s">
        <v>928</v>
      </c>
      <c r="L169" s="120" t="s">
        <v>927</v>
      </c>
      <c r="M169" s="120">
        <v>115</v>
      </c>
      <c r="N169" s="123">
        <v>43677</v>
      </c>
      <c r="O169" s="137" t="s">
        <v>1014</v>
      </c>
      <c r="P169" s="125" t="s">
        <v>862</v>
      </c>
      <c r="Q169" s="125" t="s">
        <v>862</v>
      </c>
      <c r="R169" s="125" t="s">
        <v>862</v>
      </c>
      <c r="S169" s="125" t="s">
        <v>862</v>
      </c>
      <c r="T169" s="120"/>
      <c r="U169" s="120"/>
      <c r="V169" s="157" t="e">
        <f>VLOOKUP(C169,[1]BPCL!$B$2:$F$118,4,FALSE)</f>
        <v>#N/A</v>
      </c>
      <c r="AA169" s="64"/>
    </row>
    <row r="170" spans="1:27" ht="55.15" customHeight="1">
      <c r="A170" s="117" t="s">
        <v>13</v>
      </c>
      <c r="B170" s="118" t="s">
        <v>237</v>
      </c>
      <c r="C170" s="119" t="s">
        <v>123</v>
      </c>
      <c r="D170" s="118" t="s">
        <v>333</v>
      </c>
      <c r="E170" s="118" t="s">
        <v>535</v>
      </c>
      <c r="F170" s="120" t="s">
        <v>629</v>
      </c>
      <c r="G170" s="121" t="s">
        <v>638</v>
      </c>
      <c r="H170" s="120" t="s">
        <v>659</v>
      </c>
      <c r="I170" s="122" t="s">
        <v>652</v>
      </c>
      <c r="J170" s="123">
        <v>43555</v>
      </c>
      <c r="K170" s="120"/>
      <c r="L170" s="120"/>
      <c r="M170" s="120"/>
      <c r="N170" s="120"/>
      <c r="O170" s="138"/>
      <c r="P170" s="125" t="s">
        <v>862</v>
      </c>
      <c r="Q170" s="125" t="s">
        <v>862</v>
      </c>
      <c r="R170" s="125" t="s">
        <v>862</v>
      </c>
      <c r="S170" s="125" t="s">
        <v>862</v>
      </c>
      <c r="T170" s="120"/>
      <c r="U170" s="120"/>
      <c r="V170" s="157" t="e">
        <f>VLOOKUP(C170,[1]BPCL!$B$2:$F$118,4,FALSE)</f>
        <v>#N/A</v>
      </c>
      <c r="AA170" s="64"/>
    </row>
    <row r="171" spans="1:27" ht="55.15" customHeight="1">
      <c r="A171" s="117" t="s">
        <v>13</v>
      </c>
      <c r="B171" s="118" t="s">
        <v>237</v>
      </c>
      <c r="C171" s="119" t="s">
        <v>124</v>
      </c>
      <c r="D171" s="118" t="s">
        <v>334</v>
      </c>
      <c r="E171" s="118" t="s">
        <v>536</v>
      </c>
      <c r="F171" s="120" t="s">
        <v>629</v>
      </c>
      <c r="G171" s="121" t="s">
        <v>638</v>
      </c>
      <c r="H171" s="120" t="s">
        <v>659</v>
      </c>
      <c r="I171" s="122" t="s">
        <v>652</v>
      </c>
      <c r="J171" s="123">
        <v>43555</v>
      </c>
      <c r="K171" s="120"/>
      <c r="L171" s="120"/>
      <c r="M171" s="120"/>
      <c r="N171" s="120"/>
      <c r="O171" s="138"/>
      <c r="P171" s="125" t="s">
        <v>862</v>
      </c>
      <c r="Q171" s="125" t="s">
        <v>862</v>
      </c>
      <c r="R171" s="125" t="s">
        <v>862</v>
      </c>
      <c r="S171" s="125" t="s">
        <v>862</v>
      </c>
      <c r="T171" s="120"/>
      <c r="U171" s="120"/>
      <c r="V171" s="157" t="e">
        <f>VLOOKUP(C171,[1]BPCL!$B$2:$F$118,4,FALSE)</f>
        <v>#N/A</v>
      </c>
      <c r="AA171" s="64"/>
    </row>
    <row r="172" spans="1:27" ht="55.15" customHeight="1">
      <c r="A172" s="61" t="s">
        <v>13</v>
      </c>
      <c r="B172" s="62" t="s">
        <v>237</v>
      </c>
      <c r="C172" s="63" t="s">
        <v>128</v>
      </c>
      <c r="D172" s="62" t="s">
        <v>336</v>
      </c>
      <c r="E172" s="62" t="s">
        <v>540</v>
      </c>
      <c r="F172" s="62" t="s">
        <v>620</v>
      </c>
      <c r="G172" s="62" t="s">
        <v>635</v>
      </c>
      <c r="H172" s="16" t="s">
        <v>659</v>
      </c>
      <c r="I172" s="126">
        <v>2</v>
      </c>
      <c r="J172" s="107">
        <v>43555</v>
      </c>
      <c r="K172" s="16" t="s">
        <v>928</v>
      </c>
      <c r="L172" s="16" t="s">
        <v>927</v>
      </c>
      <c r="M172" s="16">
        <v>115</v>
      </c>
      <c r="N172" s="107">
        <v>43677</v>
      </c>
      <c r="O172" s="94" t="s">
        <v>1035</v>
      </c>
      <c r="P172" s="125" t="s">
        <v>862</v>
      </c>
      <c r="Q172" s="125" t="s">
        <v>862</v>
      </c>
      <c r="R172" s="125" t="s">
        <v>862</v>
      </c>
      <c r="S172" s="125" t="s">
        <v>862</v>
      </c>
      <c r="T172" s="16"/>
      <c r="U172" s="16"/>
      <c r="V172" s="157" t="e">
        <f>VLOOKUP(C172,[1]BPCL!$B$2:$F$118,4,FALSE)</f>
        <v>#N/A</v>
      </c>
      <c r="W172" s="52" t="s">
        <v>861</v>
      </c>
      <c r="X172" s="27" t="s">
        <v>895</v>
      </c>
      <c r="Y172" s="27" t="s">
        <v>1101</v>
      </c>
      <c r="AA172" s="64"/>
    </row>
    <row r="173" spans="1:27" ht="55.15" customHeight="1">
      <c r="A173" s="61" t="s">
        <v>13</v>
      </c>
      <c r="B173" s="62" t="s">
        <v>237</v>
      </c>
      <c r="C173" s="63" t="s">
        <v>129</v>
      </c>
      <c r="D173" s="62" t="s">
        <v>337</v>
      </c>
      <c r="E173" s="62" t="s">
        <v>541</v>
      </c>
      <c r="F173" s="62" t="s">
        <v>623</v>
      </c>
      <c r="G173" s="62" t="s">
        <v>636</v>
      </c>
      <c r="H173" s="16" t="s">
        <v>659</v>
      </c>
      <c r="I173" s="126">
        <v>66.665999999999997</v>
      </c>
      <c r="J173" s="107">
        <v>43555</v>
      </c>
      <c r="K173" s="16" t="s">
        <v>928</v>
      </c>
      <c r="L173" s="16" t="s">
        <v>927</v>
      </c>
      <c r="M173" s="16">
        <v>108</v>
      </c>
      <c r="N173" s="107">
        <v>43677</v>
      </c>
      <c r="O173" s="94" t="s">
        <v>1035</v>
      </c>
      <c r="P173" s="125" t="s">
        <v>862</v>
      </c>
      <c r="Q173" s="125" t="s">
        <v>862</v>
      </c>
      <c r="R173" s="125" t="s">
        <v>862</v>
      </c>
      <c r="S173" s="125" t="s">
        <v>862</v>
      </c>
      <c r="T173" s="16"/>
      <c r="U173" s="16"/>
      <c r="V173" s="157" t="e">
        <f>VLOOKUP(C173,[1]BPCL!$B$2:$F$118,4,FALSE)</f>
        <v>#N/A</v>
      </c>
      <c r="W173" s="52" t="s">
        <v>861</v>
      </c>
      <c r="X173" s="27" t="s">
        <v>895</v>
      </c>
      <c r="Y173" s="27" t="s">
        <v>1103</v>
      </c>
      <c r="AA173" s="64"/>
    </row>
    <row r="174" spans="1:27" ht="55.15" customHeight="1">
      <c r="A174" s="61" t="s">
        <v>13</v>
      </c>
      <c r="B174" s="62" t="s">
        <v>237</v>
      </c>
      <c r="C174" s="63" t="s">
        <v>131</v>
      </c>
      <c r="D174" s="62" t="s">
        <v>339</v>
      </c>
      <c r="E174" s="62" t="s">
        <v>543</v>
      </c>
      <c r="F174" s="62" t="s">
        <v>620</v>
      </c>
      <c r="G174" s="62" t="s">
        <v>635</v>
      </c>
      <c r="H174" s="16" t="s">
        <v>659</v>
      </c>
      <c r="I174" s="126">
        <v>2</v>
      </c>
      <c r="J174" s="107">
        <v>43555</v>
      </c>
      <c r="K174" s="16" t="s">
        <v>928</v>
      </c>
      <c r="L174" s="16" t="s">
        <v>927</v>
      </c>
      <c r="M174" s="16">
        <v>115</v>
      </c>
      <c r="N174" s="107">
        <v>43677</v>
      </c>
      <c r="O174" s="94" t="s">
        <v>1035</v>
      </c>
      <c r="P174" s="125" t="s">
        <v>862</v>
      </c>
      <c r="Q174" s="125" t="s">
        <v>862</v>
      </c>
      <c r="R174" s="125" t="s">
        <v>862</v>
      </c>
      <c r="S174" s="125" t="s">
        <v>862</v>
      </c>
      <c r="T174" s="16"/>
      <c r="U174" s="16"/>
      <c r="V174" s="157" t="e">
        <f>VLOOKUP(C174,[1]BPCL!$B$2:$F$118,4,FALSE)</f>
        <v>#N/A</v>
      </c>
      <c r="AA174" s="64"/>
    </row>
    <row r="175" spans="1:27" ht="55.15" customHeight="1">
      <c r="A175" s="61" t="s">
        <v>13</v>
      </c>
      <c r="B175" s="62" t="s">
        <v>237</v>
      </c>
      <c r="C175" s="63" t="s">
        <v>132</v>
      </c>
      <c r="D175" s="62" t="s">
        <v>340</v>
      </c>
      <c r="E175" s="62" t="s">
        <v>544</v>
      </c>
      <c r="F175" s="62" t="s">
        <v>623</v>
      </c>
      <c r="G175" s="62" t="s">
        <v>636</v>
      </c>
      <c r="H175" s="16" t="s">
        <v>659</v>
      </c>
      <c r="I175" s="126">
        <v>66.66</v>
      </c>
      <c r="J175" s="107">
        <v>43555</v>
      </c>
      <c r="K175" s="16" t="s">
        <v>928</v>
      </c>
      <c r="L175" s="16" t="s">
        <v>927</v>
      </c>
      <c r="M175" s="16">
        <v>108</v>
      </c>
      <c r="N175" s="107">
        <v>43677</v>
      </c>
      <c r="O175" s="94" t="s">
        <v>1035</v>
      </c>
      <c r="P175" s="125" t="s">
        <v>862</v>
      </c>
      <c r="Q175" s="7" t="s">
        <v>861</v>
      </c>
      <c r="R175" s="125" t="s">
        <v>862</v>
      </c>
      <c r="S175" s="125" t="s">
        <v>862</v>
      </c>
      <c r="T175" s="16"/>
      <c r="U175" s="16"/>
      <c r="V175" s="157" t="e">
        <f>VLOOKUP(C175,[1]BPCL!$B$2:$F$118,4,FALSE)</f>
        <v>#N/A</v>
      </c>
      <c r="W175" s="52" t="s">
        <v>861</v>
      </c>
      <c r="X175" s="27" t="s">
        <v>895</v>
      </c>
      <c r="Y175" s="27" t="s">
        <v>1103</v>
      </c>
      <c r="AA175" s="64"/>
    </row>
    <row r="176" spans="1:27" ht="55.15" customHeight="1">
      <c r="A176" s="117" t="s">
        <v>13</v>
      </c>
      <c r="B176" s="118" t="s">
        <v>228</v>
      </c>
      <c r="C176" s="119" t="s">
        <v>133</v>
      </c>
      <c r="D176" s="118" t="s">
        <v>341</v>
      </c>
      <c r="E176" s="118" t="s">
        <v>545</v>
      </c>
      <c r="F176" s="118" t="s">
        <v>629</v>
      </c>
      <c r="G176" s="121" t="s">
        <v>638</v>
      </c>
      <c r="H176" s="120" t="s">
        <v>659</v>
      </c>
      <c r="I176" s="122" t="s">
        <v>651</v>
      </c>
      <c r="J176" s="123">
        <v>43555</v>
      </c>
      <c r="K176" s="120" t="s">
        <v>992</v>
      </c>
      <c r="L176" s="120" t="s">
        <v>990</v>
      </c>
      <c r="M176" s="120">
        <v>1</v>
      </c>
      <c r="N176" s="133">
        <v>42457</v>
      </c>
      <c r="O176" s="137" t="s">
        <v>991</v>
      </c>
      <c r="P176" s="125" t="s">
        <v>862</v>
      </c>
      <c r="Q176" s="125" t="s">
        <v>861</v>
      </c>
      <c r="R176" s="125" t="s">
        <v>862</v>
      </c>
      <c r="S176" s="125" t="s">
        <v>862</v>
      </c>
      <c r="T176" s="120"/>
      <c r="U176" s="120"/>
      <c r="V176" s="157" t="e">
        <f>VLOOKUP(C176,[1]BPCL!$B$2:$F$118,4,FALSE)</f>
        <v>#N/A</v>
      </c>
      <c r="W176" s="52" t="s">
        <v>861</v>
      </c>
      <c r="X176" s="27" t="s">
        <v>893</v>
      </c>
      <c r="Y176" s="27" t="s">
        <v>1072</v>
      </c>
      <c r="AA176" s="64"/>
    </row>
    <row r="177" spans="1:27" ht="55.15" customHeight="1">
      <c r="A177" s="117" t="s">
        <v>13</v>
      </c>
      <c r="B177" s="118" t="s">
        <v>228</v>
      </c>
      <c r="C177" s="119" t="s">
        <v>134</v>
      </c>
      <c r="D177" s="118" t="s">
        <v>342</v>
      </c>
      <c r="E177" s="118" t="s">
        <v>546</v>
      </c>
      <c r="F177" s="120" t="s">
        <v>629</v>
      </c>
      <c r="G177" s="121" t="s">
        <v>638</v>
      </c>
      <c r="H177" s="120" t="s">
        <v>659</v>
      </c>
      <c r="I177" s="122" t="s">
        <v>651</v>
      </c>
      <c r="J177" s="123">
        <v>43555</v>
      </c>
      <c r="K177" s="120" t="s">
        <v>928</v>
      </c>
      <c r="L177" s="120" t="s">
        <v>927</v>
      </c>
      <c r="M177" s="120">
        <v>135</v>
      </c>
      <c r="N177" s="123">
        <v>43677</v>
      </c>
      <c r="O177" s="137" t="s">
        <v>926</v>
      </c>
      <c r="P177" s="125" t="s">
        <v>862</v>
      </c>
      <c r="Q177" s="125" t="s">
        <v>862</v>
      </c>
      <c r="R177" s="125" t="s">
        <v>862</v>
      </c>
      <c r="S177" s="125" t="s">
        <v>862</v>
      </c>
      <c r="T177" s="120"/>
      <c r="U177" s="120"/>
      <c r="V177" s="157" t="e">
        <f>VLOOKUP(C177,[1]BPCL!$B$2:$F$118,4,FALSE)</f>
        <v>#N/A</v>
      </c>
      <c r="AA177" s="64"/>
    </row>
    <row r="178" spans="1:27" ht="55.15" customHeight="1">
      <c r="A178" s="117" t="s">
        <v>13</v>
      </c>
      <c r="B178" s="118" t="s">
        <v>228</v>
      </c>
      <c r="C178" s="119" t="s">
        <v>135</v>
      </c>
      <c r="D178" s="118" t="s">
        <v>343</v>
      </c>
      <c r="E178" s="118" t="s">
        <v>547</v>
      </c>
      <c r="F178" s="120" t="s">
        <v>629</v>
      </c>
      <c r="G178" s="121" t="s">
        <v>638</v>
      </c>
      <c r="H178" s="120" t="s">
        <v>659</v>
      </c>
      <c r="I178" s="122" t="s">
        <v>652</v>
      </c>
      <c r="J178" s="123">
        <v>43555</v>
      </c>
      <c r="K178" s="120"/>
      <c r="L178" s="120"/>
      <c r="M178" s="120"/>
      <c r="N178" s="123"/>
      <c r="O178" s="137"/>
      <c r="P178" s="125" t="s">
        <v>862</v>
      </c>
      <c r="Q178" s="125" t="s">
        <v>862</v>
      </c>
      <c r="R178" s="125" t="s">
        <v>862</v>
      </c>
      <c r="S178" s="125" t="s">
        <v>862</v>
      </c>
      <c r="T178" s="120"/>
      <c r="U178" s="120"/>
      <c r="V178" s="157" t="e">
        <f>VLOOKUP(C178,[1]BPCL!$B$2:$F$118,4,FALSE)</f>
        <v>#N/A</v>
      </c>
      <c r="W178" s="52" t="s">
        <v>861</v>
      </c>
      <c r="X178" s="27" t="s">
        <v>892</v>
      </c>
      <c r="Y178" s="27" t="s">
        <v>1093</v>
      </c>
      <c r="AA178" s="64"/>
    </row>
    <row r="179" spans="1:27" ht="55.15" customHeight="1">
      <c r="A179" s="117" t="s">
        <v>13</v>
      </c>
      <c r="B179" s="118" t="s">
        <v>228</v>
      </c>
      <c r="C179" s="119" t="s">
        <v>136</v>
      </c>
      <c r="D179" s="118" t="s">
        <v>344</v>
      </c>
      <c r="E179" s="118" t="s">
        <v>548</v>
      </c>
      <c r="F179" s="120" t="s">
        <v>629</v>
      </c>
      <c r="G179" s="121" t="s">
        <v>638</v>
      </c>
      <c r="H179" s="120" t="s">
        <v>659</v>
      </c>
      <c r="I179" s="122" t="s">
        <v>651</v>
      </c>
      <c r="J179" s="123">
        <v>43555</v>
      </c>
      <c r="K179" s="120" t="s">
        <v>1045</v>
      </c>
      <c r="L179" s="120" t="s">
        <v>1046</v>
      </c>
      <c r="M179" s="120">
        <v>1</v>
      </c>
      <c r="N179" s="123">
        <v>42032</v>
      </c>
      <c r="O179" s="138" t="s">
        <v>344</v>
      </c>
      <c r="P179" s="125" t="s">
        <v>862</v>
      </c>
      <c r="Q179" s="125" t="s">
        <v>862</v>
      </c>
      <c r="R179" s="125" t="s">
        <v>862</v>
      </c>
      <c r="S179" s="125" t="s">
        <v>862</v>
      </c>
      <c r="T179" s="120"/>
      <c r="U179" s="120"/>
      <c r="V179" s="157" t="e">
        <f>VLOOKUP(C179,[1]BPCL!$B$2:$F$118,4,FALSE)</f>
        <v>#N/A</v>
      </c>
      <c r="AA179" s="64"/>
    </row>
    <row r="180" spans="1:27" ht="55.15" customHeight="1">
      <c r="A180" s="117" t="s">
        <v>13</v>
      </c>
      <c r="B180" s="118" t="s">
        <v>228</v>
      </c>
      <c r="C180" s="119" t="s">
        <v>137</v>
      </c>
      <c r="D180" s="118" t="s">
        <v>345</v>
      </c>
      <c r="E180" s="118" t="s">
        <v>549</v>
      </c>
      <c r="F180" s="120" t="s">
        <v>629</v>
      </c>
      <c r="G180" s="121" t="s">
        <v>638</v>
      </c>
      <c r="H180" s="120" t="s">
        <v>659</v>
      </c>
      <c r="I180" s="122" t="s">
        <v>651</v>
      </c>
      <c r="J180" s="123">
        <v>43555</v>
      </c>
      <c r="K180" s="120" t="s">
        <v>928</v>
      </c>
      <c r="L180" s="120" t="s">
        <v>927</v>
      </c>
      <c r="M180" s="120">
        <v>24</v>
      </c>
      <c r="N180" s="123">
        <v>43677</v>
      </c>
      <c r="O180" s="137" t="s">
        <v>1191</v>
      </c>
      <c r="P180" s="125" t="s">
        <v>862</v>
      </c>
      <c r="Q180" s="125" t="s">
        <v>862</v>
      </c>
      <c r="R180" s="125" t="s">
        <v>862</v>
      </c>
      <c r="S180" s="125" t="s">
        <v>862</v>
      </c>
      <c r="T180" s="120"/>
      <c r="U180" s="120"/>
      <c r="V180" s="157" t="e">
        <f>VLOOKUP(C180,[1]BPCL!$B$2:$F$118,4,FALSE)</f>
        <v>#N/A</v>
      </c>
      <c r="AA180" s="64"/>
    </row>
    <row r="181" spans="1:27" ht="55.15" customHeight="1">
      <c r="A181" s="117" t="s">
        <v>13</v>
      </c>
      <c r="B181" s="118" t="s">
        <v>228</v>
      </c>
      <c r="C181" s="119" t="s">
        <v>138</v>
      </c>
      <c r="D181" s="118" t="s">
        <v>346</v>
      </c>
      <c r="E181" s="118" t="s">
        <v>550</v>
      </c>
      <c r="F181" s="120" t="s">
        <v>629</v>
      </c>
      <c r="G181" s="121" t="s">
        <v>638</v>
      </c>
      <c r="H181" s="120" t="s">
        <v>659</v>
      </c>
      <c r="I181" s="122" t="s">
        <v>651</v>
      </c>
      <c r="J181" s="123">
        <v>43555</v>
      </c>
      <c r="K181" s="134" t="s">
        <v>1163</v>
      </c>
      <c r="L181" s="120" t="s">
        <v>1046</v>
      </c>
      <c r="M181" s="120">
        <v>6</v>
      </c>
      <c r="N181" s="123">
        <v>42032</v>
      </c>
      <c r="O181" s="138" t="s">
        <v>1164</v>
      </c>
      <c r="P181" s="125" t="s">
        <v>862</v>
      </c>
      <c r="Q181" s="125" t="s">
        <v>862</v>
      </c>
      <c r="R181" s="125" t="s">
        <v>862</v>
      </c>
      <c r="S181" s="125" t="s">
        <v>862</v>
      </c>
      <c r="T181" s="120"/>
      <c r="U181" s="120"/>
      <c r="V181" s="157" t="e">
        <f>VLOOKUP(C181,[1]BPCL!$B$2:$F$118,4,FALSE)</f>
        <v>#N/A</v>
      </c>
      <c r="W181" s="52" t="s">
        <v>861</v>
      </c>
      <c r="X181" s="27" t="s">
        <v>890</v>
      </c>
      <c r="Y181" s="27" t="s">
        <v>1070</v>
      </c>
      <c r="AA181" s="64"/>
    </row>
    <row r="182" spans="1:27" ht="55.15" customHeight="1">
      <c r="A182" s="117" t="s">
        <v>13</v>
      </c>
      <c r="B182" s="118" t="s">
        <v>228</v>
      </c>
      <c r="C182" s="119" t="s">
        <v>139</v>
      </c>
      <c r="D182" s="118" t="s">
        <v>347</v>
      </c>
      <c r="E182" s="118" t="s">
        <v>551</v>
      </c>
      <c r="F182" s="120" t="s">
        <v>629</v>
      </c>
      <c r="G182" s="121" t="s">
        <v>638</v>
      </c>
      <c r="H182" s="120" t="s">
        <v>659</v>
      </c>
      <c r="I182" s="122" t="s">
        <v>651</v>
      </c>
      <c r="J182" s="123">
        <v>43555</v>
      </c>
      <c r="K182" s="120" t="s">
        <v>928</v>
      </c>
      <c r="L182" s="120" t="s">
        <v>927</v>
      </c>
      <c r="M182" s="120">
        <v>124</v>
      </c>
      <c r="N182" s="123">
        <v>43677</v>
      </c>
      <c r="O182" s="137" t="s">
        <v>1044</v>
      </c>
      <c r="P182" s="125" t="s">
        <v>862</v>
      </c>
      <c r="Q182" s="125" t="s">
        <v>862</v>
      </c>
      <c r="R182" s="125" t="s">
        <v>862</v>
      </c>
      <c r="S182" s="125" t="s">
        <v>862</v>
      </c>
      <c r="T182" s="120"/>
      <c r="U182" s="120"/>
      <c r="V182" s="157" t="e">
        <f>VLOOKUP(C182,[1]BPCL!$B$2:$F$118,4,FALSE)</f>
        <v>#N/A</v>
      </c>
      <c r="AA182" s="64"/>
    </row>
    <row r="183" spans="1:27" ht="55.15" customHeight="1">
      <c r="A183" s="117" t="s">
        <v>13</v>
      </c>
      <c r="B183" s="118" t="s">
        <v>228</v>
      </c>
      <c r="C183" s="119" t="s">
        <v>140</v>
      </c>
      <c r="D183" s="118" t="s">
        <v>348</v>
      </c>
      <c r="E183" s="118" t="s">
        <v>552</v>
      </c>
      <c r="F183" s="120" t="s">
        <v>629</v>
      </c>
      <c r="G183" s="121" t="s">
        <v>638</v>
      </c>
      <c r="H183" s="120" t="s">
        <v>659</v>
      </c>
      <c r="I183" s="122" t="s">
        <v>652</v>
      </c>
      <c r="J183" s="123">
        <v>43555</v>
      </c>
      <c r="K183" s="120"/>
      <c r="L183" s="120"/>
      <c r="M183" s="120"/>
      <c r="N183" s="120"/>
      <c r="O183" s="138"/>
      <c r="P183" s="125" t="s">
        <v>862</v>
      </c>
      <c r="Q183" s="125" t="s">
        <v>862</v>
      </c>
      <c r="R183" s="125" t="s">
        <v>862</v>
      </c>
      <c r="S183" s="125" t="s">
        <v>862</v>
      </c>
      <c r="T183" s="120"/>
      <c r="U183" s="120"/>
      <c r="V183" s="157" t="e">
        <f>VLOOKUP(C183,[1]BPCL!$B$2:$F$118,4,FALSE)</f>
        <v>#N/A</v>
      </c>
      <c r="W183" s="52" t="s">
        <v>861</v>
      </c>
      <c r="X183" s="27" t="s">
        <v>891</v>
      </c>
      <c r="Y183" s="27" t="s">
        <v>1072</v>
      </c>
      <c r="AA183" s="64"/>
    </row>
    <row r="184" spans="1:27" ht="55.15" customHeight="1">
      <c r="A184" s="117" t="s">
        <v>13</v>
      </c>
      <c r="B184" s="118" t="s">
        <v>228</v>
      </c>
      <c r="C184" s="119" t="s">
        <v>141</v>
      </c>
      <c r="D184" s="118" t="s">
        <v>349</v>
      </c>
      <c r="E184" s="118" t="s">
        <v>553</v>
      </c>
      <c r="F184" s="120" t="s">
        <v>629</v>
      </c>
      <c r="G184" s="121" t="s">
        <v>638</v>
      </c>
      <c r="H184" s="120" t="s">
        <v>659</v>
      </c>
      <c r="I184" s="122" t="s">
        <v>651</v>
      </c>
      <c r="J184" s="123">
        <v>43555</v>
      </c>
      <c r="K184" s="120" t="s">
        <v>1170</v>
      </c>
      <c r="L184" s="120" t="s">
        <v>1054</v>
      </c>
      <c r="M184" s="120" t="s">
        <v>1171</v>
      </c>
      <c r="N184" s="135">
        <v>43784</v>
      </c>
      <c r="O184" s="137" t="s">
        <v>1169</v>
      </c>
      <c r="P184" s="125" t="s">
        <v>862</v>
      </c>
      <c r="Q184" s="125" t="s">
        <v>862</v>
      </c>
      <c r="R184" s="125" t="s">
        <v>862</v>
      </c>
      <c r="S184" s="125" t="s">
        <v>862</v>
      </c>
      <c r="T184" s="120"/>
      <c r="U184" s="120"/>
      <c r="V184" s="157" t="e">
        <f>VLOOKUP(C184,[1]BPCL!$B$2:$F$118,4,FALSE)</f>
        <v>#N/A</v>
      </c>
      <c r="W184" s="52" t="s">
        <v>861</v>
      </c>
      <c r="X184" s="27" t="s">
        <v>893</v>
      </c>
      <c r="Y184" s="27" t="s">
        <v>1069</v>
      </c>
      <c r="AA184" s="64"/>
    </row>
    <row r="185" spans="1:27" ht="55.15" customHeight="1">
      <c r="A185" s="117" t="s">
        <v>13</v>
      </c>
      <c r="B185" s="118" t="s">
        <v>228</v>
      </c>
      <c r="C185" s="119" t="s">
        <v>142</v>
      </c>
      <c r="D185" s="118" t="s">
        <v>350</v>
      </c>
      <c r="E185" s="118" t="s">
        <v>554</v>
      </c>
      <c r="F185" s="120" t="s">
        <v>629</v>
      </c>
      <c r="G185" s="121" t="s">
        <v>638</v>
      </c>
      <c r="H185" s="120" t="s">
        <v>659</v>
      </c>
      <c r="I185" s="122" t="s">
        <v>651</v>
      </c>
      <c r="J185" s="123">
        <v>43555</v>
      </c>
      <c r="K185" s="120" t="s">
        <v>928</v>
      </c>
      <c r="L185" s="120" t="s">
        <v>927</v>
      </c>
      <c r="M185" s="120">
        <v>143</v>
      </c>
      <c r="N185" s="123">
        <v>43677</v>
      </c>
      <c r="O185" s="137" t="s">
        <v>1010</v>
      </c>
      <c r="P185" s="125" t="s">
        <v>862</v>
      </c>
      <c r="Q185" s="125" t="s">
        <v>862</v>
      </c>
      <c r="R185" s="125" t="s">
        <v>862</v>
      </c>
      <c r="S185" s="125" t="s">
        <v>862</v>
      </c>
      <c r="T185" s="120"/>
      <c r="U185" s="120"/>
      <c r="V185" s="157" t="e">
        <f>VLOOKUP(C185,[1]BPCL!$B$2:$F$118,4,FALSE)</f>
        <v>#N/A</v>
      </c>
      <c r="W185" s="52" t="s">
        <v>861</v>
      </c>
      <c r="X185" s="27" t="s">
        <v>892</v>
      </c>
      <c r="Y185" s="27" t="s">
        <v>1072</v>
      </c>
      <c r="AA185" s="64"/>
    </row>
    <row r="186" spans="1:27" ht="55.15" customHeight="1">
      <c r="A186" s="117" t="s">
        <v>13</v>
      </c>
      <c r="B186" s="118" t="s">
        <v>228</v>
      </c>
      <c r="C186" s="119" t="s">
        <v>143</v>
      </c>
      <c r="D186" s="118" t="s">
        <v>351</v>
      </c>
      <c r="E186" s="118" t="s">
        <v>555</v>
      </c>
      <c r="F186" s="120" t="s">
        <v>629</v>
      </c>
      <c r="G186" s="121" t="s">
        <v>638</v>
      </c>
      <c r="H186" s="120" t="s">
        <v>659</v>
      </c>
      <c r="I186" s="122" t="s">
        <v>652</v>
      </c>
      <c r="J186" s="123">
        <v>43555</v>
      </c>
      <c r="K186" s="120"/>
      <c r="L186" s="120"/>
      <c r="M186" s="120"/>
      <c r="N186" s="120"/>
      <c r="O186" s="138"/>
      <c r="P186" s="125" t="s">
        <v>862</v>
      </c>
      <c r="Q186" s="125" t="s">
        <v>862</v>
      </c>
      <c r="R186" s="125" t="s">
        <v>862</v>
      </c>
      <c r="S186" s="125" t="s">
        <v>862</v>
      </c>
      <c r="T186" s="120"/>
      <c r="U186" s="120"/>
      <c r="V186" s="157" t="e">
        <f>VLOOKUP(C186,[1]BPCL!$B$2:$F$118,4,FALSE)</f>
        <v>#N/A</v>
      </c>
      <c r="AA186" s="64"/>
    </row>
    <row r="187" spans="1:27" ht="55.15" customHeight="1">
      <c r="A187" s="117" t="s">
        <v>13</v>
      </c>
      <c r="B187" s="118" t="s">
        <v>228</v>
      </c>
      <c r="C187" s="119" t="s">
        <v>144</v>
      </c>
      <c r="D187" s="118" t="s">
        <v>352</v>
      </c>
      <c r="E187" s="118" t="s">
        <v>556</v>
      </c>
      <c r="F187" s="120" t="s">
        <v>629</v>
      </c>
      <c r="G187" s="121" t="s">
        <v>638</v>
      </c>
      <c r="H187" s="120" t="s">
        <v>659</v>
      </c>
      <c r="I187" s="122" t="s">
        <v>652</v>
      </c>
      <c r="J187" s="123">
        <v>43555</v>
      </c>
      <c r="K187" s="120"/>
      <c r="L187" s="120"/>
      <c r="M187" s="120"/>
      <c r="N187" s="120"/>
      <c r="O187" s="138"/>
      <c r="P187" s="125" t="s">
        <v>862</v>
      </c>
      <c r="Q187" s="125" t="s">
        <v>862</v>
      </c>
      <c r="R187" s="125" t="s">
        <v>862</v>
      </c>
      <c r="S187" s="125" t="s">
        <v>862</v>
      </c>
      <c r="T187" s="120"/>
      <c r="U187" s="120"/>
      <c r="V187" s="157" t="e">
        <f>VLOOKUP(C187,[1]BPCL!$B$2:$F$118,4,FALSE)</f>
        <v>#N/A</v>
      </c>
      <c r="AA187" s="64"/>
    </row>
    <row r="188" spans="1:27" ht="55.15" customHeight="1">
      <c r="A188" s="117" t="s">
        <v>13</v>
      </c>
      <c r="B188" s="118" t="s">
        <v>228</v>
      </c>
      <c r="C188" s="119" t="s">
        <v>145</v>
      </c>
      <c r="D188" s="118" t="s">
        <v>353</v>
      </c>
      <c r="E188" s="118" t="s">
        <v>557</v>
      </c>
      <c r="F188" s="120" t="s">
        <v>629</v>
      </c>
      <c r="G188" s="121" t="s">
        <v>638</v>
      </c>
      <c r="H188" s="120" t="s">
        <v>659</v>
      </c>
      <c r="I188" s="122" t="s">
        <v>651</v>
      </c>
      <c r="J188" s="123">
        <v>43555</v>
      </c>
      <c r="K188" s="120" t="s">
        <v>992</v>
      </c>
      <c r="L188" s="124" t="s">
        <v>990</v>
      </c>
      <c r="M188" s="120">
        <v>1</v>
      </c>
      <c r="N188" s="133">
        <v>42457</v>
      </c>
      <c r="O188" s="137" t="s">
        <v>1133</v>
      </c>
      <c r="P188" s="125" t="s">
        <v>862</v>
      </c>
      <c r="Q188" s="125" t="s">
        <v>862</v>
      </c>
      <c r="R188" s="125" t="s">
        <v>862</v>
      </c>
      <c r="S188" s="125" t="s">
        <v>862</v>
      </c>
      <c r="T188" s="120"/>
      <c r="U188" s="120"/>
      <c r="V188" s="157" t="e">
        <f>VLOOKUP(C188,[1]BPCL!$B$2:$F$118,4,FALSE)</f>
        <v>#N/A</v>
      </c>
      <c r="W188" s="52" t="s">
        <v>861</v>
      </c>
      <c r="X188" s="27" t="s">
        <v>891</v>
      </c>
      <c r="Y188" s="27" t="s">
        <v>1081</v>
      </c>
      <c r="AA188" s="64"/>
    </row>
    <row r="189" spans="1:27" ht="55.15" customHeight="1">
      <c r="A189" s="117" t="s">
        <v>13</v>
      </c>
      <c r="B189" s="118" t="s">
        <v>228</v>
      </c>
      <c r="C189" s="119" t="s">
        <v>146</v>
      </c>
      <c r="D189" s="118" t="s">
        <v>354</v>
      </c>
      <c r="E189" s="118" t="s">
        <v>558</v>
      </c>
      <c r="F189" s="120" t="s">
        <v>629</v>
      </c>
      <c r="G189" s="121" t="s">
        <v>638</v>
      </c>
      <c r="H189" s="120" t="s">
        <v>659</v>
      </c>
      <c r="I189" s="122" t="s">
        <v>652</v>
      </c>
      <c r="J189" s="123">
        <v>43555</v>
      </c>
      <c r="K189" s="120"/>
      <c r="L189" s="120"/>
      <c r="M189" s="120"/>
      <c r="N189" s="120"/>
      <c r="O189" s="138"/>
      <c r="P189" s="125" t="s">
        <v>862</v>
      </c>
      <c r="Q189" s="125" t="s">
        <v>862</v>
      </c>
      <c r="R189" s="125" t="s">
        <v>862</v>
      </c>
      <c r="S189" s="125" t="s">
        <v>862</v>
      </c>
      <c r="T189" s="120"/>
      <c r="U189" s="120"/>
      <c r="V189" s="157" t="e">
        <f>VLOOKUP(C189,[1]BPCL!$B$2:$F$118,4,FALSE)</f>
        <v>#N/A</v>
      </c>
      <c r="AA189" s="64"/>
    </row>
    <row r="190" spans="1:27" ht="55.15" customHeight="1">
      <c r="A190" s="117" t="s">
        <v>13</v>
      </c>
      <c r="B190" s="118" t="s">
        <v>228</v>
      </c>
      <c r="C190" s="119" t="s">
        <v>147</v>
      </c>
      <c r="D190" s="118" t="s">
        <v>355</v>
      </c>
      <c r="E190" s="118" t="s">
        <v>559</v>
      </c>
      <c r="F190" s="120" t="s">
        <v>629</v>
      </c>
      <c r="G190" s="121" t="s">
        <v>638</v>
      </c>
      <c r="H190" s="120" t="s">
        <v>659</v>
      </c>
      <c r="I190" s="122" t="s">
        <v>651</v>
      </c>
      <c r="J190" s="123">
        <v>43555</v>
      </c>
      <c r="K190" s="120" t="s">
        <v>928</v>
      </c>
      <c r="L190" s="120" t="s">
        <v>927</v>
      </c>
      <c r="M190" s="120">
        <v>339</v>
      </c>
      <c r="N190" s="123">
        <v>43677</v>
      </c>
      <c r="O190" s="137" t="s">
        <v>1145</v>
      </c>
      <c r="P190" s="125" t="s">
        <v>862</v>
      </c>
      <c r="Q190" s="125" t="s">
        <v>862</v>
      </c>
      <c r="R190" s="125" t="s">
        <v>862</v>
      </c>
      <c r="S190" s="125" t="s">
        <v>862</v>
      </c>
      <c r="T190" s="120"/>
      <c r="U190" s="120"/>
      <c r="V190" s="157" t="e">
        <f>VLOOKUP(C190,[1]BPCL!$B$2:$F$118,4,FALSE)</f>
        <v>#N/A</v>
      </c>
      <c r="W190" s="52" t="s">
        <v>861</v>
      </c>
      <c r="X190" s="27" t="s">
        <v>891</v>
      </c>
      <c r="Y190" s="27" t="s">
        <v>1072</v>
      </c>
      <c r="AA190" s="64"/>
    </row>
    <row r="191" spans="1:27" ht="55.15" customHeight="1">
      <c r="A191" s="117" t="s">
        <v>13</v>
      </c>
      <c r="B191" s="118" t="s">
        <v>228</v>
      </c>
      <c r="C191" s="119" t="s">
        <v>148</v>
      </c>
      <c r="D191" s="118" t="s">
        <v>356</v>
      </c>
      <c r="E191" s="118" t="s">
        <v>560</v>
      </c>
      <c r="F191" s="120" t="s">
        <v>629</v>
      </c>
      <c r="G191" s="121" t="s">
        <v>638</v>
      </c>
      <c r="H191" s="120" t="s">
        <v>659</v>
      </c>
      <c r="I191" s="122" t="s">
        <v>652</v>
      </c>
      <c r="J191" s="123">
        <v>43555</v>
      </c>
      <c r="K191" s="120"/>
      <c r="L191" s="120"/>
      <c r="M191" s="120"/>
      <c r="N191" s="120"/>
      <c r="O191" s="138"/>
      <c r="P191" s="125" t="s">
        <v>862</v>
      </c>
      <c r="Q191" s="125" t="s">
        <v>862</v>
      </c>
      <c r="R191" s="125" t="s">
        <v>862</v>
      </c>
      <c r="S191" s="125" t="s">
        <v>862</v>
      </c>
      <c r="T191" s="120"/>
      <c r="U191" s="120"/>
      <c r="V191" s="157" t="e">
        <f>VLOOKUP(C191,[1]BPCL!$B$2:$F$118,4,FALSE)</f>
        <v>#N/A</v>
      </c>
      <c r="W191" s="52" t="s">
        <v>861</v>
      </c>
      <c r="X191" s="27" t="s">
        <v>891</v>
      </c>
      <c r="Y191" s="27" t="s">
        <v>1072</v>
      </c>
      <c r="AA191" s="64"/>
    </row>
    <row r="192" spans="1:27" ht="55.15" customHeight="1">
      <c r="A192" s="61" t="s">
        <v>13</v>
      </c>
      <c r="B192" s="62" t="s">
        <v>228</v>
      </c>
      <c r="C192" s="63" t="s">
        <v>1208</v>
      </c>
      <c r="D192" s="62" t="s">
        <v>357</v>
      </c>
      <c r="E192" s="62" t="s">
        <v>561</v>
      </c>
      <c r="F192" s="62" t="s">
        <v>620</v>
      </c>
      <c r="G192" s="62" t="s">
        <v>867</v>
      </c>
      <c r="H192" s="16" t="s">
        <v>659</v>
      </c>
      <c r="I192" s="126"/>
      <c r="J192" s="107">
        <v>43555</v>
      </c>
      <c r="K192" s="16"/>
      <c r="L192" s="16"/>
      <c r="M192" s="16"/>
      <c r="N192" s="16"/>
      <c r="O192" s="113"/>
      <c r="P192" s="125" t="s">
        <v>862</v>
      </c>
      <c r="Q192" s="125" t="s">
        <v>862</v>
      </c>
      <c r="R192" s="125" t="s">
        <v>862</v>
      </c>
      <c r="S192" s="125" t="s">
        <v>862</v>
      </c>
      <c r="T192" s="16"/>
      <c r="U192" s="16"/>
      <c r="V192" s="157" t="e">
        <f>VLOOKUP(C192,[1]BPCL!$B$2:$F$118,4,FALSE)</f>
        <v>#N/A</v>
      </c>
      <c r="AA192" s="64"/>
    </row>
    <row r="193" spans="1:27" ht="55.15" customHeight="1">
      <c r="A193" s="117" t="s">
        <v>13</v>
      </c>
      <c r="B193" s="118" t="s">
        <v>229</v>
      </c>
      <c r="C193" s="119" t="s">
        <v>149</v>
      </c>
      <c r="D193" s="118" t="s">
        <v>358</v>
      </c>
      <c r="E193" s="118" t="s">
        <v>562</v>
      </c>
      <c r="F193" s="120" t="s">
        <v>629</v>
      </c>
      <c r="G193" s="121" t="s">
        <v>638</v>
      </c>
      <c r="H193" s="120" t="s">
        <v>659</v>
      </c>
      <c r="I193" s="122" t="s">
        <v>652</v>
      </c>
      <c r="J193" s="123">
        <v>43555</v>
      </c>
      <c r="K193" s="120"/>
      <c r="L193" s="120"/>
      <c r="M193" s="120"/>
      <c r="N193" s="120"/>
      <c r="O193" s="138"/>
      <c r="P193" s="125" t="s">
        <v>862</v>
      </c>
      <c r="Q193" s="125" t="s">
        <v>862</v>
      </c>
      <c r="R193" s="125" t="s">
        <v>862</v>
      </c>
      <c r="S193" s="125" t="s">
        <v>862</v>
      </c>
      <c r="T193" s="120"/>
      <c r="U193" s="120"/>
      <c r="V193" s="157" t="e">
        <f>VLOOKUP(C193,[1]BPCL!$B$2:$F$118,4,FALSE)</f>
        <v>#N/A</v>
      </c>
      <c r="AA193" s="64"/>
    </row>
    <row r="194" spans="1:27" ht="55.15" customHeight="1">
      <c r="A194" s="117" t="s">
        <v>13</v>
      </c>
      <c r="B194" s="118" t="s">
        <v>229</v>
      </c>
      <c r="C194" s="119" t="s">
        <v>150</v>
      </c>
      <c r="D194" s="118" t="s">
        <v>359</v>
      </c>
      <c r="E194" s="118" t="s">
        <v>563</v>
      </c>
      <c r="F194" s="120" t="s">
        <v>629</v>
      </c>
      <c r="G194" s="121" t="s">
        <v>638</v>
      </c>
      <c r="H194" s="120" t="s">
        <v>659</v>
      </c>
      <c r="I194" s="122" t="s">
        <v>651</v>
      </c>
      <c r="J194" s="123">
        <v>43555</v>
      </c>
      <c r="K194" s="120" t="s">
        <v>928</v>
      </c>
      <c r="L194" s="120" t="s">
        <v>927</v>
      </c>
      <c r="M194" s="120">
        <v>263</v>
      </c>
      <c r="N194" s="123">
        <v>43677</v>
      </c>
      <c r="O194" s="137" t="s">
        <v>1156</v>
      </c>
      <c r="P194" s="125" t="s">
        <v>862</v>
      </c>
      <c r="Q194" s="125" t="s">
        <v>862</v>
      </c>
      <c r="R194" s="125" t="s">
        <v>862</v>
      </c>
      <c r="S194" s="125" t="s">
        <v>862</v>
      </c>
      <c r="T194" s="120"/>
      <c r="U194" s="120"/>
      <c r="V194" s="157" t="e">
        <f>VLOOKUP(C194,[1]BPCL!$B$2:$F$118,4,FALSE)</f>
        <v>#N/A</v>
      </c>
      <c r="W194" s="52" t="s">
        <v>861</v>
      </c>
      <c r="X194" s="27" t="s">
        <v>892</v>
      </c>
      <c r="Y194" s="27" t="s">
        <v>1072</v>
      </c>
      <c r="AA194" s="64"/>
    </row>
    <row r="195" spans="1:27" ht="55.15" customHeight="1">
      <c r="A195" s="117" t="s">
        <v>13</v>
      </c>
      <c r="B195" s="118" t="s">
        <v>229</v>
      </c>
      <c r="C195" s="119" t="s">
        <v>151</v>
      </c>
      <c r="D195" s="118" t="s">
        <v>360</v>
      </c>
      <c r="E195" s="118" t="s">
        <v>564</v>
      </c>
      <c r="F195" s="120" t="s">
        <v>629</v>
      </c>
      <c r="G195" s="121" t="s">
        <v>638</v>
      </c>
      <c r="H195" s="120" t="s">
        <v>659</v>
      </c>
      <c r="I195" s="122" t="s">
        <v>651</v>
      </c>
      <c r="J195" s="123">
        <v>43555</v>
      </c>
      <c r="K195" s="120" t="s">
        <v>928</v>
      </c>
      <c r="L195" s="120" t="s">
        <v>927</v>
      </c>
      <c r="M195" s="127">
        <v>111112</v>
      </c>
      <c r="N195" s="123">
        <v>43677</v>
      </c>
      <c r="O195" s="137" t="s">
        <v>1151</v>
      </c>
      <c r="P195" s="125" t="s">
        <v>862</v>
      </c>
      <c r="Q195" s="125" t="s">
        <v>862</v>
      </c>
      <c r="R195" s="125" t="s">
        <v>862</v>
      </c>
      <c r="S195" s="125" t="s">
        <v>862</v>
      </c>
      <c r="T195" s="120"/>
      <c r="U195" s="120"/>
      <c r="V195" s="157" t="e">
        <f>VLOOKUP(C195,[1]BPCL!$B$2:$F$118,4,FALSE)</f>
        <v>#N/A</v>
      </c>
      <c r="W195" s="52" t="s">
        <v>861</v>
      </c>
      <c r="X195" s="27" t="s">
        <v>889</v>
      </c>
      <c r="Y195" s="27" t="s">
        <v>1072</v>
      </c>
      <c r="AA195" s="64"/>
    </row>
    <row r="196" spans="1:27" ht="55.15" customHeight="1">
      <c r="A196" s="61" t="s">
        <v>13</v>
      </c>
      <c r="B196" s="62" t="s">
        <v>229</v>
      </c>
      <c r="C196" s="63" t="s">
        <v>152</v>
      </c>
      <c r="D196" s="62" t="s">
        <v>361</v>
      </c>
      <c r="E196" s="62" t="s">
        <v>565</v>
      </c>
      <c r="F196" s="62" t="s">
        <v>620</v>
      </c>
      <c r="G196" s="62" t="s">
        <v>637</v>
      </c>
      <c r="H196" s="16" t="s">
        <v>659</v>
      </c>
      <c r="I196" s="126">
        <v>14200000</v>
      </c>
      <c r="J196" s="107">
        <v>43555</v>
      </c>
      <c r="K196" s="16" t="s">
        <v>1025</v>
      </c>
      <c r="L196" s="16" t="s">
        <v>927</v>
      </c>
      <c r="M196" s="16">
        <v>329</v>
      </c>
      <c r="N196" s="107">
        <v>43677</v>
      </c>
      <c r="O196" s="94" t="s">
        <v>1023</v>
      </c>
      <c r="P196" s="7" t="s">
        <v>861</v>
      </c>
      <c r="Q196" s="125" t="s">
        <v>862</v>
      </c>
      <c r="R196" s="125" t="s">
        <v>862</v>
      </c>
      <c r="S196" s="125" t="s">
        <v>862</v>
      </c>
      <c r="T196" s="16" t="s">
        <v>1067</v>
      </c>
      <c r="U196" s="16"/>
      <c r="V196" s="157" t="e">
        <f>VLOOKUP(C196,[1]BPCL!$B$2:$F$118,4,FALSE)</f>
        <v>#N/A</v>
      </c>
      <c r="W196" s="52" t="s">
        <v>861</v>
      </c>
      <c r="X196" s="27" t="s">
        <v>895</v>
      </c>
      <c r="Y196" s="27" t="s">
        <v>1072</v>
      </c>
      <c r="AA196" s="64"/>
    </row>
    <row r="197" spans="1:27" ht="55.15" customHeight="1">
      <c r="A197" s="61" t="s">
        <v>13</v>
      </c>
      <c r="B197" s="62" t="s">
        <v>229</v>
      </c>
      <c r="C197" s="63" t="s">
        <v>153</v>
      </c>
      <c r="D197" s="62" t="s">
        <v>362</v>
      </c>
      <c r="E197" s="62" t="s">
        <v>566</v>
      </c>
      <c r="F197" s="62" t="s">
        <v>620</v>
      </c>
      <c r="G197" s="62" t="s">
        <v>637</v>
      </c>
      <c r="H197" s="16" t="s">
        <v>659</v>
      </c>
      <c r="I197" s="126">
        <v>5800000</v>
      </c>
      <c r="J197" s="107">
        <v>43555</v>
      </c>
      <c r="K197" s="16" t="s">
        <v>1025</v>
      </c>
      <c r="L197" s="16" t="s">
        <v>927</v>
      </c>
      <c r="M197" s="16">
        <v>329</v>
      </c>
      <c r="N197" s="107">
        <v>43677</v>
      </c>
      <c r="O197" s="94" t="s">
        <v>1023</v>
      </c>
      <c r="P197" s="7" t="s">
        <v>861</v>
      </c>
      <c r="Q197" s="125" t="s">
        <v>862</v>
      </c>
      <c r="R197" s="125" t="s">
        <v>862</v>
      </c>
      <c r="S197" s="125" t="s">
        <v>862</v>
      </c>
      <c r="T197" s="16" t="s">
        <v>1067</v>
      </c>
      <c r="U197" s="16"/>
      <c r="V197" s="157" t="e">
        <f>VLOOKUP(C197,[1]BPCL!$B$2:$F$118,4,FALSE)</f>
        <v>#N/A</v>
      </c>
      <c r="W197" s="52" t="s">
        <v>861</v>
      </c>
      <c r="X197" s="27" t="s">
        <v>891</v>
      </c>
      <c r="Y197" s="27" t="s">
        <v>1072</v>
      </c>
      <c r="AA197" s="64"/>
    </row>
    <row r="198" spans="1:27" ht="55.15" customHeight="1">
      <c r="A198" s="61" t="s">
        <v>13</v>
      </c>
      <c r="B198" s="62" t="s">
        <v>229</v>
      </c>
      <c r="C198" s="63" t="s">
        <v>154</v>
      </c>
      <c r="D198" s="62" t="s">
        <v>363</v>
      </c>
      <c r="E198" s="62" t="s">
        <v>567</v>
      </c>
      <c r="F198" s="62" t="s">
        <v>623</v>
      </c>
      <c r="G198" s="62" t="s">
        <v>647</v>
      </c>
      <c r="H198" s="16" t="s">
        <v>659</v>
      </c>
      <c r="I198" s="126">
        <v>28.57</v>
      </c>
      <c r="J198" s="107">
        <v>43555</v>
      </c>
      <c r="K198" s="16" t="s">
        <v>1025</v>
      </c>
      <c r="L198" s="16" t="s">
        <v>927</v>
      </c>
      <c r="M198" s="16">
        <v>329</v>
      </c>
      <c r="N198" s="107">
        <v>43677</v>
      </c>
      <c r="O198" s="94" t="s">
        <v>1023</v>
      </c>
      <c r="P198" s="7" t="s">
        <v>861</v>
      </c>
      <c r="Q198" s="125" t="s">
        <v>862</v>
      </c>
      <c r="R198" s="125" t="s">
        <v>862</v>
      </c>
      <c r="S198" s="125" t="s">
        <v>862</v>
      </c>
      <c r="T198" s="16" t="s">
        <v>1067</v>
      </c>
      <c r="U198" s="16" t="s">
        <v>1026</v>
      </c>
      <c r="V198" s="157" t="str">
        <f>VLOOKUP(C198,[1]BPCL!$B$2:$F$118,4,FALSE)</f>
        <v>Not available</v>
      </c>
      <c r="AA198" s="64"/>
    </row>
    <row r="199" spans="1:27" ht="55.15" customHeight="1">
      <c r="A199" s="117" t="s">
        <v>13</v>
      </c>
      <c r="B199" s="118" t="s">
        <v>238</v>
      </c>
      <c r="C199" s="119" t="s">
        <v>155</v>
      </c>
      <c r="D199" s="118" t="s">
        <v>364</v>
      </c>
      <c r="E199" s="118" t="s">
        <v>568</v>
      </c>
      <c r="F199" s="120" t="s">
        <v>629</v>
      </c>
      <c r="G199" s="121" t="s">
        <v>638</v>
      </c>
      <c r="H199" s="120" t="s">
        <v>659</v>
      </c>
      <c r="I199" s="122" t="s">
        <v>652</v>
      </c>
      <c r="J199" s="123">
        <v>43555</v>
      </c>
      <c r="K199" s="120"/>
      <c r="L199" s="120"/>
      <c r="M199" s="120"/>
      <c r="N199" s="120"/>
      <c r="O199" s="138"/>
      <c r="P199" s="125" t="s">
        <v>862</v>
      </c>
      <c r="Q199" s="125" t="s">
        <v>862</v>
      </c>
      <c r="R199" s="125" t="s">
        <v>862</v>
      </c>
      <c r="S199" s="125" t="s">
        <v>862</v>
      </c>
      <c r="T199" s="120"/>
      <c r="U199" s="120"/>
      <c r="V199" s="157" t="e">
        <f>VLOOKUP(C199,[1]BPCL!$B$2:$F$118,4,FALSE)</f>
        <v>#N/A</v>
      </c>
      <c r="AA199" s="64"/>
    </row>
    <row r="200" spans="1:27" ht="55.15" customHeight="1">
      <c r="A200" s="117" t="s">
        <v>13</v>
      </c>
      <c r="B200" s="118" t="s">
        <v>238</v>
      </c>
      <c r="C200" s="119" t="s">
        <v>156</v>
      </c>
      <c r="D200" s="118" t="s">
        <v>365</v>
      </c>
      <c r="E200" s="118" t="s">
        <v>569</v>
      </c>
      <c r="F200" s="120" t="s">
        <v>629</v>
      </c>
      <c r="G200" s="121" t="s">
        <v>638</v>
      </c>
      <c r="H200" s="120" t="s">
        <v>659</v>
      </c>
      <c r="I200" s="122" t="s">
        <v>652</v>
      </c>
      <c r="J200" s="123">
        <v>43555</v>
      </c>
      <c r="K200" s="120"/>
      <c r="L200" s="120"/>
      <c r="M200" s="120"/>
      <c r="N200" s="120"/>
      <c r="O200" s="138"/>
      <c r="P200" s="125" t="s">
        <v>862</v>
      </c>
      <c r="Q200" s="125" t="s">
        <v>862</v>
      </c>
      <c r="R200" s="125" t="s">
        <v>862</v>
      </c>
      <c r="S200" s="125" t="s">
        <v>862</v>
      </c>
      <c r="T200" s="120"/>
      <c r="U200" s="120"/>
      <c r="V200" s="157" t="e">
        <f>VLOOKUP(C200,[1]BPCL!$B$2:$F$118,4,FALSE)</f>
        <v>#N/A</v>
      </c>
      <c r="AA200" s="64"/>
    </row>
    <row r="201" spans="1:27" ht="55.15" customHeight="1">
      <c r="A201" s="117" t="s">
        <v>13</v>
      </c>
      <c r="B201" s="118" t="s">
        <v>238</v>
      </c>
      <c r="C201" s="119" t="s">
        <v>157</v>
      </c>
      <c r="D201" s="118" t="s">
        <v>366</v>
      </c>
      <c r="E201" s="118" t="s">
        <v>570</v>
      </c>
      <c r="F201" s="120" t="s">
        <v>629</v>
      </c>
      <c r="G201" s="121" t="s">
        <v>638</v>
      </c>
      <c r="H201" s="120" t="s">
        <v>659</v>
      </c>
      <c r="I201" s="122" t="s">
        <v>652</v>
      </c>
      <c r="J201" s="123">
        <v>43555</v>
      </c>
      <c r="K201" s="120"/>
      <c r="L201" s="120"/>
      <c r="M201" s="120"/>
      <c r="N201" s="120"/>
      <c r="O201" s="138"/>
      <c r="P201" s="125" t="s">
        <v>862</v>
      </c>
      <c r="Q201" s="125" t="s">
        <v>862</v>
      </c>
      <c r="R201" s="125" t="s">
        <v>862</v>
      </c>
      <c r="S201" s="125" t="s">
        <v>862</v>
      </c>
      <c r="T201" s="120"/>
      <c r="U201" s="120"/>
      <c r="V201" s="157" t="e">
        <f>VLOOKUP(C201,[1]BPCL!$B$2:$F$118,4,FALSE)</f>
        <v>#N/A</v>
      </c>
      <c r="AA201" s="64"/>
    </row>
    <row r="202" spans="1:27" ht="55.15" customHeight="1">
      <c r="A202" s="117" t="s">
        <v>13</v>
      </c>
      <c r="B202" s="118" t="s">
        <v>238</v>
      </c>
      <c r="C202" s="119" t="s">
        <v>158</v>
      </c>
      <c r="D202" s="118" t="s">
        <v>367</v>
      </c>
      <c r="E202" s="118" t="s">
        <v>571</v>
      </c>
      <c r="F202" s="120" t="s">
        <v>629</v>
      </c>
      <c r="G202" s="121" t="s">
        <v>638</v>
      </c>
      <c r="H202" s="120" t="s">
        <v>659</v>
      </c>
      <c r="I202" s="122" t="s">
        <v>652</v>
      </c>
      <c r="J202" s="123">
        <v>43555</v>
      </c>
      <c r="K202" s="120"/>
      <c r="L202" s="120"/>
      <c r="M202" s="120"/>
      <c r="N202" s="120"/>
      <c r="O202" s="138"/>
      <c r="P202" s="125" t="s">
        <v>862</v>
      </c>
      <c r="Q202" s="125" t="s">
        <v>862</v>
      </c>
      <c r="R202" s="125" t="s">
        <v>862</v>
      </c>
      <c r="S202" s="125" t="s">
        <v>862</v>
      </c>
      <c r="T202" s="120"/>
      <c r="U202" s="120"/>
      <c r="V202" s="157" t="e">
        <f>VLOOKUP(C202,[1]BPCL!$B$2:$F$118,4,FALSE)</f>
        <v>#N/A</v>
      </c>
      <c r="AA202" s="64"/>
    </row>
    <row r="203" spans="1:27" ht="55.15" customHeight="1">
      <c r="A203" s="117" t="s">
        <v>13</v>
      </c>
      <c r="B203" s="118" t="s">
        <v>238</v>
      </c>
      <c r="C203" s="119" t="s">
        <v>159</v>
      </c>
      <c r="D203" s="118" t="s">
        <v>368</v>
      </c>
      <c r="E203" s="118" t="s">
        <v>572</v>
      </c>
      <c r="F203" s="120" t="s">
        <v>629</v>
      </c>
      <c r="G203" s="121" t="s">
        <v>638</v>
      </c>
      <c r="H203" s="120" t="s">
        <v>659</v>
      </c>
      <c r="I203" s="122" t="s">
        <v>652</v>
      </c>
      <c r="J203" s="123">
        <v>43555</v>
      </c>
      <c r="K203" s="120"/>
      <c r="L203" s="120"/>
      <c r="M203" s="120"/>
      <c r="N203" s="120"/>
      <c r="O203" s="138"/>
      <c r="P203" s="125" t="s">
        <v>862</v>
      </c>
      <c r="Q203" s="125" t="s">
        <v>862</v>
      </c>
      <c r="R203" s="125" t="s">
        <v>862</v>
      </c>
      <c r="S203" s="125" t="s">
        <v>862</v>
      </c>
      <c r="T203" s="120"/>
      <c r="U203" s="120"/>
      <c r="V203" s="157" t="e">
        <f>VLOOKUP(C203,[1]BPCL!$B$2:$F$118,4,FALSE)</f>
        <v>#N/A</v>
      </c>
      <c r="AA203" s="64"/>
    </row>
    <row r="204" spans="1:27" ht="55.15" customHeight="1">
      <c r="A204" s="117" t="s">
        <v>13</v>
      </c>
      <c r="B204" s="118" t="s">
        <v>238</v>
      </c>
      <c r="C204" s="119" t="s">
        <v>160</v>
      </c>
      <c r="D204" s="118" t="s">
        <v>369</v>
      </c>
      <c r="E204" s="118" t="s">
        <v>573</v>
      </c>
      <c r="F204" s="120" t="s">
        <v>629</v>
      </c>
      <c r="G204" s="121" t="s">
        <v>638</v>
      </c>
      <c r="H204" s="120" t="s">
        <v>659</v>
      </c>
      <c r="I204" s="122" t="s">
        <v>652</v>
      </c>
      <c r="J204" s="123">
        <v>43555</v>
      </c>
      <c r="K204" s="120"/>
      <c r="L204" s="120"/>
      <c r="M204" s="120"/>
      <c r="N204" s="120"/>
      <c r="O204" s="138"/>
      <c r="P204" s="125" t="s">
        <v>862</v>
      </c>
      <c r="Q204" s="125" t="s">
        <v>862</v>
      </c>
      <c r="R204" s="125" t="s">
        <v>862</v>
      </c>
      <c r="S204" s="125" t="s">
        <v>862</v>
      </c>
      <c r="T204" s="120"/>
      <c r="U204" s="120"/>
      <c r="V204" s="157" t="e">
        <f>VLOOKUP(C204,[1]BPCL!$B$2:$F$118,4,FALSE)</f>
        <v>#N/A</v>
      </c>
      <c r="AA204" s="64"/>
    </row>
    <row r="205" spans="1:27" ht="55.15" customHeight="1">
      <c r="A205" s="61" t="s">
        <v>13</v>
      </c>
      <c r="B205" s="62" t="s">
        <v>238</v>
      </c>
      <c r="C205" s="63" t="s">
        <v>161</v>
      </c>
      <c r="D205" s="62" t="s">
        <v>370</v>
      </c>
      <c r="E205" s="62" t="s">
        <v>574</v>
      </c>
      <c r="F205" s="62" t="s">
        <v>620</v>
      </c>
      <c r="G205" s="62" t="s">
        <v>646</v>
      </c>
      <c r="H205" s="16" t="s">
        <v>659</v>
      </c>
      <c r="I205" s="136"/>
      <c r="J205" s="107">
        <v>43555</v>
      </c>
      <c r="K205" s="16"/>
      <c r="L205" s="16"/>
      <c r="M205" s="16"/>
      <c r="N205" s="16"/>
      <c r="O205" s="113"/>
      <c r="P205" s="125" t="s">
        <v>862</v>
      </c>
      <c r="Q205" s="125" t="s">
        <v>862</v>
      </c>
      <c r="R205" s="125" t="s">
        <v>862</v>
      </c>
      <c r="S205" s="125" t="s">
        <v>862</v>
      </c>
      <c r="T205" s="16"/>
      <c r="U205" s="16"/>
      <c r="V205" s="157" t="e">
        <f>VLOOKUP(C205,[1]BPCL!$B$2:$F$118,4,FALSE)</f>
        <v>#N/A</v>
      </c>
      <c r="AA205" s="64"/>
    </row>
    <row r="206" spans="1:27" ht="55.15" customHeight="1">
      <c r="A206" s="117" t="s">
        <v>13</v>
      </c>
      <c r="B206" s="118" t="s">
        <v>238</v>
      </c>
      <c r="C206" s="119" t="s">
        <v>162</v>
      </c>
      <c r="D206" s="118" t="s">
        <v>371</v>
      </c>
      <c r="E206" s="118" t="s">
        <v>575</v>
      </c>
      <c r="F206" s="120" t="s">
        <v>629</v>
      </c>
      <c r="G206" s="121" t="s">
        <v>638</v>
      </c>
      <c r="H206" s="120" t="s">
        <v>659</v>
      </c>
      <c r="I206" s="122" t="s">
        <v>652</v>
      </c>
      <c r="J206" s="123">
        <v>43555</v>
      </c>
      <c r="K206" s="120"/>
      <c r="L206" s="120"/>
      <c r="M206" s="120"/>
      <c r="N206" s="120"/>
      <c r="O206" s="138"/>
      <c r="P206" s="125" t="s">
        <v>862</v>
      </c>
      <c r="Q206" s="125" t="s">
        <v>862</v>
      </c>
      <c r="R206" s="125" t="s">
        <v>862</v>
      </c>
      <c r="S206" s="125" t="s">
        <v>862</v>
      </c>
      <c r="T206" s="120"/>
      <c r="U206" s="120"/>
      <c r="V206" s="157" t="e">
        <f>VLOOKUP(C206,[1]BPCL!$B$2:$F$118,4,FALSE)</f>
        <v>#N/A</v>
      </c>
      <c r="AA206" s="64"/>
    </row>
    <row r="207" spans="1:27" ht="55.15" customHeight="1">
      <c r="A207" s="117" t="s">
        <v>13</v>
      </c>
      <c r="B207" s="118" t="s">
        <v>238</v>
      </c>
      <c r="C207" s="119" t="s">
        <v>163</v>
      </c>
      <c r="D207" s="118" t="s">
        <v>372</v>
      </c>
      <c r="E207" s="118" t="s">
        <v>576</v>
      </c>
      <c r="F207" s="120" t="s">
        <v>629</v>
      </c>
      <c r="G207" s="121" t="s">
        <v>638</v>
      </c>
      <c r="H207" s="120" t="s">
        <v>659</v>
      </c>
      <c r="I207" s="122" t="s">
        <v>652</v>
      </c>
      <c r="J207" s="123">
        <v>43555</v>
      </c>
      <c r="K207" s="120"/>
      <c r="L207" s="120"/>
      <c r="M207" s="120"/>
      <c r="N207" s="120"/>
      <c r="O207" s="138"/>
      <c r="P207" s="125" t="s">
        <v>862</v>
      </c>
      <c r="Q207" s="125" t="s">
        <v>862</v>
      </c>
      <c r="R207" s="125" t="s">
        <v>862</v>
      </c>
      <c r="S207" s="125" t="s">
        <v>862</v>
      </c>
      <c r="T207" s="120"/>
      <c r="U207" s="120"/>
      <c r="V207" s="157" t="e">
        <f>VLOOKUP(C207,[1]BPCL!$B$2:$F$118,4,FALSE)</f>
        <v>#N/A</v>
      </c>
      <c r="AA207" s="64"/>
    </row>
    <row r="208" spans="1:27" ht="55.15" customHeight="1">
      <c r="A208" s="117" t="s">
        <v>13</v>
      </c>
      <c r="B208" s="118" t="s">
        <v>238</v>
      </c>
      <c r="C208" s="119" t="s">
        <v>164</v>
      </c>
      <c r="D208" s="118" t="s">
        <v>373</v>
      </c>
      <c r="E208" s="118" t="s">
        <v>577</v>
      </c>
      <c r="F208" s="120" t="s">
        <v>629</v>
      </c>
      <c r="G208" s="121" t="s">
        <v>638</v>
      </c>
      <c r="H208" s="120" t="s">
        <v>659</v>
      </c>
      <c r="I208" s="122" t="s">
        <v>652</v>
      </c>
      <c r="J208" s="123">
        <v>43555</v>
      </c>
      <c r="K208" s="120"/>
      <c r="L208" s="120"/>
      <c r="M208" s="120"/>
      <c r="N208" s="123"/>
      <c r="O208" s="137"/>
      <c r="P208" s="125" t="s">
        <v>862</v>
      </c>
      <c r="Q208" s="125" t="s">
        <v>862</v>
      </c>
      <c r="R208" s="125" t="s">
        <v>862</v>
      </c>
      <c r="S208" s="125" t="s">
        <v>862</v>
      </c>
      <c r="T208" s="120"/>
      <c r="U208" s="120"/>
      <c r="V208" s="157" t="e">
        <f>VLOOKUP(C208,[1]BPCL!$B$2:$F$118,4,FALSE)</f>
        <v>#N/A</v>
      </c>
      <c r="W208" s="52" t="s">
        <v>861</v>
      </c>
      <c r="X208" s="27" t="s">
        <v>893</v>
      </c>
      <c r="Y208" s="27" t="s">
        <v>1097</v>
      </c>
      <c r="AA208" s="64"/>
    </row>
    <row r="209" spans="1:27" ht="55.15" customHeight="1">
      <c r="A209" s="117" t="s">
        <v>13</v>
      </c>
      <c r="B209" s="118" t="s">
        <v>238</v>
      </c>
      <c r="C209" s="119" t="s">
        <v>165</v>
      </c>
      <c r="D209" s="118" t="s">
        <v>374</v>
      </c>
      <c r="E209" s="118" t="s">
        <v>578</v>
      </c>
      <c r="F209" s="120" t="s">
        <v>629</v>
      </c>
      <c r="G209" s="121" t="s">
        <v>638</v>
      </c>
      <c r="H209" s="120" t="s">
        <v>659</v>
      </c>
      <c r="I209" s="122" t="s">
        <v>652</v>
      </c>
      <c r="J209" s="123">
        <v>43555</v>
      </c>
      <c r="K209" s="120"/>
      <c r="L209" s="120"/>
      <c r="M209" s="120"/>
      <c r="N209" s="120"/>
      <c r="O209" s="138"/>
      <c r="P209" s="125" t="s">
        <v>862</v>
      </c>
      <c r="Q209" s="125" t="s">
        <v>862</v>
      </c>
      <c r="R209" s="125" t="s">
        <v>862</v>
      </c>
      <c r="S209" s="125" t="s">
        <v>862</v>
      </c>
      <c r="T209" s="120"/>
      <c r="U209" s="120"/>
      <c r="V209" s="157" t="e">
        <f>VLOOKUP(C209,[1]BPCL!$B$2:$F$118,4,FALSE)</f>
        <v>#N/A</v>
      </c>
      <c r="AA209" s="64"/>
    </row>
    <row r="210" spans="1:27" ht="55.15" customHeight="1">
      <c r="A210" s="61" t="s">
        <v>13</v>
      </c>
      <c r="B210" s="62" t="s">
        <v>238</v>
      </c>
      <c r="C210" s="63" t="s">
        <v>166</v>
      </c>
      <c r="D210" s="62" t="s">
        <v>375</v>
      </c>
      <c r="E210" s="62" t="s">
        <v>375</v>
      </c>
      <c r="F210" s="16" t="s">
        <v>620</v>
      </c>
      <c r="G210" s="62" t="s">
        <v>641</v>
      </c>
      <c r="H210" s="16" t="s">
        <v>659</v>
      </c>
      <c r="I210" s="126">
        <v>28210100000</v>
      </c>
      <c r="J210" s="107">
        <v>43555</v>
      </c>
      <c r="K210" s="16" t="s">
        <v>928</v>
      </c>
      <c r="L210" s="16" t="s">
        <v>927</v>
      </c>
      <c r="M210" s="16">
        <v>231</v>
      </c>
      <c r="N210" s="107">
        <v>43677</v>
      </c>
      <c r="O210" s="94" t="s">
        <v>1155</v>
      </c>
      <c r="P210" s="125" t="s">
        <v>862</v>
      </c>
      <c r="Q210" s="125" t="s">
        <v>862</v>
      </c>
      <c r="R210" s="125" t="s">
        <v>862</v>
      </c>
      <c r="S210" s="125" t="s">
        <v>862</v>
      </c>
      <c r="T210" s="16"/>
      <c r="U210" s="16"/>
      <c r="V210" s="157" t="e">
        <f>VLOOKUP(C210,[1]BPCL!$B$2:$F$118,4,FALSE)</f>
        <v>#N/A</v>
      </c>
      <c r="W210" s="52" t="s">
        <v>861</v>
      </c>
      <c r="X210" s="27" t="s">
        <v>891</v>
      </c>
      <c r="Y210" s="27" t="s">
        <v>1072</v>
      </c>
      <c r="AA210" s="64"/>
    </row>
    <row r="211" spans="1:27" ht="55.15" customHeight="1">
      <c r="A211" s="61" t="s">
        <v>13</v>
      </c>
      <c r="B211" s="62" t="s">
        <v>238</v>
      </c>
      <c r="C211" s="63" t="s">
        <v>167</v>
      </c>
      <c r="D211" s="62" t="s">
        <v>376</v>
      </c>
      <c r="E211" s="62" t="s">
        <v>376</v>
      </c>
      <c r="F211" s="16" t="s">
        <v>620</v>
      </c>
      <c r="G211" s="62" t="s">
        <v>641</v>
      </c>
      <c r="H211" s="16" t="s">
        <v>659</v>
      </c>
      <c r="I211" s="126">
        <v>2356536.6301896251</v>
      </c>
      <c r="J211" s="107">
        <v>43555</v>
      </c>
      <c r="K211" s="16" t="s">
        <v>928</v>
      </c>
      <c r="L211" s="16" t="s">
        <v>927</v>
      </c>
      <c r="M211" s="16">
        <v>231</v>
      </c>
      <c r="N211" s="107">
        <v>43677</v>
      </c>
      <c r="O211" s="94" t="s">
        <v>1143</v>
      </c>
      <c r="P211" s="125" t="s">
        <v>862</v>
      </c>
      <c r="Q211" s="125" t="s">
        <v>862</v>
      </c>
      <c r="R211" s="125" t="s">
        <v>862</v>
      </c>
      <c r="S211" s="125" t="s">
        <v>862</v>
      </c>
      <c r="T211" s="16"/>
      <c r="U211" s="16"/>
      <c r="V211" s="157" t="e">
        <f>VLOOKUP(C211,[1]BPCL!$B$2:$F$118,4,FALSE)</f>
        <v>#N/A</v>
      </c>
      <c r="W211" s="52" t="s">
        <v>861</v>
      </c>
      <c r="X211" s="27" t="s">
        <v>891</v>
      </c>
      <c r="Y211" s="27" t="s">
        <v>1072</v>
      </c>
      <c r="AA211" s="64"/>
    </row>
    <row r="212" spans="1:27" ht="55.15" customHeight="1">
      <c r="A212" s="61" t="s">
        <v>13</v>
      </c>
      <c r="B212" s="62" t="s">
        <v>238</v>
      </c>
      <c r="C212" s="63" t="s">
        <v>168</v>
      </c>
      <c r="D212" s="62" t="s">
        <v>377</v>
      </c>
      <c r="E212" s="62" t="s">
        <v>377</v>
      </c>
      <c r="F212" s="16" t="s">
        <v>620</v>
      </c>
      <c r="G212" s="62" t="s">
        <v>641</v>
      </c>
      <c r="H212" s="16" t="s">
        <v>659</v>
      </c>
      <c r="I212" s="126">
        <v>2931630</v>
      </c>
      <c r="J212" s="107">
        <v>43555</v>
      </c>
      <c r="K212" s="16" t="s">
        <v>928</v>
      </c>
      <c r="L212" s="16" t="s">
        <v>927</v>
      </c>
      <c r="M212" s="16">
        <v>118</v>
      </c>
      <c r="N212" s="107">
        <v>44079</v>
      </c>
      <c r="O212" s="94" t="s">
        <v>993</v>
      </c>
      <c r="P212" s="125" t="s">
        <v>862</v>
      </c>
      <c r="Q212" s="125" t="s">
        <v>862</v>
      </c>
      <c r="R212" s="125" t="s">
        <v>862</v>
      </c>
      <c r="S212" s="125" t="s">
        <v>862</v>
      </c>
      <c r="T212" s="16"/>
      <c r="U212" s="16"/>
      <c r="V212" s="157" t="e">
        <f>VLOOKUP(C212,[1]BPCL!$B$2:$F$118,4,FALSE)</f>
        <v>#N/A</v>
      </c>
      <c r="AA212" s="64"/>
    </row>
    <row r="213" spans="1:27" ht="55.15" customHeight="1">
      <c r="A213" s="61" t="s">
        <v>13</v>
      </c>
      <c r="B213" s="62" t="s">
        <v>238</v>
      </c>
      <c r="C213" s="63" t="s">
        <v>170</v>
      </c>
      <c r="D213" s="62" t="s">
        <v>379</v>
      </c>
      <c r="E213" s="62" t="s">
        <v>580</v>
      </c>
      <c r="F213" s="16" t="s">
        <v>620</v>
      </c>
      <c r="G213" s="62" t="s">
        <v>634</v>
      </c>
      <c r="H213" s="16" t="s">
        <v>659</v>
      </c>
      <c r="I213" s="141">
        <f>3429166900000/1000000</f>
        <v>3429166.9</v>
      </c>
      <c r="J213" s="107">
        <v>43555</v>
      </c>
      <c r="K213" s="16" t="s">
        <v>928</v>
      </c>
      <c r="L213" s="154" t="s">
        <v>927</v>
      </c>
      <c r="M213" s="16">
        <v>273</v>
      </c>
      <c r="N213" s="107">
        <v>43677</v>
      </c>
      <c r="O213" s="94" t="s">
        <v>1173</v>
      </c>
      <c r="P213" s="125" t="s">
        <v>862</v>
      </c>
      <c r="Q213" s="125" t="s">
        <v>862</v>
      </c>
      <c r="R213" s="125" t="s">
        <v>862</v>
      </c>
      <c r="S213" s="125" t="s">
        <v>862</v>
      </c>
      <c r="T213" s="16"/>
      <c r="U213" s="16"/>
      <c r="V213" s="157" t="e">
        <f>VLOOKUP(C213,[1]BPCL!$B$2:$F$118,4,FALSE)</f>
        <v>#N/A</v>
      </c>
      <c r="AA213" s="64"/>
    </row>
    <row r="214" spans="1:27" ht="55.15" customHeight="1">
      <c r="A214" s="61" t="s">
        <v>13</v>
      </c>
      <c r="B214" s="62" t="s">
        <v>238</v>
      </c>
      <c r="C214" s="63" t="s">
        <v>171</v>
      </c>
      <c r="D214" s="62" t="s">
        <v>380</v>
      </c>
      <c r="E214" s="62" t="s">
        <v>581</v>
      </c>
      <c r="F214" s="16" t="s">
        <v>620</v>
      </c>
      <c r="G214" s="62" t="s">
        <v>634</v>
      </c>
      <c r="H214" s="16" t="s">
        <v>659</v>
      </c>
      <c r="I214" s="126">
        <f>2811123900000/1000000</f>
        <v>2811123.9</v>
      </c>
      <c r="J214" s="107">
        <v>43555</v>
      </c>
      <c r="K214" s="16" t="s">
        <v>928</v>
      </c>
      <c r="L214" s="16" t="s">
        <v>927</v>
      </c>
      <c r="M214" s="16">
        <v>273</v>
      </c>
      <c r="N214" s="107">
        <v>43677</v>
      </c>
      <c r="O214" s="94" t="s">
        <v>1173</v>
      </c>
      <c r="P214" s="125" t="s">
        <v>862</v>
      </c>
      <c r="Q214" s="125" t="s">
        <v>862</v>
      </c>
      <c r="R214" s="125" t="s">
        <v>862</v>
      </c>
      <c r="S214" s="125" t="s">
        <v>862</v>
      </c>
      <c r="T214" s="16"/>
      <c r="U214" s="16"/>
      <c r="V214" s="157" t="e">
        <f>VLOOKUP(C214,[1]BPCL!$B$2:$F$118,4,FALSE)</f>
        <v>#N/A</v>
      </c>
      <c r="AA214" s="64"/>
    </row>
    <row r="215" spans="1:27" ht="55.15" customHeight="1">
      <c r="A215" s="61" t="s">
        <v>13</v>
      </c>
      <c r="B215" s="62" t="s">
        <v>238</v>
      </c>
      <c r="C215" s="63" t="s">
        <v>172</v>
      </c>
      <c r="D215" s="62" t="s">
        <v>1209</v>
      </c>
      <c r="E215" s="62" t="s">
        <v>1209</v>
      </c>
      <c r="F215" s="16" t="s">
        <v>623</v>
      </c>
      <c r="G215" s="62" t="s">
        <v>623</v>
      </c>
      <c r="H215" s="16" t="s">
        <v>659</v>
      </c>
      <c r="I215" s="169">
        <f>I213/I214</f>
        <v>1.2198561934605585</v>
      </c>
      <c r="J215" s="107">
        <v>43555</v>
      </c>
      <c r="K215" s="16" t="s">
        <v>928</v>
      </c>
      <c r="L215" s="16" t="s">
        <v>927</v>
      </c>
      <c r="M215" s="16">
        <v>273</v>
      </c>
      <c r="N215" s="107">
        <v>43677</v>
      </c>
      <c r="O215" s="94" t="s">
        <v>1173</v>
      </c>
      <c r="P215" s="125" t="s">
        <v>862</v>
      </c>
      <c r="Q215" s="125" t="s">
        <v>862</v>
      </c>
      <c r="R215" s="125" t="s">
        <v>862</v>
      </c>
      <c r="S215" s="125" t="s">
        <v>862</v>
      </c>
      <c r="T215" s="16"/>
      <c r="U215" s="16"/>
      <c r="V215" s="157" t="e">
        <f>VLOOKUP(C215,[1]BPCL!$B$2:$F$118,4,FALSE)</f>
        <v>#N/A</v>
      </c>
      <c r="W215" s="52" t="s">
        <v>861</v>
      </c>
      <c r="X215" s="27" t="s">
        <v>891</v>
      </c>
      <c r="Y215" s="27" t="s">
        <v>1115</v>
      </c>
      <c r="AA215" s="64"/>
    </row>
    <row r="216" spans="1:27" ht="55.15" customHeight="1">
      <c r="A216" s="61" t="s">
        <v>13</v>
      </c>
      <c r="B216" s="62" t="s">
        <v>238</v>
      </c>
      <c r="C216" s="63" t="s">
        <v>173</v>
      </c>
      <c r="D216" s="62" t="s">
        <v>381</v>
      </c>
      <c r="E216" s="62" t="s">
        <v>582</v>
      </c>
      <c r="F216" s="16" t="s">
        <v>620</v>
      </c>
      <c r="G216" s="62" t="s">
        <v>641</v>
      </c>
      <c r="H216" s="16" t="s">
        <v>659</v>
      </c>
      <c r="I216" s="126">
        <v>10537079</v>
      </c>
      <c r="J216" s="107">
        <v>43555</v>
      </c>
      <c r="K216" s="16" t="s">
        <v>1007</v>
      </c>
      <c r="L216" s="16" t="s">
        <v>927</v>
      </c>
      <c r="M216" s="16">
        <v>159</v>
      </c>
      <c r="N216" s="107">
        <v>43677</v>
      </c>
      <c r="O216" s="94" t="s">
        <v>1005</v>
      </c>
      <c r="P216" s="7" t="s">
        <v>861</v>
      </c>
      <c r="Q216" s="125" t="s">
        <v>862</v>
      </c>
      <c r="R216" s="125" t="s">
        <v>862</v>
      </c>
      <c r="S216" s="125" t="s">
        <v>862</v>
      </c>
      <c r="T216" s="16" t="s">
        <v>1067</v>
      </c>
      <c r="U216" s="16"/>
      <c r="V216" s="157" t="e">
        <f>VLOOKUP(C216,[1]BPCL!$B$2:$F$118,4,FALSE)</f>
        <v>#N/A</v>
      </c>
      <c r="AA216" s="64"/>
    </row>
    <row r="217" spans="1:27" ht="55.15" customHeight="1">
      <c r="A217" s="61" t="s">
        <v>13</v>
      </c>
      <c r="B217" s="62" t="s">
        <v>238</v>
      </c>
      <c r="C217" s="63" t="s">
        <v>174</v>
      </c>
      <c r="D217" s="62" t="s">
        <v>382</v>
      </c>
      <c r="E217" s="62" t="s">
        <v>382</v>
      </c>
      <c r="F217" s="16" t="s">
        <v>620</v>
      </c>
      <c r="G217" s="62" t="s">
        <v>641</v>
      </c>
      <c r="H217" s="16" t="s">
        <v>659</v>
      </c>
      <c r="I217" s="126">
        <v>6734259</v>
      </c>
      <c r="J217" s="107">
        <v>43555</v>
      </c>
      <c r="K217" s="16" t="s">
        <v>1041</v>
      </c>
      <c r="L217" s="16" t="s">
        <v>1042</v>
      </c>
      <c r="M217" s="16">
        <v>151</v>
      </c>
      <c r="N217" s="107">
        <v>43320</v>
      </c>
      <c r="O217" s="94" t="s">
        <v>1005</v>
      </c>
      <c r="P217" s="7" t="s">
        <v>861</v>
      </c>
      <c r="Q217" s="125" t="s">
        <v>862</v>
      </c>
      <c r="R217" s="125" t="s">
        <v>862</v>
      </c>
      <c r="S217" s="125" t="s">
        <v>862</v>
      </c>
      <c r="T217" s="16" t="s">
        <v>1067</v>
      </c>
      <c r="U217" s="16"/>
      <c r="V217" s="157" t="e">
        <f>VLOOKUP(C217,[1]BPCL!$B$2:$F$118,4,FALSE)</f>
        <v>#N/A</v>
      </c>
      <c r="AA217" s="64"/>
    </row>
    <row r="218" spans="1:27" ht="55.15" customHeight="1">
      <c r="A218" s="61" t="s">
        <v>13</v>
      </c>
      <c r="B218" s="62" t="s">
        <v>238</v>
      </c>
      <c r="C218" s="63" t="s">
        <v>175</v>
      </c>
      <c r="D218" s="170" t="s">
        <v>1210</v>
      </c>
      <c r="E218" s="170" t="s">
        <v>1210</v>
      </c>
      <c r="F218" s="16" t="s">
        <v>623</v>
      </c>
      <c r="G218" s="62" t="s">
        <v>623</v>
      </c>
      <c r="H218" s="16" t="s">
        <v>659</v>
      </c>
      <c r="I218" s="169">
        <f>I216/I217</f>
        <v>1.5646976155802739</v>
      </c>
      <c r="J218" s="107">
        <v>43555</v>
      </c>
      <c r="K218" s="16" t="s">
        <v>1041</v>
      </c>
      <c r="L218" s="16" t="s">
        <v>1042</v>
      </c>
      <c r="M218" s="16">
        <v>151</v>
      </c>
      <c r="N218" s="107">
        <v>43320</v>
      </c>
      <c r="O218" s="94" t="s">
        <v>1005</v>
      </c>
      <c r="P218" s="125" t="s">
        <v>862</v>
      </c>
      <c r="Q218" s="125" t="s">
        <v>862</v>
      </c>
      <c r="R218" s="125" t="s">
        <v>862</v>
      </c>
      <c r="S218" s="125" t="s">
        <v>862</v>
      </c>
      <c r="T218" s="16"/>
      <c r="U218" s="16"/>
      <c r="V218" s="157" t="e">
        <f>VLOOKUP(C218,[1]BPCL!$B$2:$F$118,4,FALSE)</f>
        <v>#N/A</v>
      </c>
      <c r="W218" s="52" t="s">
        <v>861</v>
      </c>
      <c r="X218" s="27" t="s">
        <v>891</v>
      </c>
      <c r="Y218" s="27" t="s">
        <v>1116</v>
      </c>
      <c r="AA218" s="64"/>
    </row>
    <row r="219" spans="1:27" ht="55.15" customHeight="1">
      <c r="A219" s="117" t="s">
        <v>13</v>
      </c>
      <c r="B219" s="118" t="s">
        <v>239</v>
      </c>
      <c r="C219" s="119" t="s">
        <v>192</v>
      </c>
      <c r="D219" s="118" t="s">
        <v>398</v>
      </c>
      <c r="E219" s="118" t="s">
        <v>594</v>
      </c>
      <c r="F219" s="120" t="s">
        <v>629</v>
      </c>
      <c r="G219" s="121" t="s">
        <v>638</v>
      </c>
      <c r="H219" s="120" t="s">
        <v>659</v>
      </c>
      <c r="I219" s="122" t="s">
        <v>652</v>
      </c>
      <c r="J219" s="123">
        <v>43555</v>
      </c>
      <c r="K219" s="120"/>
      <c r="L219" s="120"/>
      <c r="M219" s="120"/>
      <c r="N219" s="120"/>
      <c r="O219" s="138"/>
      <c r="P219" s="125" t="s">
        <v>862</v>
      </c>
      <c r="Q219" s="125" t="s">
        <v>862</v>
      </c>
      <c r="R219" s="125" t="s">
        <v>862</v>
      </c>
      <c r="S219" s="125" t="s">
        <v>862</v>
      </c>
      <c r="T219" s="120"/>
      <c r="U219" s="120"/>
      <c r="V219" s="157" t="e">
        <f>VLOOKUP(C219,[1]BPCL!$B$2:$F$118,4,FALSE)</f>
        <v>#N/A</v>
      </c>
      <c r="AA219" s="64"/>
    </row>
    <row r="220" spans="1:27" ht="55.15" customHeight="1">
      <c r="A220" s="61" t="s">
        <v>13</v>
      </c>
      <c r="B220" s="62" t="s">
        <v>239</v>
      </c>
      <c r="C220" s="63" t="s">
        <v>196</v>
      </c>
      <c r="D220" s="62" t="s">
        <v>402</v>
      </c>
      <c r="E220" s="62" t="s">
        <v>596</v>
      </c>
      <c r="F220" s="62" t="s">
        <v>623</v>
      </c>
      <c r="G220" s="62" t="s">
        <v>625</v>
      </c>
      <c r="H220" s="16" t="s">
        <v>659</v>
      </c>
      <c r="I220" s="126"/>
      <c r="J220" s="107">
        <v>43555</v>
      </c>
      <c r="K220" s="16"/>
      <c r="L220" s="16"/>
      <c r="M220" s="16"/>
      <c r="N220" s="16"/>
      <c r="O220" s="113"/>
      <c r="P220" s="125" t="s">
        <v>862</v>
      </c>
      <c r="Q220" s="125" t="s">
        <v>862</v>
      </c>
      <c r="R220" s="125" t="s">
        <v>862</v>
      </c>
      <c r="S220" s="125" t="s">
        <v>862</v>
      </c>
      <c r="T220" s="16"/>
      <c r="U220" s="16"/>
      <c r="V220" s="157" t="str">
        <f>VLOOKUP(C220,[1]BPCL!$B$2:$F$118,4,FALSE)</f>
        <v>Not available</v>
      </c>
      <c r="W220" s="52" t="s">
        <v>861</v>
      </c>
      <c r="X220" s="27" t="s">
        <v>891</v>
      </c>
      <c r="Y220" s="27" t="s">
        <v>1072</v>
      </c>
      <c r="AA220" s="64"/>
    </row>
    <row r="221" spans="1:27" ht="55.15" customHeight="1">
      <c r="A221" s="117" t="s">
        <v>13</v>
      </c>
      <c r="B221" s="118" t="s">
        <v>231</v>
      </c>
      <c r="C221" s="119" t="s">
        <v>205</v>
      </c>
      <c r="D221" s="118" t="s">
        <v>411</v>
      </c>
      <c r="E221" s="118" t="s">
        <v>599</v>
      </c>
      <c r="F221" s="118" t="s">
        <v>629</v>
      </c>
      <c r="G221" s="121" t="s">
        <v>638</v>
      </c>
      <c r="H221" s="120" t="s">
        <v>659</v>
      </c>
      <c r="I221" s="122" t="s">
        <v>651</v>
      </c>
      <c r="J221" s="123">
        <v>43555</v>
      </c>
      <c r="K221" s="120" t="s">
        <v>928</v>
      </c>
      <c r="L221" s="120" t="s">
        <v>924</v>
      </c>
      <c r="M221" s="120">
        <v>314</v>
      </c>
      <c r="N221" s="123">
        <v>43677</v>
      </c>
      <c r="O221" s="137" t="s">
        <v>1147</v>
      </c>
      <c r="P221" s="125" t="s">
        <v>862</v>
      </c>
      <c r="Q221" s="125" t="s">
        <v>862</v>
      </c>
      <c r="R221" s="125" t="s">
        <v>862</v>
      </c>
      <c r="S221" s="125" t="s">
        <v>862</v>
      </c>
      <c r="T221" s="120"/>
      <c r="U221" s="120"/>
      <c r="V221" s="157" t="e">
        <f>VLOOKUP(C221,[1]BPCL!$B$2:$F$118,4,FALSE)</f>
        <v>#N/A</v>
      </c>
      <c r="W221" s="52" t="s">
        <v>861</v>
      </c>
      <c r="X221" s="27" t="s">
        <v>891</v>
      </c>
      <c r="Y221" s="27" t="s">
        <v>1072</v>
      </c>
      <c r="AA221" s="64"/>
    </row>
    <row r="222" spans="1:27" ht="55.15" customHeight="1">
      <c r="A222" s="117" t="s">
        <v>13</v>
      </c>
      <c r="B222" s="118" t="s">
        <v>231</v>
      </c>
      <c r="C222" s="119" t="s">
        <v>206</v>
      </c>
      <c r="D222" s="118" t="s">
        <v>412</v>
      </c>
      <c r="E222" s="118" t="s">
        <v>600</v>
      </c>
      <c r="F222" s="120" t="s">
        <v>629</v>
      </c>
      <c r="G222" s="121" t="s">
        <v>638</v>
      </c>
      <c r="H222" s="120" t="s">
        <v>659</v>
      </c>
      <c r="I222" s="122" t="s">
        <v>651</v>
      </c>
      <c r="J222" s="123">
        <v>43555</v>
      </c>
      <c r="K222" s="120" t="s">
        <v>1055</v>
      </c>
      <c r="L222" s="124" t="s">
        <v>1054</v>
      </c>
      <c r="M222" s="120">
        <v>24</v>
      </c>
      <c r="N222" s="123">
        <v>43677</v>
      </c>
      <c r="O222" s="137" t="s">
        <v>1053</v>
      </c>
      <c r="P222" s="125" t="s">
        <v>862</v>
      </c>
      <c r="Q222" s="125" t="s">
        <v>862</v>
      </c>
      <c r="R222" s="125" t="s">
        <v>862</v>
      </c>
      <c r="S222" s="125" t="s">
        <v>862</v>
      </c>
      <c r="T222" s="120"/>
      <c r="U222" s="120"/>
      <c r="V222" s="157" t="e">
        <f>VLOOKUP(C222,[1]BPCL!$B$2:$F$118,4,FALSE)</f>
        <v>#N/A</v>
      </c>
      <c r="AA222" s="64"/>
    </row>
    <row r="223" spans="1:27" ht="55.15" customHeight="1">
      <c r="A223" s="117" t="s">
        <v>13</v>
      </c>
      <c r="B223" s="118" t="s">
        <v>231</v>
      </c>
      <c r="C223" s="119" t="s">
        <v>207</v>
      </c>
      <c r="D223" s="118" t="s">
        <v>413</v>
      </c>
      <c r="E223" s="118" t="s">
        <v>601</v>
      </c>
      <c r="F223" s="120" t="s">
        <v>629</v>
      </c>
      <c r="G223" s="121" t="s">
        <v>638</v>
      </c>
      <c r="H223" s="120" t="s">
        <v>659</v>
      </c>
      <c r="I223" s="122" t="s">
        <v>652</v>
      </c>
      <c r="J223" s="123">
        <v>43555</v>
      </c>
      <c r="K223" s="120"/>
      <c r="L223" s="120"/>
      <c r="M223" s="120"/>
      <c r="N223" s="120"/>
      <c r="O223" s="138"/>
      <c r="P223" s="125" t="s">
        <v>862</v>
      </c>
      <c r="Q223" s="125" t="s">
        <v>862</v>
      </c>
      <c r="R223" s="125" t="s">
        <v>862</v>
      </c>
      <c r="S223" s="125" t="s">
        <v>862</v>
      </c>
      <c r="T223" s="120"/>
      <c r="U223" s="120"/>
      <c r="V223" s="157" t="e">
        <f>VLOOKUP(C223,[1]BPCL!$B$2:$F$118,4,FALSE)</f>
        <v>#N/A</v>
      </c>
      <c r="AA223" s="64"/>
    </row>
    <row r="224" spans="1:27" ht="55.15" customHeight="1">
      <c r="A224" s="117" t="s">
        <v>13</v>
      </c>
      <c r="B224" s="118" t="s">
        <v>231</v>
      </c>
      <c r="C224" s="119" t="s">
        <v>208</v>
      </c>
      <c r="D224" s="118" t="s">
        <v>414</v>
      </c>
      <c r="E224" s="118" t="s">
        <v>602</v>
      </c>
      <c r="F224" s="120" t="s">
        <v>629</v>
      </c>
      <c r="G224" s="121" t="s">
        <v>638</v>
      </c>
      <c r="H224" s="120" t="s">
        <v>659</v>
      </c>
      <c r="I224" s="122" t="s">
        <v>652</v>
      </c>
      <c r="J224" s="123">
        <v>43555</v>
      </c>
      <c r="K224" s="120"/>
      <c r="L224" s="120"/>
      <c r="M224" s="120"/>
      <c r="N224" s="120"/>
      <c r="O224" s="138"/>
      <c r="P224" s="125" t="s">
        <v>862</v>
      </c>
      <c r="Q224" s="125" t="s">
        <v>862</v>
      </c>
      <c r="R224" s="125" t="s">
        <v>862</v>
      </c>
      <c r="S224" s="125" t="s">
        <v>862</v>
      </c>
      <c r="T224" s="120"/>
      <c r="U224" s="120"/>
      <c r="V224" s="157" t="e">
        <f>VLOOKUP(C224,[1]BPCL!$B$2:$F$118,4,FALSE)</f>
        <v>#N/A</v>
      </c>
      <c r="AA224" s="64"/>
    </row>
    <row r="225" spans="1:27" ht="55.15" customHeight="1">
      <c r="A225" s="117" t="s">
        <v>13</v>
      </c>
      <c r="B225" s="118" t="s">
        <v>231</v>
      </c>
      <c r="C225" s="119" t="s">
        <v>209</v>
      </c>
      <c r="D225" s="118" t="s">
        <v>415</v>
      </c>
      <c r="E225" s="118" t="s">
        <v>603</v>
      </c>
      <c r="F225" s="120" t="s">
        <v>629</v>
      </c>
      <c r="G225" s="121" t="s">
        <v>638</v>
      </c>
      <c r="H225" s="120" t="s">
        <v>659</v>
      </c>
      <c r="I225" s="122" t="s">
        <v>652</v>
      </c>
      <c r="J225" s="123">
        <v>43555</v>
      </c>
      <c r="K225" s="120"/>
      <c r="L225" s="120"/>
      <c r="M225" s="120"/>
      <c r="N225" s="120"/>
      <c r="O225" s="138"/>
      <c r="P225" s="125" t="s">
        <v>862</v>
      </c>
      <c r="Q225" s="125" t="s">
        <v>862</v>
      </c>
      <c r="R225" s="125" t="s">
        <v>862</v>
      </c>
      <c r="S225" s="125" t="s">
        <v>862</v>
      </c>
      <c r="T225" s="120"/>
      <c r="U225" s="120"/>
      <c r="V225" s="157" t="e">
        <f>VLOOKUP(C225,[1]BPCL!$B$2:$F$118,4,FALSE)</f>
        <v>#N/A</v>
      </c>
      <c r="AA225" s="64"/>
    </row>
    <row r="226" spans="1:27" ht="55.15" customHeight="1">
      <c r="A226" s="117" t="s">
        <v>13</v>
      </c>
      <c r="B226" s="118" t="s">
        <v>231</v>
      </c>
      <c r="C226" s="119" t="s">
        <v>210</v>
      </c>
      <c r="D226" s="118" t="s">
        <v>416</v>
      </c>
      <c r="E226" s="118" t="s">
        <v>604</v>
      </c>
      <c r="F226" s="120" t="s">
        <v>629</v>
      </c>
      <c r="G226" s="121" t="s">
        <v>638</v>
      </c>
      <c r="H226" s="120" t="s">
        <v>659</v>
      </c>
      <c r="I226" s="122" t="s">
        <v>652</v>
      </c>
      <c r="J226" s="123">
        <v>43555</v>
      </c>
      <c r="K226" s="120"/>
      <c r="L226" s="120"/>
      <c r="M226" s="120"/>
      <c r="N226" s="120"/>
      <c r="O226" s="138"/>
      <c r="P226" s="125" t="s">
        <v>862</v>
      </c>
      <c r="Q226" s="125" t="s">
        <v>862</v>
      </c>
      <c r="R226" s="125" t="s">
        <v>862</v>
      </c>
      <c r="S226" s="125" t="s">
        <v>862</v>
      </c>
      <c r="T226" s="120"/>
      <c r="U226" s="120"/>
      <c r="V226" s="157" t="e">
        <f>VLOOKUP(C226,[1]BPCL!$B$2:$F$118,4,FALSE)</f>
        <v>#N/A</v>
      </c>
      <c r="AA226" s="64"/>
    </row>
    <row r="227" spans="1:27" ht="55.15" customHeight="1">
      <c r="A227" s="117" t="s">
        <v>13</v>
      </c>
      <c r="B227" s="118" t="s">
        <v>231</v>
      </c>
      <c r="C227" s="119" t="s">
        <v>211</v>
      </c>
      <c r="D227" s="118" t="s">
        <v>417</v>
      </c>
      <c r="E227" s="118" t="s">
        <v>605</v>
      </c>
      <c r="F227" s="120" t="s">
        <v>629</v>
      </c>
      <c r="G227" s="121" t="s">
        <v>638</v>
      </c>
      <c r="H227" s="120" t="s">
        <v>659</v>
      </c>
      <c r="I227" s="122" t="s">
        <v>652</v>
      </c>
      <c r="J227" s="123">
        <v>43555</v>
      </c>
      <c r="K227" s="120"/>
      <c r="L227" s="120"/>
      <c r="M227" s="120"/>
      <c r="N227" s="120"/>
      <c r="O227" s="138"/>
      <c r="P227" s="125" t="s">
        <v>862</v>
      </c>
      <c r="Q227" s="125" t="s">
        <v>862</v>
      </c>
      <c r="R227" s="125" t="s">
        <v>862</v>
      </c>
      <c r="S227" s="125" t="s">
        <v>862</v>
      </c>
      <c r="T227" s="120"/>
      <c r="U227" s="120"/>
      <c r="V227" s="157" t="e">
        <f>VLOOKUP(C227,[1]BPCL!$B$2:$F$118,4,FALSE)</f>
        <v>#N/A</v>
      </c>
      <c r="AA227" s="64"/>
    </row>
    <row r="228" spans="1:27" ht="55.15" customHeight="1">
      <c r="A228" s="117" t="s">
        <v>13</v>
      </c>
      <c r="B228" s="118" t="s">
        <v>231</v>
      </c>
      <c r="C228" s="119" t="s">
        <v>212</v>
      </c>
      <c r="D228" s="118" t="s">
        <v>418</v>
      </c>
      <c r="E228" s="118" t="s">
        <v>606</v>
      </c>
      <c r="F228" s="120" t="s">
        <v>629</v>
      </c>
      <c r="G228" s="121" t="s">
        <v>638</v>
      </c>
      <c r="H228" s="120" t="s">
        <v>659</v>
      </c>
      <c r="I228" s="122" t="s">
        <v>652</v>
      </c>
      <c r="J228" s="123">
        <v>43555</v>
      </c>
      <c r="K228" s="120"/>
      <c r="L228" s="120"/>
      <c r="M228" s="120"/>
      <c r="N228" s="120"/>
      <c r="O228" s="138"/>
      <c r="P228" s="125" t="s">
        <v>862</v>
      </c>
      <c r="Q228" s="125" t="s">
        <v>862</v>
      </c>
      <c r="R228" s="125" t="s">
        <v>862</v>
      </c>
      <c r="S228" s="125" t="s">
        <v>862</v>
      </c>
      <c r="T228" s="120"/>
      <c r="U228" s="120"/>
      <c r="V228" s="157" t="e">
        <f>VLOOKUP(C228,[1]BPCL!$B$2:$F$118,4,FALSE)</f>
        <v>#N/A</v>
      </c>
      <c r="AA228" s="64"/>
    </row>
    <row r="229" spans="1:27" ht="55.15" customHeight="1">
      <c r="A229" s="117" t="s">
        <v>13</v>
      </c>
      <c r="B229" s="118" t="s">
        <v>231</v>
      </c>
      <c r="C229" s="119" t="s">
        <v>213</v>
      </c>
      <c r="D229" s="118" t="s">
        <v>419</v>
      </c>
      <c r="E229" s="118" t="s">
        <v>607</v>
      </c>
      <c r="F229" s="120" t="s">
        <v>629</v>
      </c>
      <c r="G229" s="121" t="s">
        <v>638</v>
      </c>
      <c r="H229" s="120" t="s">
        <v>659</v>
      </c>
      <c r="I229" s="122" t="s">
        <v>652</v>
      </c>
      <c r="J229" s="123">
        <v>43555</v>
      </c>
      <c r="K229" s="120"/>
      <c r="L229" s="120"/>
      <c r="M229" s="120"/>
      <c r="N229" s="120"/>
      <c r="O229" s="138"/>
      <c r="P229" s="125" t="s">
        <v>862</v>
      </c>
      <c r="Q229" s="125" t="s">
        <v>862</v>
      </c>
      <c r="R229" s="125" t="s">
        <v>862</v>
      </c>
      <c r="S229" s="125" t="s">
        <v>862</v>
      </c>
      <c r="T229" s="120"/>
      <c r="U229" s="120"/>
      <c r="V229" s="157" t="e">
        <f>VLOOKUP(C229,[1]BPCL!$B$2:$F$118,4,FALSE)</f>
        <v>#N/A</v>
      </c>
      <c r="AA229" s="64"/>
    </row>
    <row r="230" spans="1:27" ht="55.15" customHeight="1">
      <c r="A230" s="117" t="s">
        <v>13</v>
      </c>
      <c r="B230" s="118" t="s">
        <v>231</v>
      </c>
      <c r="C230" s="119" t="s">
        <v>214</v>
      </c>
      <c r="D230" s="118" t="s">
        <v>420</v>
      </c>
      <c r="E230" s="118" t="s">
        <v>608</v>
      </c>
      <c r="F230" s="120" t="s">
        <v>629</v>
      </c>
      <c r="G230" s="121" t="s">
        <v>638</v>
      </c>
      <c r="H230" s="120" t="s">
        <v>659</v>
      </c>
      <c r="I230" s="122" t="s">
        <v>652</v>
      </c>
      <c r="J230" s="123">
        <v>43555</v>
      </c>
      <c r="K230" s="120" t="s">
        <v>928</v>
      </c>
      <c r="L230" s="120" t="s">
        <v>927</v>
      </c>
      <c r="M230" s="120">
        <v>108</v>
      </c>
      <c r="N230" s="123">
        <v>43677</v>
      </c>
      <c r="O230" s="137" t="s">
        <v>1039</v>
      </c>
      <c r="P230" s="125" t="s">
        <v>862</v>
      </c>
      <c r="Q230" s="125" t="s">
        <v>862</v>
      </c>
      <c r="R230" s="125" t="s">
        <v>862</v>
      </c>
      <c r="S230" s="125" t="s">
        <v>862</v>
      </c>
      <c r="T230" s="120"/>
      <c r="U230" s="120"/>
      <c r="V230" s="157" t="e">
        <f>VLOOKUP(C230,[1]BPCL!$B$2:$F$118,4,FALSE)</f>
        <v>#N/A</v>
      </c>
      <c r="AA230" s="64"/>
    </row>
    <row r="231" spans="1:27" ht="55.15" customHeight="1">
      <c r="A231" s="117" t="s">
        <v>13</v>
      </c>
      <c r="B231" s="118" t="s">
        <v>231</v>
      </c>
      <c r="C231" s="119" t="s">
        <v>215</v>
      </c>
      <c r="D231" s="118" t="s">
        <v>421</v>
      </c>
      <c r="E231" s="118" t="s">
        <v>609</v>
      </c>
      <c r="F231" s="120" t="s">
        <v>629</v>
      </c>
      <c r="G231" s="121" t="s">
        <v>638</v>
      </c>
      <c r="H231" s="120" t="s">
        <v>659</v>
      </c>
      <c r="I231" s="122" t="s">
        <v>651</v>
      </c>
      <c r="J231" s="123">
        <v>43555</v>
      </c>
      <c r="K231" s="120" t="s">
        <v>928</v>
      </c>
      <c r="L231" s="120" t="s">
        <v>927</v>
      </c>
      <c r="M231" s="120">
        <v>19</v>
      </c>
      <c r="N231" s="123">
        <v>43677</v>
      </c>
      <c r="O231" s="137" t="s">
        <v>1047</v>
      </c>
      <c r="P231" s="125" t="s">
        <v>862</v>
      </c>
      <c r="Q231" s="125" t="s">
        <v>862</v>
      </c>
      <c r="R231" s="125" t="s">
        <v>862</v>
      </c>
      <c r="S231" s="125" t="s">
        <v>862</v>
      </c>
      <c r="T231" s="120"/>
      <c r="U231" s="120"/>
      <c r="V231" s="157" t="e">
        <f>VLOOKUP(C231,[1]BPCL!$B$2:$F$118,4,FALSE)</f>
        <v>#N/A</v>
      </c>
      <c r="AA231" s="64"/>
    </row>
    <row r="232" spans="1:27" ht="55.15" customHeight="1">
      <c r="A232" s="117" t="s">
        <v>13</v>
      </c>
      <c r="B232" s="118" t="s">
        <v>231</v>
      </c>
      <c r="C232" s="119" t="s">
        <v>216</v>
      </c>
      <c r="D232" s="118" t="s">
        <v>422</v>
      </c>
      <c r="E232" s="118" t="s">
        <v>610</v>
      </c>
      <c r="F232" s="120" t="s">
        <v>629</v>
      </c>
      <c r="G232" s="121" t="s">
        <v>638</v>
      </c>
      <c r="H232" s="120" t="s">
        <v>659</v>
      </c>
      <c r="I232" s="122" t="s">
        <v>651</v>
      </c>
      <c r="J232" s="123">
        <v>43555</v>
      </c>
      <c r="K232" s="120" t="s">
        <v>928</v>
      </c>
      <c r="L232" s="120" t="s">
        <v>927</v>
      </c>
      <c r="M232" s="120">
        <v>17</v>
      </c>
      <c r="N232" s="123">
        <v>43677</v>
      </c>
      <c r="O232" s="137" t="s">
        <v>929</v>
      </c>
      <c r="P232" s="125" t="s">
        <v>862</v>
      </c>
      <c r="Q232" s="125" t="s">
        <v>861</v>
      </c>
      <c r="R232" s="125" t="s">
        <v>862</v>
      </c>
      <c r="S232" s="125" t="s">
        <v>862</v>
      </c>
      <c r="T232" s="120"/>
      <c r="U232" s="120"/>
      <c r="V232" s="157" t="e">
        <f>VLOOKUP(C232,[1]BPCL!$B$2:$F$118,4,FALSE)</f>
        <v>#N/A</v>
      </c>
      <c r="AA232" s="64"/>
    </row>
    <row r="233" spans="1:27" ht="55.15" customHeight="1">
      <c r="A233" s="117" t="s">
        <v>13</v>
      </c>
      <c r="B233" s="118" t="s">
        <v>231</v>
      </c>
      <c r="C233" s="119" t="s">
        <v>217</v>
      </c>
      <c r="D233" s="118" t="s">
        <v>423</v>
      </c>
      <c r="E233" s="118" t="s">
        <v>611</v>
      </c>
      <c r="F233" s="120" t="s">
        <v>629</v>
      </c>
      <c r="G233" s="121" t="s">
        <v>638</v>
      </c>
      <c r="H233" s="120" t="s">
        <v>659</v>
      </c>
      <c r="I233" s="122" t="s">
        <v>651</v>
      </c>
      <c r="J233" s="123">
        <v>43555</v>
      </c>
      <c r="K233" s="120" t="s">
        <v>928</v>
      </c>
      <c r="L233" s="120" t="s">
        <v>924</v>
      </c>
      <c r="M233" s="120">
        <v>115</v>
      </c>
      <c r="N233" s="123">
        <v>43677</v>
      </c>
      <c r="O233" s="137" t="s">
        <v>1154</v>
      </c>
      <c r="P233" s="125" t="s">
        <v>862</v>
      </c>
      <c r="Q233" s="125" t="s">
        <v>861</v>
      </c>
      <c r="R233" s="125" t="s">
        <v>862</v>
      </c>
      <c r="S233" s="125" t="s">
        <v>862</v>
      </c>
      <c r="T233" s="120"/>
      <c r="U233" s="120"/>
      <c r="V233" s="157" t="e">
        <f>VLOOKUP(C233,[1]BPCL!$B$2:$F$118,4,FALSE)</f>
        <v>#N/A</v>
      </c>
      <c r="W233" s="52" t="s">
        <v>861</v>
      </c>
      <c r="X233" s="27" t="s">
        <v>891</v>
      </c>
      <c r="Y233" s="27" t="s">
        <v>1072</v>
      </c>
      <c r="AA233" s="64"/>
    </row>
    <row r="234" spans="1:27" ht="55.15" customHeight="1">
      <c r="A234" s="117" t="s">
        <v>13</v>
      </c>
      <c r="B234" s="118" t="s">
        <v>231</v>
      </c>
      <c r="C234" s="119" t="s">
        <v>218</v>
      </c>
      <c r="D234" s="118" t="s">
        <v>424</v>
      </c>
      <c r="E234" s="118" t="s">
        <v>612</v>
      </c>
      <c r="F234" s="120" t="s">
        <v>629</v>
      </c>
      <c r="G234" s="121" t="s">
        <v>638</v>
      </c>
      <c r="H234" s="120" t="s">
        <v>659</v>
      </c>
      <c r="I234" s="122" t="s">
        <v>651</v>
      </c>
      <c r="J234" s="123">
        <v>43555</v>
      </c>
      <c r="K234" s="120" t="s">
        <v>928</v>
      </c>
      <c r="L234" s="120" t="s">
        <v>927</v>
      </c>
      <c r="M234" s="120">
        <v>15</v>
      </c>
      <c r="N234" s="123">
        <v>44079</v>
      </c>
      <c r="O234" s="137" t="s">
        <v>989</v>
      </c>
      <c r="P234" s="125" t="s">
        <v>862</v>
      </c>
      <c r="Q234" s="125" t="s">
        <v>861</v>
      </c>
      <c r="R234" s="125" t="s">
        <v>862</v>
      </c>
      <c r="S234" s="125" t="s">
        <v>862</v>
      </c>
      <c r="T234" s="120"/>
      <c r="U234" s="120"/>
      <c r="V234" s="157" t="e">
        <f>VLOOKUP(C234,[1]BPCL!$B$2:$F$118,4,FALSE)</f>
        <v>#N/A</v>
      </c>
      <c r="AA234" s="64"/>
    </row>
    <row r="235" spans="1:27" ht="55.15" customHeight="1">
      <c r="A235" s="117" t="s">
        <v>13</v>
      </c>
      <c r="B235" s="118" t="s">
        <v>231</v>
      </c>
      <c r="C235" s="119" t="s">
        <v>219</v>
      </c>
      <c r="D235" s="118" t="s">
        <v>425</v>
      </c>
      <c r="E235" s="118" t="s">
        <v>613</v>
      </c>
      <c r="F235" s="120" t="s">
        <v>629</v>
      </c>
      <c r="G235" s="121" t="s">
        <v>638</v>
      </c>
      <c r="H235" s="120" t="s">
        <v>659</v>
      </c>
      <c r="I235" s="122" t="s">
        <v>651</v>
      </c>
      <c r="J235" s="123">
        <v>43555</v>
      </c>
      <c r="K235" s="120" t="s">
        <v>928</v>
      </c>
      <c r="L235" s="120" t="s">
        <v>924</v>
      </c>
      <c r="M235" s="120">
        <v>115</v>
      </c>
      <c r="N235" s="123">
        <v>43677</v>
      </c>
      <c r="O235" s="137" t="s">
        <v>1153</v>
      </c>
      <c r="P235" s="125" t="s">
        <v>862</v>
      </c>
      <c r="Q235" s="125" t="s">
        <v>861</v>
      </c>
      <c r="R235" s="125" t="s">
        <v>862</v>
      </c>
      <c r="S235" s="125" t="s">
        <v>862</v>
      </c>
      <c r="T235" s="120"/>
      <c r="U235" s="120"/>
      <c r="V235" s="157" t="e">
        <f>VLOOKUP(C235,[1]BPCL!$B$2:$F$118,4,FALSE)</f>
        <v>#N/A</v>
      </c>
      <c r="W235" s="52" t="s">
        <v>861</v>
      </c>
      <c r="X235" s="27" t="s">
        <v>891</v>
      </c>
      <c r="Y235" s="27" t="s">
        <v>1072</v>
      </c>
      <c r="AA235" s="64"/>
    </row>
    <row r="236" spans="1:27" ht="55.15" customHeight="1">
      <c r="A236" s="117" t="s">
        <v>13</v>
      </c>
      <c r="B236" s="118" t="s">
        <v>231</v>
      </c>
      <c r="C236" s="119" t="s">
        <v>220</v>
      </c>
      <c r="D236" s="118" t="s">
        <v>426</v>
      </c>
      <c r="E236" s="118" t="s">
        <v>614</v>
      </c>
      <c r="F236" s="120" t="s">
        <v>629</v>
      </c>
      <c r="G236" s="121" t="s">
        <v>638</v>
      </c>
      <c r="H236" s="120" t="s">
        <v>659</v>
      </c>
      <c r="I236" s="122" t="s">
        <v>652</v>
      </c>
      <c r="J236" s="123">
        <v>43555</v>
      </c>
      <c r="K236" s="120"/>
      <c r="L236" s="120"/>
      <c r="M236" s="120"/>
      <c r="N236" s="120"/>
      <c r="O236" s="138"/>
      <c r="P236" s="125" t="s">
        <v>862</v>
      </c>
      <c r="Q236" s="125" t="s">
        <v>862</v>
      </c>
      <c r="R236" s="125" t="s">
        <v>862</v>
      </c>
      <c r="S236" s="125" t="s">
        <v>862</v>
      </c>
      <c r="T236" s="120"/>
      <c r="U236" s="120"/>
      <c r="V236" s="157" t="e">
        <f>VLOOKUP(C236,[1]BPCL!$B$2:$F$118,4,FALSE)</f>
        <v>#N/A</v>
      </c>
      <c r="AA236" s="64"/>
    </row>
    <row r="237" spans="1:27" ht="55.15" customHeight="1">
      <c r="A237" s="117" t="s">
        <v>13</v>
      </c>
      <c r="B237" s="118" t="s">
        <v>231</v>
      </c>
      <c r="C237" s="119" t="s">
        <v>221</v>
      </c>
      <c r="D237" s="118" t="s">
        <v>427</v>
      </c>
      <c r="E237" s="118" t="s">
        <v>615</v>
      </c>
      <c r="F237" s="120" t="s">
        <v>629</v>
      </c>
      <c r="G237" s="121" t="s">
        <v>638</v>
      </c>
      <c r="H237" s="120" t="s">
        <v>659</v>
      </c>
      <c r="I237" s="122" t="s">
        <v>652</v>
      </c>
      <c r="J237" s="123">
        <v>43555</v>
      </c>
      <c r="K237" s="120"/>
      <c r="L237" s="120"/>
      <c r="M237" s="120"/>
      <c r="N237" s="123"/>
      <c r="O237" s="137"/>
      <c r="P237" s="125" t="s">
        <v>862</v>
      </c>
      <c r="Q237" s="125" t="s">
        <v>862</v>
      </c>
      <c r="R237" s="125" t="s">
        <v>862</v>
      </c>
      <c r="S237" s="125" t="s">
        <v>862</v>
      </c>
      <c r="T237" s="120"/>
      <c r="U237" s="120"/>
      <c r="V237" s="157" t="e">
        <f>VLOOKUP(C237,[1]BPCL!$B$2:$F$118,4,FALSE)</f>
        <v>#N/A</v>
      </c>
      <c r="W237" s="52" t="s">
        <v>861</v>
      </c>
      <c r="X237" s="27" t="s">
        <v>893</v>
      </c>
      <c r="Y237" s="27" t="s">
        <v>1085</v>
      </c>
      <c r="AA237" s="64"/>
    </row>
    <row r="238" spans="1:27" ht="55.15" customHeight="1">
      <c r="A238" s="117" t="s">
        <v>13</v>
      </c>
      <c r="B238" s="118" t="s">
        <v>231</v>
      </c>
      <c r="C238" s="119" t="s">
        <v>222</v>
      </c>
      <c r="D238" s="118" t="s">
        <v>428</v>
      </c>
      <c r="E238" s="118" t="s">
        <v>616</v>
      </c>
      <c r="F238" s="120" t="s">
        <v>629</v>
      </c>
      <c r="G238" s="121" t="s">
        <v>638</v>
      </c>
      <c r="H238" s="120" t="s">
        <v>659</v>
      </c>
      <c r="I238" s="122" t="s">
        <v>651</v>
      </c>
      <c r="J238" s="123">
        <v>43555</v>
      </c>
      <c r="K238" s="120" t="s">
        <v>928</v>
      </c>
      <c r="L238" s="120" t="s">
        <v>927</v>
      </c>
      <c r="M238" s="120">
        <v>22</v>
      </c>
      <c r="N238" s="123">
        <v>43677</v>
      </c>
      <c r="O238" s="137" t="s">
        <v>1148</v>
      </c>
      <c r="P238" s="125" t="s">
        <v>862</v>
      </c>
      <c r="Q238" s="125" t="s">
        <v>862</v>
      </c>
      <c r="R238" s="125" t="s">
        <v>862</v>
      </c>
      <c r="S238" s="125" t="s">
        <v>862</v>
      </c>
      <c r="T238" s="120"/>
      <c r="U238" s="120"/>
      <c r="V238" s="157" t="e">
        <f>VLOOKUP(C238,[1]BPCL!$B$2:$F$118,4,FALSE)</f>
        <v>#N/A</v>
      </c>
      <c r="W238" s="52" t="s">
        <v>861</v>
      </c>
      <c r="X238" s="27" t="s">
        <v>891</v>
      </c>
      <c r="Y238" s="27" t="s">
        <v>1072</v>
      </c>
      <c r="AA238" s="64"/>
    </row>
    <row r="239" spans="1:27" ht="55.15" customHeight="1">
      <c r="A239" s="117" t="s">
        <v>13</v>
      </c>
      <c r="B239" s="118" t="s">
        <v>231</v>
      </c>
      <c r="C239" s="119" t="s">
        <v>223</v>
      </c>
      <c r="D239" s="118" t="s">
        <v>429</v>
      </c>
      <c r="E239" s="118" t="s">
        <v>617</v>
      </c>
      <c r="F239" s="120" t="s">
        <v>629</v>
      </c>
      <c r="G239" s="121" t="s">
        <v>638</v>
      </c>
      <c r="H239" s="120" t="s">
        <v>659</v>
      </c>
      <c r="I239" s="122" t="s">
        <v>652</v>
      </c>
      <c r="J239" s="123">
        <v>43555</v>
      </c>
      <c r="K239" s="120"/>
      <c r="L239" s="120"/>
      <c r="M239" s="120"/>
      <c r="N239" s="120"/>
      <c r="O239" s="138"/>
      <c r="P239" s="125" t="s">
        <v>862</v>
      </c>
      <c r="Q239" s="125" t="s">
        <v>862</v>
      </c>
      <c r="R239" s="125" t="s">
        <v>862</v>
      </c>
      <c r="S239" s="125" t="s">
        <v>862</v>
      </c>
      <c r="T239" s="120"/>
      <c r="U239" s="120"/>
      <c r="V239" s="157" t="e">
        <f>VLOOKUP(C239,[1]BPCL!$B$2:$F$118,4,FALSE)</f>
        <v>#N/A</v>
      </c>
      <c r="AA239" s="64"/>
    </row>
    <row r="240" spans="1:27" ht="55.15" customHeight="1">
      <c r="A240" s="61" t="s">
        <v>13</v>
      </c>
      <c r="B240" s="62" t="s">
        <v>231</v>
      </c>
      <c r="C240" s="63" t="s">
        <v>224</v>
      </c>
      <c r="D240" s="62" t="s">
        <v>430</v>
      </c>
      <c r="E240" s="62" t="s">
        <v>618</v>
      </c>
      <c r="F240" s="62" t="s">
        <v>620</v>
      </c>
      <c r="G240" s="62" t="s">
        <v>621</v>
      </c>
      <c r="H240" s="16" t="s">
        <v>659</v>
      </c>
      <c r="I240" s="126">
        <v>1</v>
      </c>
      <c r="J240" s="107">
        <v>43555</v>
      </c>
      <c r="K240" s="16" t="s">
        <v>928</v>
      </c>
      <c r="L240" s="16" t="s">
        <v>927</v>
      </c>
      <c r="M240" s="16">
        <v>15</v>
      </c>
      <c r="N240" s="107">
        <v>43677</v>
      </c>
      <c r="O240" s="94" t="s">
        <v>1146</v>
      </c>
      <c r="P240" s="125" t="s">
        <v>862</v>
      </c>
      <c r="Q240" s="125" t="s">
        <v>862</v>
      </c>
      <c r="R240" s="125" t="s">
        <v>862</v>
      </c>
      <c r="S240" s="125" t="s">
        <v>862</v>
      </c>
      <c r="T240" s="16"/>
      <c r="U240" s="16" t="s">
        <v>1139</v>
      </c>
      <c r="V240" s="157" t="e">
        <f>VLOOKUP(C240,[1]BPCL!$B$2:$F$118,4,FALSE)</f>
        <v>#N/A</v>
      </c>
      <c r="W240" s="52" t="s">
        <v>861</v>
      </c>
      <c r="X240" s="27" t="s">
        <v>891</v>
      </c>
      <c r="Y240" s="27" t="s">
        <v>1072</v>
      </c>
      <c r="AA240" s="64"/>
    </row>
    <row r="241" spans="1:27" ht="55.15" customHeight="1">
      <c r="A241" s="117" t="s">
        <v>13</v>
      </c>
      <c r="B241" s="118" t="s">
        <v>231</v>
      </c>
      <c r="C241" s="119" t="s">
        <v>225</v>
      </c>
      <c r="D241" s="118" t="s">
        <v>431</v>
      </c>
      <c r="E241" s="118" t="s">
        <v>619</v>
      </c>
      <c r="F241" s="120" t="s">
        <v>629</v>
      </c>
      <c r="G241" s="121" t="s">
        <v>638</v>
      </c>
      <c r="H241" s="120" t="s">
        <v>659</v>
      </c>
      <c r="I241" s="122" t="s">
        <v>651</v>
      </c>
      <c r="J241" s="123">
        <v>43555</v>
      </c>
      <c r="K241" s="120" t="s">
        <v>1030</v>
      </c>
      <c r="L241" s="154" t="s">
        <v>927</v>
      </c>
      <c r="M241" s="120">
        <v>243</v>
      </c>
      <c r="N241" s="123">
        <v>43677</v>
      </c>
      <c r="O241" s="137" t="s">
        <v>1029</v>
      </c>
      <c r="P241" s="125" t="s">
        <v>861</v>
      </c>
      <c r="Q241" s="125" t="s">
        <v>862</v>
      </c>
      <c r="R241" s="125" t="s">
        <v>862</v>
      </c>
      <c r="S241" s="125" t="s">
        <v>862</v>
      </c>
      <c r="T241" s="120" t="s">
        <v>1067</v>
      </c>
      <c r="U241" s="120"/>
      <c r="V241" s="157" t="e">
        <f>VLOOKUP(C241,[1]BPCL!$B$2:$F$118,4,FALSE)</f>
        <v>#N/A</v>
      </c>
      <c r="W241" s="52" t="s">
        <v>861</v>
      </c>
      <c r="X241" s="27" t="s">
        <v>892</v>
      </c>
      <c r="Y241" s="27" t="s">
        <v>1072</v>
      </c>
      <c r="AA241" s="64"/>
    </row>
    <row r="242" spans="1:27" ht="55.15" customHeight="1">
      <c r="A242" s="66" t="s">
        <v>13</v>
      </c>
      <c r="B242" s="31" t="s">
        <v>237</v>
      </c>
      <c r="C242" s="63" t="s">
        <v>127</v>
      </c>
      <c r="D242" s="31" t="s">
        <v>335</v>
      </c>
      <c r="E242" s="31" t="s">
        <v>539</v>
      </c>
      <c r="F242" s="67" t="s">
        <v>620</v>
      </c>
      <c r="G242" s="67" t="s">
        <v>635</v>
      </c>
      <c r="H242" s="7" t="s">
        <v>658</v>
      </c>
      <c r="I242" s="126">
        <v>3</v>
      </c>
      <c r="J242" s="107">
        <v>43921</v>
      </c>
      <c r="K242" s="16" t="s">
        <v>925</v>
      </c>
      <c r="L242" s="16" t="s">
        <v>924</v>
      </c>
      <c r="M242" s="16">
        <v>110</v>
      </c>
      <c r="N242" s="107">
        <v>44079</v>
      </c>
      <c r="O242" s="94" t="s">
        <v>1037</v>
      </c>
      <c r="P242" s="125" t="s">
        <v>862</v>
      </c>
      <c r="Q242" s="125" t="s">
        <v>862</v>
      </c>
      <c r="R242" s="125" t="s">
        <v>862</v>
      </c>
      <c r="S242" s="125" t="s">
        <v>862</v>
      </c>
      <c r="T242" s="16"/>
      <c r="U242" s="16"/>
      <c r="V242" s="157" t="e">
        <f>VLOOKUP(C242,[1]BPCL!$B$2:$F$118,5,FALSE)</f>
        <v>#N/A</v>
      </c>
      <c r="W242" s="52" t="s">
        <v>861</v>
      </c>
      <c r="X242" s="27" t="s">
        <v>895</v>
      </c>
      <c r="Y242" s="27" t="s">
        <v>1110</v>
      </c>
      <c r="AA242" s="64"/>
    </row>
    <row r="243" spans="1:27" ht="55.15" customHeight="1">
      <c r="A243" s="66" t="s">
        <v>13</v>
      </c>
      <c r="B243" s="31" t="s">
        <v>237</v>
      </c>
      <c r="C243" s="63" t="s">
        <v>130</v>
      </c>
      <c r="D243" s="31" t="s">
        <v>338</v>
      </c>
      <c r="E243" s="31" t="s">
        <v>542</v>
      </c>
      <c r="F243" s="67" t="s">
        <v>620</v>
      </c>
      <c r="G243" s="67" t="s">
        <v>635</v>
      </c>
      <c r="H243" s="7" t="s">
        <v>658</v>
      </c>
      <c r="I243" s="126">
        <v>3</v>
      </c>
      <c r="J243" s="107">
        <v>43921</v>
      </c>
      <c r="K243" s="16" t="s">
        <v>925</v>
      </c>
      <c r="L243" s="154" t="s">
        <v>924</v>
      </c>
      <c r="M243" s="16">
        <v>110</v>
      </c>
      <c r="N243" s="107">
        <v>44079</v>
      </c>
      <c r="O243" s="94" t="s">
        <v>1037</v>
      </c>
      <c r="P243" s="125" t="s">
        <v>862</v>
      </c>
      <c r="Q243" s="125" t="s">
        <v>862</v>
      </c>
      <c r="R243" s="125" t="s">
        <v>862</v>
      </c>
      <c r="S243" s="125" t="s">
        <v>862</v>
      </c>
      <c r="T243" s="16"/>
      <c r="U243" s="16"/>
      <c r="V243" s="157" t="e">
        <f>VLOOKUP(C243,[1]BPCL!$B$2:$F$118,5,FALSE)</f>
        <v>#N/A</v>
      </c>
      <c r="W243" s="52" t="s">
        <v>861</v>
      </c>
      <c r="X243" s="27" t="s">
        <v>895</v>
      </c>
      <c r="Y243" s="27" t="s">
        <v>1110</v>
      </c>
      <c r="AA243" s="64"/>
    </row>
    <row r="244" spans="1:27" ht="55.15" customHeight="1">
      <c r="A244" s="66" t="s">
        <v>13</v>
      </c>
      <c r="B244" s="31" t="s">
        <v>237</v>
      </c>
      <c r="C244" s="63" t="s">
        <v>127</v>
      </c>
      <c r="D244" s="31" t="s">
        <v>335</v>
      </c>
      <c r="E244" s="31" t="s">
        <v>539</v>
      </c>
      <c r="F244" s="67" t="s">
        <v>620</v>
      </c>
      <c r="G244" s="67" t="s">
        <v>635</v>
      </c>
      <c r="H244" s="7" t="s">
        <v>659</v>
      </c>
      <c r="I244" s="126">
        <v>3</v>
      </c>
      <c r="J244" s="107">
        <v>43555</v>
      </c>
      <c r="K244" s="16" t="s">
        <v>928</v>
      </c>
      <c r="L244" s="16" t="s">
        <v>927</v>
      </c>
      <c r="M244" s="16">
        <v>115</v>
      </c>
      <c r="N244" s="107">
        <v>43677</v>
      </c>
      <c r="O244" s="94" t="s">
        <v>1057</v>
      </c>
      <c r="P244" s="125" t="s">
        <v>862</v>
      </c>
      <c r="Q244" s="125" t="s">
        <v>862</v>
      </c>
      <c r="R244" s="125" t="s">
        <v>862</v>
      </c>
      <c r="S244" s="125" t="s">
        <v>862</v>
      </c>
      <c r="T244" s="16"/>
      <c r="U244" s="16"/>
      <c r="V244" s="157" t="e">
        <f>VLOOKUP(C244,[1]BPCL!$B$2:$F$118,4,FALSE)</f>
        <v>#N/A</v>
      </c>
      <c r="W244" s="52" t="s">
        <v>861</v>
      </c>
      <c r="X244" s="27" t="s">
        <v>895</v>
      </c>
      <c r="Y244" s="27" t="s">
        <v>1110</v>
      </c>
      <c r="AA244" s="64"/>
    </row>
    <row r="245" spans="1:27" ht="55.15" customHeight="1">
      <c r="A245" s="66" t="s">
        <v>13</v>
      </c>
      <c r="B245" s="31" t="s">
        <v>237</v>
      </c>
      <c r="C245" s="63" t="s">
        <v>130</v>
      </c>
      <c r="D245" s="31" t="s">
        <v>338</v>
      </c>
      <c r="E245" s="31" t="s">
        <v>542</v>
      </c>
      <c r="F245" s="67" t="s">
        <v>620</v>
      </c>
      <c r="G245" s="67" t="s">
        <v>635</v>
      </c>
      <c r="H245" s="7" t="s">
        <v>659</v>
      </c>
      <c r="I245" s="126">
        <v>3</v>
      </c>
      <c r="J245" s="107">
        <v>43555</v>
      </c>
      <c r="K245" s="16" t="s">
        <v>928</v>
      </c>
      <c r="L245" s="16" t="s">
        <v>927</v>
      </c>
      <c r="M245" s="16">
        <v>115</v>
      </c>
      <c r="N245" s="107">
        <v>43677</v>
      </c>
      <c r="O245" s="94" t="s">
        <v>1057</v>
      </c>
      <c r="P245" s="125" t="s">
        <v>862</v>
      </c>
      <c r="Q245" s="125" t="s">
        <v>862</v>
      </c>
      <c r="R245" s="125" t="s">
        <v>862</v>
      </c>
      <c r="S245" s="125" t="s">
        <v>862</v>
      </c>
      <c r="T245" s="16"/>
      <c r="U245" s="16"/>
      <c r="V245" s="157" t="e">
        <f>VLOOKUP(C245,[1]BPCL!$B$2:$F$118,4,FALSE)</f>
        <v>#N/A</v>
      </c>
      <c r="W245" s="52" t="s">
        <v>861</v>
      </c>
      <c r="X245" s="27" t="s">
        <v>895</v>
      </c>
      <c r="Y245" s="27" t="s">
        <v>1110</v>
      </c>
      <c r="AA245" s="64"/>
    </row>
    <row r="246" spans="1:27">
      <c r="A246" s="66" t="s">
        <v>13</v>
      </c>
      <c r="B246" s="151" t="s">
        <v>228</v>
      </c>
      <c r="C246" s="110" t="s">
        <v>1196</v>
      </c>
      <c r="D246" s="151" t="s">
        <v>1197</v>
      </c>
      <c r="E246" s="151" t="s">
        <v>1198</v>
      </c>
      <c r="F246" s="16" t="s">
        <v>629</v>
      </c>
      <c r="G246" s="152" t="s">
        <v>638</v>
      </c>
      <c r="H246" s="16" t="s">
        <v>658</v>
      </c>
      <c r="I246" s="16" t="s">
        <v>651</v>
      </c>
      <c r="J246" s="107">
        <v>43921</v>
      </c>
      <c r="K246" s="16" t="s">
        <v>1212</v>
      </c>
      <c r="L246" s="154" t="s">
        <v>1214</v>
      </c>
      <c r="M246" s="16">
        <v>4</v>
      </c>
      <c r="N246" s="107">
        <v>43587</v>
      </c>
      <c r="O246" s="172" t="s">
        <v>1213</v>
      </c>
      <c r="P246" s="16" t="s">
        <v>861</v>
      </c>
      <c r="Q246" s="16" t="s">
        <v>862</v>
      </c>
      <c r="R246" s="16" t="s">
        <v>862</v>
      </c>
      <c r="S246" s="16" t="s">
        <v>862</v>
      </c>
      <c r="T246" s="16"/>
      <c r="U246" s="16"/>
      <c r="V246" s="158"/>
      <c r="W246" s="171"/>
      <c r="AA246"/>
    </row>
    <row r="247" spans="1:27" ht="126">
      <c r="A247" s="66" t="s">
        <v>13</v>
      </c>
      <c r="B247" s="151" t="s">
        <v>228</v>
      </c>
      <c r="C247" s="110" t="s">
        <v>1196</v>
      </c>
      <c r="D247" s="151" t="s">
        <v>1197</v>
      </c>
      <c r="E247" s="151" t="s">
        <v>1198</v>
      </c>
      <c r="F247" s="16" t="s">
        <v>629</v>
      </c>
      <c r="G247" s="152" t="s">
        <v>638</v>
      </c>
      <c r="H247" s="16" t="s">
        <v>659</v>
      </c>
      <c r="I247" s="16" t="s">
        <v>651</v>
      </c>
      <c r="J247" s="107">
        <v>43555</v>
      </c>
      <c r="K247" s="16" t="s">
        <v>928</v>
      </c>
      <c r="L247" s="16" t="s">
        <v>927</v>
      </c>
      <c r="M247" s="16">
        <v>49</v>
      </c>
      <c r="N247" s="107">
        <v>43677</v>
      </c>
      <c r="O247" s="94" t="s">
        <v>1215</v>
      </c>
      <c r="P247" s="125" t="s">
        <v>862</v>
      </c>
      <c r="Q247" s="125" t="s">
        <v>861</v>
      </c>
      <c r="R247" s="125" t="s">
        <v>862</v>
      </c>
      <c r="S247" s="125" t="s">
        <v>862</v>
      </c>
      <c r="T247" s="16"/>
      <c r="U247" s="16" t="s">
        <v>1216</v>
      </c>
      <c r="V247" s="158"/>
      <c r="W247" s="171"/>
      <c r="AA247"/>
    </row>
  </sheetData>
  <mergeCells count="1">
    <mergeCell ref="AE1:AG1"/>
  </mergeCells>
  <phoneticPr fontId="2" type="noConversion"/>
  <conditionalFormatting sqref="C244:C245">
    <cfRule type="duplicateValues" dxfId="47" priority="1"/>
    <cfRule type="duplicateValues" dxfId="46" priority="2"/>
  </conditionalFormatting>
  <conditionalFormatting sqref="C242:C243">
    <cfRule type="duplicateValues" dxfId="45" priority="5"/>
    <cfRule type="duplicateValues" dxfId="44" priority="6"/>
  </conditionalFormatting>
  <conditionalFormatting sqref="D242:D243">
    <cfRule type="duplicateValues" dxfId="43" priority="7"/>
  </conditionalFormatting>
  <conditionalFormatting sqref="E242:E243">
    <cfRule type="duplicateValues" dxfId="42" priority="8"/>
  </conditionalFormatting>
  <conditionalFormatting sqref="D244:D245">
    <cfRule type="duplicateValues" dxfId="41" priority="3"/>
  </conditionalFormatting>
  <conditionalFormatting sqref="E244:E245">
    <cfRule type="duplicateValues" dxfId="40" priority="4"/>
  </conditionalFormatting>
  <dataValidations count="10">
    <dataValidation type="whole" operator="greaterThanOrEqual" allowBlank="1" showInputMessage="1" showErrorMessage="1" sqref="I27:I29 I40 I160 I54 I85 I242:I245 I129 I136 I147 I52 I9 I172 I174 I16">
      <formula1>0</formula1>
    </dataValidation>
    <dataValidation type="decimal" operator="greaterThan" allowBlank="1" showInputMessage="1" showErrorMessage="1" prompt="Data in percentage" sqref="I198 I41 I17 I55 I78 I215 I175 I100 I137 I26 I220 I161 I53 I173 I218">
      <formula1>0</formula1>
    </dataValidation>
    <dataValidation type="decimal" operator="greaterThanOrEqual" allowBlank="1" showInputMessage="1" showErrorMessage="1" sqref="K76:K78 I196:I197 I91 I210:I211 I76:I77 I192 I72">
      <formula1>0</formula1>
    </dataValidation>
    <dataValidation type="list" allowBlank="1" showInputMessage="1" showErrorMessage="1" sqref="I241 I221:I239 I101:I119 I193:I195 I2:I8 I138 I18 I140 I20:I25 I39 I219 I121:I128 I73:I75 I130:I135 I10:I15 I79:I84 I56:I71 I86:I89 I151:I159 I42:I51 I162:I171 I30:I37 I142:I145 I199:I204 I99 I206:I209 I176:I191">
      <formula1>#REF!</formula1>
    </dataValidation>
    <dataValidation type="date" showInputMessage="1" showErrorMessage="1" sqref="C242:C245">
      <formula1>1</formula1>
      <formula2>43831</formula2>
    </dataValidation>
    <dataValidation operator="lessThanOrEqual" allowBlank="1" showInputMessage="1" showErrorMessage="1" prompt="Data in percentage" sqref="I95 I98"/>
    <dataValidation type="decimal" operator="greaterThanOrEqual" allowBlank="1" showInputMessage="1" showErrorMessage="1" prompt="Data in percentage" sqref="I148">
      <formula1>0</formula1>
    </dataValidation>
    <dataValidation allowBlank="1" showInputMessage="1" showErrorMessage="1" prompt="Revenue in millions (INR)" sqref="I93"/>
    <dataValidation type="list" allowBlank="1" showInputMessage="1" showErrorMessage="1" sqref="I246:I247">
      <formula1>"Y,N"</formula1>
    </dataValidation>
    <dataValidation type="list" allowBlank="1" showInputMessage="1" showErrorMessage="1" sqref="AA2:AA245">
      <formula1>"Error accepted, Error not accepted"</formula1>
    </dataValidation>
  </dataValidations>
  <hyperlinks>
    <hyperlink ref="L10" r:id="rId1"/>
    <hyperlink ref="L130" r:id="rId2"/>
    <hyperlink ref="L56" r:id="rId3"/>
    <hyperlink ref="L59" r:id="rId4"/>
    <hyperlink ref="L222" r:id="rId5"/>
    <hyperlink ref="L2" r:id="rId6"/>
    <hyperlink ref="L11" r:id="rId7"/>
    <hyperlink ref="L68" r:id="rId8"/>
    <hyperlink ref="L188" r:id="rId9"/>
    <hyperlink ref="L4" r:id="rId10"/>
    <hyperlink ref="L34" r:id="rId11"/>
    <hyperlink ref="L213" r:id="rId12"/>
    <hyperlink ref="L106" r:id="rId13"/>
    <hyperlink ref="L160" r:id="rId14"/>
    <hyperlink ref="L243" r:id="rId15"/>
    <hyperlink ref="L246" r:id="rId16"/>
    <hyperlink ref="L241" r:id="rId17"/>
  </hyperlinks>
  <pageMargins left="0.7" right="0.7" top="0.75" bottom="0.75" header="0.3" footer="0.3"/>
  <pageSetup paperSize="9" orientation="portrait" r:id="rId18"/>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W2:W245</xm:sqref>
        </x14:dataValidation>
        <x14:dataValidation type="list" allowBlank="1" showInputMessage="1" showErrorMessage="1">
          <x14:formula1>
            <xm:f>'NIC industry'!$G$3:$G$13</xm:f>
          </x14:formula1>
          <xm:sqref>X2:X245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49"/>
  <sheetViews>
    <sheetView topLeftCell="B1" zoomScale="90" zoomScaleNormal="90" workbookViewId="0">
      <selection activeCell="F16" sqref="F16"/>
    </sheetView>
  </sheetViews>
  <sheetFormatPr defaultColWidth="10.75" defaultRowHeight="15.75"/>
  <cols>
    <col min="1" max="1" width="34" style="2" customWidth="1"/>
    <col min="2" max="2" width="21.5" style="2" customWidth="1"/>
    <col min="3" max="3" width="9.125" style="2" bestFit="1" customWidth="1"/>
    <col min="4" max="4" width="23.75" style="2" customWidth="1"/>
    <col min="5" max="5" width="66.75" style="2" customWidth="1"/>
    <col min="6" max="6" width="10.75" style="2"/>
    <col min="7" max="7" width="28.5" style="2" customWidth="1"/>
    <col min="8" max="8" width="16.5" style="2" customWidth="1"/>
    <col min="9" max="9" width="20.25" style="2" customWidth="1"/>
    <col min="10" max="10" width="15.25" style="46" bestFit="1" customWidth="1"/>
    <col min="11" max="11" width="20.75" style="46" customWidth="1"/>
    <col min="12" max="12" width="17.75" style="46" customWidth="1"/>
    <col min="13" max="13" width="21.25" style="46" customWidth="1"/>
    <col min="14" max="14" width="18.75" style="46" customWidth="1"/>
    <col min="15" max="15" width="16.25" style="46" customWidth="1"/>
    <col min="16" max="16" width="18" style="46" customWidth="1"/>
    <col min="17" max="17" width="20.25" style="46" customWidth="1"/>
    <col min="18" max="18" width="23" style="46" customWidth="1"/>
    <col min="19" max="19" width="18.25" style="46" customWidth="1"/>
    <col min="20" max="20" width="26.5" style="46" customWidth="1"/>
    <col min="21" max="21" width="21" style="46" customWidth="1"/>
    <col min="22" max="22" width="21.5" style="46" customWidth="1"/>
    <col min="23" max="23" width="32.75" style="2" customWidth="1"/>
    <col min="24" max="24" width="30.75" style="2" customWidth="1"/>
    <col min="25" max="25" width="32" style="2" customWidth="1"/>
    <col min="26" max="26" width="90.25" style="2" customWidth="1"/>
    <col min="27" max="27" width="84.25" style="2" customWidth="1"/>
    <col min="28" max="28" width="32" style="2" customWidth="1"/>
    <col min="29" max="29" width="46.5" style="2" customWidth="1"/>
    <col min="30" max="30" width="66.25" style="2" customWidth="1"/>
    <col min="31" max="31" width="31" style="2" customWidth="1"/>
    <col min="32" max="32" width="34.25" style="2" customWidth="1"/>
    <col min="33" max="33" width="42.25" style="2" customWidth="1"/>
    <col min="34" max="34" width="48.5" style="2" customWidth="1"/>
    <col min="35" max="35" width="48.75" style="2" customWidth="1"/>
    <col min="36" max="36" width="68.5" style="2" customWidth="1"/>
    <col min="37" max="37" width="5.25" style="54" customWidth="1"/>
    <col min="38" max="38" width="35" style="2" customWidth="1"/>
    <col min="39" max="39" width="49.75" style="2" customWidth="1"/>
    <col min="40" max="40" width="32.25" style="2" customWidth="1"/>
    <col min="41" max="41" width="27.25" style="2" customWidth="1"/>
    <col min="42" max="42" width="22.75" style="2" customWidth="1"/>
    <col min="43" max="43" width="25.25" style="2" customWidth="1"/>
    <col min="44" max="44" width="10.75" style="2"/>
    <col min="45" max="45" width="22" style="2" customWidth="1"/>
    <col min="46" max="46" width="34.25" style="2" customWidth="1"/>
    <col min="47" max="47" width="50.25" style="2" customWidth="1"/>
    <col min="48" max="16384" width="10.75" style="2"/>
  </cols>
  <sheetData>
    <row r="1" spans="1:47" ht="18.75">
      <c r="A1" s="29" t="s">
        <v>3</v>
      </c>
      <c r="B1" s="29" t="s">
        <v>5</v>
      </c>
      <c r="C1" s="29" t="s">
        <v>4</v>
      </c>
      <c r="D1" s="29" t="s">
        <v>0</v>
      </c>
      <c r="E1" s="29" t="s">
        <v>649</v>
      </c>
      <c r="F1" s="29" t="s">
        <v>7</v>
      </c>
      <c r="G1" s="29" t="s">
        <v>8</v>
      </c>
      <c r="H1" s="29" t="s">
        <v>657</v>
      </c>
      <c r="I1" s="29" t="s">
        <v>917</v>
      </c>
      <c r="J1" s="29" t="s">
        <v>932</v>
      </c>
      <c r="K1" s="29" t="s">
        <v>933</v>
      </c>
      <c r="L1" s="29" t="s">
        <v>934</v>
      </c>
      <c r="M1" s="29" t="s">
        <v>935</v>
      </c>
      <c r="N1" s="29" t="s">
        <v>936</v>
      </c>
      <c r="O1" s="29" t="s">
        <v>937</v>
      </c>
      <c r="P1" s="29" t="s">
        <v>938</v>
      </c>
      <c r="Q1" s="29" t="s">
        <v>941</v>
      </c>
      <c r="R1" s="29" t="s">
        <v>939</v>
      </c>
      <c r="S1" s="29" t="s">
        <v>940</v>
      </c>
      <c r="T1" s="29" t="s">
        <v>958</v>
      </c>
      <c r="U1" s="29" t="s">
        <v>942</v>
      </c>
      <c r="V1" s="29" t="s">
        <v>943</v>
      </c>
      <c r="W1" s="29"/>
      <c r="X1" s="29"/>
      <c r="Y1" s="29"/>
      <c r="Z1" s="17" t="s">
        <v>9</v>
      </c>
      <c r="AA1" s="17" t="s">
        <v>1</v>
      </c>
      <c r="AB1" s="17" t="s">
        <v>2</v>
      </c>
      <c r="AC1" s="17" t="s">
        <v>10</v>
      </c>
      <c r="AD1" s="17" t="s">
        <v>656</v>
      </c>
      <c r="AE1" s="29" t="s">
        <v>654</v>
      </c>
      <c r="AF1" s="29" t="s">
        <v>856</v>
      </c>
      <c r="AG1" s="29" t="s">
        <v>857</v>
      </c>
      <c r="AH1" s="29" t="s">
        <v>858</v>
      </c>
      <c r="AI1" s="73" t="s">
        <v>863</v>
      </c>
      <c r="AJ1" s="17" t="s">
        <v>11</v>
      </c>
      <c r="AK1" s="53" t="s">
        <v>882</v>
      </c>
      <c r="AL1" s="38" t="s">
        <v>883</v>
      </c>
      <c r="AM1" s="38" t="s">
        <v>884</v>
      </c>
      <c r="AN1" s="38" t="s">
        <v>885</v>
      </c>
      <c r="AO1" s="38" t="s">
        <v>886</v>
      </c>
      <c r="AP1" s="38" t="s">
        <v>887</v>
      </c>
      <c r="AQ1" s="38" t="s">
        <v>888</v>
      </c>
      <c r="AR1" s="15"/>
      <c r="AS1" s="177" t="s">
        <v>900</v>
      </c>
      <c r="AT1" s="178"/>
      <c r="AU1" s="179"/>
    </row>
    <row r="2" spans="1:47" ht="16.5" thickBot="1">
      <c r="A2" s="97" t="s">
        <v>13</v>
      </c>
      <c r="B2" s="79" t="s">
        <v>236</v>
      </c>
      <c r="C2" s="79" t="s">
        <v>99</v>
      </c>
      <c r="D2" s="79" t="s">
        <v>227</v>
      </c>
      <c r="E2" s="79" t="s">
        <v>312</v>
      </c>
      <c r="F2" s="79" t="s">
        <v>629</v>
      </c>
      <c r="G2" s="79" t="s">
        <v>877</v>
      </c>
      <c r="H2" s="98" t="s">
        <v>658</v>
      </c>
      <c r="I2" s="99">
        <v>43921</v>
      </c>
      <c r="J2" s="78" t="s">
        <v>651</v>
      </c>
      <c r="K2" s="78" t="s">
        <v>651</v>
      </c>
      <c r="L2" s="78" t="s">
        <v>651</v>
      </c>
      <c r="M2" s="78" t="s">
        <v>651</v>
      </c>
      <c r="N2" s="78" t="s">
        <v>651</v>
      </c>
      <c r="O2" s="78" t="s">
        <v>651</v>
      </c>
      <c r="P2" s="78" t="s">
        <v>651</v>
      </c>
      <c r="Q2" s="78" t="s">
        <v>651</v>
      </c>
      <c r="R2" s="78" t="s">
        <v>651</v>
      </c>
      <c r="S2" s="78" t="s">
        <v>651</v>
      </c>
      <c r="T2" s="78" t="s">
        <v>651</v>
      </c>
      <c r="U2" s="78" t="s">
        <v>651</v>
      </c>
      <c r="V2" s="78" t="s">
        <v>651</v>
      </c>
      <c r="W2" s="143"/>
      <c r="X2" s="78"/>
      <c r="Y2" s="78"/>
      <c r="Z2" s="77" t="s">
        <v>945</v>
      </c>
      <c r="AA2" s="85" t="s">
        <v>924</v>
      </c>
      <c r="AB2" s="105">
        <v>6</v>
      </c>
      <c r="AC2" s="104">
        <v>44079</v>
      </c>
      <c r="AD2" s="21" t="s">
        <v>944</v>
      </c>
      <c r="AE2" s="16" t="s">
        <v>861</v>
      </c>
      <c r="AF2" s="16" t="s">
        <v>862</v>
      </c>
      <c r="AG2" s="16" t="s">
        <v>862</v>
      </c>
      <c r="AH2" s="16" t="s">
        <v>861</v>
      </c>
      <c r="AI2" s="72" t="s">
        <v>1067</v>
      </c>
      <c r="AJ2" s="39"/>
      <c r="AK2" s="52"/>
      <c r="AL2" s="27"/>
      <c r="AM2" s="27"/>
      <c r="AN2" s="27"/>
      <c r="AO2" s="64"/>
      <c r="AP2" s="64"/>
      <c r="AQ2" s="64"/>
      <c r="AR2" s="27"/>
      <c r="AS2" s="47"/>
      <c r="AT2" s="47"/>
      <c r="AU2" s="47"/>
    </row>
    <row r="3" spans="1:47" ht="16.5" thickBot="1">
      <c r="A3" s="97" t="s">
        <v>13</v>
      </c>
      <c r="B3" s="79" t="s">
        <v>236</v>
      </c>
      <c r="C3" s="79" t="s">
        <v>100</v>
      </c>
      <c r="D3" s="79" t="s">
        <v>227</v>
      </c>
      <c r="E3" s="79" t="s">
        <v>313</v>
      </c>
      <c r="F3" s="79" t="s">
        <v>629</v>
      </c>
      <c r="G3" s="79" t="s">
        <v>877</v>
      </c>
      <c r="H3" s="98" t="s">
        <v>658</v>
      </c>
      <c r="I3" s="99">
        <v>43921</v>
      </c>
      <c r="J3" s="78" t="s">
        <v>651</v>
      </c>
      <c r="K3" s="78" t="s">
        <v>651</v>
      </c>
      <c r="L3" s="78" t="s">
        <v>651</v>
      </c>
      <c r="M3" s="78" t="s">
        <v>651</v>
      </c>
      <c r="N3" s="78" t="s">
        <v>651</v>
      </c>
      <c r="O3" s="78" t="s">
        <v>651</v>
      </c>
      <c r="P3" s="78" t="s">
        <v>651</v>
      </c>
      <c r="Q3" s="78" t="s">
        <v>651</v>
      </c>
      <c r="R3" s="78" t="s">
        <v>651</v>
      </c>
      <c r="S3" s="78" t="s">
        <v>651</v>
      </c>
      <c r="T3" s="78" t="s">
        <v>651</v>
      </c>
      <c r="U3" s="78" t="s">
        <v>651</v>
      </c>
      <c r="V3" s="78" t="s">
        <v>651</v>
      </c>
      <c r="W3" s="144"/>
      <c r="X3" s="77"/>
      <c r="Y3" s="77"/>
      <c r="Z3" s="77" t="s">
        <v>945</v>
      </c>
      <c r="AA3" s="85" t="s">
        <v>924</v>
      </c>
      <c r="AB3" s="105">
        <v>6</v>
      </c>
      <c r="AC3" s="104">
        <v>44079</v>
      </c>
      <c r="AD3" s="21" t="s">
        <v>944</v>
      </c>
      <c r="AE3" s="16" t="s">
        <v>861</v>
      </c>
      <c r="AF3" s="16" t="s">
        <v>862</v>
      </c>
      <c r="AG3" s="16" t="s">
        <v>862</v>
      </c>
      <c r="AH3" s="16" t="s">
        <v>862</v>
      </c>
      <c r="AI3" s="72" t="s">
        <v>1067</v>
      </c>
      <c r="AJ3" s="39"/>
      <c r="AK3" s="52"/>
      <c r="AL3" s="27"/>
      <c r="AM3" s="27"/>
      <c r="AN3" s="27"/>
      <c r="AO3" s="64"/>
      <c r="AP3" s="27"/>
      <c r="AQ3" s="27"/>
      <c r="AR3" s="27"/>
      <c r="AS3" s="76" t="s">
        <v>901</v>
      </c>
      <c r="AT3" s="76" t="s">
        <v>902</v>
      </c>
      <c r="AU3" s="76" t="s">
        <v>903</v>
      </c>
    </row>
    <row r="4" spans="1:47">
      <c r="A4" s="97" t="s">
        <v>13</v>
      </c>
      <c r="B4" s="79" t="s">
        <v>236</v>
      </c>
      <c r="C4" s="79" t="s">
        <v>111</v>
      </c>
      <c r="D4" s="79" t="s">
        <v>227</v>
      </c>
      <c r="E4" s="79" t="s">
        <v>322</v>
      </c>
      <c r="F4" s="79" t="s">
        <v>620</v>
      </c>
      <c r="G4" s="79" t="s">
        <v>630</v>
      </c>
      <c r="H4" s="98" t="s">
        <v>658</v>
      </c>
      <c r="I4" s="99">
        <v>43921</v>
      </c>
      <c r="J4" s="78"/>
      <c r="K4" s="78"/>
      <c r="L4" s="78"/>
      <c r="M4" s="78"/>
      <c r="N4" s="78"/>
      <c r="O4" s="78">
        <v>58</v>
      </c>
      <c r="P4" s="78"/>
      <c r="Q4" s="78">
        <v>53</v>
      </c>
      <c r="R4" s="78"/>
      <c r="S4" s="78"/>
      <c r="T4" s="78"/>
      <c r="U4" s="78"/>
      <c r="V4" s="78"/>
      <c r="W4" s="143"/>
      <c r="X4" s="78"/>
      <c r="Y4" s="78"/>
      <c r="Z4" s="77" t="s">
        <v>925</v>
      </c>
      <c r="AA4" s="85" t="s">
        <v>924</v>
      </c>
      <c r="AB4" s="105">
        <v>33</v>
      </c>
      <c r="AC4" s="104">
        <v>44079</v>
      </c>
      <c r="AD4" s="21" t="s">
        <v>946</v>
      </c>
      <c r="AE4" s="16" t="s">
        <v>862</v>
      </c>
      <c r="AF4" s="16" t="s">
        <v>861</v>
      </c>
      <c r="AG4" s="16" t="s">
        <v>862</v>
      </c>
      <c r="AH4" s="16" t="s">
        <v>862</v>
      </c>
      <c r="AI4" s="72"/>
      <c r="AJ4" s="39"/>
      <c r="AK4" s="52"/>
      <c r="AL4" s="27"/>
      <c r="AM4" s="27"/>
      <c r="AN4" s="27"/>
      <c r="AO4" s="64"/>
      <c r="AP4" s="27"/>
      <c r="AQ4" s="27"/>
      <c r="AR4" s="27"/>
      <c r="AS4" s="48" t="s">
        <v>904</v>
      </c>
      <c r="AT4" s="48" t="s">
        <v>889</v>
      </c>
      <c r="AU4" s="48" t="s">
        <v>915</v>
      </c>
    </row>
    <row r="5" spans="1:47">
      <c r="A5" s="97" t="s">
        <v>13</v>
      </c>
      <c r="B5" s="79" t="s">
        <v>234</v>
      </c>
      <c r="C5" s="79" t="s">
        <v>59</v>
      </c>
      <c r="D5" s="79" t="s">
        <v>227</v>
      </c>
      <c r="E5" s="79" t="s">
        <v>475</v>
      </c>
      <c r="F5" s="79" t="s">
        <v>629</v>
      </c>
      <c r="G5" s="79" t="s">
        <v>878</v>
      </c>
      <c r="H5" s="98" t="s">
        <v>658</v>
      </c>
      <c r="I5" s="99">
        <v>43921</v>
      </c>
      <c r="J5" s="79" t="s">
        <v>653</v>
      </c>
      <c r="K5" s="79" t="s">
        <v>653</v>
      </c>
      <c r="L5" s="79" t="s">
        <v>653</v>
      </c>
      <c r="M5" s="79" t="s">
        <v>653</v>
      </c>
      <c r="N5" s="79" t="s">
        <v>653</v>
      </c>
      <c r="O5" s="79" t="s">
        <v>653</v>
      </c>
      <c r="P5" s="79" t="s">
        <v>653</v>
      </c>
      <c r="Q5" s="79" t="s">
        <v>653</v>
      </c>
      <c r="R5" s="79" t="s">
        <v>653</v>
      </c>
      <c r="S5" s="79" t="s">
        <v>653</v>
      </c>
      <c r="T5" s="79" t="s">
        <v>650</v>
      </c>
      <c r="U5" s="79" t="s">
        <v>653</v>
      </c>
      <c r="V5" s="79" t="s">
        <v>653</v>
      </c>
      <c r="W5" s="145"/>
      <c r="X5" s="79"/>
      <c r="Y5" s="79"/>
      <c r="Z5" s="77" t="s">
        <v>925</v>
      </c>
      <c r="AA5" s="85" t="s">
        <v>924</v>
      </c>
      <c r="AB5" s="105">
        <v>33</v>
      </c>
      <c r="AC5" s="104">
        <v>44079</v>
      </c>
      <c r="AD5" s="21" t="s">
        <v>946</v>
      </c>
      <c r="AE5" s="16" t="s">
        <v>862</v>
      </c>
      <c r="AF5" s="16" t="s">
        <v>861</v>
      </c>
      <c r="AG5" s="16" t="s">
        <v>862</v>
      </c>
      <c r="AH5" s="16" t="s">
        <v>862</v>
      </c>
      <c r="AI5" s="72"/>
      <c r="AJ5" s="39"/>
      <c r="AK5" s="52"/>
      <c r="AL5" s="27"/>
      <c r="AM5" s="27"/>
      <c r="AN5" s="27"/>
      <c r="AO5" s="64"/>
      <c r="AP5" s="27"/>
      <c r="AQ5" s="27"/>
      <c r="AR5" s="27"/>
      <c r="AS5" s="48" t="s">
        <v>904</v>
      </c>
      <c r="AT5" s="36" t="s">
        <v>890</v>
      </c>
      <c r="AU5" s="37" t="s">
        <v>905</v>
      </c>
    </row>
    <row r="6" spans="1:47">
      <c r="A6" s="97" t="s">
        <v>13</v>
      </c>
      <c r="B6" s="79" t="s">
        <v>234</v>
      </c>
      <c r="C6" s="79" t="s">
        <v>54</v>
      </c>
      <c r="D6" s="79" t="s">
        <v>227</v>
      </c>
      <c r="E6" s="79" t="s">
        <v>470</v>
      </c>
      <c r="F6" s="79" t="s">
        <v>629</v>
      </c>
      <c r="G6" s="79" t="s">
        <v>877</v>
      </c>
      <c r="H6" s="98" t="s">
        <v>658</v>
      </c>
      <c r="I6" s="99">
        <v>43921</v>
      </c>
      <c r="J6" s="78" t="s">
        <v>652</v>
      </c>
      <c r="K6" s="78" t="s">
        <v>652</v>
      </c>
      <c r="L6" s="78" t="s">
        <v>652</v>
      </c>
      <c r="M6" s="78" t="s">
        <v>652</v>
      </c>
      <c r="N6" s="78" t="s">
        <v>652</v>
      </c>
      <c r="O6" s="78" t="s">
        <v>652</v>
      </c>
      <c r="P6" s="78" t="s">
        <v>652</v>
      </c>
      <c r="Q6" s="78" t="s">
        <v>652</v>
      </c>
      <c r="R6" s="78" t="s">
        <v>652</v>
      </c>
      <c r="S6" s="78" t="s">
        <v>652</v>
      </c>
      <c r="T6" s="78" t="s">
        <v>652</v>
      </c>
      <c r="U6" s="78" t="s">
        <v>652</v>
      </c>
      <c r="V6" s="78" t="s">
        <v>652</v>
      </c>
      <c r="W6" s="143"/>
      <c r="X6" s="78"/>
      <c r="Y6" s="78"/>
      <c r="Z6" s="77" t="s">
        <v>925</v>
      </c>
      <c r="AA6" s="159" t="s">
        <v>924</v>
      </c>
      <c r="AB6" s="105">
        <v>33</v>
      </c>
      <c r="AC6" s="104">
        <v>44079</v>
      </c>
      <c r="AD6" s="21" t="s">
        <v>946</v>
      </c>
      <c r="AE6" s="16" t="s">
        <v>862</v>
      </c>
      <c r="AF6" s="16" t="s">
        <v>861</v>
      </c>
      <c r="AG6" s="16" t="s">
        <v>862</v>
      </c>
      <c r="AH6" s="16" t="s">
        <v>862</v>
      </c>
      <c r="AI6" s="72"/>
      <c r="AJ6" s="39"/>
      <c r="AK6" s="52"/>
      <c r="AL6" s="27"/>
      <c r="AM6" s="27"/>
      <c r="AN6" s="27"/>
      <c r="AO6" s="64"/>
      <c r="AP6" s="27"/>
      <c r="AQ6" s="27"/>
      <c r="AR6" s="27"/>
      <c r="AS6" s="48" t="s">
        <v>904</v>
      </c>
      <c r="AT6" s="37" t="s">
        <v>891</v>
      </c>
      <c r="AU6" s="37" t="s">
        <v>906</v>
      </c>
    </row>
    <row r="7" spans="1:47">
      <c r="A7" s="97" t="s">
        <v>13</v>
      </c>
      <c r="B7" s="79" t="s">
        <v>236</v>
      </c>
      <c r="C7" s="79" t="s">
        <v>101</v>
      </c>
      <c r="D7" s="79" t="s">
        <v>227</v>
      </c>
      <c r="E7" s="79" t="s">
        <v>513</v>
      </c>
      <c r="F7" s="79" t="s">
        <v>629</v>
      </c>
      <c r="G7" s="79" t="s">
        <v>877</v>
      </c>
      <c r="H7" s="98" t="s">
        <v>658</v>
      </c>
      <c r="I7" s="99">
        <v>43921</v>
      </c>
      <c r="J7" s="78" t="s">
        <v>651</v>
      </c>
      <c r="K7" s="78" t="s">
        <v>651</v>
      </c>
      <c r="L7" s="78" t="s">
        <v>651</v>
      </c>
      <c r="M7" s="78" t="s">
        <v>651</v>
      </c>
      <c r="N7" s="78" t="s">
        <v>651</v>
      </c>
      <c r="O7" s="78" t="s">
        <v>652</v>
      </c>
      <c r="P7" s="78" t="s">
        <v>652</v>
      </c>
      <c r="Q7" s="78" t="s">
        <v>652</v>
      </c>
      <c r="R7" s="78" t="s">
        <v>652</v>
      </c>
      <c r="S7" s="78" t="s">
        <v>652</v>
      </c>
      <c r="T7" s="78" t="s">
        <v>652</v>
      </c>
      <c r="U7" s="78" t="s">
        <v>652</v>
      </c>
      <c r="V7" s="78" t="s">
        <v>652</v>
      </c>
      <c r="W7" s="143"/>
      <c r="X7" s="78"/>
      <c r="Y7" s="78"/>
      <c r="Z7" s="77"/>
      <c r="AA7" s="85"/>
      <c r="AB7" s="105"/>
      <c r="AC7" s="72"/>
      <c r="AD7" s="72"/>
      <c r="AE7" s="16" t="s">
        <v>862</v>
      </c>
      <c r="AF7" s="16" t="s">
        <v>862</v>
      </c>
      <c r="AG7" s="16" t="s">
        <v>862</v>
      </c>
      <c r="AH7" s="16" t="s">
        <v>862</v>
      </c>
      <c r="AI7" s="72"/>
      <c r="AJ7" s="39"/>
      <c r="AK7" s="52"/>
      <c r="AL7" s="27"/>
      <c r="AM7" s="27"/>
      <c r="AN7" s="27"/>
      <c r="AO7" s="64"/>
      <c r="AP7" s="27"/>
      <c r="AQ7" s="27"/>
      <c r="AR7" s="27"/>
      <c r="AS7" s="48" t="s">
        <v>904</v>
      </c>
      <c r="AT7" s="37" t="s">
        <v>892</v>
      </c>
      <c r="AU7" s="37" t="s">
        <v>907</v>
      </c>
    </row>
    <row r="8" spans="1:47">
      <c r="A8" s="97" t="s">
        <v>13</v>
      </c>
      <c r="B8" s="79" t="s">
        <v>236</v>
      </c>
      <c r="C8" s="79" t="s">
        <v>102</v>
      </c>
      <c r="D8" s="79" t="s">
        <v>227</v>
      </c>
      <c r="E8" s="79" t="s">
        <v>514</v>
      </c>
      <c r="F8" s="79" t="s">
        <v>629</v>
      </c>
      <c r="G8" s="79" t="s">
        <v>877</v>
      </c>
      <c r="H8" s="98" t="s">
        <v>658</v>
      </c>
      <c r="I8" s="99">
        <v>43921</v>
      </c>
      <c r="J8" s="78" t="s">
        <v>652</v>
      </c>
      <c r="K8" s="78" t="s">
        <v>652</v>
      </c>
      <c r="L8" s="78" t="s">
        <v>652</v>
      </c>
      <c r="M8" s="78" t="s">
        <v>652</v>
      </c>
      <c r="N8" s="78" t="s">
        <v>652</v>
      </c>
      <c r="O8" s="78" t="s">
        <v>652</v>
      </c>
      <c r="P8" s="78" t="s">
        <v>652</v>
      </c>
      <c r="Q8" s="78" t="s">
        <v>652</v>
      </c>
      <c r="R8" s="78" t="s">
        <v>652</v>
      </c>
      <c r="S8" s="78" t="s">
        <v>652</v>
      </c>
      <c r="T8" s="78" t="s">
        <v>652</v>
      </c>
      <c r="U8" s="78" t="s">
        <v>652</v>
      </c>
      <c r="V8" s="78" t="s">
        <v>652</v>
      </c>
      <c r="W8" s="143"/>
      <c r="X8" s="78"/>
      <c r="Y8" s="78"/>
      <c r="Z8" s="77"/>
      <c r="AA8" s="85"/>
      <c r="AB8" s="105"/>
      <c r="AC8" s="72"/>
      <c r="AD8" s="72"/>
      <c r="AE8" s="16" t="s">
        <v>862</v>
      </c>
      <c r="AF8" s="16" t="s">
        <v>862</v>
      </c>
      <c r="AG8" s="16" t="s">
        <v>862</v>
      </c>
      <c r="AH8" s="16" t="s">
        <v>862</v>
      </c>
      <c r="AI8" s="72"/>
      <c r="AJ8" s="39"/>
      <c r="AK8" s="52" t="s">
        <v>861</v>
      </c>
      <c r="AL8" s="27" t="s">
        <v>891</v>
      </c>
      <c r="AM8" s="27" t="s">
        <v>1117</v>
      </c>
      <c r="AN8" s="27"/>
      <c r="AO8" s="64"/>
      <c r="AP8" s="27"/>
      <c r="AQ8" s="27"/>
      <c r="AR8" s="27"/>
      <c r="AS8" s="48" t="s">
        <v>904</v>
      </c>
      <c r="AT8" s="37" t="s">
        <v>893</v>
      </c>
      <c r="AU8" s="37" t="s">
        <v>908</v>
      </c>
    </row>
    <row r="9" spans="1:47">
      <c r="A9" s="97" t="s">
        <v>13</v>
      </c>
      <c r="B9" s="79" t="s">
        <v>235</v>
      </c>
      <c r="C9" s="79" t="s">
        <v>85</v>
      </c>
      <c r="D9" s="79" t="s">
        <v>227</v>
      </c>
      <c r="E9" s="79" t="s">
        <v>497</v>
      </c>
      <c r="F9" s="79" t="s">
        <v>631</v>
      </c>
      <c r="G9" s="79" t="s">
        <v>879</v>
      </c>
      <c r="H9" s="98" t="s">
        <v>658</v>
      </c>
      <c r="I9" s="99">
        <v>43921</v>
      </c>
      <c r="J9" s="77"/>
      <c r="K9" s="78"/>
      <c r="L9" s="78"/>
      <c r="M9" s="78"/>
      <c r="N9" s="78"/>
      <c r="O9" s="80">
        <v>43179</v>
      </c>
      <c r="P9" s="78"/>
      <c r="Q9" s="80">
        <v>43838</v>
      </c>
      <c r="R9" s="78"/>
      <c r="S9" s="78"/>
      <c r="T9" s="78"/>
      <c r="U9" s="78"/>
      <c r="V9" s="82">
        <v>43662</v>
      </c>
      <c r="W9" s="143"/>
      <c r="X9" s="78"/>
      <c r="Y9" s="78"/>
      <c r="Z9" s="77" t="s">
        <v>925</v>
      </c>
      <c r="AA9" s="85" t="s">
        <v>924</v>
      </c>
      <c r="AB9" s="105">
        <v>33</v>
      </c>
      <c r="AC9" s="104">
        <v>44079</v>
      </c>
      <c r="AD9" s="21" t="s">
        <v>946</v>
      </c>
      <c r="AE9" s="16" t="s">
        <v>862</v>
      </c>
      <c r="AF9" s="16" t="s">
        <v>861</v>
      </c>
      <c r="AG9" s="16" t="s">
        <v>862</v>
      </c>
      <c r="AH9" s="16" t="s">
        <v>862</v>
      </c>
      <c r="AI9" s="72"/>
      <c r="AJ9" s="39"/>
      <c r="AK9" s="52"/>
      <c r="AL9" s="27"/>
      <c r="AM9" s="27"/>
      <c r="AN9" s="27"/>
      <c r="AO9" s="64"/>
      <c r="AP9" s="27"/>
      <c r="AQ9" s="27"/>
      <c r="AR9" s="27"/>
      <c r="AS9" s="48" t="s">
        <v>904</v>
      </c>
      <c r="AT9" s="37" t="s">
        <v>894</v>
      </c>
      <c r="AU9" s="37" t="s">
        <v>909</v>
      </c>
    </row>
    <row r="10" spans="1:47">
      <c r="A10" s="97" t="s">
        <v>13</v>
      </c>
      <c r="B10" s="79" t="s">
        <v>235</v>
      </c>
      <c r="C10" s="79" t="s">
        <v>86</v>
      </c>
      <c r="D10" s="79" t="s">
        <v>227</v>
      </c>
      <c r="E10" s="79" t="s">
        <v>498</v>
      </c>
      <c r="F10" s="79" t="s">
        <v>631</v>
      </c>
      <c r="G10" s="79" t="s">
        <v>879</v>
      </c>
      <c r="H10" s="98" t="s">
        <v>658</v>
      </c>
      <c r="I10" s="99">
        <v>43921</v>
      </c>
      <c r="J10" s="78"/>
      <c r="K10" s="78"/>
      <c r="L10" s="78"/>
      <c r="M10" s="78"/>
      <c r="N10" s="78"/>
      <c r="O10" s="78"/>
      <c r="P10" s="78"/>
      <c r="Q10" s="78"/>
      <c r="R10" s="82">
        <v>43799</v>
      </c>
      <c r="S10" s="82">
        <v>43869</v>
      </c>
      <c r="T10" s="82">
        <v>43894</v>
      </c>
      <c r="U10" s="78"/>
      <c r="V10" s="78"/>
      <c r="W10" s="143"/>
      <c r="X10" s="78"/>
      <c r="Y10" s="78"/>
      <c r="Z10" s="77" t="s">
        <v>925</v>
      </c>
      <c r="AA10" s="85" t="s">
        <v>924</v>
      </c>
      <c r="AB10" s="105" t="s">
        <v>1174</v>
      </c>
      <c r="AC10" s="104">
        <v>44079</v>
      </c>
      <c r="AD10" s="72" t="s">
        <v>948</v>
      </c>
      <c r="AE10" s="16" t="s">
        <v>862</v>
      </c>
      <c r="AF10" s="16" t="s">
        <v>861</v>
      </c>
      <c r="AG10" s="16" t="s">
        <v>862</v>
      </c>
      <c r="AH10" s="16" t="s">
        <v>862</v>
      </c>
      <c r="AI10" s="72"/>
      <c r="AJ10" s="39"/>
      <c r="AK10" s="52"/>
      <c r="AL10" s="27"/>
      <c r="AM10" s="27"/>
      <c r="AN10" s="27"/>
      <c r="AO10" s="64"/>
      <c r="AP10" s="27"/>
      <c r="AQ10" s="27"/>
      <c r="AR10" s="27"/>
      <c r="AS10" s="48" t="s">
        <v>904</v>
      </c>
      <c r="AT10" s="37" t="s">
        <v>895</v>
      </c>
      <c r="AU10" s="37" t="s">
        <v>916</v>
      </c>
    </row>
    <row r="11" spans="1:47">
      <c r="A11" s="97" t="s">
        <v>13</v>
      </c>
      <c r="B11" s="79" t="s">
        <v>235</v>
      </c>
      <c r="C11" s="79" t="s">
        <v>87</v>
      </c>
      <c r="D11" s="79" t="s">
        <v>227</v>
      </c>
      <c r="E11" s="79" t="s">
        <v>499</v>
      </c>
      <c r="F11" s="79" t="s">
        <v>620</v>
      </c>
      <c r="G11" s="79" t="s">
        <v>621</v>
      </c>
      <c r="H11" s="98" t="s">
        <v>658</v>
      </c>
      <c r="I11" s="99">
        <v>43921</v>
      </c>
      <c r="J11" s="78"/>
      <c r="K11" s="78"/>
      <c r="L11" s="78"/>
      <c r="M11" s="78"/>
      <c r="N11" s="78"/>
      <c r="O11" s="78">
        <v>2.0299999999999998</v>
      </c>
      <c r="P11" s="78"/>
      <c r="Q11" s="78">
        <v>0.25</v>
      </c>
      <c r="R11" s="78"/>
      <c r="S11" s="78"/>
      <c r="T11" s="78"/>
      <c r="U11" s="78"/>
      <c r="V11" s="78">
        <v>0.75</v>
      </c>
      <c r="W11" s="143"/>
      <c r="X11" s="78"/>
      <c r="Y11" s="78"/>
      <c r="Z11" s="77" t="s">
        <v>1199</v>
      </c>
      <c r="AA11" s="85" t="s">
        <v>924</v>
      </c>
      <c r="AB11" s="105">
        <v>33</v>
      </c>
      <c r="AC11" s="104">
        <v>44079</v>
      </c>
      <c r="AD11" s="21" t="s">
        <v>946</v>
      </c>
      <c r="AE11" s="16" t="s">
        <v>862</v>
      </c>
      <c r="AF11" s="16" t="s">
        <v>861</v>
      </c>
      <c r="AG11" s="16" t="s">
        <v>862</v>
      </c>
      <c r="AH11" s="16" t="s">
        <v>862</v>
      </c>
      <c r="AI11" s="72"/>
      <c r="AJ11" s="39"/>
      <c r="AK11" s="52"/>
      <c r="AL11" s="27"/>
      <c r="AM11" s="27"/>
      <c r="AN11" s="27"/>
      <c r="AO11" s="64"/>
      <c r="AP11" s="27"/>
      <c r="AQ11" s="27"/>
      <c r="AR11" s="27"/>
      <c r="AS11" s="37" t="s">
        <v>910</v>
      </c>
      <c r="AT11" s="37" t="s">
        <v>896</v>
      </c>
      <c r="AU11" s="37" t="s">
        <v>911</v>
      </c>
    </row>
    <row r="12" spans="1:47">
      <c r="A12" s="97" t="s">
        <v>13</v>
      </c>
      <c r="B12" s="79" t="s">
        <v>235</v>
      </c>
      <c r="C12" s="79" t="s">
        <v>88</v>
      </c>
      <c r="D12" s="79" t="s">
        <v>227</v>
      </c>
      <c r="E12" s="79" t="s">
        <v>300</v>
      </c>
      <c r="F12" s="79" t="s">
        <v>620</v>
      </c>
      <c r="G12" s="79" t="s">
        <v>880</v>
      </c>
      <c r="H12" s="98" t="s">
        <v>658</v>
      </c>
      <c r="I12" s="99">
        <v>43921</v>
      </c>
      <c r="J12" s="79">
        <v>0</v>
      </c>
      <c r="K12" s="79">
        <v>5</v>
      </c>
      <c r="L12" s="79">
        <v>4</v>
      </c>
      <c r="M12" s="79">
        <v>1</v>
      </c>
      <c r="N12" s="79">
        <v>3</v>
      </c>
      <c r="O12" s="79">
        <v>8</v>
      </c>
      <c r="P12" s="79">
        <v>3</v>
      </c>
      <c r="Q12" s="79">
        <v>2</v>
      </c>
      <c r="R12" s="79">
        <v>1</v>
      </c>
      <c r="S12" s="79">
        <v>1</v>
      </c>
      <c r="T12" s="79">
        <v>0</v>
      </c>
      <c r="U12" s="79">
        <v>0</v>
      </c>
      <c r="V12" s="79">
        <v>0</v>
      </c>
      <c r="W12" s="145"/>
      <c r="X12" s="79"/>
      <c r="Y12" s="79"/>
      <c r="Z12" s="77" t="s">
        <v>947</v>
      </c>
      <c r="AA12" s="85" t="s">
        <v>924</v>
      </c>
      <c r="AB12" s="105" t="s">
        <v>1177</v>
      </c>
      <c r="AC12" s="104">
        <v>44079</v>
      </c>
      <c r="AD12" s="21" t="s">
        <v>948</v>
      </c>
      <c r="AE12" s="16" t="s">
        <v>861</v>
      </c>
      <c r="AF12" s="16" t="s">
        <v>862</v>
      </c>
      <c r="AG12" s="16" t="s">
        <v>862</v>
      </c>
      <c r="AH12" s="16" t="s">
        <v>862</v>
      </c>
      <c r="AI12" s="72" t="s">
        <v>1067</v>
      </c>
      <c r="AJ12" s="39"/>
      <c r="AK12" s="52"/>
      <c r="AL12" s="27"/>
      <c r="AM12" s="27"/>
      <c r="AN12" s="27"/>
      <c r="AO12" s="64"/>
      <c r="AP12" s="27"/>
      <c r="AQ12" s="27"/>
      <c r="AR12" s="27"/>
      <c r="AS12" s="37" t="s">
        <v>910</v>
      </c>
      <c r="AT12" s="37" t="s">
        <v>897</v>
      </c>
      <c r="AU12" s="37" t="s">
        <v>912</v>
      </c>
    </row>
    <row r="13" spans="1:47">
      <c r="A13" s="97" t="s">
        <v>13</v>
      </c>
      <c r="B13" s="79" t="s">
        <v>235</v>
      </c>
      <c r="C13" s="79" t="s">
        <v>64</v>
      </c>
      <c r="D13" s="79" t="s">
        <v>227</v>
      </c>
      <c r="E13" s="79" t="s">
        <v>480</v>
      </c>
      <c r="F13" s="79" t="s">
        <v>629</v>
      </c>
      <c r="G13" s="79" t="s">
        <v>877</v>
      </c>
      <c r="H13" s="98" t="s">
        <v>658</v>
      </c>
      <c r="I13" s="99">
        <v>43921</v>
      </c>
      <c r="J13" s="78" t="s">
        <v>652</v>
      </c>
      <c r="K13" s="78" t="s">
        <v>652</v>
      </c>
      <c r="L13" s="78" t="s">
        <v>652</v>
      </c>
      <c r="M13" s="78" t="s">
        <v>652</v>
      </c>
      <c r="N13" s="78" t="s">
        <v>652</v>
      </c>
      <c r="O13" s="78" t="s">
        <v>652</v>
      </c>
      <c r="P13" s="78" t="s">
        <v>652</v>
      </c>
      <c r="Q13" s="78" t="s">
        <v>652</v>
      </c>
      <c r="R13" s="78" t="s">
        <v>651</v>
      </c>
      <c r="S13" s="78" t="s">
        <v>651</v>
      </c>
      <c r="T13" s="78" t="s">
        <v>651</v>
      </c>
      <c r="U13" s="78" t="s">
        <v>651</v>
      </c>
      <c r="V13" s="78" t="s">
        <v>651</v>
      </c>
      <c r="W13" s="143"/>
      <c r="X13" s="78"/>
      <c r="Y13" s="78"/>
      <c r="Z13" s="77" t="s">
        <v>945</v>
      </c>
      <c r="AA13" s="85" t="s">
        <v>924</v>
      </c>
      <c r="AB13" s="105">
        <v>6</v>
      </c>
      <c r="AC13" s="104">
        <v>44079</v>
      </c>
      <c r="AD13" s="21" t="s">
        <v>944</v>
      </c>
      <c r="AE13" s="16" t="s">
        <v>861</v>
      </c>
      <c r="AF13" s="16" t="s">
        <v>862</v>
      </c>
      <c r="AG13" s="16" t="s">
        <v>862</v>
      </c>
      <c r="AH13" s="16" t="s">
        <v>862</v>
      </c>
      <c r="AI13" s="72" t="s">
        <v>1067</v>
      </c>
      <c r="AJ13" s="39"/>
      <c r="AK13" s="52"/>
      <c r="AL13" s="27"/>
      <c r="AM13" s="27"/>
      <c r="AN13" s="27"/>
      <c r="AO13" s="64"/>
      <c r="AP13" s="27"/>
      <c r="AQ13" s="27"/>
      <c r="AR13" s="27"/>
      <c r="AS13" s="37" t="s">
        <v>910</v>
      </c>
      <c r="AT13" s="37" t="s">
        <v>898</v>
      </c>
      <c r="AU13" s="37" t="s">
        <v>913</v>
      </c>
    </row>
    <row r="14" spans="1:47">
      <c r="A14" s="97" t="s">
        <v>13</v>
      </c>
      <c r="B14" s="79" t="s">
        <v>235</v>
      </c>
      <c r="C14" s="79" t="s">
        <v>65</v>
      </c>
      <c r="D14" s="79" t="s">
        <v>227</v>
      </c>
      <c r="E14" s="78" t="s">
        <v>481</v>
      </c>
      <c r="F14" s="79" t="s">
        <v>629</v>
      </c>
      <c r="G14" s="79" t="s">
        <v>877</v>
      </c>
      <c r="H14" s="98" t="s">
        <v>658</v>
      </c>
      <c r="I14" s="99">
        <v>43921</v>
      </c>
      <c r="J14" s="78" t="s">
        <v>652</v>
      </c>
      <c r="K14" s="78" t="s">
        <v>652</v>
      </c>
      <c r="L14" s="78" t="s">
        <v>652</v>
      </c>
      <c r="M14" s="78" t="s">
        <v>652</v>
      </c>
      <c r="N14" s="78" t="s">
        <v>652</v>
      </c>
      <c r="O14" s="78" t="s">
        <v>651</v>
      </c>
      <c r="P14" s="78" t="s">
        <v>651</v>
      </c>
      <c r="Q14" s="78" t="s">
        <v>651</v>
      </c>
      <c r="R14" s="78" t="s">
        <v>651</v>
      </c>
      <c r="S14" s="78" t="s">
        <v>651</v>
      </c>
      <c r="T14" s="78" t="s">
        <v>651</v>
      </c>
      <c r="U14" s="78" t="s">
        <v>651</v>
      </c>
      <c r="V14" s="78" t="s">
        <v>651</v>
      </c>
      <c r="W14" s="143"/>
      <c r="X14" s="78"/>
      <c r="Y14" s="78"/>
      <c r="Z14" s="77" t="s">
        <v>947</v>
      </c>
      <c r="AA14" s="85" t="s">
        <v>924</v>
      </c>
      <c r="AB14" s="105" t="s">
        <v>1177</v>
      </c>
      <c r="AC14" s="104">
        <v>44079</v>
      </c>
      <c r="AD14" s="21" t="s">
        <v>948</v>
      </c>
      <c r="AE14" s="16" t="s">
        <v>861</v>
      </c>
      <c r="AF14" s="16" t="s">
        <v>862</v>
      </c>
      <c r="AG14" s="16" t="s">
        <v>862</v>
      </c>
      <c r="AH14" s="16" t="s">
        <v>862</v>
      </c>
      <c r="AI14" s="72" t="s">
        <v>1067</v>
      </c>
      <c r="AJ14" s="39"/>
      <c r="AK14" s="52"/>
      <c r="AL14" s="27"/>
      <c r="AM14" s="27"/>
      <c r="AN14" s="27"/>
      <c r="AO14" s="64"/>
      <c r="AP14" s="27"/>
      <c r="AQ14" s="27"/>
      <c r="AR14" s="27"/>
      <c r="AS14" s="37" t="s">
        <v>910</v>
      </c>
      <c r="AT14" s="37" t="s">
        <v>899</v>
      </c>
      <c r="AU14" s="37" t="s">
        <v>914</v>
      </c>
    </row>
    <row r="15" spans="1:47">
      <c r="A15" s="97" t="s">
        <v>13</v>
      </c>
      <c r="B15" s="79" t="s">
        <v>235</v>
      </c>
      <c r="C15" s="79" t="s">
        <v>66</v>
      </c>
      <c r="D15" s="79" t="s">
        <v>227</v>
      </c>
      <c r="E15" s="79" t="s">
        <v>482</v>
      </c>
      <c r="F15" s="79" t="s">
        <v>629</v>
      </c>
      <c r="G15" s="79" t="s">
        <v>877</v>
      </c>
      <c r="H15" s="98" t="s">
        <v>658</v>
      </c>
      <c r="I15" s="99">
        <v>43921</v>
      </c>
      <c r="J15" s="78" t="s">
        <v>652</v>
      </c>
      <c r="K15" s="78" t="s">
        <v>652</v>
      </c>
      <c r="L15" s="78" t="s">
        <v>652</v>
      </c>
      <c r="M15" s="78" t="s">
        <v>652</v>
      </c>
      <c r="N15" s="78" t="s">
        <v>652</v>
      </c>
      <c r="O15" s="78" t="s">
        <v>652</v>
      </c>
      <c r="P15" s="78" t="s">
        <v>652</v>
      </c>
      <c r="Q15" s="78" t="s">
        <v>652</v>
      </c>
      <c r="R15" s="78" t="s">
        <v>652</v>
      </c>
      <c r="S15" s="78" t="s">
        <v>652</v>
      </c>
      <c r="T15" s="78" t="s">
        <v>652</v>
      </c>
      <c r="U15" s="78" t="s">
        <v>652</v>
      </c>
      <c r="V15" s="78" t="s">
        <v>652</v>
      </c>
      <c r="W15" s="143"/>
      <c r="X15" s="78"/>
      <c r="Y15" s="78"/>
      <c r="Z15" s="77"/>
      <c r="AA15" s="85"/>
      <c r="AB15" s="105"/>
      <c r="AC15" s="72"/>
      <c r="AD15" s="72"/>
      <c r="AE15" s="16" t="s">
        <v>862</v>
      </c>
      <c r="AF15" s="16" t="s">
        <v>862</v>
      </c>
      <c r="AG15" s="16" t="s">
        <v>862</v>
      </c>
      <c r="AH15" s="16" t="s">
        <v>862</v>
      </c>
      <c r="AI15" s="72"/>
      <c r="AJ15" s="39"/>
      <c r="AK15" s="52" t="s">
        <v>861</v>
      </c>
      <c r="AL15" s="27" t="s">
        <v>895</v>
      </c>
      <c r="AM15" s="27" t="s">
        <v>1118</v>
      </c>
      <c r="AN15" s="27"/>
      <c r="AO15" s="64"/>
      <c r="AP15" s="27"/>
      <c r="AQ15" s="27"/>
      <c r="AR15" s="27"/>
      <c r="AS15" s="27"/>
      <c r="AT15" s="27"/>
      <c r="AU15" s="27"/>
    </row>
    <row r="16" spans="1:47">
      <c r="A16" s="97" t="s">
        <v>13</v>
      </c>
      <c r="B16" s="79" t="s">
        <v>235</v>
      </c>
      <c r="C16" s="79" t="s">
        <v>67</v>
      </c>
      <c r="D16" s="79" t="s">
        <v>227</v>
      </c>
      <c r="E16" s="79" t="s">
        <v>483</v>
      </c>
      <c r="F16" s="79" t="s">
        <v>629</v>
      </c>
      <c r="G16" s="79" t="s">
        <v>877</v>
      </c>
      <c r="H16" s="98" t="s">
        <v>658</v>
      </c>
      <c r="I16" s="99">
        <v>43921</v>
      </c>
      <c r="J16" s="78" t="s">
        <v>651</v>
      </c>
      <c r="K16" s="78" t="s">
        <v>651</v>
      </c>
      <c r="L16" s="78" t="s">
        <v>651</v>
      </c>
      <c r="M16" s="78" t="s">
        <v>651</v>
      </c>
      <c r="N16" s="78" t="s">
        <v>651</v>
      </c>
      <c r="O16" s="78" t="s">
        <v>652</v>
      </c>
      <c r="P16" s="78" t="s">
        <v>652</v>
      </c>
      <c r="Q16" s="78" t="s">
        <v>652</v>
      </c>
      <c r="R16" s="78" t="s">
        <v>652</v>
      </c>
      <c r="S16" s="78" t="s">
        <v>652</v>
      </c>
      <c r="T16" s="78" t="s">
        <v>652</v>
      </c>
      <c r="U16" s="78" t="s">
        <v>652</v>
      </c>
      <c r="V16" s="78" t="s">
        <v>652</v>
      </c>
      <c r="W16" s="143"/>
      <c r="X16" s="78"/>
      <c r="Y16" s="78"/>
      <c r="Z16" s="77"/>
      <c r="AA16" s="85"/>
      <c r="AB16" s="105"/>
      <c r="AC16" s="72"/>
      <c r="AD16" s="72"/>
      <c r="AE16" s="16" t="s">
        <v>862</v>
      </c>
      <c r="AF16" s="16" t="s">
        <v>862</v>
      </c>
      <c r="AG16" s="16" t="s">
        <v>862</v>
      </c>
      <c r="AH16" s="16" t="s">
        <v>862</v>
      </c>
      <c r="AI16" s="72"/>
      <c r="AJ16" s="39"/>
      <c r="AK16" s="52"/>
      <c r="AL16" s="27"/>
      <c r="AM16" s="27"/>
      <c r="AN16" s="27"/>
      <c r="AO16" s="64"/>
      <c r="AP16" s="27"/>
      <c r="AQ16" s="27"/>
      <c r="AR16" s="27"/>
      <c r="AS16" s="27"/>
      <c r="AT16" s="27"/>
      <c r="AU16" s="27"/>
    </row>
    <row r="17" spans="1:47">
      <c r="A17" s="97" t="s">
        <v>13</v>
      </c>
      <c r="B17" s="79" t="s">
        <v>235</v>
      </c>
      <c r="C17" s="79" t="s">
        <v>68</v>
      </c>
      <c r="D17" s="79" t="s">
        <v>227</v>
      </c>
      <c r="E17" s="79" t="s">
        <v>484</v>
      </c>
      <c r="F17" s="79" t="s">
        <v>629</v>
      </c>
      <c r="G17" s="79" t="s">
        <v>877</v>
      </c>
      <c r="H17" s="98" t="s">
        <v>658</v>
      </c>
      <c r="I17" s="99">
        <v>43921</v>
      </c>
      <c r="J17" s="78" t="s">
        <v>652</v>
      </c>
      <c r="K17" s="78" t="s">
        <v>652</v>
      </c>
      <c r="L17" s="78" t="s">
        <v>652</v>
      </c>
      <c r="M17" s="78" t="s">
        <v>652</v>
      </c>
      <c r="N17" s="78" t="s">
        <v>652</v>
      </c>
      <c r="O17" s="78" t="s">
        <v>652</v>
      </c>
      <c r="P17" s="78" t="s">
        <v>652</v>
      </c>
      <c r="Q17" s="78" t="s">
        <v>652</v>
      </c>
      <c r="R17" s="78" t="s">
        <v>651</v>
      </c>
      <c r="S17" s="78" t="s">
        <v>651</v>
      </c>
      <c r="T17" s="78" t="s">
        <v>651</v>
      </c>
      <c r="U17" s="78" t="s">
        <v>651</v>
      </c>
      <c r="V17" s="78" t="s">
        <v>651</v>
      </c>
      <c r="W17" s="143"/>
      <c r="X17" s="78"/>
      <c r="Y17" s="78"/>
      <c r="Z17" s="77"/>
      <c r="AA17" s="85"/>
      <c r="AB17" s="105"/>
      <c r="AC17" s="72"/>
      <c r="AD17" s="72"/>
      <c r="AE17" s="16" t="s">
        <v>862</v>
      </c>
      <c r="AF17" s="16" t="s">
        <v>862</v>
      </c>
      <c r="AG17" s="16" t="s">
        <v>862</v>
      </c>
      <c r="AH17" s="16" t="s">
        <v>862</v>
      </c>
      <c r="AI17" s="72"/>
      <c r="AJ17" s="39"/>
      <c r="AK17" s="52"/>
      <c r="AL17" s="27"/>
      <c r="AM17" s="27"/>
      <c r="AN17" s="27"/>
      <c r="AO17" s="64"/>
      <c r="AP17" s="27"/>
      <c r="AQ17" s="27"/>
      <c r="AR17" s="27"/>
      <c r="AS17" s="27"/>
      <c r="AT17" s="27"/>
      <c r="AU17" s="27"/>
    </row>
    <row r="18" spans="1:47">
      <c r="A18" s="97" t="s">
        <v>13</v>
      </c>
      <c r="B18" s="79" t="s">
        <v>235</v>
      </c>
      <c r="C18" s="79" t="s">
        <v>89</v>
      </c>
      <c r="D18" s="79" t="s">
        <v>227</v>
      </c>
      <c r="E18" s="79" t="s">
        <v>500</v>
      </c>
      <c r="F18" s="79" t="s">
        <v>620</v>
      </c>
      <c r="G18" s="79" t="s">
        <v>632</v>
      </c>
      <c r="H18" s="98" t="s">
        <v>658</v>
      </c>
      <c r="I18" s="99">
        <v>43921</v>
      </c>
      <c r="J18" s="78"/>
      <c r="K18" s="81">
        <v>3600</v>
      </c>
      <c r="L18" s="81">
        <v>1224</v>
      </c>
      <c r="M18" s="81">
        <v>2100</v>
      </c>
      <c r="N18" s="81">
        <v>3000</v>
      </c>
      <c r="O18" s="78"/>
      <c r="P18" s="78"/>
      <c r="Q18" s="78"/>
      <c r="R18" s="78"/>
      <c r="S18" s="78"/>
      <c r="T18" s="78"/>
      <c r="U18" s="78"/>
      <c r="V18" s="78"/>
      <c r="W18" s="143"/>
      <c r="X18" s="78"/>
      <c r="Y18" s="78"/>
      <c r="Z18" s="77" t="s">
        <v>949</v>
      </c>
      <c r="AA18" s="85" t="s">
        <v>924</v>
      </c>
      <c r="AB18" s="105">
        <v>158</v>
      </c>
      <c r="AC18" s="104">
        <v>44079</v>
      </c>
      <c r="AD18" s="21" t="s">
        <v>950</v>
      </c>
      <c r="AE18" s="16" t="s">
        <v>861</v>
      </c>
      <c r="AF18" s="16" t="s">
        <v>862</v>
      </c>
      <c r="AG18" s="16" t="s">
        <v>862</v>
      </c>
      <c r="AH18" s="16" t="s">
        <v>862</v>
      </c>
      <c r="AI18" s="72" t="s">
        <v>1067</v>
      </c>
      <c r="AJ18" s="39"/>
      <c r="AK18" s="52"/>
      <c r="AL18" s="27"/>
      <c r="AM18" s="27"/>
      <c r="AN18" s="27"/>
      <c r="AO18" s="64"/>
      <c r="AP18" s="27"/>
      <c r="AQ18" s="27"/>
      <c r="AR18" s="27"/>
      <c r="AS18" s="27"/>
      <c r="AT18" s="27"/>
      <c r="AU18" s="27"/>
    </row>
    <row r="19" spans="1:47">
      <c r="A19" s="97" t="s">
        <v>13</v>
      </c>
      <c r="B19" s="79" t="s">
        <v>235</v>
      </c>
      <c r="C19" s="79" t="s">
        <v>91</v>
      </c>
      <c r="D19" s="79" t="s">
        <v>227</v>
      </c>
      <c r="E19" s="79" t="s">
        <v>502</v>
      </c>
      <c r="F19" s="79" t="s">
        <v>623</v>
      </c>
      <c r="G19" s="79" t="s">
        <v>625</v>
      </c>
      <c r="H19" s="98" t="s">
        <v>658</v>
      </c>
      <c r="I19" s="99">
        <v>43921</v>
      </c>
      <c r="J19" s="160"/>
      <c r="K19" s="78">
        <v>1.65E-4</v>
      </c>
      <c r="L19" s="161">
        <v>5.5999999999999999E-5</v>
      </c>
      <c r="M19" s="161">
        <f>(M18/2169252744)*100</f>
        <v>9.6807529957422059E-5</v>
      </c>
      <c r="N19" s="161">
        <f>(N18/2169252744)*100</f>
        <v>1.382964713677458E-4</v>
      </c>
      <c r="O19" s="78"/>
      <c r="P19" s="78"/>
      <c r="Q19" s="78"/>
      <c r="R19" s="78"/>
      <c r="S19" s="78"/>
      <c r="T19" s="78"/>
      <c r="U19" s="78"/>
      <c r="V19" s="78"/>
      <c r="W19" s="143"/>
      <c r="X19" s="78"/>
      <c r="Y19" s="78"/>
      <c r="Z19" s="77" t="s">
        <v>949</v>
      </c>
      <c r="AA19" s="85" t="s">
        <v>924</v>
      </c>
      <c r="AB19" s="105">
        <v>158</v>
      </c>
      <c r="AC19" s="104">
        <v>44079</v>
      </c>
      <c r="AD19" s="21" t="s">
        <v>950</v>
      </c>
      <c r="AE19" s="16" t="s">
        <v>861</v>
      </c>
      <c r="AF19" s="16" t="s">
        <v>862</v>
      </c>
      <c r="AG19" s="16" t="s">
        <v>862</v>
      </c>
      <c r="AH19" s="16" t="s">
        <v>862</v>
      </c>
      <c r="AI19" s="72"/>
      <c r="AJ19" s="39"/>
      <c r="AK19" s="52" t="s">
        <v>861</v>
      </c>
      <c r="AL19" s="27" t="s">
        <v>891</v>
      </c>
      <c r="AM19" s="27" t="s">
        <v>1105</v>
      </c>
      <c r="AN19" s="27"/>
      <c r="AO19" s="64"/>
      <c r="AP19" s="27"/>
      <c r="AQ19" s="27"/>
      <c r="AR19" s="27"/>
      <c r="AS19" s="27"/>
      <c r="AT19" s="27"/>
      <c r="AU19" s="27"/>
    </row>
    <row r="20" spans="1:47">
      <c r="A20" s="97" t="s">
        <v>13</v>
      </c>
      <c r="B20" s="79" t="s">
        <v>236</v>
      </c>
      <c r="C20" s="79" t="s">
        <v>112</v>
      </c>
      <c r="D20" s="79" t="s">
        <v>227</v>
      </c>
      <c r="E20" s="79" t="s">
        <v>525</v>
      </c>
      <c r="F20" s="79" t="s">
        <v>620</v>
      </c>
      <c r="G20" s="79" t="s">
        <v>627</v>
      </c>
      <c r="H20" s="98" t="s">
        <v>658</v>
      </c>
      <c r="I20" s="99">
        <v>43921</v>
      </c>
      <c r="J20" s="79">
        <v>15</v>
      </c>
      <c r="K20" s="79">
        <v>16</v>
      </c>
      <c r="L20" s="79">
        <v>16</v>
      </c>
      <c r="M20" s="79">
        <v>16</v>
      </c>
      <c r="N20" s="79">
        <v>16</v>
      </c>
      <c r="O20" s="77">
        <v>13</v>
      </c>
      <c r="P20" s="79">
        <v>10</v>
      </c>
      <c r="Q20" s="79">
        <v>4</v>
      </c>
      <c r="R20" s="79">
        <v>11</v>
      </c>
      <c r="S20" s="79">
        <v>13</v>
      </c>
      <c r="T20" s="79">
        <v>12</v>
      </c>
      <c r="U20" s="79">
        <v>12</v>
      </c>
      <c r="V20" s="79">
        <v>10</v>
      </c>
      <c r="W20" s="145"/>
      <c r="X20" s="79"/>
      <c r="Y20" s="79"/>
      <c r="Z20" s="77" t="s">
        <v>951</v>
      </c>
      <c r="AA20" s="85" t="s">
        <v>924</v>
      </c>
      <c r="AB20" s="105" t="s">
        <v>1177</v>
      </c>
      <c r="AC20" s="104">
        <v>44079</v>
      </c>
      <c r="AD20" s="21" t="s">
        <v>948</v>
      </c>
      <c r="AE20" s="16" t="s">
        <v>861</v>
      </c>
      <c r="AF20" s="16" t="s">
        <v>862</v>
      </c>
      <c r="AG20" s="16" t="s">
        <v>862</v>
      </c>
      <c r="AH20" s="16" t="s">
        <v>862</v>
      </c>
      <c r="AI20" s="72" t="s">
        <v>1067</v>
      </c>
      <c r="AJ20" s="39"/>
      <c r="AK20" s="52"/>
      <c r="AL20" s="27"/>
      <c r="AM20" s="27"/>
      <c r="AN20" s="27"/>
      <c r="AO20" s="64"/>
      <c r="AP20" s="27"/>
      <c r="AQ20" s="27"/>
      <c r="AR20" s="27"/>
      <c r="AS20" s="27"/>
      <c r="AT20" s="27"/>
      <c r="AU20" s="27"/>
    </row>
    <row r="21" spans="1:47">
      <c r="A21" s="97" t="s">
        <v>13</v>
      </c>
      <c r="B21" s="79" t="s">
        <v>232</v>
      </c>
      <c r="C21" s="79" t="s">
        <v>28</v>
      </c>
      <c r="D21" s="79" t="s">
        <v>227</v>
      </c>
      <c r="E21" s="79" t="s">
        <v>446</v>
      </c>
      <c r="F21" s="79" t="s">
        <v>629</v>
      </c>
      <c r="G21" s="79" t="s">
        <v>877</v>
      </c>
      <c r="H21" s="98" t="s">
        <v>658</v>
      </c>
      <c r="I21" s="99">
        <v>43921</v>
      </c>
      <c r="J21" s="78" t="s">
        <v>652</v>
      </c>
      <c r="K21" s="78" t="s">
        <v>652</v>
      </c>
      <c r="L21" s="78" t="s">
        <v>652</v>
      </c>
      <c r="M21" s="78" t="s">
        <v>652</v>
      </c>
      <c r="N21" s="78" t="s">
        <v>652</v>
      </c>
      <c r="O21" s="78" t="s">
        <v>652</v>
      </c>
      <c r="P21" s="78" t="s">
        <v>652</v>
      </c>
      <c r="Q21" s="78" t="s">
        <v>651</v>
      </c>
      <c r="R21" s="78" t="s">
        <v>651</v>
      </c>
      <c r="S21" s="78" t="s">
        <v>651</v>
      </c>
      <c r="T21" s="78" t="s">
        <v>652</v>
      </c>
      <c r="U21" s="78" t="s">
        <v>651</v>
      </c>
      <c r="V21" s="78" t="s">
        <v>651</v>
      </c>
      <c r="W21" s="143"/>
      <c r="X21" s="78"/>
      <c r="Y21" s="78"/>
      <c r="Z21" s="77" t="s">
        <v>952</v>
      </c>
      <c r="AA21" s="85" t="s">
        <v>924</v>
      </c>
      <c r="AB21" s="105" t="s">
        <v>1178</v>
      </c>
      <c r="AC21" s="104">
        <v>44079</v>
      </c>
      <c r="AD21" s="21" t="s">
        <v>948</v>
      </c>
      <c r="AE21" s="16" t="s">
        <v>861</v>
      </c>
      <c r="AF21" s="16" t="s">
        <v>862</v>
      </c>
      <c r="AG21" s="16" t="s">
        <v>862</v>
      </c>
      <c r="AH21" s="16" t="s">
        <v>862</v>
      </c>
      <c r="AI21" s="72" t="s">
        <v>1067</v>
      </c>
      <c r="AJ21" s="39"/>
      <c r="AK21" s="52"/>
      <c r="AL21" s="27"/>
      <c r="AM21" s="27"/>
      <c r="AN21" s="27"/>
      <c r="AO21" s="64"/>
      <c r="AP21" s="27"/>
      <c r="AQ21" s="27"/>
      <c r="AR21" s="27"/>
      <c r="AS21" s="27"/>
      <c r="AT21" s="27"/>
      <c r="AU21" s="27"/>
    </row>
    <row r="22" spans="1:47">
      <c r="A22" s="97" t="s">
        <v>13</v>
      </c>
      <c r="B22" s="79" t="s">
        <v>237</v>
      </c>
      <c r="C22" s="79" t="s">
        <v>125</v>
      </c>
      <c r="D22" s="79" t="s">
        <v>227</v>
      </c>
      <c r="E22" s="79" t="s">
        <v>537</v>
      </c>
      <c r="F22" s="79" t="s">
        <v>629</v>
      </c>
      <c r="G22" s="79" t="s">
        <v>877</v>
      </c>
      <c r="H22" s="98" t="s">
        <v>658</v>
      </c>
      <c r="I22" s="99">
        <v>43921</v>
      </c>
      <c r="J22" s="78" t="s">
        <v>651</v>
      </c>
      <c r="K22" s="78" t="s">
        <v>652</v>
      </c>
      <c r="L22" s="78" t="s">
        <v>652</v>
      </c>
      <c r="M22" s="78" t="s">
        <v>652</v>
      </c>
      <c r="N22" s="78" t="s">
        <v>651</v>
      </c>
      <c r="O22" s="78" t="s">
        <v>652</v>
      </c>
      <c r="P22" s="78" t="s">
        <v>652</v>
      </c>
      <c r="Q22" s="78" t="s">
        <v>651</v>
      </c>
      <c r="R22" s="78" t="s">
        <v>652</v>
      </c>
      <c r="S22" s="78" t="s">
        <v>652</v>
      </c>
      <c r="T22" s="78" t="s">
        <v>652</v>
      </c>
      <c r="U22" s="78" t="s">
        <v>651</v>
      </c>
      <c r="V22" s="78" t="s">
        <v>651</v>
      </c>
      <c r="W22" s="143"/>
      <c r="X22" s="78"/>
      <c r="Y22" s="78"/>
      <c r="Z22" s="77" t="s">
        <v>925</v>
      </c>
      <c r="AA22" s="85" t="s">
        <v>924</v>
      </c>
      <c r="AB22" s="105">
        <v>110</v>
      </c>
      <c r="AC22" s="104">
        <v>44079</v>
      </c>
      <c r="AD22" s="21" t="s">
        <v>953</v>
      </c>
      <c r="AE22" s="16" t="s">
        <v>862</v>
      </c>
      <c r="AF22" s="16" t="s">
        <v>861</v>
      </c>
      <c r="AG22" s="16" t="s">
        <v>862</v>
      </c>
      <c r="AH22" s="16" t="s">
        <v>862</v>
      </c>
      <c r="AI22" s="72"/>
      <c r="AJ22" s="39"/>
      <c r="AK22" s="52"/>
      <c r="AL22" s="27"/>
      <c r="AM22" s="27"/>
      <c r="AN22" s="27"/>
      <c r="AO22" s="64"/>
      <c r="AP22" s="27"/>
      <c r="AQ22" s="27"/>
      <c r="AR22" s="27"/>
      <c r="AS22" s="27"/>
      <c r="AT22" s="27"/>
      <c r="AU22" s="27"/>
    </row>
    <row r="23" spans="1:47">
      <c r="A23" s="97" t="s">
        <v>13</v>
      </c>
      <c r="B23" s="79" t="s">
        <v>237</v>
      </c>
      <c r="C23" s="79" t="s">
        <v>126</v>
      </c>
      <c r="D23" s="79" t="s">
        <v>227</v>
      </c>
      <c r="E23" s="79" t="s">
        <v>538</v>
      </c>
      <c r="F23" s="79" t="s">
        <v>629</v>
      </c>
      <c r="G23" s="79" t="s">
        <v>877</v>
      </c>
      <c r="H23" s="98" t="s">
        <v>658</v>
      </c>
      <c r="I23" s="99">
        <v>43921</v>
      </c>
      <c r="J23" s="78" t="s">
        <v>651</v>
      </c>
      <c r="K23" s="78" t="s">
        <v>652</v>
      </c>
      <c r="L23" s="78" t="s">
        <v>652</v>
      </c>
      <c r="M23" s="78" t="s">
        <v>652</v>
      </c>
      <c r="N23" s="78" t="s">
        <v>651</v>
      </c>
      <c r="O23" s="78" t="s">
        <v>652</v>
      </c>
      <c r="P23" s="78" t="s">
        <v>652</v>
      </c>
      <c r="Q23" s="78" t="s">
        <v>651</v>
      </c>
      <c r="R23" s="78" t="s">
        <v>652</v>
      </c>
      <c r="S23" s="78" t="s">
        <v>652</v>
      </c>
      <c r="T23" s="78" t="s">
        <v>652</v>
      </c>
      <c r="U23" s="78" t="s">
        <v>651</v>
      </c>
      <c r="V23" s="78" t="s">
        <v>651</v>
      </c>
      <c r="W23" s="143"/>
      <c r="X23" s="78"/>
      <c r="Y23" s="78"/>
      <c r="Z23" s="77" t="s">
        <v>925</v>
      </c>
      <c r="AA23" s="85" t="s">
        <v>924</v>
      </c>
      <c r="AB23" s="105">
        <v>110</v>
      </c>
      <c r="AC23" s="104">
        <v>44079</v>
      </c>
      <c r="AD23" s="21" t="s">
        <v>953</v>
      </c>
      <c r="AE23" s="16" t="s">
        <v>862</v>
      </c>
      <c r="AF23" s="16" t="s">
        <v>861</v>
      </c>
      <c r="AG23" s="16" t="s">
        <v>862</v>
      </c>
      <c r="AH23" s="16" t="s">
        <v>862</v>
      </c>
      <c r="AI23" s="72"/>
      <c r="AJ23" s="39"/>
      <c r="AK23" s="52"/>
      <c r="AL23" s="27"/>
      <c r="AM23" s="27"/>
      <c r="AN23" s="27"/>
      <c r="AO23" s="64"/>
      <c r="AP23" s="27"/>
      <c r="AQ23" s="27"/>
      <c r="AR23" s="27"/>
      <c r="AS23" s="27"/>
      <c r="AT23" s="27"/>
      <c r="AU23" s="27"/>
    </row>
    <row r="24" spans="1:47">
      <c r="A24" s="97" t="s">
        <v>13</v>
      </c>
      <c r="B24" s="79" t="s">
        <v>236</v>
      </c>
      <c r="C24" s="2" t="s">
        <v>1205</v>
      </c>
      <c r="D24" s="79" t="s">
        <v>227</v>
      </c>
      <c r="E24" s="79" t="s">
        <v>515</v>
      </c>
      <c r="F24" s="79" t="s">
        <v>629</v>
      </c>
      <c r="G24" s="79" t="s">
        <v>877</v>
      </c>
      <c r="H24" s="98" t="s">
        <v>658</v>
      </c>
      <c r="I24" s="99">
        <v>43921</v>
      </c>
      <c r="J24" s="78" t="s">
        <v>652</v>
      </c>
      <c r="K24" s="78" t="s">
        <v>652</v>
      </c>
      <c r="L24" s="78" t="s">
        <v>652</v>
      </c>
      <c r="M24" s="78" t="s">
        <v>652</v>
      </c>
      <c r="N24" s="78" t="s">
        <v>652</v>
      </c>
      <c r="O24" s="78" t="s">
        <v>652</v>
      </c>
      <c r="P24" s="78" t="s">
        <v>652</v>
      </c>
      <c r="Q24" s="78" t="s">
        <v>652</v>
      </c>
      <c r="R24" s="78" t="s">
        <v>652</v>
      </c>
      <c r="S24" s="78" t="s">
        <v>652</v>
      </c>
      <c r="T24" s="78" t="s">
        <v>652</v>
      </c>
      <c r="U24" s="78" t="s">
        <v>652</v>
      </c>
      <c r="V24" s="78" t="s">
        <v>652</v>
      </c>
      <c r="W24" s="143"/>
      <c r="X24" s="78"/>
      <c r="Y24" s="78"/>
      <c r="Z24" s="77"/>
      <c r="AA24" s="85"/>
      <c r="AB24" s="105"/>
      <c r="AC24" s="72"/>
      <c r="AD24" s="72"/>
      <c r="AE24" s="16" t="s">
        <v>862</v>
      </c>
      <c r="AF24" s="16" t="s">
        <v>862</v>
      </c>
      <c r="AG24" s="16" t="s">
        <v>862</v>
      </c>
      <c r="AH24" s="16" t="s">
        <v>862</v>
      </c>
      <c r="AI24" s="72"/>
      <c r="AJ24" s="39"/>
      <c r="AK24" s="52"/>
      <c r="AL24" s="27"/>
      <c r="AM24" s="27"/>
      <c r="AN24" s="27"/>
      <c r="AO24" s="64"/>
      <c r="AP24" s="27"/>
      <c r="AQ24" s="27"/>
      <c r="AR24" s="27"/>
      <c r="AS24" s="27"/>
      <c r="AT24" s="27"/>
      <c r="AU24" s="27"/>
    </row>
    <row r="25" spans="1:47">
      <c r="A25" s="97" t="s">
        <v>13</v>
      </c>
      <c r="B25" s="79" t="s">
        <v>236</v>
      </c>
      <c r="C25" s="168" t="s">
        <v>1206</v>
      </c>
      <c r="D25" s="79" t="s">
        <v>227</v>
      </c>
      <c r="E25" s="79" t="s">
        <v>516</v>
      </c>
      <c r="F25" s="79" t="s">
        <v>629</v>
      </c>
      <c r="G25" s="79" t="s">
        <v>877</v>
      </c>
      <c r="H25" s="98" t="s">
        <v>658</v>
      </c>
      <c r="I25" s="99">
        <v>43921</v>
      </c>
      <c r="J25" s="78" t="s">
        <v>651</v>
      </c>
      <c r="K25" s="78" t="s">
        <v>652</v>
      </c>
      <c r="L25" s="78" t="s">
        <v>652</v>
      </c>
      <c r="M25" s="78" t="s">
        <v>652</v>
      </c>
      <c r="N25" s="78" t="s">
        <v>651</v>
      </c>
      <c r="O25" s="78" t="s">
        <v>651</v>
      </c>
      <c r="P25" s="78" t="s">
        <v>651</v>
      </c>
      <c r="Q25" s="78" t="s">
        <v>651</v>
      </c>
      <c r="R25" s="78" t="s">
        <v>651</v>
      </c>
      <c r="S25" s="78" t="s">
        <v>651</v>
      </c>
      <c r="T25" s="78" t="s">
        <v>652</v>
      </c>
      <c r="U25" s="78" t="s">
        <v>651</v>
      </c>
      <c r="V25" s="78" t="s">
        <v>651</v>
      </c>
      <c r="W25" s="143"/>
      <c r="X25" s="78"/>
      <c r="Y25" s="78"/>
      <c r="Z25" s="77" t="s">
        <v>925</v>
      </c>
      <c r="AA25" s="85" t="s">
        <v>924</v>
      </c>
      <c r="AB25" s="105">
        <v>94</v>
      </c>
      <c r="AC25" s="104">
        <v>44079</v>
      </c>
      <c r="AD25" s="21" t="s">
        <v>954</v>
      </c>
      <c r="AE25" s="16" t="s">
        <v>862</v>
      </c>
      <c r="AF25" s="16" t="s">
        <v>861</v>
      </c>
      <c r="AG25" s="16" t="s">
        <v>862</v>
      </c>
      <c r="AH25" s="16" t="s">
        <v>862</v>
      </c>
      <c r="AI25" s="72"/>
      <c r="AJ25" s="39"/>
      <c r="AK25" s="52"/>
      <c r="AL25" s="27"/>
      <c r="AM25" s="27"/>
      <c r="AN25" s="27"/>
      <c r="AO25" s="64"/>
      <c r="AP25" s="27"/>
      <c r="AQ25" s="27"/>
      <c r="AR25" s="27"/>
      <c r="AS25" s="27"/>
      <c r="AT25" s="27"/>
      <c r="AU25" s="27"/>
    </row>
    <row r="26" spans="1:47">
      <c r="A26" s="97" t="s">
        <v>13</v>
      </c>
      <c r="B26" s="79" t="s">
        <v>236</v>
      </c>
      <c r="C26" s="2" t="s">
        <v>1207</v>
      </c>
      <c r="D26" s="79" t="s">
        <v>227</v>
      </c>
      <c r="E26" s="79" t="s">
        <v>517</v>
      </c>
      <c r="F26" s="79" t="s">
        <v>629</v>
      </c>
      <c r="G26" s="79" t="s">
        <v>877</v>
      </c>
      <c r="H26" s="98" t="s">
        <v>658</v>
      </c>
      <c r="I26" s="99">
        <v>43921</v>
      </c>
      <c r="J26" s="78" t="s">
        <v>652</v>
      </c>
      <c r="K26" s="78" t="s">
        <v>652</v>
      </c>
      <c r="L26" s="78" t="s">
        <v>651</v>
      </c>
      <c r="M26" s="78" t="s">
        <v>651</v>
      </c>
      <c r="N26" s="78" t="s">
        <v>651</v>
      </c>
      <c r="O26" s="78" t="s">
        <v>652</v>
      </c>
      <c r="P26" s="78" t="s">
        <v>652</v>
      </c>
      <c r="Q26" s="78" t="s">
        <v>652</v>
      </c>
      <c r="R26" s="78" t="s">
        <v>652</v>
      </c>
      <c r="S26" s="78" t="s">
        <v>652</v>
      </c>
      <c r="T26" s="78" t="s">
        <v>652</v>
      </c>
      <c r="U26" s="78" t="s">
        <v>651</v>
      </c>
      <c r="V26" s="78" t="s">
        <v>651</v>
      </c>
      <c r="W26" s="143"/>
      <c r="X26" s="78"/>
      <c r="Y26" s="78"/>
      <c r="Z26" s="77" t="s">
        <v>925</v>
      </c>
      <c r="AA26" s="85" t="s">
        <v>924</v>
      </c>
      <c r="AB26" s="105">
        <v>112</v>
      </c>
      <c r="AC26" s="104">
        <v>44079</v>
      </c>
      <c r="AD26" s="21" t="s">
        <v>955</v>
      </c>
      <c r="AE26" s="16" t="s">
        <v>862</v>
      </c>
      <c r="AF26" s="16" t="s">
        <v>861</v>
      </c>
      <c r="AG26" s="16" t="s">
        <v>862</v>
      </c>
      <c r="AH26" s="16" t="s">
        <v>862</v>
      </c>
      <c r="AI26" s="72"/>
      <c r="AJ26" s="39"/>
      <c r="AK26" s="52"/>
      <c r="AL26" s="27"/>
      <c r="AM26" s="27"/>
      <c r="AN26" s="27"/>
      <c r="AO26" s="64"/>
      <c r="AP26" s="27"/>
      <c r="AQ26" s="27"/>
      <c r="AR26" s="27"/>
      <c r="AS26" s="27"/>
      <c r="AT26" s="27"/>
      <c r="AU26" s="27"/>
    </row>
    <row r="27" spans="1:47" ht="31.15" customHeight="1">
      <c r="A27" s="97" t="s">
        <v>13</v>
      </c>
      <c r="B27" s="79" t="s">
        <v>233</v>
      </c>
      <c r="C27" s="79" t="s">
        <v>45</v>
      </c>
      <c r="D27" s="79" t="s">
        <v>227</v>
      </c>
      <c r="E27" s="79" t="s">
        <v>463</v>
      </c>
      <c r="F27" s="79" t="s">
        <v>620</v>
      </c>
      <c r="G27" s="79" t="s">
        <v>881</v>
      </c>
      <c r="H27" s="98" t="s">
        <v>658</v>
      </c>
      <c r="I27" s="99">
        <v>43921</v>
      </c>
      <c r="J27" s="84">
        <v>3015626</v>
      </c>
      <c r="K27" s="84">
        <v>3240723</v>
      </c>
      <c r="L27" s="84">
        <v>3069131</v>
      </c>
      <c r="M27" s="84">
        <v>2957364</v>
      </c>
      <c r="N27" s="84">
        <v>2938575</v>
      </c>
      <c r="O27" s="78"/>
      <c r="P27" s="78"/>
      <c r="Q27" s="78"/>
      <c r="R27" s="84">
        <v>960000</v>
      </c>
      <c r="S27" s="84">
        <v>1120000</v>
      </c>
      <c r="T27" s="84">
        <v>1040000</v>
      </c>
      <c r="U27" s="84">
        <v>1200000</v>
      </c>
      <c r="V27" s="84">
        <v>560000</v>
      </c>
      <c r="W27" s="143"/>
      <c r="X27" s="78"/>
      <c r="Y27" s="78"/>
      <c r="Z27" s="78" t="s">
        <v>1015</v>
      </c>
      <c r="AA27" s="85" t="s">
        <v>924</v>
      </c>
      <c r="AB27" s="105">
        <v>113</v>
      </c>
      <c r="AC27" s="104">
        <v>44079</v>
      </c>
      <c r="AD27" s="72" t="s">
        <v>994</v>
      </c>
      <c r="AE27" s="16" t="s">
        <v>861</v>
      </c>
      <c r="AF27" s="16" t="s">
        <v>862</v>
      </c>
      <c r="AG27" s="16" t="s">
        <v>862</v>
      </c>
      <c r="AH27" s="16" t="s">
        <v>862</v>
      </c>
      <c r="AI27" s="72" t="s">
        <v>1067</v>
      </c>
      <c r="AJ27" s="95" t="s">
        <v>1016</v>
      </c>
      <c r="AK27" s="52"/>
      <c r="AL27" s="27"/>
      <c r="AO27" s="86"/>
    </row>
    <row r="28" spans="1:47">
      <c r="A28" s="97" t="s">
        <v>13</v>
      </c>
      <c r="B28" s="79" t="s">
        <v>233</v>
      </c>
      <c r="C28" s="79" t="s">
        <v>46</v>
      </c>
      <c r="D28" s="79" t="s">
        <v>227</v>
      </c>
      <c r="E28" s="79" t="s">
        <v>464</v>
      </c>
      <c r="F28" s="79" t="s">
        <v>620</v>
      </c>
      <c r="G28" s="79" t="s">
        <v>881</v>
      </c>
      <c r="H28" s="98" t="s">
        <v>658</v>
      </c>
      <c r="I28" s="99">
        <v>43921</v>
      </c>
      <c r="J28" s="116">
        <v>1327083</v>
      </c>
      <c r="K28" s="116">
        <v>1710817</v>
      </c>
      <c r="L28" s="116">
        <v>1350495</v>
      </c>
      <c r="M28" s="116">
        <v>1147273</v>
      </c>
      <c r="N28" s="116">
        <v>1076275</v>
      </c>
      <c r="O28" s="78"/>
      <c r="P28" s="78"/>
      <c r="Q28" s="78"/>
      <c r="R28" s="78"/>
      <c r="S28" s="78"/>
      <c r="T28" s="78"/>
      <c r="U28" s="78"/>
      <c r="V28" s="78"/>
      <c r="W28" s="143"/>
      <c r="X28" s="78"/>
      <c r="Y28" s="78"/>
      <c r="Z28" s="77"/>
      <c r="AA28" s="85"/>
      <c r="AB28" s="105"/>
      <c r="AC28" s="104"/>
      <c r="AD28" s="21"/>
      <c r="AE28" s="16" t="s">
        <v>862</v>
      </c>
      <c r="AF28" s="16" t="s">
        <v>862</v>
      </c>
      <c r="AG28" s="16" t="s">
        <v>862</v>
      </c>
      <c r="AH28" s="16" t="s">
        <v>862</v>
      </c>
      <c r="AI28" s="72"/>
      <c r="AJ28" s="95"/>
      <c r="AK28" s="52" t="s">
        <v>861</v>
      </c>
      <c r="AL28" s="27" t="s">
        <v>895</v>
      </c>
      <c r="AM28" s="2" t="s">
        <v>1119</v>
      </c>
      <c r="AO28" s="64"/>
    </row>
    <row r="29" spans="1:47">
      <c r="A29" s="97" t="s">
        <v>13</v>
      </c>
      <c r="B29" s="79" t="s">
        <v>233</v>
      </c>
      <c r="C29" s="79" t="s">
        <v>47</v>
      </c>
      <c r="D29" s="79" t="s">
        <v>227</v>
      </c>
      <c r="E29" s="79" t="s">
        <v>465</v>
      </c>
      <c r="F29" s="79" t="s">
        <v>620</v>
      </c>
      <c r="G29" s="79" t="s">
        <v>881</v>
      </c>
      <c r="H29" s="98" t="s">
        <v>658</v>
      </c>
      <c r="I29" s="99">
        <v>43921</v>
      </c>
      <c r="J29" s="81">
        <f>1900641+723750</f>
        <v>2624391</v>
      </c>
      <c r="K29" s="81">
        <f>1395178+777773</f>
        <v>2172951</v>
      </c>
      <c r="L29" s="81">
        <f>1490089+736592</f>
        <v>2226681</v>
      </c>
      <c r="M29" s="81">
        <f>1453342+709768</f>
        <v>2163110</v>
      </c>
      <c r="N29" s="81">
        <f>1792644+705257</f>
        <v>2497901</v>
      </c>
      <c r="O29" s="78"/>
      <c r="P29" s="78"/>
      <c r="Q29" s="78"/>
      <c r="R29" s="78"/>
      <c r="S29" s="78"/>
      <c r="T29" s="78"/>
      <c r="U29" s="78"/>
      <c r="V29" s="78"/>
      <c r="W29" s="143"/>
      <c r="X29" s="78"/>
      <c r="Y29" s="78"/>
      <c r="Z29" s="77" t="s">
        <v>1015</v>
      </c>
      <c r="AA29" s="85" t="s">
        <v>924</v>
      </c>
      <c r="AB29" s="105">
        <v>113</v>
      </c>
      <c r="AC29" s="104">
        <v>44079</v>
      </c>
      <c r="AD29" s="21" t="s">
        <v>994</v>
      </c>
      <c r="AE29" s="16" t="s">
        <v>861</v>
      </c>
      <c r="AF29" s="16" t="s">
        <v>862</v>
      </c>
      <c r="AG29" s="16" t="s">
        <v>862</v>
      </c>
      <c r="AH29" s="16" t="s">
        <v>862</v>
      </c>
      <c r="AI29" s="72" t="s">
        <v>1067</v>
      </c>
      <c r="AJ29" s="95" t="s">
        <v>1017</v>
      </c>
      <c r="AK29" s="52" t="s">
        <v>861</v>
      </c>
      <c r="AL29" s="27" t="s">
        <v>895</v>
      </c>
      <c r="AM29" s="2" t="s">
        <v>1120</v>
      </c>
      <c r="AO29" s="64"/>
    </row>
    <row r="30" spans="1:47">
      <c r="A30" s="97" t="s">
        <v>13</v>
      </c>
      <c r="B30" s="79" t="s">
        <v>233</v>
      </c>
      <c r="C30" s="79" t="s">
        <v>48</v>
      </c>
      <c r="D30" s="79" t="s">
        <v>227</v>
      </c>
      <c r="E30" s="79" t="s">
        <v>466</v>
      </c>
      <c r="F30" s="79" t="s">
        <v>620</v>
      </c>
      <c r="G30" s="79" t="s">
        <v>881</v>
      </c>
      <c r="H30" s="98" t="s">
        <v>658</v>
      </c>
      <c r="I30" s="99">
        <v>43921</v>
      </c>
      <c r="J30" s="78"/>
      <c r="K30" s="78"/>
      <c r="L30" s="78"/>
      <c r="M30" s="78"/>
      <c r="N30" s="78"/>
      <c r="O30" s="78"/>
      <c r="P30" s="78"/>
      <c r="Q30" s="78"/>
      <c r="R30" s="78"/>
      <c r="S30" s="78"/>
      <c r="T30" s="78"/>
      <c r="U30" s="78"/>
      <c r="V30" s="78"/>
      <c r="W30" s="143"/>
      <c r="X30" s="78"/>
      <c r="Y30" s="78"/>
      <c r="Z30" s="77"/>
      <c r="AA30" s="85"/>
      <c r="AB30" s="105"/>
      <c r="AC30" s="72"/>
      <c r="AD30" s="72"/>
      <c r="AE30" s="16" t="s">
        <v>862</v>
      </c>
      <c r="AF30" s="16" t="s">
        <v>862</v>
      </c>
      <c r="AG30" s="16" t="s">
        <v>862</v>
      </c>
      <c r="AH30" s="16" t="s">
        <v>862</v>
      </c>
      <c r="AI30" s="72"/>
      <c r="AJ30" s="39"/>
      <c r="AK30" s="52"/>
      <c r="AL30" s="27"/>
      <c r="AO30" s="64"/>
    </row>
    <row r="31" spans="1:47">
      <c r="A31" s="97" t="s">
        <v>13</v>
      </c>
      <c r="B31" s="79" t="s">
        <v>233</v>
      </c>
      <c r="C31" s="79" t="s">
        <v>49</v>
      </c>
      <c r="D31" s="79" t="s">
        <v>227</v>
      </c>
      <c r="E31" s="79" t="s">
        <v>271</v>
      </c>
      <c r="F31" s="79" t="s">
        <v>620</v>
      </c>
      <c r="G31" s="79" t="s">
        <v>881</v>
      </c>
      <c r="H31" s="98" t="s">
        <v>658</v>
      </c>
      <c r="I31" s="99">
        <v>43921</v>
      </c>
      <c r="J31" s="78"/>
      <c r="K31" s="78"/>
      <c r="L31" s="78"/>
      <c r="M31" s="78"/>
      <c r="N31" s="78"/>
      <c r="O31" s="78"/>
      <c r="P31" s="78"/>
      <c r="Q31" s="78"/>
      <c r="R31" s="78"/>
      <c r="S31" s="78"/>
      <c r="T31" s="78"/>
      <c r="U31" s="78"/>
      <c r="V31" s="78"/>
      <c r="W31" s="143"/>
      <c r="X31" s="78"/>
      <c r="Y31" s="78"/>
      <c r="Z31" s="77"/>
      <c r="AA31" s="85"/>
      <c r="AB31" s="105"/>
      <c r="AC31" s="72"/>
      <c r="AD31" s="72"/>
      <c r="AE31" s="16" t="s">
        <v>862</v>
      </c>
      <c r="AF31" s="16" t="s">
        <v>862</v>
      </c>
      <c r="AG31" s="16" t="s">
        <v>862</v>
      </c>
      <c r="AH31" s="16" t="s">
        <v>862</v>
      </c>
      <c r="AI31" s="72"/>
      <c r="AJ31" s="39"/>
      <c r="AK31" s="52"/>
      <c r="AL31" s="27"/>
      <c r="AO31" s="64"/>
    </row>
    <row r="32" spans="1:47">
      <c r="A32" s="97" t="s">
        <v>13</v>
      </c>
      <c r="B32" s="79" t="s">
        <v>233</v>
      </c>
      <c r="C32" s="79" t="s">
        <v>50</v>
      </c>
      <c r="D32" s="79" t="s">
        <v>227</v>
      </c>
      <c r="E32" s="79" t="s">
        <v>272</v>
      </c>
      <c r="F32" s="79" t="s">
        <v>620</v>
      </c>
      <c r="G32" s="79" t="s">
        <v>881</v>
      </c>
      <c r="H32" s="98" t="s">
        <v>658</v>
      </c>
      <c r="I32" s="99">
        <v>43921</v>
      </c>
      <c r="J32" s="81">
        <v>6967100</v>
      </c>
      <c r="K32" s="81">
        <v>7124491</v>
      </c>
      <c r="L32" s="81">
        <v>6646307</v>
      </c>
      <c r="M32" s="81">
        <v>6267747</v>
      </c>
      <c r="N32" s="81">
        <v>6512751</v>
      </c>
      <c r="O32" s="78"/>
      <c r="P32" s="78"/>
      <c r="Q32" s="78"/>
      <c r="R32" s="81">
        <v>960000</v>
      </c>
      <c r="S32" s="81">
        <v>1120000</v>
      </c>
      <c r="T32" s="81">
        <v>1040000</v>
      </c>
      <c r="U32" s="81">
        <v>1200000</v>
      </c>
      <c r="V32" s="81">
        <v>560000</v>
      </c>
      <c r="W32" s="144"/>
      <c r="X32" s="77"/>
      <c r="Y32" s="77"/>
      <c r="Z32" s="77" t="s">
        <v>957</v>
      </c>
      <c r="AA32" s="85" t="s">
        <v>924</v>
      </c>
      <c r="AB32" s="105" t="s">
        <v>1179</v>
      </c>
      <c r="AC32" s="104">
        <v>44079</v>
      </c>
      <c r="AD32" s="21" t="s">
        <v>956</v>
      </c>
      <c r="AE32" s="16" t="s">
        <v>861</v>
      </c>
      <c r="AF32" s="16" t="s">
        <v>862</v>
      </c>
      <c r="AG32" s="16" t="s">
        <v>862</v>
      </c>
      <c r="AH32" s="16" t="s">
        <v>862</v>
      </c>
      <c r="AI32" s="72" t="s">
        <v>1067</v>
      </c>
      <c r="AJ32" s="39"/>
      <c r="AK32" s="52"/>
      <c r="AL32" s="27"/>
      <c r="AO32" s="64"/>
    </row>
    <row r="33" spans="1:41">
      <c r="A33" s="97" t="s">
        <v>13</v>
      </c>
      <c r="B33" s="79" t="s">
        <v>236</v>
      </c>
      <c r="C33" s="65" t="s">
        <v>113</v>
      </c>
      <c r="D33" s="79" t="s">
        <v>323</v>
      </c>
      <c r="E33" s="79" t="s">
        <v>918</v>
      </c>
      <c r="F33" s="79" t="s">
        <v>620</v>
      </c>
      <c r="G33" s="100" t="s">
        <v>627</v>
      </c>
      <c r="H33" s="98" t="s">
        <v>658</v>
      </c>
      <c r="I33" s="99">
        <v>43921</v>
      </c>
      <c r="J33" s="79">
        <v>15</v>
      </c>
      <c r="K33" s="79">
        <v>16</v>
      </c>
      <c r="L33" s="79">
        <v>16</v>
      </c>
      <c r="M33" s="79">
        <v>16</v>
      </c>
      <c r="N33" s="79">
        <v>16</v>
      </c>
      <c r="O33" s="79">
        <v>16</v>
      </c>
      <c r="P33" s="79">
        <v>16</v>
      </c>
      <c r="Q33" s="79">
        <v>4</v>
      </c>
      <c r="R33" s="79">
        <v>11</v>
      </c>
      <c r="S33" s="79">
        <v>13</v>
      </c>
      <c r="T33" s="79">
        <v>14</v>
      </c>
      <c r="U33" s="79">
        <v>16</v>
      </c>
      <c r="V33" s="79">
        <v>11</v>
      </c>
      <c r="W33" s="145"/>
      <c r="X33" s="79"/>
      <c r="Y33" s="79"/>
      <c r="Z33" s="77" t="s">
        <v>947</v>
      </c>
      <c r="AA33" s="85" t="s">
        <v>924</v>
      </c>
      <c r="AB33" s="105" t="s">
        <v>1177</v>
      </c>
      <c r="AC33" s="104">
        <v>44079</v>
      </c>
      <c r="AD33" s="21" t="s">
        <v>948</v>
      </c>
      <c r="AE33" s="16" t="s">
        <v>861</v>
      </c>
      <c r="AF33" s="16" t="s">
        <v>862</v>
      </c>
      <c r="AG33" s="16" t="s">
        <v>862</v>
      </c>
      <c r="AH33" s="16" t="s">
        <v>862</v>
      </c>
      <c r="AI33" s="72" t="s">
        <v>1067</v>
      </c>
      <c r="AJ33" s="39"/>
      <c r="AK33" s="52"/>
      <c r="AL33" s="27"/>
      <c r="AO33" s="64"/>
    </row>
    <row r="34" spans="1:41">
      <c r="A34" s="97" t="s">
        <v>13</v>
      </c>
      <c r="B34" s="79" t="s">
        <v>236</v>
      </c>
      <c r="C34" s="65" t="s">
        <v>114</v>
      </c>
      <c r="D34" s="79" t="s">
        <v>324</v>
      </c>
      <c r="E34" s="79" t="s">
        <v>526</v>
      </c>
      <c r="F34" s="79" t="s">
        <v>623</v>
      </c>
      <c r="G34" s="100" t="s">
        <v>633</v>
      </c>
      <c r="H34" s="98" t="s">
        <v>658</v>
      </c>
      <c r="I34" s="99">
        <v>43921</v>
      </c>
      <c r="J34" s="79">
        <v>93.75</v>
      </c>
      <c r="K34" s="78">
        <v>100</v>
      </c>
      <c r="L34" s="78">
        <v>100</v>
      </c>
      <c r="M34" s="78">
        <v>100</v>
      </c>
      <c r="N34" s="78">
        <v>100</v>
      </c>
      <c r="O34" s="79">
        <v>81.25</v>
      </c>
      <c r="P34" s="79">
        <v>83.33</v>
      </c>
      <c r="Q34" s="79">
        <v>100</v>
      </c>
      <c r="R34" s="79">
        <v>100</v>
      </c>
      <c r="S34" s="79">
        <v>100</v>
      </c>
      <c r="T34" s="79">
        <v>85.71</v>
      </c>
      <c r="U34" s="79">
        <v>75</v>
      </c>
      <c r="V34" s="79">
        <v>90.9</v>
      </c>
      <c r="W34" s="145"/>
      <c r="X34" s="79"/>
      <c r="Y34" s="79"/>
      <c r="Z34" s="77" t="s">
        <v>947</v>
      </c>
      <c r="AA34" s="85" t="s">
        <v>924</v>
      </c>
      <c r="AB34" s="105" t="s">
        <v>1177</v>
      </c>
      <c r="AC34" s="104">
        <v>44079</v>
      </c>
      <c r="AD34" s="21" t="s">
        <v>948</v>
      </c>
      <c r="AE34" s="16" t="s">
        <v>861</v>
      </c>
      <c r="AF34" s="16" t="s">
        <v>862</v>
      </c>
      <c r="AG34" s="16" t="s">
        <v>862</v>
      </c>
      <c r="AH34" s="16" t="s">
        <v>862</v>
      </c>
      <c r="AI34" s="72" t="s">
        <v>1067</v>
      </c>
      <c r="AJ34" s="39"/>
      <c r="AK34" s="52"/>
      <c r="AL34" s="27"/>
      <c r="AO34" s="64"/>
    </row>
    <row r="35" spans="1:41" s="29" customFormat="1">
      <c r="A35" s="147" t="s">
        <v>3</v>
      </c>
      <c r="B35" s="147" t="s">
        <v>5</v>
      </c>
      <c r="C35" s="147" t="s">
        <v>4</v>
      </c>
      <c r="D35" s="147" t="s">
        <v>0</v>
      </c>
      <c r="E35" s="147" t="s">
        <v>649</v>
      </c>
      <c r="F35" s="147" t="s">
        <v>7</v>
      </c>
      <c r="G35" s="147" t="s">
        <v>8</v>
      </c>
      <c r="H35" s="147" t="s">
        <v>657</v>
      </c>
      <c r="I35" s="147" t="s">
        <v>917</v>
      </c>
      <c r="J35" s="147" t="s">
        <v>959</v>
      </c>
      <c r="K35" s="147" t="s">
        <v>960</v>
      </c>
      <c r="L35" s="147" t="s">
        <v>961</v>
      </c>
      <c r="M35" s="147" t="s">
        <v>962</v>
      </c>
      <c r="N35" s="147" t="s">
        <v>963</v>
      </c>
      <c r="O35" s="147" t="s">
        <v>964</v>
      </c>
      <c r="P35" s="147" t="s">
        <v>965</v>
      </c>
      <c r="Q35" s="147" t="s">
        <v>978</v>
      </c>
      <c r="R35" s="147" t="s">
        <v>937</v>
      </c>
      <c r="S35" s="147" t="s">
        <v>966</v>
      </c>
      <c r="T35" s="147" t="s">
        <v>967</v>
      </c>
      <c r="U35" s="147" t="s">
        <v>968</v>
      </c>
      <c r="V35" s="147" t="s">
        <v>969</v>
      </c>
      <c r="W35" s="29" t="s">
        <v>970</v>
      </c>
      <c r="X35" s="29" t="s">
        <v>971</v>
      </c>
      <c r="Y35" s="29" t="s">
        <v>972</v>
      </c>
    </row>
    <row r="36" spans="1:41">
      <c r="A36" s="97" t="s">
        <v>13</v>
      </c>
      <c r="B36" s="79" t="s">
        <v>236</v>
      </c>
      <c r="C36" s="79" t="s">
        <v>99</v>
      </c>
      <c r="D36" s="79" t="s">
        <v>227</v>
      </c>
      <c r="E36" s="79" t="s">
        <v>312</v>
      </c>
      <c r="F36" s="79" t="s">
        <v>629</v>
      </c>
      <c r="G36" s="79" t="s">
        <v>877</v>
      </c>
      <c r="H36" s="98" t="s">
        <v>659</v>
      </c>
      <c r="I36" s="99">
        <v>43555</v>
      </c>
      <c r="J36" s="78" t="s">
        <v>651</v>
      </c>
      <c r="K36" s="78" t="s">
        <v>651</v>
      </c>
      <c r="L36" s="78" t="s">
        <v>651</v>
      </c>
      <c r="M36" s="78" t="s">
        <v>651</v>
      </c>
      <c r="N36" s="78" t="s">
        <v>651</v>
      </c>
      <c r="O36" s="78" t="s">
        <v>651</v>
      </c>
      <c r="P36" s="78" t="s">
        <v>651</v>
      </c>
      <c r="Q36" s="78" t="s">
        <v>651</v>
      </c>
      <c r="R36" s="78" t="s">
        <v>651</v>
      </c>
      <c r="S36" s="78" t="s">
        <v>651</v>
      </c>
      <c r="T36" s="78" t="s">
        <v>651</v>
      </c>
      <c r="U36" s="78" t="s">
        <v>651</v>
      </c>
      <c r="V36" s="78" t="s">
        <v>651</v>
      </c>
      <c r="W36" s="143" t="s">
        <v>651</v>
      </c>
      <c r="X36" s="78" t="s">
        <v>651</v>
      </c>
      <c r="Y36" s="78" t="s">
        <v>651</v>
      </c>
      <c r="Z36" s="77" t="s">
        <v>947</v>
      </c>
      <c r="AA36" s="85" t="s">
        <v>924</v>
      </c>
      <c r="AB36" s="105" t="s">
        <v>1177</v>
      </c>
      <c r="AC36" s="104">
        <v>43677</v>
      </c>
      <c r="AD36" s="21" t="s">
        <v>948</v>
      </c>
      <c r="AE36" s="16" t="s">
        <v>861</v>
      </c>
      <c r="AF36" s="16" t="s">
        <v>862</v>
      </c>
      <c r="AG36" s="16" t="s">
        <v>862</v>
      </c>
      <c r="AH36" s="16" t="s">
        <v>861</v>
      </c>
      <c r="AI36" s="72" t="s">
        <v>1067</v>
      </c>
      <c r="AJ36" s="39"/>
      <c r="AK36" s="52"/>
      <c r="AL36" s="27"/>
      <c r="AO36" s="64"/>
    </row>
    <row r="37" spans="1:41">
      <c r="A37" s="97" t="s">
        <v>13</v>
      </c>
      <c r="B37" s="79" t="s">
        <v>236</v>
      </c>
      <c r="C37" s="79" t="s">
        <v>100</v>
      </c>
      <c r="D37" s="79" t="s">
        <v>227</v>
      </c>
      <c r="E37" s="79" t="s">
        <v>313</v>
      </c>
      <c r="F37" s="79" t="s">
        <v>629</v>
      </c>
      <c r="G37" s="79" t="s">
        <v>877</v>
      </c>
      <c r="H37" s="98" t="s">
        <v>659</v>
      </c>
      <c r="I37" s="99">
        <v>43555</v>
      </c>
      <c r="J37" s="78" t="s">
        <v>651</v>
      </c>
      <c r="K37" s="78" t="s">
        <v>651</v>
      </c>
      <c r="L37" s="78" t="s">
        <v>651</v>
      </c>
      <c r="M37" s="78" t="s">
        <v>651</v>
      </c>
      <c r="N37" s="78" t="s">
        <v>651</v>
      </c>
      <c r="O37" s="78" t="s">
        <v>651</v>
      </c>
      <c r="P37" s="78" t="s">
        <v>651</v>
      </c>
      <c r="Q37" s="78" t="s">
        <v>651</v>
      </c>
      <c r="R37" s="78" t="s">
        <v>651</v>
      </c>
      <c r="S37" s="78" t="s">
        <v>651</v>
      </c>
      <c r="T37" s="78" t="s">
        <v>651</v>
      </c>
      <c r="U37" s="78" t="s">
        <v>651</v>
      </c>
      <c r="V37" s="78" t="s">
        <v>651</v>
      </c>
      <c r="W37" s="143" t="s">
        <v>651</v>
      </c>
      <c r="X37" s="78" t="s">
        <v>651</v>
      </c>
      <c r="Y37" s="78" t="s">
        <v>651</v>
      </c>
      <c r="Z37" s="77" t="s">
        <v>974</v>
      </c>
      <c r="AA37" s="85" t="s">
        <v>927</v>
      </c>
      <c r="AB37" s="105">
        <v>108109110</v>
      </c>
      <c r="AC37" s="104">
        <v>43677</v>
      </c>
      <c r="AD37" s="21" t="s">
        <v>973</v>
      </c>
      <c r="AE37" s="16" t="s">
        <v>861</v>
      </c>
      <c r="AF37" s="16" t="s">
        <v>862</v>
      </c>
      <c r="AG37" s="16" t="s">
        <v>862</v>
      </c>
      <c r="AH37" s="16" t="s">
        <v>862</v>
      </c>
      <c r="AI37" s="72" t="s">
        <v>1067</v>
      </c>
      <c r="AJ37" s="39"/>
      <c r="AK37" s="52"/>
      <c r="AL37" s="27"/>
      <c r="AO37" s="64"/>
    </row>
    <row r="38" spans="1:41">
      <c r="A38" s="97" t="s">
        <v>13</v>
      </c>
      <c r="B38" s="79" t="s">
        <v>236</v>
      </c>
      <c r="C38" s="79" t="s">
        <v>111</v>
      </c>
      <c r="D38" s="79" t="s">
        <v>227</v>
      </c>
      <c r="E38" s="79" t="s">
        <v>322</v>
      </c>
      <c r="F38" s="79" t="s">
        <v>620</v>
      </c>
      <c r="G38" s="79" t="s">
        <v>630</v>
      </c>
      <c r="H38" s="98" t="s">
        <v>659</v>
      </c>
      <c r="I38" s="99">
        <v>43555</v>
      </c>
      <c r="J38" s="78"/>
      <c r="K38" s="78"/>
      <c r="L38" s="78"/>
      <c r="M38" s="78"/>
      <c r="N38" s="78"/>
      <c r="O38" s="78"/>
      <c r="P38" s="78"/>
      <c r="Q38" s="78"/>
      <c r="R38" s="78"/>
      <c r="S38" s="78"/>
      <c r="T38" s="78"/>
      <c r="U38" s="78"/>
      <c r="V38" s="78"/>
      <c r="W38" s="145"/>
      <c r="X38" s="78"/>
      <c r="Y38" s="78"/>
      <c r="Z38" s="77"/>
      <c r="AA38" s="85"/>
      <c r="AB38" s="105"/>
      <c r="AC38" s="72"/>
      <c r="AD38" s="21"/>
      <c r="AE38" s="16" t="s">
        <v>862</v>
      </c>
      <c r="AF38" s="16" t="s">
        <v>862</v>
      </c>
      <c r="AG38" s="16" t="s">
        <v>862</v>
      </c>
      <c r="AH38" s="16" t="s">
        <v>862</v>
      </c>
      <c r="AI38" s="72"/>
      <c r="AJ38" s="39"/>
      <c r="AK38" s="52"/>
      <c r="AL38" s="27"/>
      <c r="AO38" s="64"/>
    </row>
    <row r="39" spans="1:41">
      <c r="A39" s="97" t="s">
        <v>13</v>
      </c>
      <c r="B39" s="79" t="s">
        <v>234</v>
      </c>
      <c r="C39" s="79" t="s">
        <v>59</v>
      </c>
      <c r="D39" s="79" t="s">
        <v>227</v>
      </c>
      <c r="E39" s="79" t="s">
        <v>475</v>
      </c>
      <c r="F39" s="79" t="s">
        <v>629</v>
      </c>
      <c r="G39" s="79" t="s">
        <v>878</v>
      </c>
      <c r="H39" s="98" t="s">
        <v>659</v>
      </c>
      <c r="I39" s="99">
        <v>43555</v>
      </c>
      <c r="J39" s="79" t="s">
        <v>653</v>
      </c>
      <c r="K39" s="79" t="s">
        <v>653</v>
      </c>
      <c r="L39" s="79" t="s">
        <v>653</v>
      </c>
      <c r="M39" s="79" t="s">
        <v>653</v>
      </c>
      <c r="N39" s="79" t="s">
        <v>653</v>
      </c>
      <c r="O39" s="79" t="s">
        <v>653</v>
      </c>
      <c r="P39" s="79" t="s">
        <v>653</v>
      </c>
      <c r="Q39" s="79" t="s">
        <v>653</v>
      </c>
      <c r="R39" s="79" t="s">
        <v>653</v>
      </c>
      <c r="S39" s="79" t="s">
        <v>653</v>
      </c>
      <c r="T39" s="79" t="s">
        <v>653</v>
      </c>
      <c r="U39" s="79" t="s">
        <v>653</v>
      </c>
      <c r="V39" s="79" t="s">
        <v>653</v>
      </c>
      <c r="W39" s="145" t="s">
        <v>650</v>
      </c>
      <c r="X39" s="79" t="s">
        <v>653</v>
      </c>
      <c r="Y39" s="79" t="s">
        <v>650</v>
      </c>
      <c r="Z39" s="77"/>
      <c r="AA39" s="85"/>
      <c r="AB39" s="105"/>
      <c r="AC39" s="72"/>
      <c r="AD39" s="72"/>
      <c r="AE39" s="16" t="s">
        <v>862</v>
      </c>
      <c r="AF39" s="16" t="s">
        <v>862</v>
      </c>
      <c r="AG39" s="16" t="s">
        <v>862</v>
      </c>
      <c r="AH39" s="16" t="s">
        <v>862</v>
      </c>
      <c r="AI39" s="72"/>
      <c r="AJ39" s="39"/>
      <c r="AK39" s="52"/>
      <c r="AL39" s="27"/>
      <c r="AO39" s="64"/>
    </row>
    <row r="40" spans="1:41">
      <c r="A40" s="97" t="s">
        <v>13</v>
      </c>
      <c r="B40" s="79" t="s">
        <v>234</v>
      </c>
      <c r="C40" s="79" t="s">
        <v>54</v>
      </c>
      <c r="D40" s="79" t="s">
        <v>227</v>
      </c>
      <c r="E40" s="79" t="s">
        <v>470</v>
      </c>
      <c r="F40" s="79" t="s">
        <v>629</v>
      </c>
      <c r="G40" s="79" t="s">
        <v>877</v>
      </c>
      <c r="H40" s="98" t="s">
        <v>659</v>
      </c>
      <c r="I40" s="99">
        <v>43555</v>
      </c>
      <c r="J40" s="78" t="s">
        <v>652</v>
      </c>
      <c r="K40" s="78" t="s">
        <v>652</v>
      </c>
      <c r="L40" s="78" t="s">
        <v>652</v>
      </c>
      <c r="M40" s="78" t="s">
        <v>652</v>
      </c>
      <c r="N40" s="78" t="s">
        <v>652</v>
      </c>
      <c r="O40" s="78" t="s">
        <v>652</v>
      </c>
      <c r="P40" s="78" t="s">
        <v>652</v>
      </c>
      <c r="Q40" s="78" t="s">
        <v>652</v>
      </c>
      <c r="R40" s="78" t="s">
        <v>652</v>
      </c>
      <c r="S40" s="78" t="s">
        <v>652</v>
      </c>
      <c r="T40" s="78" t="s">
        <v>652</v>
      </c>
      <c r="U40" s="78" t="s">
        <v>652</v>
      </c>
      <c r="V40" s="78" t="s">
        <v>652</v>
      </c>
      <c r="W40" s="143" t="s">
        <v>652</v>
      </c>
      <c r="X40" s="78" t="s">
        <v>652</v>
      </c>
      <c r="Y40" s="78" t="s">
        <v>652</v>
      </c>
      <c r="Z40" s="77"/>
      <c r="AA40" s="85"/>
      <c r="AB40" s="105"/>
      <c r="AC40" s="72"/>
      <c r="AD40" s="72"/>
      <c r="AE40" s="16" t="s">
        <v>862</v>
      </c>
      <c r="AF40" s="16" t="s">
        <v>862</v>
      </c>
      <c r="AG40" s="16" t="s">
        <v>862</v>
      </c>
      <c r="AH40" s="16" t="s">
        <v>862</v>
      </c>
      <c r="AI40" s="72"/>
      <c r="AJ40" s="39"/>
      <c r="AK40" s="52"/>
      <c r="AL40" s="27"/>
      <c r="AO40" s="64"/>
    </row>
    <row r="41" spans="1:41">
      <c r="A41" s="97" t="s">
        <v>13</v>
      </c>
      <c r="B41" s="79" t="s">
        <v>236</v>
      </c>
      <c r="C41" s="79" t="s">
        <v>101</v>
      </c>
      <c r="D41" s="79" t="s">
        <v>227</v>
      </c>
      <c r="E41" s="79" t="s">
        <v>513</v>
      </c>
      <c r="F41" s="79" t="s">
        <v>629</v>
      </c>
      <c r="G41" s="79" t="s">
        <v>877</v>
      </c>
      <c r="H41" s="98" t="s">
        <v>659</v>
      </c>
      <c r="I41" s="99">
        <v>43555</v>
      </c>
      <c r="J41" s="78" t="s">
        <v>651</v>
      </c>
      <c r="K41" s="78" t="s">
        <v>651</v>
      </c>
      <c r="L41" s="78" t="s">
        <v>651</v>
      </c>
      <c r="M41" s="78" t="s">
        <v>651</v>
      </c>
      <c r="N41" s="78" t="s">
        <v>651</v>
      </c>
      <c r="O41" s="78" t="s">
        <v>651</v>
      </c>
      <c r="P41" s="78" t="s">
        <v>651</v>
      </c>
      <c r="Q41" s="78" t="s">
        <v>652</v>
      </c>
      <c r="R41" s="78" t="s">
        <v>652</v>
      </c>
      <c r="S41" s="78" t="s">
        <v>652</v>
      </c>
      <c r="T41" s="78" t="s">
        <v>652</v>
      </c>
      <c r="U41" s="78" t="s">
        <v>652</v>
      </c>
      <c r="V41" s="78" t="s">
        <v>652</v>
      </c>
      <c r="W41" s="143" t="s">
        <v>652</v>
      </c>
      <c r="X41" s="78" t="s">
        <v>652</v>
      </c>
      <c r="Y41" s="78" t="s">
        <v>652</v>
      </c>
      <c r="Z41" s="77"/>
      <c r="AA41" s="85"/>
      <c r="AB41" s="105"/>
      <c r="AC41" s="72"/>
      <c r="AD41" s="72"/>
      <c r="AE41" s="16" t="s">
        <v>862</v>
      </c>
      <c r="AF41" s="16" t="s">
        <v>862</v>
      </c>
      <c r="AG41" s="16" t="s">
        <v>862</v>
      </c>
      <c r="AH41" s="16" t="s">
        <v>862</v>
      </c>
      <c r="AI41" s="72"/>
      <c r="AJ41" s="39"/>
      <c r="AK41" s="52"/>
      <c r="AL41" s="27"/>
      <c r="AO41" s="64"/>
    </row>
    <row r="42" spans="1:41">
      <c r="A42" s="97" t="s">
        <v>13</v>
      </c>
      <c r="B42" s="79" t="s">
        <v>236</v>
      </c>
      <c r="C42" s="79" t="s">
        <v>102</v>
      </c>
      <c r="D42" s="79" t="s">
        <v>227</v>
      </c>
      <c r="E42" s="79" t="s">
        <v>514</v>
      </c>
      <c r="F42" s="79" t="s">
        <v>629</v>
      </c>
      <c r="G42" s="79" t="s">
        <v>877</v>
      </c>
      <c r="H42" s="98" t="s">
        <v>659</v>
      </c>
      <c r="I42" s="99">
        <v>43555</v>
      </c>
      <c r="J42" s="78" t="s">
        <v>652</v>
      </c>
      <c r="K42" s="78" t="s">
        <v>652</v>
      </c>
      <c r="L42" s="78" t="s">
        <v>652</v>
      </c>
      <c r="M42" s="78" t="s">
        <v>652</v>
      </c>
      <c r="N42" s="78" t="s">
        <v>652</v>
      </c>
      <c r="O42" s="78" t="s">
        <v>652</v>
      </c>
      <c r="P42" s="78" t="s">
        <v>652</v>
      </c>
      <c r="Q42" s="78" t="s">
        <v>652</v>
      </c>
      <c r="R42" s="78" t="s">
        <v>652</v>
      </c>
      <c r="S42" s="78" t="s">
        <v>652</v>
      </c>
      <c r="T42" s="78" t="s">
        <v>652</v>
      </c>
      <c r="U42" s="78" t="s">
        <v>652</v>
      </c>
      <c r="V42" s="78" t="s">
        <v>652</v>
      </c>
      <c r="W42" s="143" t="s">
        <v>652</v>
      </c>
      <c r="X42" s="78" t="s">
        <v>652</v>
      </c>
      <c r="Y42" s="78" t="s">
        <v>652</v>
      </c>
      <c r="Z42" s="77"/>
      <c r="AA42" s="85"/>
      <c r="AB42" s="105"/>
      <c r="AC42" s="72"/>
      <c r="AD42" s="72"/>
      <c r="AE42" s="16" t="s">
        <v>862</v>
      </c>
      <c r="AF42" s="16" t="s">
        <v>862</v>
      </c>
      <c r="AG42" s="16" t="s">
        <v>862</v>
      </c>
      <c r="AH42" s="16" t="s">
        <v>862</v>
      </c>
      <c r="AI42" s="72"/>
      <c r="AJ42" s="39"/>
      <c r="AK42" s="52" t="s">
        <v>861</v>
      </c>
      <c r="AL42" s="27" t="s">
        <v>891</v>
      </c>
      <c r="AM42" s="2" t="s">
        <v>1072</v>
      </c>
      <c r="AO42" s="64"/>
    </row>
    <row r="43" spans="1:41">
      <c r="A43" s="97" t="s">
        <v>13</v>
      </c>
      <c r="B43" s="79" t="s">
        <v>235</v>
      </c>
      <c r="C43" s="79" t="s">
        <v>85</v>
      </c>
      <c r="D43" s="79" t="s">
        <v>227</v>
      </c>
      <c r="E43" s="79" t="s">
        <v>497</v>
      </c>
      <c r="F43" s="79" t="s">
        <v>631</v>
      </c>
      <c r="G43" s="79" t="s">
        <v>879</v>
      </c>
      <c r="H43" s="98" t="s">
        <v>659</v>
      </c>
      <c r="I43" s="99">
        <v>43555</v>
      </c>
      <c r="J43" s="78"/>
      <c r="K43" s="78"/>
      <c r="L43" s="80">
        <v>43132</v>
      </c>
      <c r="M43" s="80">
        <v>43374</v>
      </c>
      <c r="N43" s="80">
        <v>43451</v>
      </c>
      <c r="O43" s="78"/>
      <c r="P43" s="78"/>
      <c r="Q43" s="78"/>
      <c r="R43" s="78"/>
      <c r="S43" s="80">
        <v>42339</v>
      </c>
      <c r="T43" s="78"/>
      <c r="U43" s="78"/>
      <c r="V43" s="78"/>
      <c r="W43" s="143"/>
      <c r="X43" s="78"/>
      <c r="Y43" s="78"/>
      <c r="Z43" s="77" t="s">
        <v>975</v>
      </c>
      <c r="AA43" s="85" t="s">
        <v>927</v>
      </c>
      <c r="AB43" s="105">
        <v>26</v>
      </c>
      <c r="AC43" s="104"/>
      <c r="AD43" s="72" t="s">
        <v>1200</v>
      </c>
      <c r="AE43" s="16" t="s">
        <v>861</v>
      </c>
      <c r="AF43" s="16" t="s">
        <v>862</v>
      </c>
      <c r="AG43" s="16" t="s">
        <v>862</v>
      </c>
      <c r="AH43" s="16" t="s">
        <v>862</v>
      </c>
      <c r="AI43" s="72" t="s">
        <v>1067</v>
      </c>
      <c r="AJ43" s="39"/>
      <c r="AK43" s="52"/>
      <c r="AL43" s="27"/>
      <c r="AO43" s="64"/>
    </row>
    <row r="44" spans="1:41">
      <c r="A44" s="97" t="s">
        <v>13</v>
      </c>
      <c r="B44" s="79" t="s">
        <v>235</v>
      </c>
      <c r="C44" s="79" t="s">
        <v>86</v>
      </c>
      <c r="D44" s="79" t="s">
        <v>227</v>
      </c>
      <c r="E44" s="79" t="s">
        <v>498</v>
      </c>
      <c r="F44" s="79" t="s">
        <v>631</v>
      </c>
      <c r="G44" s="79" t="s">
        <v>879</v>
      </c>
      <c r="H44" s="98" t="s">
        <v>659</v>
      </c>
      <c r="I44" s="99">
        <v>43555</v>
      </c>
      <c r="J44" s="78"/>
      <c r="K44" s="78"/>
      <c r="L44" s="78"/>
      <c r="M44" s="78"/>
      <c r="N44" s="78"/>
      <c r="O44" s="78"/>
      <c r="P44" s="78"/>
      <c r="Q44" s="78"/>
      <c r="R44" s="78"/>
      <c r="S44" s="78"/>
      <c r="T44" s="78"/>
      <c r="U44" s="78"/>
      <c r="V44" s="78"/>
      <c r="W44" s="143"/>
      <c r="X44" s="78"/>
      <c r="Y44" s="78"/>
      <c r="Z44" s="77"/>
      <c r="AA44" s="85"/>
      <c r="AB44" s="105"/>
      <c r="AC44" s="72"/>
      <c r="AD44" s="72"/>
      <c r="AE44" s="16" t="s">
        <v>862</v>
      </c>
      <c r="AF44" s="16" t="s">
        <v>862</v>
      </c>
      <c r="AG44" s="16" t="s">
        <v>862</v>
      </c>
      <c r="AH44" s="16" t="s">
        <v>862</v>
      </c>
      <c r="AI44" s="72"/>
      <c r="AJ44" s="39"/>
      <c r="AK44" s="52"/>
      <c r="AL44" s="27"/>
      <c r="AO44" s="64"/>
    </row>
    <row r="45" spans="1:41">
      <c r="A45" s="97" t="s">
        <v>13</v>
      </c>
      <c r="B45" s="79" t="s">
        <v>235</v>
      </c>
      <c r="C45" s="79" t="s">
        <v>87</v>
      </c>
      <c r="D45" s="79" t="s">
        <v>227</v>
      </c>
      <c r="E45" s="79" t="s">
        <v>499</v>
      </c>
      <c r="F45" s="79" t="s">
        <v>620</v>
      </c>
      <c r="G45" s="79" t="s">
        <v>621</v>
      </c>
      <c r="H45" s="98" t="s">
        <v>659</v>
      </c>
      <c r="I45" s="99">
        <v>43555</v>
      </c>
      <c r="J45" s="78"/>
      <c r="K45" s="78"/>
      <c r="L45" s="78">
        <v>1.25</v>
      </c>
      <c r="M45" s="78">
        <v>0.5</v>
      </c>
      <c r="N45" s="78">
        <v>0.3</v>
      </c>
      <c r="O45" s="78"/>
      <c r="P45" s="78"/>
      <c r="Q45" s="78"/>
      <c r="R45" s="78"/>
      <c r="S45" s="78">
        <v>3.25</v>
      </c>
      <c r="T45" s="78"/>
      <c r="U45" s="78"/>
      <c r="V45" s="78"/>
      <c r="W45" s="143"/>
      <c r="X45" s="78"/>
      <c r="Y45" s="78"/>
      <c r="Z45" s="77" t="s">
        <v>975</v>
      </c>
      <c r="AA45" s="85" t="s">
        <v>927</v>
      </c>
      <c r="AB45" s="105">
        <v>26</v>
      </c>
      <c r="AC45" s="72"/>
      <c r="AD45" s="72" t="s">
        <v>1200</v>
      </c>
      <c r="AE45" s="16" t="s">
        <v>861</v>
      </c>
      <c r="AF45" s="16" t="s">
        <v>862</v>
      </c>
      <c r="AG45" s="16" t="s">
        <v>862</v>
      </c>
      <c r="AH45" s="16" t="s">
        <v>862</v>
      </c>
      <c r="AI45" s="72" t="s">
        <v>1067</v>
      </c>
      <c r="AJ45" s="39"/>
      <c r="AK45" s="52"/>
      <c r="AL45" s="27"/>
      <c r="AO45" s="64"/>
    </row>
    <row r="46" spans="1:41">
      <c r="A46" s="97" t="s">
        <v>13</v>
      </c>
      <c r="B46" s="79" t="s">
        <v>235</v>
      </c>
      <c r="C46" s="79" t="s">
        <v>88</v>
      </c>
      <c r="D46" s="79" t="s">
        <v>227</v>
      </c>
      <c r="E46" s="79" t="s">
        <v>300</v>
      </c>
      <c r="F46" s="79" t="s">
        <v>620</v>
      </c>
      <c r="G46" s="79" t="s">
        <v>880</v>
      </c>
      <c r="H46" s="98" t="s">
        <v>659</v>
      </c>
      <c r="I46" s="99">
        <v>43555</v>
      </c>
      <c r="J46" s="79">
        <v>5</v>
      </c>
      <c r="K46" s="79">
        <v>4</v>
      </c>
      <c r="L46" s="79">
        <v>0</v>
      </c>
      <c r="M46" s="79">
        <v>1</v>
      </c>
      <c r="N46" s="79">
        <v>3</v>
      </c>
      <c r="O46" s="79">
        <v>4</v>
      </c>
      <c r="P46" s="79">
        <v>2</v>
      </c>
      <c r="Q46" s="79">
        <v>3</v>
      </c>
      <c r="R46" s="79">
        <v>5</v>
      </c>
      <c r="S46" s="79">
        <v>0</v>
      </c>
      <c r="T46" s="79">
        <v>1</v>
      </c>
      <c r="U46" s="79">
        <v>0</v>
      </c>
      <c r="V46" s="79">
        <v>1</v>
      </c>
      <c r="W46" s="145">
        <v>0</v>
      </c>
      <c r="X46" s="79">
        <v>0</v>
      </c>
      <c r="Y46" s="79">
        <v>0</v>
      </c>
      <c r="Z46" s="77" t="s">
        <v>974</v>
      </c>
      <c r="AA46" s="85" t="s">
        <v>927</v>
      </c>
      <c r="AB46" s="105" t="s">
        <v>1180</v>
      </c>
      <c r="AC46" s="104">
        <v>43677</v>
      </c>
      <c r="AD46" s="21" t="s">
        <v>973</v>
      </c>
      <c r="AE46" s="16" t="s">
        <v>861</v>
      </c>
      <c r="AF46" s="16" t="s">
        <v>862</v>
      </c>
      <c r="AG46" s="16" t="s">
        <v>862</v>
      </c>
      <c r="AH46" s="16" t="s">
        <v>862</v>
      </c>
      <c r="AI46" s="72" t="s">
        <v>1067</v>
      </c>
      <c r="AJ46" s="39"/>
      <c r="AK46" s="52"/>
      <c r="AL46" s="27"/>
      <c r="AO46" s="64"/>
    </row>
    <row r="47" spans="1:41">
      <c r="A47" s="97" t="s">
        <v>13</v>
      </c>
      <c r="B47" s="79" t="s">
        <v>235</v>
      </c>
      <c r="C47" s="79" t="s">
        <v>64</v>
      </c>
      <c r="D47" s="79" t="s">
        <v>227</v>
      </c>
      <c r="E47" s="79" t="s">
        <v>480</v>
      </c>
      <c r="F47" s="79" t="s">
        <v>629</v>
      </c>
      <c r="G47" s="79" t="s">
        <v>877</v>
      </c>
      <c r="H47" s="98" t="s">
        <v>659</v>
      </c>
      <c r="I47" s="99">
        <v>43555</v>
      </c>
      <c r="J47" s="78" t="s">
        <v>652</v>
      </c>
      <c r="K47" s="78" t="s">
        <v>652</v>
      </c>
      <c r="L47" s="78" t="s">
        <v>652</v>
      </c>
      <c r="M47" s="78" t="s">
        <v>652</v>
      </c>
      <c r="N47" s="78" t="s">
        <v>652</v>
      </c>
      <c r="O47" s="78" t="s">
        <v>652</v>
      </c>
      <c r="P47" s="78" t="s">
        <v>652</v>
      </c>
      <c r="Q47" s="78" t="s">
        <v>652</v>
      </c>
      <c r="R47" s="78" t="s">
        <v>652</v>
      </c>
      <c r="S47" s="78" t="s">
        <v>651</v>
      </c>
      <c r="T47" s="78" t="s">
        <v>651</v>
      </c>
      <c r="U47" s="78" t="s">
        <v>651</v>
      </c>
      <c r="V47" s="78" t="s">
        <v>651</v>
      </c>
      <c r="W47" s="143" t="s">
        <v>651</v>
      </c>
      <c r="X47" s="78" t="s">
        <v>651</v>
      </c>
      <c r="Y47" s="78" t="s">
        <v>651</v>
      </c>
      <c r="Z47" s="77" t="s">
        <v>974</v>
      </c>
      <c r="AA47" s="85" t="s">
        <v>927</v>
      </c>
      <c r="AB47" s="105" t="s">
        <v>1180</v>
      </c>
      <c r="AC47" s="104">
        <v>43677</v>
      </c>
      <c r="AD47" s="21" t="s">
        <v>973</v>
      </c>
      <c r="AE47" s="16" t="s">
        <v>861</v>
      </c>
      <c r="AF47" s="16" t="s">
        <v>862</v>
      </c>
      <c r="AG47" s="16" t="s">
        <v>862</v>
      </c>
      <c r="AH47" s="16" t="s">
        <v>862</v>
      </c>
      <c r="AI47" s="72" t="s">
        <v>1067</v>
      </c>
      <c r="AJ47" s="39"/>
      <c r="AK47" s="52"/>
      <c r="AL47" s="27"/>
      <c r="AO47" s="64"/>
    </row>
    <row r="48" spans="1:41">
      <c r="A48" s="97" t="s">
        <v>13</v>
      </c>
      <c r="B48" s="79" t="s">
        <v>235</v>
      </c>
      <c r="C48" s="79" t="s">
        <v>65</v>
      </c>
      <c r="D48" s="79" t="s">
        <v>227</v>
      </c>
      <c r="E48" s="78" t="s">
        <v>481</v>
      </c>
      <c r="F48" s="79" t="s">
        <v>629</v>
      </c>
      <c r="G48" s="79" t="s">
        <v>877</v>
      </c>
      <c r="H48" s="98" t="s">
        <v>659</v>
      </c>
      <c r="I48" s="99">
        <v>43555</v>
      </c>
      <c r="J48" s="78" t="s">
        <v>652</v>
      </c>
      <c r="K48" s="78" t="s">
        <v>652</v>
      </c>
      <c r="L48" s="78" t="s">
        <v>652</v>
      </c>
      <c r="M48" s="78" t="s">
        <v>652</v>
      </c>
      <c r="N48" s="78" t="s">
        <v>652</v>
      </c>
      <c r="O48" s="78" t="s">
        <v>652</v>
      </c>
      <c r="P48" s="78" t="s">
        <v>652</v>
      </c>
      <c r="Q48" s="78" t="s">
        <v>651</v>
      </c>
      <c r="R48" s="78" t="s">
        <v>651</v>
      </c>
      <c r="S48" s="78" t="s">
        <v>651</v>
      </c>
      <c r="T48" s="78" t="s">
        <v>651</v>
      </c>
      <c r="U48" s="78" t="s">
        <v>651</v>
      </c>
      <c r="V48" s="78" t="s">
        <v>651</v>
      </c>
      <c r="W48" s="143" t="s">
        <v>651</v>
      </c>
      <c r="X48" s="78" t="s">
        <v>651</v>
      </c>
      <c r="Y48" s="78" t="s">
        <v>651</v>
      </c>
      <c r="Z48" s="77" t="s">
        <v>974</v>
      </c>
      <c r="AA48" s="85" t="s">
        <v>927</v>
      </c>
      <c r="AB48" s="105" t="s">
        <v>1180</v>
      </c>
      <c r="AC48" s="104">
        <v>43677</v>
      </c>
      <c r="AD48" s="21" t="s">
        <v>973</v>
      </c>
      <c r="AE48" s="16" t="s">
        <v>861</v>
      </c>
      <c r="AF48" s="16" t="s">
        <v>862</v>
      </c>
      <c r="AG48" s="16" t="s">
        <v>862</v>
      </c>
      <c r="AH48" s="16" t="s">
        <v>862</v>
      </c>
      <c r="AI48" s="72" t="s">
        <v>1067</v>
      </c>
      <c r="AJ48" s="39"/>
      <c r="AK48" s="52"/>
      <c r="AL48" s="27"/>
      <c r="AO48" s="64"/>
    </row>
    <row r="49" spans="1:41">
      <c r="A49" s="97" t="s">
        <v>13</v>
      </c>
      <c r="B49" s="79" t="s">
        <v>235</v>
      </c>
      <c r="C49" s="79" t="s">
        <v>66</v>
      </c>
      <c r="D49" s="79" t="s">
        <v>227</v>
      </c>
      <c r="E49" s="79" t="s">
        <v>482</v>
      </c>
      <c r="F49" s="79" t="s">
        <v>629</v>
      </c>
      <c r="G49" s="79" t="s">
        <v>877</v>
      </c>
      <c r="H49" s="98" t="s">
        <v>659</v>
      </c>
      <c r="I49" s="99">
        <v>43555</v>
      </c>
      <c r="J49" s="78" t="s">
        <v>652</v>
      </c>
      <c r="K49" s="78" t="s">
        <v>652</v>
      </c>
      <c r="L49" s="78" t="s">
        <v>652</v>
      </c>
      <c r="M49" s="78" t="s">
        <v>652</v>
      </c>
      <c r="N49" s="78" t="s">
        <v>652</v>
      </c>
      <c r="O49" s="78" t="s">
        <v>652</v>
      </c>
      <c r="P49" s="78" t="s">
        <v>652</v>
      </c>
      <c r="Q49" s="78" t="s">
        <v>652</v>
      </c>
      <c r="R49" s="78" t="s">
        <v>652</v>
      </c>
      <c r="S49" s="78" t="s">
        <v>652</v>
      </c>
      <c r="T49" s="78" t="s">
        <v>652</v>
      </c>
      <c r="U49" s="78" t="s">
        <v>652</v>
      </c>
      <c r="V49" s="78" t="s">
        <v>652</v>
      </c>
      <c r="W49" s="143" t="s">
        <v>652</v>
      </c>
      <c r="X49" s="78" t="s">
        <v>652</v>
      </c>
      <c r="Y49" s="78" t="s">
        <v>652</v>
      </c>
      <c r="Z49" s="77"/>
      <c r="AA49" s="85"/>
      <c r="AB49" s="105"/>
      <c r="AC49" s="72"/>
      <c r="AD49" s="72"/>
      <c r="AE49" s="16" t="s">
        <v>862</v>
      </c>
      <c r="AF49" s="16" t="s">
        <v>862</v>
      </c>
      <c r="AG49" s="16" t="s">
        <v>862</v>
      </c>
      <c r="AH49" s="16" t="s">
        <v>862</v>
      </c>
      <c r="AI49" s="72"/>
      <c r="AJ49" s="39"/>
      <c r="AK49" s="52" t="s">
        <v>861</v>
      </c>
      <c r="AL49" s="27" t="s">
        <v>891</v>
      </c>
      <c r="AM49" s="2" t="s">
        <v>1072</v>
      </c>
      <c r="AO49" s="64"/>
    </row>
    <row r="50" spans="1:41">
      <c r="A50" s="97" t="s">
        <v>13</v>
      </c>
      <c r="B50" s="79" t="s">
        <v>235</v>
      </c>
      <c r="C50" s="79" t="s">
        <v>67</v>
      </c>
      <c r="D50" s="79" t="s">
        <v>227</v>
      </c>
      <c r="E50" s="79" t="s">
        <v>483</v>
      </c>
      <c r="F50" s="79" t="s">
        <v>629</v>
      </c>
      <c r="G50" s="79" t="s">
        <v>877</v>
      </c>
      <c r="H50" s="98" t="s">
        <v>659</v>
      </c>
      <c r="I50" s="99">
        <v>43555</v>
      </c>
      <c r="J50" s="78" t="s">
        <v>651</v>
      </c>
      <c r="K50" s="78" t="s">
        <v>651</v>
      </c>
      <c r="L50" s="78" t="s">
        <v>651</v>
      </c>
      <c r="M50" s="78" t="s">
        <v>651</v>
      </c>
      <c r="N50" s="78" t="s">
        <v>651</v>
      </c>
      <c r="O50" s="78" t="s">
        <v>651</v>
      </c>
      <c r="P50" s="78" t="s">
        <v>651</v>
      </c>
      <c r="Q50" s="78" t="s">
        <v>652</v>
      </c>
      <c r="R50" s="78" t="s">
        <v>652</v>
      </c>
      <c r="S50" s="78" t="s">
        <v>652</v>
      </c>
      <c r="T50" s="78" t="s">
        <v>652</v>
      </c>
      <c r="U50" s="78" t="s">
        <v>652</v>
      </c>
      <c r="V50" s="78" t="s">
        <v>652</v>
      </c>
      <c r="W50" s="143" t="s">
        <v>652</v>
      </c>
      <c r="X50" s="78" t="s">
        <v>652</v>
      </c>
      <c r="Y50" s="78" t="s">
        <v>652</v>
      </c>
      <c r="Z50" s="77" t="s">
        <v>974</v>
      </c>
      <c r="AA50" s="85" t="s">
        <v>927</v>
      </c>
      <c r="AB50" s="105" t="s">
        <v>1180</v>
      </c>
      <c r="AC50" s="104">
        <v>43677</v>
      </c>
      <c r="AD50" s="21" t="s">
        <v>973</v>
      </c>
      <c r="AE50" s="16" t="s">
        <v>861</v>
      </c>
      <c r="AF50" s="16" t="s">
        <v>862</v>
      </c>
      <c r="AG50" s="16" t="s">
        <v>862</v>
      </c>
      <c r="AH50" s="16" t="s">
        <v>862</v>
      </c>
      <c r="AI50" s="72" t="s">
        <v>1067</v>
      </c>
      <c r="AJ50" s="39"/>
      <c r="AK50" s="52"/>
      <c r="AL50" s="27"/>
      <c r="AO50" s="64"/>
    </row>
    <row r="51" spans="1:41">
      <c r="A51" s="97" t="s">
        <v>13</v>
      </c>
      <c r="B51" s="79" t="s">
        <v>235</v>
      </c>
      <c r="C51" s="79" t="s">
        <v>68</v>
      </c>
      <c r="D51" s="79" t="s">
        <v>227</v>
      </c>
      <c r="E51" s="79" t="s">
        <v>484</v>
      </c>
      <c r="F51" s="79" t="s">
        <v>629</v>
      </c>
      <c r="G51" s="79" t="s">
        <v>877</v>
      </c>
      <c r="H51" s="98" t="s">
        <v>659</v>
      </c>
      <c r="I51" s="99">
        <v>43555</v>
      </c>
      <c r="J51" s="78" t="s">
        <v>651</v>
      </c>
      <c r="K51" s="78" t="s">
        <v>652</v>
      </c>
      <c r="L51" s="78" t="s">
        <v>652</v>
      </c>
      <c r="M51" s="78" t="s">
        <v>652</v>
      </c>
      <c r="N51" s="78" t="s">
        <v>651</v>
      </c>
      <c r="O51" s="78" t="s">
        <v>652</v>
      </c>
      <c r="P51" s="78" t="s">
        <v>651</v>
      </c>
      <c r="Q51" s="78" t="s">
        <v>652</v>
      </c>
      <c r="R51" s="78" t="s">
        <v>652</v>
      </c>
      <c r="S51" s="78" t="s">
        <v>651</v>
      </c>
      <c r="T51" s="78" t="s">
        <v>651</v>
      </c>
      <c r="U51" s="78" t="s">
        <v>651</v>
      </c>
      <c r="V51" s="78" t="s">
        <v>651</v>
      </c>
      <c r="W51" s="143" t="s">
        <v>651</v>
      </c>
      <c r="X51" s="78" t="s">
        <v>651</v>
      </c>
      <c r="Y51" s="78" t="s">
        <v>651</v>
      </c>
      <c r="Z51" s="77"/>
      <c r="AA51" s="85" t="s">
        <v>927</v>
      </c>
      <c r="AB51" s="105" t="s">
        <v>1180</v>
      </c>
      <c r="AC51" s="72"/>
      <c r="AD51" s="72"/>
      <c r="AE51" s="16" t="s">
        <v>862</v>
      </c>
      <c r="AF51" s="16" t="s">
        <v>862</v>
      </c>
      <c r="AG51" s="16" t="s">
        <v>862</v>
      </c>
      <c r="AH51" s="16" t="s">
        <v>862</v>
      </c>
      <c r="AI51" s="72"/>
      <c r="AJ51" s="39"/>
      <c r="AK51" s="52"/>
      <c r="AL51" s="27"/>
      <c r="AO51" s="64"/>
    </row>
    <row r="52" spans="1:41">
      <c r="A52" s="97" t="s">
        <v>13</v>
      </c>
      <c r="B52" s="79" t="s">
        <v>235</v>
      </c>
      <c r="C52" s="79" t="s">
        <v>89</v>
      </c>
      <c r="D52" s="79" t="s">
        <v>227</v>
      </c>
      <c r="E52" s="79" t="s">
        <v>500</v>
      </c>
      <c r="F52" s="79" t="s">
        <v>620</v>
      </c>
      <c r="G52" s="79" t="s">
        <v>632</v>
      </c>
      <c r="H52" s="98" t="s">
        <v>659</v>
      </c>
      <c r="I52" s="99">
        <v>43555</v>
      </c>
      <c r="J52" s="81">
        <v>3600</v>
      </c>
      <c r="K52" s="81">
        <v>1224</v>
      </c>
      <c r="L52" s="78"/>
      <c r="M52" s="81">
        <v>2100</v>
      </c>
      <c r="N52" s="81">
        <v>3000</v>
      </c>
      <c r="O52" s="77">
        <v>600</v>
      </c>
      <c r="P52" s="78"/>
      <c r="Q52" s="78"/>
      <c r="R52" s="78"/>
      <c r="S52" s="78"/>
      <c r="T52" s="81">
        <v>2137</v>
      </c>
      <c r="U52" s="78"/>
      <c r="V52" s="78"/>
      <c r="W52" s="143"/>
      <c r="X52" s="78"/>
      <c r="Y52" s="78"/>
      <c r="Z52" s="77" t="s">
        <v>976</v>
      </c>
      <c r="AA52" s="85" t="s">
        <v>927</v>
      </c>
      <c r="AB52" s="105">
        <v>158</v>
      </c>
      <c r="AC52" s="104">
        <v>43677</v>
      </c>
      <c r="AD52" s="21" t="s">
        <v>950</v>
      </c>
      <c r="AE52" s="16" t="s">
        <v>861</v>
      </c>
      <c r="AF52" s="16" t="s">
        <v>862</v>
      </c>
      <c r="AG52" s="16" t="s">
        <v>862</v>
      </c>
      <c r="AH52" s="16" t="s">
        <v>862</v>
      </c>
      <c r="AI52" s="72" t="s">
        <v>1067</v>
      </c>
      <c r="AJ52" s="39"/>
      <c r="AK52" s="52"/>
      <c r="AL52" s="27"/>
      <c r="AO52" s="64"/>
    </row>
    <row r="53" spans="1:41">
      <c r="A53" s="97" t="s">
        <v>13</v>
      </c>
      <c r="B53" s="79" t="s">
        <v>235</v>
      </c>
      <c r="C53" s="79" t="s">
        <v>91</v>
      </c>
      <c r="D53" s="79" t="s">
        <v>227</v>
      </c>
      <c r="E53" s="79" t="s">
        <v>502</v>
      </c>
      <c r="F53" s="79" t="s">
        <v>623</v>
      </c>
      <c r="G53" s="79" t="s">
        <v>625</v>
      </c>
      <c r="H53" s="98" t="s">
        <v>659</v>
      </c>
      <c r="I53" s="99">
        <v>43555</v>
      </c>
      <c r="J53" s="162">
        <f>(J52/2169252744)*100</f>
        <v>1.6595576564129496E-4</v>
      </c>
      <c r="K53" s="162">
        <f>(K52/2169252744)*100</f>
        <v>5.6424960318040285E-5</v>
      </c>
      <c r="L53" s="162"/>
      <c r="M53" s="162">
        <f t="shared" ref="M53:T53" si="0">(M52/2169252744)*100</f>
        <v>9.6807529957422059E-5</v>
      </c>
      <c r="N53" s="162">
        <f t="shared" si="0"/>
        <v>1.382964713677458E-4</v>
      </c>
      <c r="O53" s="162">
        <f t="shared" si="0"/>
        <v>2.7659294273549156E-5</v>
      </c>
      <c r="P53" s="162"/>
      <c r="Q53" s="162"/>
      <c r="R53" s="162"/>
      <c r="S53" s="162"/>
      <c r="T53" s="162">
        <f t="shared" si="0"/>
        <v>9.851318643762426E-5</v>
      </c>
      <c r="U53" s="162"/>
      <c r="V53" s="162"/>
      <c r="W53" s="162"/>
      <c r="X53" s="162"/>
      <c r="Y53" s="162"/>
      <c r="Z53" s="77" t="s">
        <v>976</v>
      </c>
      <c r="AA53" s="85" t="s">
        <v>927</v>
      </c>
      <c r="AB53" s="105">
        <v>158</v>
      </c>
      <c r="AC53" s="104">
        <v>43677</v>
      </c>
      <c r="AD53" s="21" t="s">
        <v>950</v>
      </c>
      <c r="AE53" s="16" t="s">
        <v>861</v>
      </c>
      <c r="AF53" s="16" t="s">
        <v>862</v>
      </c>
      <c r="AG53" s="16" t="s">
        <v>862</v>
      </c>
      <c r="AH53" s="16" t="s">
        <v>862</v>
      </c>
      <c r="AI53" s="72" t="s">
        <v>1067</v>
      </c>
      <c r="AJ53" s="39"/>
      <c r="AK53" s="52" t="s">
        <v>861</v>
      </c>
      <c r="AL53" s="27" t="s">
        <v>891</v>
      </c>
      <c r="AM53" s="2" t="s">
        <v>1072</v>
      </c>
      <c r="AO53" s="64"/>
    </row>
    <row r="54" spans="1:41">
      <c r="A54" s="97" t="s">
        <v>13</v>
      </c>
      <c r="B54" s="79" t="s">
        <v>236</v>
      </c>
      <c r="C54" s="79" t="s">
        <v>112</v>
      </c>
      <c r="D54" s="79" t="s">
        <v>227</v>
      </c>
      <c r="E54" s="79" t="s">
        <v>525</v>
      </c>
      <c r="F54" s="79" t="s">
        <v>620</v>
      </c>
      <c r="G54" s="79" t="s">
        <v>627</v>
      </c>
      <c r="H54" s="98" t="s">
        <v>659</v>
      </c>
      <c r="I54" s="99">
        <v>43555</v>
      </c>
      <c r="J54" s="79">
        <v>16</v>
      </c>
      <c r="K54" s="79">
        <v>16</v>
      </c>
      <c r="L54" s="79">
        <v>16</v>
      </c>
      <c r="M54" s="79">
        <v>8</v>
      </c>
      <c r="N54" s="79">
        <v>4</v>
      </c>
      <c r="O54" s="79">
        <v>2</v>
      </c>
      <c r="P54" s="79">
        <v>1</v>
      </c>
      <c r="Q54" s="79">
        <v>13</v>
      </c>
      <c r="R54" s="79">
        <v>7</v>
      </c>
      <c r="S54" s="79">
        <v>15</v>
      </c>
      <c r="T54" s="79">
        <v>9</v>
      </c>
      <c r="U54" s="79">
        <v>11</v>
      </c>
      <c r="V54" s="79">
        <v>16</v>
      </c>
      <c r="W54" s="145">
        <v>15</v>
      </c>
      <c r="X54" s="79">
        <v>15</v>
      </c>
      <c r="Y54" s="79">
        <v>8</v>
      </c>
      <c r="Z54" s="77" t="s">
        <v>974</v>
      </c>
      <c r="AA54" s="85" t="s">
        <v>927</v>
      </c>
      <c r="AB54" s="105" t="s">
        <v>1180</v>
      </c>
      <c r="AC54" s="104">
        <v>43677</v>
      </c>
      <c r="AD54" s="21" t="s">
        <v>973</v>
      </c>
      <c r="AE54" s="16" t="s">
        <v>861</v>
      </c>
      <c r="AF54" s="16" t="s">
        <v>862</v>
      </c>
      <c r="AG54" s="16" t="s">
        <v>862</v>
      </c>
      <c r="AH54" s="16" t="s">
        <v>862</v>
      </c>
      <c r="AI54" s="72" t="s">
        <v>1067</v>
      </c>
      <c r="AJ54" s="39"/>
      <c r="AK54" s="52"/>
      <c r="AL54" s="27"/>
      <c r="AO54" s="64"/>
    </row>
    <row r="55" spans="1:41">
      <c r="A55" s="97" t="s">
        <v>13</v>
      </c>
      <c r="B55" s="79" t="s">
        <v>232</v>
      </c>
      <c r="C55" s="79" t="s">
        <v>28</v>
      </c>
      <c r="D55" s="79" t="s">
        <v>227</v>
      </c>
      <c r="E55" s="79" t="s">
        <v>446</v>
      </c>
      <c r="F55" s="79" t="s">
        <v>629</v>
      </c>
      <c r="G55" s="79" t="s">
        <v>877</v>
      </c>
      <c r="H55" s="98" t="s">
        <v>659</v>
      </c>
      <c r="I55" s="99">
        <v>43555</v>
      </c>
      <c r="J55" s="78" t="s">
        <v>652</v>
      </c>
      <c r="K55" s="78" t="s">
        <v>652</v>
      </c>
      <c r="L55" s="78" t="s">
        <v>652</v>
      </c>
      <c r="M55" s="78" t="s">
        <v>652</v>
      </c>
      <c r="N55" s="78" t="s">
        <v>652</v>
      </c>
      <c r="O55" s="78" t="s">
        <v>652</v>
      </c>
      <c r="P55" s="78" t="s">
        <v>652</v>
      </c>
      <c r="Q55" s="78" t="s">
        <v>652</v>
      </c>
      <c r="R55" s="78" t="s">
        <v>652</v>
      </c>
      <c r="S55" s="78" t="s">
        <v>651</v>
      </c>
      <c r="T55" s="78" t="s">
        <v>652</v>
      </c>
      <c r="U55" s="78" t="s">
        <v>652</v>
      </c>
      <c r="V55" s="78" t="s">
        <v>651</v>
      </c>
      <c r="W55" s="143" t="s">
        <v>651</v>
      </c>
      <c r="X55" s="78" t="s">
        <v>651</v>
      </c>
      <c r="Y55" s="78" t="s">
        <v>652</v>
      </c>
      <c r="Z55" s="77"/>
      <c r="AA55" s="85" t="s">
        <v>927</v>
      </c>
      <c r="AB55" s="105">
        <v>111</v>
      </c>
      <c r="AC55" s="104">
        <v>43677</v>
      </c>
      <c r="AD55" s="21" t="s">
        <v>977</v>
      </c>
      <c r="AE55" s="16" t="s">
        <v>862</v>
      </c>
      <c r="AF55" s="16" t="s">
        <v>861</v>
      </c>
      <c r="AG55" s="16" t="s">
        <v>862</v>
      </c>
      <c r="AH55" s="16" t="s">
        <v>862</v>
      </c>
      <c r="AI55" s="72"/>
      <c r="AJ55" s="39"/>
      <c r="AK55" s="52"/>
      <c r="AL55" s="27"/>
      <c r="AO55" s="64"/>
    </row>
    <row r="56" spans="1:41">
      <c r="A56" s="97" t="s">
        <v>13</v>
      </c>
      <c r="B56" s="79" t="s">
        <v>237</v>
      </c>
      <c r="C56" s="79" t="s">
        <v>125</v>
      </c>
      <c r="D56" s="79" t="s">
        <v>227</v>
      </c>
      <c r="E56" s="79" t="s">
        <v>537</v>
      </c>
      <c r="F56" s="79" t="s">
        <v>629</v>
      </c>
      <c r="G56" s="79" t="s">
        <v>877</v>
      </c>
      <c r="H56" s="98" t="s">
        <v>659</v>
      </c>
      <c r="I56" s="99">
        <v>43555</v>
      </c>
      <c r="J56" s="78" t="s">
        <v>652</v>
      </c>
      <c r="K56" s="78" t="s">
        <v>652</v>
      </c>
      <c r="L56" s="78" t="s">
        <v>652</v>
      </c>
      <c r="M56" s="78" t="s">
        <v>652</v>
      </c>
      <c r="N56" s="78" t="s">
        <v>652</v>
      </c>
      <c r="O56" s="78" t="s">
        <v>652</v>
      </c>
      <c r="P56" s="78" t="s">
        <v>652</v>
      </c>
      <c r="Q56" s="78" t="s">
        <v>651</v>
      </c>
      <c r="R56" s="78" t="s">
        <v>652</v>
      </c>
      <c r="S56" s="78" t="s">
        <v>651</v>
      </c>
      <c r="T56" s="78" t="s">
        <v>652</v>
      </c>
      <c r="U56" s="78" t="s">
        <v>652</v>
      </c>
      <c r="V56" s="78" t="s">
        <v>652</v>
      </c>
      <c r="W56" s="143" t="s">
        <v>651</v>
      </c>
      <c r="X56" s="78" t="s">
        <v>651</v>
      </c>
      <c r="Y56" s="78" t="s">
        <v>652</v>
      </c>
      <c r="Z56" s="77"/>
      <c r="AA56" s="85"/>
      <c r="AB56" s="105"/>
      <c r="AC56" s="72"/>
      <c r="AD56" s="72"/>
      <c r="AE56" s="16" t="s">
        <v>862</v>
      </c>
      <c r="AF56" s="16" t="s">
        <v>862</v>
      </c>
      <c r="AG56" s="16" t="s">
        <v>862</v>
      </c>
      <c r="AH56" s="16" t="s">
        <v>862</v>
      </c>
      <c r="AI56" s="72"/>
      <c r="AJ56" s="39"/>
      <c r="AK56" s="52"/>
      <c r="AL56" s="27"/>
      <c r="AO56" s="64"/>
    </row>
    <row r="57" spans="1:41">
      <c r="A57" s="97" t="s">
        <v>13</v>
      </c>
      <c r="B57" s="79" t="s">
        <v>237</v>
      </c>
      <c r="C57" s="79" t="s">
        <v>126</v>
      </c>
      <c r="D57" s="79" t="s">
        <v>227</v>
      </c>
      <c r="E57" s="79" t="s">
        <v>538</v>
      </c>
      <c r="F57" s="79" t="s">
        <v>629</v>
      </c>
      <c r="G57" s="79" t="s">
        <v>877</v>
      </c>
      <c r="H57" s="98" t="s">
        <v>659</v>
      </c>
      <c r="I57" s="99">
        <v>43555</v>
      </c>
      <c r="J57" s="78"/>
      <c r="K57" s="78"/>
      <c r="L57" s="78"/>
      <c r="M57" s="78"/>
      <c r="N57" s="78"/>
      <c r="O57" s="78"/>
      <c r="P57" s="78"/>
      <c r="Q57" s="78"/>
      <c r="R57" s="78"/>
      <c r="S57" s="78"/>
      <c r="T57" s="78"/>
      <c r="U57" s="78"/>
      <c r="V57" s="78"/>
      <c r="W57" s="143"/>
      <c r="X57" s="78"/>
      <c r="Y57" s="78"/>
      <c r="Z57" s="77"/>
      <c r="AA57" s="85" t="s">
        <v>927</v>
      </c>
      <c r="AB57" s="105">
        <v>115</v>
      </c>
      <c r="AC57" s="104">
        <v>43677</v>
      </c>
      <c r="AD57" s="21" t="s">
        <v>979</v>
      </c>
      <c r="AE57" s="16" t="s">
        <v>862</v>
      </c>
      <c r="AF57" s="16" t="s">
        <v>861</v>
      </c>
      <c r="AG57" s="16" t="s">
        <v>862</v>
      </c>
      <c r="AH57" s="16" t="s">
        <v>862</v>
      </c>
      <c r="AI57" s="72"/>
      <c r="AJ57" s="39"/>
      <c r="AK57" s="52"/>
      <c r="AL57" s="27"/>
      <c r="AO57" s="64"/>
    </row>
    <row r="58" spans="1:41" s="49" customFormat="1">
      <c r="A58" s="97" t="s">
        <v>13</v>
      </c>
      <c r="B58" s="79" t="s">
        <v>236</v>
      </c>
      <c r="C58" s="2" t="s">
        <v>1205</v>
      </c>
      <c r="D58" s="79" t="s">
        <v>227</v>
      </c>
      <c r="E58" s="79" t="s">
        <v>515</v>
      </c>
      <c r="F58" s="79" t="s">
        <v>629</v>
      </c>
      <c r="G58" s="79" t="s">
        <v>877</v>
      </c>
      <c r="H58" s="98" t="s">
        <v>659</v>
      </c>
      <c r="I58" s="99">
        <v>43555</v>
      </c>
      <c r="J58" s="78" t="s">
        <v>652</v>
      </c>
      <c r="K58" s="78" t="s">
        <v>652</v>
      </c>
      <c r="L58" s="78" t="s">
        <v>652</v>
      </c>
      <c r="M58" s="78" t="s">
        <v>652</v>
      </c>
      <c r="N58" s="78" t="s">
        <v>652</v>
      </c>
      <c r="O58" s="78" t="s">
        <v>652</v>
      </c>
      <c r="P58" s="78" t="s">
        <v>652</v>
      </c>
      <c r="Q58" s="78" t="s">
        <v>652</v>
      </c>
      <c r="R58" s="78" t="s">
        <v>652</v>
      </c>
      <c r="S58" s="78" t="s">
        <v>652</v>
      </c>
      <c r="T58" s="78" t="s">
        <v>652</v>
      </c>
      <c r="U58" s="78" t="s">
        <v>652</v>
      </c>
      <c r="V58" s="78" t="s">
        <v>652</v>
      </c>
      <c r="W58" s="143" t="s">
        <v>652</v>
      </c>
      <c r="X58" s="78" t="s">
        <v>652</v>
      </c>
      <c r="Y58" s="78" t="s">
        <v>652</v>
      </c>
      <c r="Z58" s="77"/>
      <c r="AA58" s="85"/>
      <c r="AB58" s="105"/>
      <c r="AC58" s="72"/>
      <c r="AD58" s="72"/>
      <c r="AE58" s="16" t="s">
        <v>862</v>
      </c>
      <c r="AF58" s="16" t="s">
        <v>862</v>
      </c>
      <c r="AG58" s="16" t="s">
        <v>862</v>
      </c>
      <c r="AH58" s="16" t="s">
        <v>862</v>
      </c>
      <c r="AI58" s="72"/>
      <c r="AJ58" s="50"/>
      <c r="AK58" s="52"/>
      <c r="AL58" s="27"/>
      <c r="AO58" s="64"/>
    </row>
    <row r="59" spans="1:41">
      <c r="A59" s="97" t="s">
        <v>13</v>
      </c>
      <c r="B59" s="79" t="s">
        <v>236</v>
      </c>
      <c r="C59" s="168" t="s">
        <v>1206</v>
      </c>
      <c r="D59" s="79" t="s">
        <v>227</v>
      </c>
      <c r="E59" s="79" t="s">
        <v>516</v>
      </c>
      <c r="F59" s="79" t="s">
        <v>629</v>
      </c>
      <c r="G59" s="79" t="s">
        <v>877</v>
      </c>
      <c r="H59" s="98" t="s">
        <v>659</v>
      </c>
      <c r="I59" s="99">
        <v>43555</v>
      </c>
      <c r="J59" s="78" t="s">
        <v>652</v>
      </c>
      <c r="K59" s="78" t="s">
        <v>652</v>
      </c>
      <c r="L59" s="78" t="s">
        <v>651</v>
      </c>
      <c r="M59" s="78" t="s">
        <v>652</v>
      </c>
      <c r="N59" s="78" t="s">
        <v>651</v>
      </c>
      <c r="O59" s="78" t="s">
        <v>652</v>
      </c>
      <c r="P59" s="78" t="s">
        <v>651</v>
      </c>
      <c r="Q59" s="78" t="s">
        <v>651</v>
      </c>
      <c r="R59" s="78" t="s">
        <v>651</v>
      </c>
      <c r="S59" s="78" t="s">
        <v>651</v>
      </c>
      <c r="T59" s="78" t="s">
        <v>652</v>
      </c>
      <c r="U59" s="78" t="s">
        <v>652</v>
      </c>
      <c r="V59" s="78" t="s">
        <v>651</v>
      </c>
      <c r="W59" s="143" t="s">
        <v>652</v>
      </c>
      <c r="X59" s="78" t="s">
        <v>652</v>
      </c>
      <c r="Y59" s="78" t="s">
        <v>652</v>
      </c>
      <c r="Z59" s="77"/>
      <c r="AA59" s="85" t="s">
        <v>927</v>
      </c>
      <c r="AB59" s="105">
        <v>90</v>
      </c>
      <c r="AC59" s="104">
        <v>43677</v>
      </c>
      <c r="AD59" s="21" t="s">
        <v>980</v>
      </c>
      <c r="AE59" s="16" t="s">
        <v>862</v>
      </c>
      <c r="AF59" s="16" t="s">
        <v>861</v>
      </c>
      <c r="AG59" s="16" t="s">
        <v>862</v>
      </c>
      <c r="AH59" s="16" t="s">
        <v>862</v>
      </c>
      <c r="AI59" s="72"/>
      <c r="AJ59" s="39"/>
      <c r="AK59" s="52"/>
      <c r="AL59" s="27"/>
      <c r="AO59" s="64"/>
    </row>
    <row r="60" spans="1:41">
      <c r="A60" s="97" t="s">
        <v>13</v>
      </c>
      <c r="B60" s="79" t="s">
        <v>236</v>
      </c>
      <c r="C60" s="2" t="s">
        <v>1207</v>
      </c>
      <c r="D60" s="79" t="s">
        <v>227</v>
      </c>
      <c r="E60" s="79" t="s">
        <v>517</v>
      </c>
      <c r="F60" s="79" t="s">
        <v>629</v>
      </c>
      <c r="G60" s="79" t="s">
        <v>877</v>
      </c>
      <c r="H60" s="98" t="s">
        <v>659</v>
      </c>
      <c r="I60" s="99">
        <v>43555</v>
      </c>
      <c r="J60" s="78" t="s">
        <v>652</v>
      </c>
      <c r="K60" s="78" t="s">
        <v>651</v>
      </c>
      <c r="L60" s="78" t="s">
        <v>652</v>
      </c>
      <c r="M60" s="78" t="s">
        <v>651</v>
      </c>
      <c r="N60" s="78" t="s">
        <v>651</v>
      </c>
      <c r="O60" s="78" t="s">
        <v>652</v>
      </c>
      <c r="P60" s="78" t="s">
        <v>652</v>
      </c>
      <c r="Q60" s="78" t="s">
        <v>652</v>
      </c>
      <c r="R60" s="78"/>
      <c r="S60" s="78" t="s">
        <v>652</v>
      </c>
      <c r="T60" s="78" t="s">
        <v>652</v>
      </c>
      <c r="U60" s="78" t="s">
        <v>652</v>
      </c>
      <c r="V60" s="78" t="s">
        <v>651</v>
      </c>
      <c r="W60" s="143" t="s">
        <v>651</v>
      </c>
      <c r="X60" s="78" t="s">
        <v>651</v>
      </c>
      <c r="Y60" s="78" t="s">
        <v>652</v>
      </c>
      <c r="Z60" s="77"/>
      <c r="AA60" s="85" t="s">
        <v>927</v>
      </c>
      <c r="AB60" s="105">
        <v>116117</v>
      </c>
      <c r="AC60" s="104">
        <v>43677</v>
      </c>
      <c r="AD60" s="21" t="s">
        <v>981</v>
      </c>
      <c r="AE60" s="16" t="s">
        <v>862</v>
      </c>
      <c r="AF60" s="16" t="s">
        <v>861</v>
      </c>
      <c r="AG60" s="16" t="s">
        <v>862</v>
      </c>
      <c r="AH60" s="16" t="s">
        <v>862</v>
      </c>
      <c r="AI60" s="72"/>
      <c r="AJ60" s="39"/>
      <c r="AK60" s="52"/>
      <c r="AL60" s="27"/>
      <c r="AO60" s="64"/>
    </row>
    <row r="61" spans="1:41">
      <c r="A61" s="97" t="s">
        <v>13</v>
      </c>
      <c r="B61" s="79" t="s">
        <v>233</v>
      </c>
      <c r="C61" s="79" t="s">
        <v>45</v>
      </c>
      <c r="D61" s="79" t="s">
        <v>227</v>
      </c>
      <c r="E61" s="79" t="s">
        <v>463</v>
      </c>
      <c r="F61" s="79" t="s">
        <v>620</v>
      </c>
      <c r="G61" s="79" t="s">
        <v>881</v>
      </c>
      <c r="H61" s="98" t="s">
        <v>659</v>
      </c>
      <c r="I61" s="99">
        <v>43555</v>
      </c>
      <c r="J61" s="81">
        <v>2931630</v>
      </c>
      <c r="K61" s="81">
        <v>2776309</v>
      </c>
      <c r="L61" s="81">
        <v>2714034</v>
      </c>
      <c r="M61" s="81">
        <v>1419582</v>
      </c>
      <c r="N61" s="81">
        <v>830411</v>
      </c>
      <c r="O61" s="101">
        <v>1366510</v>
      </c>
      <c r="P61" s="81">
        <v>269715</v>
      </c>
      <c r="Q61" s="78"/>
      <c r="R61" s="78"/>
      <c r="S61" s="102">
        <v>1880000</v>
      </c>
      <c r="T61" s="102">
        <v>1040000</v>
      </c>
      <c r="U61" s="102">
        <v>960000</v>
      </c>
      <c r="V61" s="103">
        <v>1920000</v>
      </c>
      <c r="W61" s="146">
        <v>760000</v>
      </c>
      <c r="X61" s="102">
        <v>1000000</v>
      </c>
      <c r="Y61" s="102">
        <v>320000</v>
      </c>
      <c r="Z61" s="77" t="s">
        <v>1019</v>
      </c>
      <c r="AA61" s="85" t="s">
        <v>927</v>
      </c>
      <c r="AB61" s="105">
        <v>118</v>
      </c>
      <c r="AC61" s="104">
        <v>43677</v>
      </c>
      <c r="AD61" s="21" t="s">
        <v>1020</v>
      </c>
      <c r="AE61" s="16" t="s">
        <v>861</v>
      </c>
      <c r="AF61" s="16" t="s">
        <v>862</v>
      </c>
      <c r="AG61" s="16" t="s">
        <v>862</v>
      </c>
      <c r="AH61" s="16" t="s">
        <v>862</v>
      </c>
      <c r="AI61" s="72" t="s">
        <v>1067</v>
      </c>
      <c r="AJ61" s="95" t="s">
        <v>1018</v>
      </c>
      <c r="AK61" s="52"/>
      <c r="AL61" s="27"/>
      <c r="AO61" s="64"/>
    </row>
    <row r="62" spans="1:41">
      <c r="A62" s="97" t="s">
        <v>13</v>
      </c>
      <c r="B62" s="79" t="s">
        <v>233</v>
      </c>
      <c r="C62" s="79" t="s">
        <v>46</v>
      </c>
      <c r="D62" s="79" t="s">
        <v>227</v>
      </c>
      <c r="E62" s="79" t="s">
        <v>464</v>
      </c>
      <c r="F62" s="79" t="s">
        <v>620</v>
      </c>
      <c r="G62" s="79" t="s">
        <v>881</v>
      </c>
      <c r="H62" s="98" t="s">
        <v>659</v>
      </c>
      <c r="I62" s="99">
        <v>43555</v>
      </c>
      <c r="J62" s="84">
        <v>3990689</v>
      </c>
      <c r="K62" s="84">
        <v>3149653</v>
      </c>
      <c r="L62" s="78">
        <v>3079351</v>
      </c>
      <c r="M62" s="78">
        <v>2642725</v>
      </c>
      <c r="N62" s="101">
        <v>2001048</v>
      </c>
      <c r="O62" s="101">
        <v>3284489</v>
      </c>
      <c r="P62" s="81">
        <v>64732</v>
      </c>
      <c r="Q62" s="78"/>
      <c r="R62" s="78"/>
      <c r="S62" s="78"/>
      <c r="T62" s="78"/>
      <c r="U62" s="78"/>
      <c r="V62" s="78"/>
      <c r="W62" s="143"/>
      <c r="X62" s="78"/>
      <c r="Y62" s="78"/>
      <c r="Z62" s="77"/>
      <c r="AA62" s="85"/>
      <c r="AB62" s="105"/>
      <c r="AC62" s="104"/>
      <c r="AD62" s="21"/>
      <c r="AE62" s="16" t="s">
        <v>862</v>
      </c>
      <c r="AF62" s="16" t="s">
        <v>862</v>
      </c>
      <c r="AG62" s="16" t="s">
        <v>862</v>
      </c>
      <c r="AH62" s="16" t="s">
        <v>862</v>
      </c>
      <c r="AI62" s="72"/>
      <c r="AJ62" s="95"/>
      <c r="AK62" s="52" t="s">
        <v>861</v>
      </c>
      <c r="AL62" s="27" t="s">
        <v>895</v>
      </c>
      <c r="AM62" s="2" t="s">
        <v>1072</v>
      </c>
      <c r="AO62" s="64"/>
    </row>
    <row r="63" spans="1:41">
      <c r="A63" s="97" t="s">
        <v>13</v>
      </c>
      <c r="B63" s="79" t="s">
        <v>233</v>
      </c>
      <c r="C63" s="79" t="s">
        <v>47</v>
      </c>
      <c r="D63" s="79" t="s">
        <v>227</v>
      </c>
      <c r="E63" s="79" t="s">
        <v>465</v>
      </c>
      <c r="F63" s="79" t="s">
        <v>620</v>
      </c>
      <c r="G63" s="79" t="s">
        <v>881</v>
      </c>
      <c r="H63" s="98" t="s">
        <v>659</v>
      </c>
      <c r="I63" s="99">
        <v>43555</v>
      </c>
      <c r="J63" s="81">
        <f>2911169+703591</f>
        <v>3614760</v>
      </c>
      <c r="K63" s="77">
        <f>2876368+666314</f>
        <v>3542682</v>
      </c>
      <c r="L63" s="81">
        <v>2001928</v>
      </c>
      <c r="M63" s="81">
        <v>1313187</v>
      </c>
      <c r="N63" s="77">
        <f>511996+199299</f>
        <v>711295</v>
      </c>
      <c r="O63" s="78">
        <f>10770046+2327963</f>
        <v>13098009</v>
      </c>
      <c r="P63" s="81">
        <v>419370</v>
      </c>
      <c r="Q63" s="78"/>
      <c r="R63" s="78"/>
      <c r="S63" s="78"/>
      <c r="T63" s="78"/>
      <c r="U63" s="78"/>
      <c r="V63" s="78"/>
      <c r="W63" s="143"/>
      <c r="X63" s="78"/>
      <c r="Y63" s="78"/>
      <c r="Z63" s="77" t="s">
        <v>1019</v>
      </c>
      <c r="AA63" s="85" t="s">
        <v>927</v>
      </c>
      <c r="AB63" s="105">
        <v>118</v>
      </c>
      <c r="AC63" s="104">
        <v>43677</v>
      </c>
      <c r="AD63" s="21" t="s">
        <v>1020</v>
      </c>
      <c r="AE63" s="16" t="s">
        <v>861</v>
      </c>
      <c r="AF63" s="16" t="s">
        <v>862</v>
      </c>
      <c r="AG63" s="16" t="s">
        <v>862</v>
      </c>
      <c r="AH63" s="16" t="s">
        <v>862</v>
      </c>
      <c r="AI63" s="72" t="s">
        <v>1067</v>
      </c>
      <c r="AJ63" s="95" t="s">
        <v>1021</v>
      </c>
      <c r="AK63" s="52" t="s">
        <v>861</v>
      </c>
      <c r="AL63" s="27" t="s">
        <v>895</v>
      </c>
      <c r="AM63" s="2" t="s">
        <v>1072</v>
      </c>
      <c r="AO63" s="64"/>
    </row>
    <row r="64" spans="1:41">
      <c r="A64" s="97" t="s">
        <v>13</v>
      </c>
      <c r="B64" s="79" t="s">
        <v>233</v>
      </c>
      <c r="C64" s="79" t="s">
        <v>48</v>
      </c>
      <c r="D64" s="79" t="s">
        <v>227</v>
      </c>
      <c r="E64" s="79" t="s">
        <v>466</v>
      </c>
      <c r="F64" s="79" t="s">
        <v>620</v>
      </c>
      <c r="G64" s="79" t="s">
        <v>881</v>
      </c>
      <c r="H64" s="98" t="s">
        <v>659</v>
      </c>
      <c r="I64" s="99">
        <v>43555</v>
      </c>
      <c r="J64" s="78"/>
      <c r="K64" s="78"/>
      <c r="L64" s="78"/>
      <c r="M64" s="78"/>
      <c r="N64" s="78"/>
      <c r="O64" s="78"/>
      <c r="P64" s="78"/>
      <c r="Q64" s="78"/>
      <c r="R64" s="78"/>
      <c r="S64" s="78"/>
      <c r="T64" s="78"/>
      <c r="U64" s="78"/>
      <c r="V64" s="78"/>
      <c r="W64" s="143"/>
      <c r="X64" s="78"/>
      <c r="Y64" s="78"/>
      <c r="Z64" s="77"/>
      <c r="AA64" s="85"/>
      <c r="AB64" s="105"/>
      <c r="AC64" s="72"/>
      <c r="AD64" s="72"/>
      <c r="AE64" s="16" t="s">
        <v>862</v>
      </c>
      <c r="AF64" s="16" t="s">
        <v>862</v>
      </c>
      <c r="AG64" s="16" t="s">
        <v>862</v>
      </c>
      <c r="AH64" s="16" t="s">
        <v>862</v>
      </c>
      <c r="AI64" s="72"/>
      <c r="AJ64" s="39"/>
      <c r="AK64" s="52"/>
      <c r="AL64" s="27"/>
      <c r="AO64" s="64"/>
    </row>
    <row r="65" spans="1:41">
      <c r="A65" s="97" t="s">
        <v>13</v>
      </c>
      <c r="B65" s="79" t="s">
        <v>233</v>
      </c>
      <c r="C65" s="79" t="s">
        <v>49</v>
      </c>
      <c r="D65" s="79" t="s">
        <v>227</v>
      </c>
      <c r="E65" s="79" t="s">
        <v>271</v>
      </c>
      <c r="F65" s="79" t="s">
        <v>620</v>
      </c>
      <c r="G65" s="79" t="s">
        <v>881</v>
      </c>
      <c r="H65" s="98" t="s">
        <v>659</v>
      </c>
      <c r="I65" s="99">
        <v>43555</v>
      </c>
      <c r="J65" s="78"/>
      <c r="K65" s="78"/>
      <c r="L65" s="78"/>
      <c r="M65" s="78"/>
      <c r="N65" s="78"/>
      <c r="O65" s="78"/>
      <c r="P65" s="78"/>
      <c r="Q65" s="78"/>
      <c r="R65" s="78"/>
      <c r="S65" s="78"/>
      <c r="T65" s="78"/>
      <c r="U65" s="78"/>
      <c r="V65" s="78"/>
      <c r="W65" s="143"/>
      <c r="X65" s="78"/>
      <c r="Y65" s="78"/>
      <c r="Z65" s="77"/>
      <c r="AA65" s="85"/>
      <c r="AB65" s="105"/>
      <c r="AC65" s="72"/>
      <c r="AD65" s="72"/>
      <c r="AE65" s="16" t="s">
        <v>862</v>
      </c>
      <c r="AF65" s="16" t="s">
        <v>862</v>
      </c>
      <c r="AG65" s="16" t="s">
        <v>862</v>
      </c>
      <c r="AH65" s="16" t="s">
        <v>862</v>
      </c>
      <c r="AI65" s="72"/>
      <c r="AJ65" s="39"/>
      <c r="AK65" s="52"/>
      <c r="AL65" s="27"/>
      <c r="AO65" s="64"/>
    </row>
    <row r="66" spans="1:41">
      <c r="A66" s="97" t="s">
        <v>13</v>
      </c>
      <c r="B66" s="79" t="s">
        <v>233</v>
      </c>
      <c r="C66" s="79" t="s">
        <v>50</v>
      </c>
      <c r="D66" s="79" t="s">
        <v>227</v>
      </c>
      <c r="E66" s="79" t="s">
        <v>272</v>
      </c>
      <c r="F66" s="79" t="s">
        <v>620</v>
      </c>
      <c r="G66" s="79" t="s">
        <v>881</v>
      </c>
      <c r="H66" s="98" t="s">
        <v>659</v>
      </c>
      <c r="I66" s="99">
        <v>43555</v>
      </c>
      <c r="J66" s="81">
        <v>10537079</v>
      </c>
      <c r="K66" s="81">
        <v>9468644</v>
      </c>
      <c r="L66" s="81">
        <v>7795313</v>
      </c>
      <c r="M66" s="81">
        <v>5375494</v>
      </c>
      <c r="N66" s="81">
        <v>3542754</v>
      </c>
      <c r="O66" s="101">
        <v>17749008</v>
      </c>
      <c r="P66" s="160">
        <v>753817</v>
      </c>
      <c r="Q66" s="78"/>
      <c r="R66" s="78"/>
      <c r="S66" s="81">
        <v>1880000</v>
      </c>
      <c r="T66" s="81">
        <v>1040000</v>
      </c>
      <c r="U66" s="81">
        <v>960000</v>
      </c>
      <c r="V66" s="84">
        <v>1920000</v>
      </c>
      <c r="W66" s="153">
        <v>760000</v>
      </c>
      <c r="X66" s="81">
        <v>1000000</v>
      </c>
      <c r="Y66" s="81">
        <v>320000</v>
      </c>
      <c r="Z66" s="77" t="s">
        <v>982</v>
      </c>
      <c r="AA66" s="85" t="s">
        <v>927</v>
      </c>
      <c r="AB66" s="105" t="s">
        <v>1179</v>
      </c>
      <c r="AC66" s="104">
        <v>43677</v>
      </c>
      <c r="AD66" s="21" t="s">
        <v>983</v>
      </c>
      <c r="AE66" s="16" t="s">
        <v>861</v>
      </c>
      <c r="AF66" s="16" t="s">
        <v>862</v>
      </c>
      <c r="AG66" s="16" t="s">
        <v>862</v>
      </c>
      <c r="AH66" s="16" t="s">
        <v>862</v>
      </c>
      <c r="AI66" s="72" t="s">
        <v>1067</v>
      </c>
      <c r="AJ66" s="39"/>
      <c r="AL66" s="27"/>
      <c r="AO66" s="64"/>
    </row>
    <row r="67" spans="1:41">
      <c r="A67" s="97" t="s">
        <v>13</v>
      </c>
      <c r="B67" s="79" t="s">
        <v>236</v>
      </c>
      <c r="C67" s="65" t="s">
        <v>113</v>
      </c>
      <c r="D67" s="79" t="s">
        <v>323</v>
      </c>
      <c r="E67" s="79" t="s">
        <v>918</v>
      </c>
      <c r="F67" s="79" t="s">
        <v>620</v>
      </c>
      <c r="G67" s="100" t="s">
        <v>627</v>
      </c>
      <c r="H67" s="98" t="s">
        <v>659</v>
      </c>
      <c r="I67" s="99">
        <v>43555</v>
      </c>
      <c r="J67" s="79">
        <v>16</v>
      </c>
      <c r="K67" s="79">
        <v>16</v>
      </c>
      <c r="L67" s="79">
        <v>16</v>
      </c>
      <c r="M67" s="79">
        <v>9</v>
      </c>
      <c r="N67" s="79">
        <v>4</v>
      </c>
      <c r="O67" s="79">
        <v>6</v>
      </c>
      <c r="P67" s="79">
        <v>1</v>
      </c>
      <c r="Q67" s="79">
        <v>16</v>
      </c>
      <c r="R67" s="79">
        <v>16</v>
      </c>
      <c r="S67" s="79">
        <v>16</v>
      </c>
      <c r="T67" s="79">
        <v>11</v>
      </c>
      <c r="U67" s="79">
        <v>11</v>
      </c>
      <c r="V67" s="79">
        <v>16</v>
      </c>
      <c r="W67" s="145">
        <v>16</v>
      </c>
      <c r="X67" s="79">
        <v>16</v>
      </c>
      <c r="Y67" s="79">
        <v>16</v>
      </c>
      <c r="Z67" s="77" t="s">
        <v>974</v>
      </c>
      <c r="AA67" s="85" t="s">
        <v>927</v>
      </c>
      <c r="AB67" s="105" t="s">
        <v>1180</v>
      </c>
      <c r="AC67" s="104">
        <v>43677</v>
      </c>
      <c r="AD67" s="21" t="s">
        <v>973</v>
      </c>
      <c r="AE67" s="16" t="s">
        <v>861</v>
      </c>
      <c r="AF67" s="72" t="s">
        <v>862</v>
      </c>
      <c r="AG67" s="72" t="s">
        <v>862</v>
      </c>
      <c r="AH67" s="72" t="s">
        <v>862</v>
      </c>
      <c r="AI67" s="72" t="s">
        <v>1067</v>
      </c>
      <c r="AJ67" s="39"/>
      <c r="AL67" s="27"/>
    </row>
    <row r="68" spans="1:41">
      <c r="A68" s="97" t="s">
        <v>13</v>
      </c>
      <c r="B68" s="79" t="s">
        <v>236</v>
      </c>
      <c r="C68" s="65" t="s">
        <v>114</v>
      </c>
      <c r="D68" s="79" t="s">
        <v>324</v>
      </c>
      <c r="E68" s="79" t="s">
        <v>526</v>
      </c>
      <c r="F68" s="79" t="s">
        <v>623</v>
      </c>
      <c r="G68" s="100" t="s">
        <v>633</v>
      </c>
      <c r="H68" s="98" t="s">
        <v>659</v>
      </c>
      <c r="I68" s="99">
        <v>43555</v>
      </c>
      <c r="J68" s="78">
        <v>100</v>
      </c>
      <c r="K68" s="78">
        <v>100</v>
      </c>
      <c r="L68" s="78">
        <v>100</v>
      </c>
      <c r="M68" s="79"/>
      <c r="N68" s="79">
        <v>100</v>
      </c>
      <c r="O68" s="79">
        <v>33.33</v>
      </c>
      <c r="P68" s="78">
        <v>100</v>
      </c>
      <c r="Q68" s="79">
        <v>81.25</v>
      </c>
      <c r="R68" s="79">
        <v>43.75</v>
      </c>
      <c r="S68" s="79">
        <v>93.75</v>
      </c>
      <c r="T68" s="79">
        <v>81.819999999999993</v>
      </c>
      <c r="U68" s="79">
        <v>100</v>
      </c>
      <c r="V68" s="78">
        <v>100</v>
      </c>
      <c r="W68" s="145">
        <v>93.75</v>
      </c>
      <c r="X68" s="79">
        <v>93.75</v>
      </c>
      <c r="Y68" s="79">
        <v>50</v>
      </c>
      <c r="Z68" s="77" t="s">
        <v>974</v>
      </c>
      <c r="AA68" s="85" t="s">
        <v>927</v>
      </c>
      <c r="AB68" s="105" t="s">
        <v>1201</v>
      </c>
      <c r="AC68" s="104">
        <v>43677</v>
      </c>
      <c r="AD68" s="21" t="s">
        <v>973</v>
      </c>
      <c r="AE68" s="16" t="s">
        <v>861</v>
      </c>
      <c r="AF68" s="72" t="s">
        <v>862</v>
      </c>
      <c r="AG68" s="72" t="s">
        <v>862</v>
      </c>
      <c r="AH68" s="72" t="s">
        <v>862</v>
      </c>
      <c r="AI68" s="72" t="s">
        <v>1067</v>
      </c>
      <c r="AJ68" s="39"/>
      <c r="AL68" s="27"/>
    </row>
    <row r="69" spans="1:41">
      <c r="X69" s="70"/>
      <c r="AJ69" s="39"/>
    </row>
    <row r="70" spans="1:41">
      <c r="AJ70" s="39"/>
    </row>
    <row r="71" spans="1:41">
      <c r="AJ71" s="39"/>
    </row>
    <row r="72" spans="1:41">
      <c r="AJ72" s="39"/>
    </row>
    <row r="73" spans="1:41">
      <c r="AJ73" s="39"/>
    </row>
    <row r="74" spans="1:41">
      <c r="AJ74" s="39"/>
    </row>
    <row r="75" spans="1:41">
      <c r="AJ75" s="39"/>
    </row>
    <row r="76" spans="1:41">
      <c r="AJ76" s="39"/>
    </row>
    <row r="77" spans="1:41">
      <c r="AJ77" s="39"/>
    </row>
    <row r="78" spans="1:41">
      <c r="AJ78" s="39"/>
    </row>
    <row r="79" spans="1:41">
      <c r="AJ79" s="39"/>
    </row>
    <row r="80" spans="1:41">
      <c r="AJ80" s="39"/>
    </row>
    <row r="81" spans="36:36">
      <c r="AJ81" s="39"/>
    </row>
    <row r="82" spans="36:36">
      <c r="AJ82" s="39"/>
    </row>
    <row r="83" spans="36:36">
      <c r="AJ83" s="39"/>
    </row>
    <row r="84" spans="36:36">
      <c r="AJ84" s="39"/>
    </row>
    <row r="85" spans="36:36">
      <c r="AJ85" s="39"/>
    </row>
    <row r="86" spans="36:36">
      <c r="AJ86" s="39"/>
    </row>
    <row r="87" spans="36:36">
      <c r="AJ87" s="39"/>
    </row>
    <row r="88" spans="36:36">
      <c r="AJ88" s="39"/>
    </row>
    <row r="89" spans="36:36">
      <c r="AJ89" s="39"/>
    </row>
    <row r="90" spans="36:36">
      <c r="AJ90" s="39"/>
    </row>
    <row r="91" spans="36:36">
      <c r="AJ91" s="39"/>
    </row>
    <row r="92" spans="36:36">
      <c r="AJ92" s="39"/>
    </row>
    <row r="93" spans="36:36">
      <c r="AJ93" s="39"/>
    </row>
    <row r="94" spans="36:36">
      <c r="AJ94" s="39"/>
    </row>
    <row r="95" spans="36:36">
      <c r="AJ95" s="39"/>
    </row>
    <row r="96" spans="36:36">
      <c r="AJ96" s="39"/>
    </row>
    <row r="97" spans="36:36">
      <c r="AJ97" s="39"/>
    </row>
    <row r="98" spans="36:36">
      <c r="AJ98" s="39"/>
    </row>
    <row r="99" spans="36:36">
      <c r="AJ99" s="39"/>
    </row>
    <row r="100" spans="36:36">
      <c r="AJ100" s="39"/>
    </row>
    <row r="101" spans="36:36">
      <c r="AJ101" s="39"/>
    </row>
    <row r="102" spans="36:36">
      <c r="AJ102" s="39"/>
    </row>
    <row r="103" spans="36:36">
      <c r="AJ103" s="39"/>
    </row>
    <row r="104" spans="36:36">
      <c r="AJ104" s="39"/>
    </row>
    <row r="105" spans="36:36">
      <c r="AJ105" s="39"/>
    </row>
    <row r="106" spans="36:36">
      <c r="AJ106" s="39"/>
    </row>
    <row r="107" spans="36:36">
      <c r="AJ107" s="39"/>
    </row>
    <row r="108" spans="36:36">
      <c r="AJ108" s="39"/>
    </row>
    <row r="109" spans="36:36">
      <c r="AJ109" s="39"/>
    </row>
    <row r="110" spans="36:36">
      <c r="AJ110" s="39"/>
    </row>
    <row r="111" spans="36:36">
      <c r="AJ111" s="39"/>
    </row>
    <row r="112" spans="36:36">
      <c r="AJ112" s="39"/>
    </row>
    <row r="113" spans="36:36">
      <c r="AJ113" s="39"/>
    </row>
    <row r="114" spans="36:36">
      <c r="AJ114" s="39"/>
    </row>
    <row r="115" spans="36:36">
      <c r="AJ115" s="39"/>
    </row>
    <row r="116" spans="36:36">
      <c r="AJ116" s="39"/>
    </row>
    <row r="117" spans="36:36">
      <c r="AJ117" s="39"/>
    </row>
    <row r="118" spans="36:36">
      <c r="AJ118" s="39"/>
    </row>
    <row r="119" spans="36:36">
      <c r="AJ119" s="39"/>
    </row>
    <row r="120" spans="36:36">
      <c r="AJ120" s="39"/>
    </row>
    <row r="121" spans="36:36">
      <c r="AJ121" s="39"/>
    </row>
    <row r="122" spans="36:36">
      <c r="AJ122" s="39"/>
    </row>
    <row r="123" spans="36:36">
      <c r="AJ123" s="39"/>
    </row>
    <row r="124" spans="36:36">
      <c r="AJ124" s="39"/>
    </row>
    <row r="125" spans="36:36">
      <c r="AJ125" s="39"/>
    </row>
    <row r="126" spans="36:36">
      <c r="AJ126" s="39"/>
    </row>
    <row r="127" spans="36:36">
      <c r="AJ127" s="39"/>
    </row>
    <row r="128" spans="36:36">
      <c r="AJ128" s="39"/>
    </row>
    <row r="129" spans="36:36">
      <c r="AJ129" s="39"/>
    </row>
    <row r="130" spans="36:36">
      <c r="AJ130" s="39"/>
    </row>
    <row r="131" spans="36:36">
      <c r="AJ131" s="39"/>
    </row>
    <row r="132" spans="36:36">
      <c r="AJ132" s="39"/>
    </row>
    <row r="133" spans="36:36">
      <c r="AJ133" s="39"/>
    </row>
    <row r="134" spans="36:36">
      <c r="AJ134" s="39"/>
    </row>
    <row r="135" spans="36:36">
      <c r="AJ135" s="39"/>
    </row>
    <row r="136" spans="36:36">
      <c r="AJ136" s="39"/>
    </row>
    <row r="137" spans="36:36">
      <c r="AJ137" s="39"/>
    </row>
    <row r="138" spans="36:36">
      <c r="AJ138" s="39"/>
    </row>
    <row r="139" spans="36:36">
      <c r="AJ139" s="39"/>
    </row>
    <row r="140" spans="36:36">
      <c r="AJ140" s="39"/>
    </row>
    <row r="141" spans="36:36">
      <c r="AJ141" s="39"/>
    </row>
    <row r="142" spans="36:36">
      <c r="AJ142" s="39"/>
    </row>
    <row r="143" spans="36:36">
      <c r="AJ143" s="39"/>
    </row>
    <row r="144" spans="36:36">
      <c r="AJ144" s="39"/>
    </row>
    <row r="145" spans="36:36">
      <c r="AJ145" s="39"/>
    </row>
    <row r="146" spans="36:36">
      <c r="AJ146" s="39"/>
    </row>
    <row r="147" spans="36:36">
      <c r="AJ147" s="39"/>
    </row>
    <row r="148" spans="36:36">
      <c r="AJ148" s="39"/>
    </row>
    <row r="149" spans="36:36">
      <c r="AJ149" s="39"/>
    </row>
  </sheetData>
  <mergeCells count="1">
    <mergeCell ref="AS1:AU1"/>
  </mergeCells>
  <phoneticPr fontId="2" type="noConversion"/>
  <conditionalFormatting sqref="D33:D34">
    <cfRule type="duplicateValues" dxfId="39" priority="17"/>
  </conditionalFormatting>
  <conditionalFormatting sqref="D33:D34">
    <cfRule type="duplicateValues" dxfId="38" priority="18"/>
  </conditionalFormatting>
  <conditionalFormatting sqref="D33:D34">
    <cfRule type="duplicateValues" dxfId="37" priority="16"/>
  </conditionalFormatting>
  <conditionalFormatting sqref="E34">
    <cfRule type="duplicateValues" dxfId="36" priority="15"/>
  </conditionalFormatting>
  <conditionalFormatting sqref="D67:D68">
    <cfRule type="duplicateValues" dxfId="35" priority="7"/>
  </conditionalFormatting>
  <conditionalFormatting sqref="D67:D68">
    <cfRule type="duplicateValues" dxfId="34" priority="8"/>
  </conditionalFormatting>
  <conditionalFormatting sqref="D67:D68">
    <cfRule type="duplicateValues" dxfId="33" priority="6"/>
  </conditionalFormatting>
  <conditionalFormatting sqref="E68">
    <cfRule type="duplicateValues" dxfId="32" priority="5"/>
  </conditionalFormatting>
  <conditionalFormatting sqref="C33:C34">
    <cfRule type="duplicateValues" dxfId="31" priority="233"/>
    <cfRule type="duplicateValues" dxfId="30" priority="234"/>
  </conditionalFormatting>
  <conditionalFormatting sqref="C67:C68">
    <cfRule type="duplicateValues" dxfId="29" priority="235"/>
    <cfRule type="duplicateValues" dxfId="28" priority="236"/>
  </conditionalFormatting>
  <dataValidations count="9">
    <dataValidation type="whole" allowBlank="1" showInputMessage="1" showErrorMessage="1" sqref="P18:Y18 J18 X38:Y38 U52:Y52 J4:Y4 P52:S52 J38:V38 L52">
      <formula1>20</formula1>
      <formula2>90</formula2>
    </dataValidation>
    <dataValidation type="whole" operator="greaterThanOrEqual" allowBlank="1" showInputMessage="1" showErrorMessage="1" sqref="J31:Y31 W19:Y19 AA41:AA43 Z30:AA31 AA45 J68:L68 P68 V68 K34:N34 Z41">
      <formula1>0</formula1>
    </dataValidation>
    <dataValidation allowBlank="1" showInputMessage="1" showErrorMessage="1" prompt="Percentage figure" sqref="O32:Q32"/>
    <dataValidation type="list" allowBlank="1" showInputMessage="1" showErrorMessage="1" sqref="W2:Y2 O29:Y30 O21:Q27 W21:Y27 R21:V26 J47:Y51 J21:N26 J30:N30 J40:Y42 J13:Y17 R70:Y126 J6:Y8 J55:Y60">
      <formula1>#REF!</formula1>
    </dataValidation>
    <dataValidation type="date" allowBlank="1" showInputMessage="1" showErrorMessage="1" sqref="Q10 J10 K9:N10 O10 P9:P10 R9:Y10 J43:K44 L44:N44 O43:R44 T43:Y44 S44">
      <formula1>12785</formula1>
      <formula2>47847</formula2>
    </dataValidation>
    <dataValidation type="list" allowBlank="1" showInputMessage="1" showErrorMessage="1" sqref="AO2:AO66">
      <formula1>"Error accepted, Error not accepted"</formula1>
    </dataValidation>
    <dataValidation type="decimal" operator="greaterThanOrEqual" allowBlank="1" showInputMessage="1" showErrorMessage="1" sqref="K19:V19 J53:Y53">
      <formula1>0</formula1>
    </dataValidation>
    <dataValidation type="list" allowBlank="1" showInputMessage="1" showErrorMessage="1" sqref="J2:V3 J36:Y36">
      <formula1>"Y, N"</formula1>
    </dataValidation>
    <dataValidation type="list" allowBlank="1" showInputMessage="1" showErrorMessage="1" sqref="J5:V5 J39:Y39">
      <formula1>"M, F"</formula1>
    </dataValidation>
  </dataValidations>
  <hyperlinks>
    <hyperlink ref="AA3" r:id="rId1"/>
    <hyperlink ref="AA6" r:id="rId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AK2:AK65 AE67:AE68 AE2:AH66</xm:sqref>
        </x14:dataValidation>
        <x14:dataValidation type="list" allowBlank="1" showInputMessage="1" showErrorMessage="1">
          <x14:formula1>
            <xm:f>'NIC industry'!$G$3:$G$13</xm:f>
          </x14:formula1>
          <xm:sqref>AL2:AL68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2"/>
  <sheetViews>
    <sheetView topLeftCell="D1" zoomScale="85" zoomScaleNormal="85" workbookViewId="0">
      <selection activeCell="D35" sqref="D35"/>
    </sheetView>
  </sheetViews>
  <sheetFormatPr defaultColWidth="10.75" defaultRowHeight="15.75"/>
  <cols>
    <col min="1" max="1" width="34.75" customWidth="1"/>
    <col min="2" max="2" width="30.75" customWidth="1"/>
    <col min="3" max="3" width="10.75" customWidth="1"/>
    <col min="4" max="4" width="34" customWidth="1"/>
    <col min="5" max="5" width="31.25" customWidth="1"/>
    <col min="6" max="6" width="10.75" customWidth="1"/>
    <col min="7" max="7" width="19.5" customWidth="1"/>
    <col min="8" max="9" width="17.75" customWidth="1"/>
    <col min="10" max="10" width="20.25" customWidth="1"/>
    <col min="11" max="11" width="19.75" customWidth="1"/>
    <col min="12" max="12" width="20.75" customWidth="1"/>
    <col min="13" max="13" width="29.75" customWidth="1"/>
    <col min="14" max="14" width="32" customWidth="1"/>
    <col min="15" max="15" width="31.5" customWidth="1"/>
    <col min="16" max="16" width="29.75" customWidth="1"/>
    <col min="17" max="17" width="35.25" customWidth="1"/>
    <col min="18" max="18" width="75.75" customWidth="1"/>
    <col min="19" max="19" width="35.25" customWidth="1"/>
    <col min="20" max="20" width="23.75" customWidth="1"/>
    <col min="21" max="21" width="30.25" customWidth="1"/>
    <col min="22" max="22" width="38.25" customWidth="1"/>
    <col min="23" max="23" width="20.5" customWidth="1"/>
    <col min="24" max="24" width="17.75" customWidth="1"/>
    <col min="25" max="25" width="16.25" customWidth="1"/>
    <col min="26" max="26" width="16.75" customWidth="1"/>
    <col min="27" max="27" width="30.75" customWidth="1"/>
    <col min="28" max="28" width="20.5" customWidth="1"/>
    <col min="29" max="29" width="35.75" style="57" customWidth="1"/>
    <col min="30" max="30" width="50.75" customWidth="1"/>
    <col min="31" max="31" width="35.75" customWidth="1"/>
    <col min="32" max="32" width="41.25" customWidth="1"/>
    <col min="33" max="33" width="20.25" customWidth="1"/>
    <col min="34" max="34" width="17.75" customWidth="1"/>
    <col min="35" max="35" width="19.25" customWidth="1"/>
    <col min="37" max="37" width="30.25" customWidth="1"/>
    <col min="38" max="38" width="36.25" customWidth="1"/>
    <col min="39" max="39" width="53.25" customWidth="1"/>
  </cols>
  <sheetData>
    <row r="1" spans="1:39">
      <c r="A1" s="11" t="s">
        <v>3</v>
      </c>
      <c r="B1" s="11" t="s">
        <v>5</v>
      </c>
      <c r="C1" s="11" t="s">
        <v>4</v>
      </c>
      <c r="D1" s="11" t="s">
        <v>0</v>
      </c>
      <c r="E1" s="11" t="s">
        <v>649</v>
      </c>
      <c r="F1" s="11" t="s">
        <v>7</v>
      </c>
      <c r="G1" s="11" t="s">
        <v>8</v>
      </c>
      <c r="H1" s="11" t="s">
        <v>657</v>
      </c>
      <c r="I1" s="11" t="s">
        <v>917</v>
      </c>
      <c r="J1" s="11" t="s">
        <v>1063</v>
      </c>
      <c r="K1" s="11" t="s">
        <v>1062</v>
      </c>
      <c r="L1" s="11" t="s">
        <v>932</v>
      </c>
      <c r="M1" s="11" t="s">
        <v>933</v>
      </c>
      <c r="N1" s="11" t="s">
        <v>934</v>
      </c>
      <c r="O1" s="11" t="s">
        <v>935</v>
      </c>
      <c r="P1" s="11" t="s">
        <v>936</v>
      </c>
      <c r="Q1" s="11"/>
      <c r="R1" s="17" t="s">
        <v>9</v>
      </c>
      <c r="S1" s="17" t="s">
        <v>1</v>
      </c>
      <c r="T1" s="17" t="s">
        <v>2</v>
      </c>
      <c r="U1" s="17" t="s">
        <v>10</v>
      </c>
      <c r="V1" s="17" t="s">
        <v>655</v>
      </c>
      <c r="W1" s="29" t="s">
        <v>654</v>
      </c>
      <c r="X1" s="29" t="s">
        <v>856</v>
      </c>
      <c r="Y1" s="29" t="s">
        <v>857</v>
      </c>
      <c r="Z1" s="29" t="s">
        <v>858</v>
      </c>
      <c r="AA1" s="29" t="s">
        <v>863</v>
      </c>
      <c r="AB1" s="29" t="s">
        <v>11</v>
      </c>
      <c r="AC1" s="55" t="s">
        <v>882</v>
      </c>
      <c r="AD1" s="41" t="s">
        <v>883</v>
      </c>
      <c r="AE1" s="41" t="s">
        <v>884</v>
      </c>
      <c r="AF1" s="41" t="s">
        <v>885</v>
      </c>
      <c r="AG1" s="38" t="s">
        <v>886</v>
      </c>
      <c r="AH1" s="38" t="s">
        <v>887</v>
      </c>
      <c r="AI1" s="38" t="s">
        <v>888</v>
      </c>
      <c r="AJ1" s="34"/>
      <c r="AK1" s="174" t="s">
        <v>900</v>
      </c>
      <c r="AL1" s="175"/>
      <c r="AM1" s="176"/>
    </row>
    <row r="2" spans="1:39" ht="16.5" thickBot="1">
      <c r="A2" s="66" t="s">
        <v>13</v>
      </c>
      <c r="B2" s="68" t="s">
        <v>239</v>
      </c>
      <c r="C2" s="68" t="s">
        <v>193</v>
      </c>
      <c r="D2" s="68" t="s">
        <v>230</v>
      </c>
      <c r="E2" s="68" t="s">
        <v>399</v>
      </c>
      <c r="F2" s="68" t="s">
        <v>629</v>
      </c>
      <c r="G2" s="68" t="s">
        <v>877</v>
      </c>
      <c r="H2" s="7" t="s">
        <v>658</v>
      </c>
      <c r="I2" s="71">
        <v>43921</v>
      </c>
      <c r="J2" s="21" t="s">
        <v>652</v>
      </c>
      <c r="K2" s="21" t="s">
        <v>652</v>
      </c>
      <c r="L2" s="21" t="s">
        <v>651</v>
      </c>
      <c r="M2" s="21" t="s">
        <v>651</v>
      </c>
      <c r="N2" s="21" t="s">
        <v>651</v>
      </c>
      <c r="O2" s="21" t="s">
        <v>651</v>
      </c>
      <c r="P2" s="21" t="s">
        <v>651</v>
      </c>
      <c r="Q2" s="92"/>
      <c r="R2" s="21"/>
      <c r="S2" s="21"/>
      <c r="T2" s="21"/>
      <c r="U2" s="21"/>
      <c r="V2" s="21"/>
      <c r="W2" s="16" t="s">
        <v>862</v>
      </c>
      <c r="X2" s="27" t="s">
        <v>862</v>
      </c>
      <c r="Y2" s="27" t="s">
        <v>862</v>
      </c>
      <c r="Z2" s="27" t="s">
        <v>862</v>
      </c>
      <c r="AA2" s="12"/>
      <c r="AB2" s="28"/>
      <c r="AC2" s="56"/>
      <c r="AD2" s="33"/>
      <c r="AE2" s="33"/>
      <c r="AF2" s="33"/>
      <c r="AG2" s="64"/>
      <c r="AH2" s="64"/>
      <c r="AI2" s="64"/>
      <c r="AJ2" s="33"/>
      <c r="AK2" s="40"/>
      <c r="AL2" s="40"/>
      <c r="AM2" s="40"/>
    </row>
    <row r="3" spans="1:39" s="19" customFormat="1" ht="16.5" thickBot="1">
      <c r="A3" s="66" t="s">
        <v>13</v>
      </c>
      <c r="B3" s="68" t="s">
        <v>239</v>
      </c>
      <c r="C3" s="68" t="s">
        <v>194</v>
      </c>
      <c r="D3" s="68" t="s">
        <v>230</v>
      </c>
      <c r="E3" s="68" t="s">
        <v>400</v>
      </c>
      <c r="F3" s="68" t="s">
        <v>629</v>
      </c>
      <c r="G3" s="68" t="s">
        <v>877</v>
      </c>
      <c r="H3" s="7" t="s">
        <v>658</v>
      </c>
      <c r="I3" s="71">
        <v>43921</v>
      </c>
      <c r="J3" s="93" t="s">
        <v>651</v>
      </c>
      <c r="K3" s="93" t="s">
        <v>651</v>
      </c>
      <c r="L3" s="93" t="s">
        <v>651</v>
      </c>
      <c r="M3" s="93" t="s">
        <v>651</v>
      </c>
      <c r="N3" s="93" t="s">
        <v>651</v>
      </c>
      <c r="O3" s="93" t="s">
        <v>651</v>
      </c>
      <c r="P3" s="93" t="s">
        <v>651</v>
      </c>
      <c r="Q3" s="93"/>
      <c r="R3" s="16" t="s">
        <v>925</v>
      </c>
      <c r="S3" s="21" t="s">
        <v>924</v>
      </c>
      <c r="T3" s="21">
        <v>346</v>
      </c>
      <c r="U3" s="107">
        <v>44079</v>
      </c>
      <c r="V3" s="21" t="s">
        <v>1064</v>
      </c>
      <c r="W3" s="16" t="s">
        <v>862</v>
      </c>
      <c r="X3" s="27" t="s">
        <v>861</v>
      </c>
      <c r="Y3" s="27" t="s">
        <v>862</v>
      </c>
      <c r="Z3" s="27" t="s">
        <v>862</v>
      </c>
      <c r="AA3" s="12"/>
      <c r="AB3" s="28"/>
      <c r="AC3" s="56"/>
      <c r="AD3" s="33"/>
      <c r="AE3" s="33"/>
      <c r="AF3" s="33"/>
      <c r="AG3" s="64"/>
      <c r="AH3" s="33"/>
      <c r="AI3" s="33"/>
      <c r="AJ3" s="60"/>
      <c r="AK3" s="42" t="s">
        <v>901</v>
      </c>
      <c r="AL3" s="42" t="s">
        <v>902</v>
      </c>
      <c r="AM3" s="42" t="s">
        <v>903</v>
      </c>
    </row>
    <row r="4" spans="1:39">
      <c r="A4" s="66" t="s">
        <v>13</v>
      </c>
      <c r="B4" s="68" t="s">
        <v>239</v>
      </c>
      <c r="C4" s="68" t="s">
        <v>201</v>
      </c>
      <c r="D4" s="68" t="s">
        <v>230</v>
      </c>
      <c r="E4" s="68" t="s">
        <v>407</v>
      </c>
      <c r="F4" s="68" t="s">
        <v>620</v>
      </c>
      <c r="G4" s="68" t="s">
        <v>630</v>
      </c>
      <c r="H4" s="7" t="s">
        <v>658</v>
      </c>
      <c r="I4" s="71">
        <v>43921</v>
      </c>
      <c r="J4" s="21"/>
      <c r="K4" s="21"/>
      <c r="L4" s="21"/>
      <c r="M4" s="21"/>
      <c r="N4" s="21"/>
      <c r="O4" s="21"/>
      <c r="P4" s="21"/>
      <c r="Q4" s="92"/>
      <c r="R4" s="21"/>
      <c r="S4" s="21"/>
      <c r="T4" s="21"/>
      <c r="U4" s="21"/>
      <c r="V4" s="21"/>
      <c r="W4" s="16" t="s">
        <v>862</v>
      </c>
      <c r="X4" s="27" t="s">
        <v>862</v>
      </c>
      <c r="Y4" s="27" t="s">
        <v>862</v>
      </c>
      <c r="Z4" s="27" t="s">
        <v>862</v>
      </c>
      <c r="AA4" s="12"/>
      <c r="AB4" s="28"/>
      <c r="AC4" s="56"/>
      <c r="AD4" s="33"/>
      <c r="AE4" s="33"/>
      <c r="AF4" s="33"/>
      <c r="AG4" s="64"/>
      <c r="AH4" s="33"/>
      <c r="AI4" s="33"/>
      <c r="AJ4" s="33"/>
      <c r="AK4" s="43" t="s">
        <v>904</v>
      </c>
      <c r="AL4" s="43" t="s">
        <v>889</v>
      </c>
      <c r="AM4" s="43" t="s">
        <v>915</v>
      </c>
    </row>
    <row r="5" spans="1:39">
      <c r="A5" s="66" t="s">
        <v>13</v>
      </c>
      <c r="B5" s="68" t="s">
        <v>239</v>
      </c>
      <c r="C5" s="68" t="s">
        <v>202</v>
      </c>
      <c r="D5" s="68" t="s">
        <v>230</v>
      </c>
      <c r="E5" s="68" t="s">
        <v>408</v>
      </c>
      <c r="F5" s="68" t="s">
        <v>629</v>
      </c>
      <c r="G5" s="68" t="s">
        <v>878</v>
      </c>
      <c r="H5" s="7" t="s">
        <v>658</v>
      </c>
      <c r="I5" s="71">
        <v>43921</v>
      </c>
      <c r="J5" s="21" t="s">
        <v>653</v>
      </c>
      <c r="K5" s="21" t="s">
        <v>650</v>
      </c>
      <c r="L5" s="21" t="s">
        <v>653</v>
      </c>
      <c r="M5" s="21" t="s">
        <v>653</v>
      </c>
      <c r="N5" s="21" t="s">
        <v>653</v>
      </c>
      <c r="O5" s="21" t="s">
        <v>653</v>
      </c>
      <c r="P5" s="21" t="s">
        <v>653</v>
      </c>
      <c r="Q5" s="92"/>
      <c r="R5" s="16" t="s">
        <v>925</v>
      </c>
      <c r="S5" s="21" t="s">
        <v>924</v>
      </c>
      <c r="T5" s="21">
        <v>346</v>
      </c>
      <c r="U5" s="107">
        <v>44079</v>
      </c>
      <c r="V5" s="21" t="s">
        <v>1064</v>
      </c>
      <c r="W5" s="16" t="s">
        <v>862</v>
      </c>
      <c r="X5" s="27" t="s">
        <v>861</v>
      </c>
      <c r="Y5" s="27" t="s">
        <v>862</v>
      </c>
      <c r="Z5" s="27" t="s">
        <v>862</v>
      </c>
      <c r="AA5" s="12"/>
      <c r="AB5" s="28"/>
      <c r="AC5" s="56"/>
      <c r="AD5" s="33"/>
      <c r="AE5" s="33"/>
      <c r="AF5" s="33"/>
      <c r="AG5" s="64"/>
      <c r="AH5" s="33"/>
      <c r="AI5" s="33"/>
      <c r="AJ5" s="33"/>
      <c r="AK5" s="43" t="s">
        <v>904</v>
      </c>
      <c r="AL5" s="44" t="s">
        <v>890</v>
      </c>
      <c r="AM5" s="45" t="s">
        <v>905</v>
      </c>
    </row>
    <row r="6" spans="1:39">
      <c r="A6" s="66" t="s">
        <v>13</v>
      </c>
      <c r="B6" s="68" t="s">
        <v>239</v>
      </c>
      <c r="C6" s="68" t="s">
        <v>203</v>
      </c>
      <c r="D6" s="68" t="s">
        <v>230</v>
      </c>
      <c r="E6" s="68" t="s">
        <v>409</v>
      </c>
      <c r="F6" s="68" t="s">
        <v>620</v>
      </c>
      <c r="G6" s="68" t="s">
        <v>632</v>
      </c>
      <c r="H6" s="7" t="s">
        <v>658</v>
      </c>
      <c r="I6" s="71">
        <v>43921</v>
      </c>
      <c r="J6" s="21">
        <v>4230</v>
      </c>
      <c r="K6" s="21">
        <v>264</v>
      </c>
      <c r="L6" s="21">
        <v>0</v>
      </c>
      <c r="M6" s="81">
        <v>3600</v>
      </c>
      <c r="N6" s="81">
        <v>1224</v>
      </c>
      <c r="O6" s="81">
        <v>2100</v>
      </c>
      <c r="P6" s="81">
        <v>3000</v>
      </c>
      <c r="Q6" s="92"/>
      <c r="R6" s="21" t="s">
        <v>949</v>
      </c>
      <c r="S6" s="72" t="s">
        <v>924</v>
      </c>
      <c r="T6" s="72">
        <v>158</v>
      </c>
      <c r="U6" s="107">
        <v>44079</v>
      </c>
      <c r="V6" s="21" t="s">
        <v>950</v>
      </c>
      <c r="W6" s="16" t="s">
        <v>861</v>
      </c>
      <c r="X6" s="27" t="s">
        <v>862</v>
      </c>
      <c r="Y6" s="27" t="s">
        <v>862</v>
      </c>
      <c r="Z6" s="27" t="s">
        <v>862</v>
      </c>
      <c r="AA6" s="12" t="s">
        <v>1067</v>
      </c>
      <c r="AB6" s="28"/>
      <c r="AC6" s="56"/>
      <c r="AD6" s="33"/>
      <c r="AE6" s="33"/>
      <c r="AF6" s="33"/>
      <c r="AG6" s="64"/>
      <c r="AH6" s="33"/>
      <c r="AI6" s="33"/>
      <c r="AJ6" s="33"/>
      <c r="AK6" s="43" t="s">
        <v>904</v>
      </c>
      <c r="AL6" s="45" t="s">
        <v>891</v>
      </c>
      <c r="AM6" s="45" t="s">
        <v>906</v>
      </c>
    </row>
    <row r="7" spans="1:39">
      <c r="A7" s="66" t="s">
        <v>13</v>
      </c>
      <c r="B7" s="68" t="s">
        <v>239</v>
      </c>
      <c r="C7" s="68" t="s">
        <v>204</v>
      </c>
      <c r="D7" s="68" t="s">
        <v>230</v>
      </c>
      <c r="E7" s="68" t="s">
        <v>410</v>
      </c>
      <c r="F7" s="68" t="s">
        <v>623</v>
      </c>
      <c r="G7" s="68" t="s">
        <v>625</v>
      </c>
      <c r="H7" s="7" t="s">
        <v>658</v>
      </c>
      <c r="I7" s="71">
        <v>43921</v>
      </c>
      <c r="J7" s="21">
        <f>4230/2169252744*100</f>
        <v>1.9499802462852154E-4</v>
      </c>
      <c r="K7" s="163">
        <f>264/2169252744*100</f>
        <v>1.2170089480361631E-5</v>
      </c>
      <c r="L7" s="163">
        <f>0/2169252744*100</f>
        <v>0</v>
      </c>
      <c r="M7" s="163">
        <f>3600/2169252744*100</f>
        <v>1.6595576564129496E-4</v>
      </c>
      <c r="N7" s="163">
        <f>1224/2169252744*100</f>
        <v>5.6424960318040285E-5</v>
      </c>
      <c r="O7" s="163">
        <f>2100/2169252744*100</f>
        <v>9.6807529957422059E-5</v>
      </c>
      <c r="P7" s="163">
        <f>3000/2169252744*100</f>
        <v>1.382964713677458E-4</v>
      </c>
      <c r="Q7" s="163"/>
      <c r="R7" s="21" t="s">
        <v>949</v>
      </c>
      <c r="S7" s="72" t="s">
        <v>924</v>
      </c>
      <c r="T7" s="72">
        <v>158</v>
      </c>
      <c r="U7" s="107">
        <v>44079</v>
      </c>
      <c r="V7" s="21" t="s">
        <v>950</v>
      </c>
      <c r="W7" s="16" t="s">
        <v>861</v>
      </c>
      <c r="X7" s="27" t="s">
        <v>862</v>
      </c>
      <c r="Y7" s="27" t="s">
        <v>862</v>
      </c>
      <c r="Z7" s="27" t="s">
        <v>862</v>
      </c>
      <c r="AA7" s="12"/>
      <c r="AB7" s="28"/>
      <c r="AC7" s="56"/>
      <c r="AD7" s="33"/>
      <c r="AE7" s="33"/>
      <c r="AF7" s="33"/>
      <c r="AG7" s="64"/>
      <c r="AH7" s="33"/>
      <c r="AI7" s="33"/>
      <c r="AJ7" s="33"/>
      <c r="AK7" s="43" t="s">
        <v>904</v>
      </c>
      <c r="AL7" s="45" t="s">
        <v>892</v>
      </c>
      <c r="AM7" s="45" t="s">
        <v>907</v>
      </c>
    </row>
    <row r="8" spans="1:39">
      <c r="A8" s="66" t="s">
        <v>13</v>
      </c>
      <c r="B8" s="68" t="s">
        <v>238</v>
      </c>
      <c r="C8" s="68" t="s">
        <v>187</v>
      </c>
      <c r="D8" s="68" t="s">
        <v>230</v>
      </c>
      <c r="E8" s="31" t="s">
        <v>393</v>
      </c>
      <c r="F8" s="68" t="s">
        <v>620</v>
      </c>
      <c r="G8" s="68" t="s">
        <v>881</v>
      </c>
      <c r="H8" s="7" t="s">
        <v>658</v>
      </c>
      <c r="I8" s="71">
        <v>43921</v>
      </c>
      <c r="J8" s="96">
        <v>6251702</v>
      </c>
      <c r="K8" s="96">
        <v>430003</v>
      </c>
      <c r="L8" s="108">
        <v>3015626</v>
      </c>
      <c r="M8" s="96">
        <v>3240723</v>
      </c>
      <c r="N8" s="108">
        <v>3069131</v>
      </c>
      <c r="O8" s="108">
        <v>2957364</v>
      </c>
      <c r="P8" s="108">
        <v>2938575</v>
      </c>
      <c r="Q8" s="21"/>
      <c r="R8" s="21" t="s">
        <v>1015</v>
      </c>
      <c r="S8" s="72" t="s">
        <v>924</v>
      </c>
      <c r="T8" s="72" t="s">
        <v>1175</v>
      </c>
      <c r="U8" s="104">
        <v>44079</v>
      </c>
      <c r="V8" s="21" t="s">
        <v>994</v>
      </c>
      <c r="W8" s="16" t="s">
        <v>861</v>
      </c>
      <c r="X8" s="27" t="s">
        <v>862</v>
      </c>
      <c r="Y8" s="27" t="s">
        <v>862</v>
      </c>
      <c r="Z8" s="27" t="s">
        <v>862</v>
      </c>
      <c r="AA8" s="12" t="s">
        <v>1067</v>
      </c>
      <c r="AB8" s="28"/>
      <c r="AC8" s="56"/>
      <c r="AD8" s="33"/>
      <c r="AE8" s="33"/>
      <c r="AF8" s="33"/>
      <c r="AG8" s="64"/>
      <c r="AH8" s="33"/>
      <c r="AI8" s="33"/>
      <c r="AJ8" s="33"/>
      <c r="AK8" s="43" t="s">
        <v>904</v>
      </c>
      <c r="AL8" s="45" t="s">
        <v>893</v>
      </c>
      <c r="AM8" s="45" t="s">
        <v>908</v>
      </c>
    </row>
    <row r="9" spans="1:39">
      <c r="A9" s="66" t="s">
        <v>13</v>
      </c>
      <c r="B9" s="68" t="s">
        <v>238</v>
      </c>
      <c r="C9" s="68" t="s">
        <v>188</v>
      </c>
      <c r="D9" s="68" t="s">
        <v>230</v>
      </c>
      <c r="E9" s="31" t="s">
        <v>394</v>
      </c>
      <c r="F9" s="68" t="s">
        <v>620</v>
      </c>
      <c r="G9" s="68" t="s">
        <v>881</v>
      </c>
      <c r="H9" s="7" t="s">
        <v>658</v>
      </c>
      <c r="I9" s="71">
        <v>43921</v>
      </c>
      <c r="J9" s="21"/>
      <c r="K9" s="21"/>
      <c r="L9" s="160">
        <v>1327083</v>
      </c>
      <c r="M9" s="160">
        <v>1710817</v>
      </c>
      <c r="N9" s="160">
        <v>1350495</v>
      </c>
      <c r="O9" s="160">
        <v>1147273</v>
      </c>
      <c r="P9" s="160">
        <v>1076275</v>
      </c>
      <c r="Q9" s="21"/>
      <c r="R9" s="21" t="s">
        <v>1015</v>
      </c>
      <c r="S9" s="72" t="s">
        <v>924</v>
      </c>
      <c r="T9" s="72" t="s">
        <v>1175</v>
      </c>
      <c r="U9" s="104">
        <v>44079</v>
      </c>
      <c r="V9" s="21" t="s">
        <v>994</v>
      </c>
      <c r="W9" s="16" t="s">
        <v>861</v>
      </c>
      <c r="X9" s="27" t="s">
        <v>862</v>
      </c>
      <c r="Y9" s="27" t="s">
        <v>862</v>
      </c>
      <c r="Z9" s="27" t="s">
        <v>862</v>
      </c>
      <c r="AA9" s="12" t="s">
        <v>1067</v>
      </c>
      <c r="AB9" s="28"/>
      <c r="AC9" s="56"/>
      <c r="AD9" s="33"/>
      <c r="AE9" s="33"/>
      <c r="AF9" s="33"/>
      <c r="AG9" s="64"/>
      <c r="AH9" s="33"/>
      <c r="AI9" s="33"/>
      <c r="AJ9" s="33"/>
      <c r="AK9" s="43" t="s">
        <v>904</v>
      </c>
      <c r="AL9" s="45" t="s">
        <v>894</v>
      </c>
      <c r="AM9" s="45" t="s">
        <v>909</v>
      </c>
    </row>
    <row r="10" spans="1:39">
      <c r="A10" s="66" t="s">
        <v>13</v>
      </c>
      <c r="B10" s="68" t="s">
        <v>238</v>
      </c>
      <c r="C10" s="68" t="s">
        <v>189</v>
      </c>
      <c r="D10" s="68" t="s">
        <v>230</v>
      </c>
      <c r="E10" s="31" t="s">
        <v>395</v>
      </c>
      <c r="F10" s="68" t="s">
        <v>620</v>
      </c>
      <c r="G10" s="68" t="s">
        <v>881</v>
      </c>
      <c r="H10" s="7" t="s">
        <v>658</v>
      </c>
      <c r="I10" s="71">
        <v>43921</v>
      </c>
      <c r="J10" s="21">
        <v>4325216</v>
      </c>
      <c r="K10" s="21">
        <v>309306</v>
      </c>
      <c r="L10" s="108">
        <f>1900641+723750</f>
        <v>2624391</v>
      </c>
      <c r="M10" s="96">
        <f>1395178+777773</f>
        <v>2172951</v>
      </c>
      <c r="N10" s="108">
        <f>1490089+736592</f>
        <v>2226681</v>
      </c>
      <c r="O10" s="108">
        <f>1453342+709768</f>
        <v>2163110</v>
      </c>
      <c r="P10" s="108">
        <f>1792644+705257</f>
        <v>2497901</v>
      </c>
      <c r="Q10" s="21"/>
      <c r="R10" s="21" t="s">
        <v>1015</v>
      </c>
      <c r="S10" s="72" t="s">
        <v>924</v>
      </c>
      <c r="T10" s="72" t="s">
        <v>1175</v>
      </c>
      <c r="U10" s="104">
        <v>44079</v>
      </c>
      <c r="V10" s="21" t="s">
        <v>994</v>
      </c>
      <c r="W10" s="16" t="s">
        <v>861</v>
      </c>
      <c r="X10" s="27" t="s">
        <v>862</v>
      </c>
      <c r="Y10" s="27" t="s">
        <v>862</v>
      </c>
      <c r="Z10" s="27" t="s">
        <v>862</v>
      </c>
      <c r="AA10" s="12" t="s">
        <v>1067</v>
      </c>
      <c r="AB10" s="28"/>
      <c r="AC10" s="56"/>
      <c r="AD10" s="33"/>
      <c r="AE10" s="33"/>
      <c r="AF10" s="33"/>
      <c r="AG10" s="64"/>
      <c r="AH10" s="33"/>
      <c r="AI10" s="33"/>
      <c r="AJ10" s="33"/>
      <c r="AK10" s="43" t="s">
        <v>904</v>
      </c>
      <c r="AL10" s="45" t="s">
        <v>895</v>
      </c>
      <c r="AM10" s="45" t="s">
        <v>916</v>
      </c>
    </row>
    <row r="11" spans="1:39">
      <c r="A11" s="66" t="s">
        <v>13</v>
      </c>
      <c r="B11" s="68" t="s">
        <v>238</v>
      </c>
      <c r="C11" s="109" t="s">
        <v>191</v>
      </c>
      <c r="D11" s="68" t="s">
        <v>230</v>
      </c>
      <c r="E11" s="31" t="s">
        <v>397</v>
      </c>
      <c r="F11" s="68" t="s">
        <v>620</v>
      </c>
      <c r="G11" s="68" t="s">
        <v>881</v>
      </c>
      <c r="H11" s="7" t="s">
        <v>658</v>
      </c>
      <c r="I11" s="71">
        <v>43921</v>
      </c>
      <c r="J11" s="96">
        <v>10576918</v>
      </c>
      <c r="K11" s="96">
        <v>739309</v>
      </c>
      <c r="L11" s="108">
        <v>6967100</v>
      </c>
      <c r="M11" s="96">
        <v>7124491</v>
      </c>
      <c r="N11" s="108">
        <v>6646307</v>
      </c>
      <c r="O11" s="108">
        <v>6267747</v>
      </c>
      <c r="P11" s="108">
        <v>6512751</v>
      </c>
      <c r="Q11" s="21"/>
      <c r="R11" s="21" t="s">
        <v>1015</v>
      </c>
      <c r="S11" s="72" t="s">
        <v>924</v>
      </c>
      <c r="T11" s="72" t="s">
        <v>1175</v>
      </c>
      <c r="U11" s="104">
        <v>44079</v>
      </c>
      <c r="V11" s="21" t="s">
        <v>994</v>
      </c>
      <c r="W11" s="16" t="s">
        <v>861</v>
      </c>
      <c r="X11" s="27" t="s">
        <v>862</v>
      </c>
      <c r="Y11" s="27" t="s">
        <v>862</v>
      </c>
      <c r="Z11" s="27" t="s">
        <v>862</v>
      </c>
      <c r="AA11" s="12" t="s">
        <v>1067</v>
      </c>
      <c r="AB11" s="28"/>
      <c r="AC11" s="56"/>
      <c r="AD11" s="33"/>
      <c r="AE11" s="33"/>
      <c r="AF11" s="33"/>
      <c r="AG11" s="64"/>
      <c r="AH11" s="33"/>
      <c r="AI11" s="33"/>
      <c r="AJ11" s="33"/>
      <c r="AK11" s="45" t="s">
        <v>910</v>
      </c>
      <c r="AL11" s="45" t="s">
        <v>896</v>
      </c>
      <c r="AM11" s="45" t="s">
        <v>911</v>
      </c>
    </row>
    <row r="12" spans="1:39">
      <c r="A12" s="66" t="s">
        <v>13</v>
      </c>
      <c r="B12" s="68" t="s">
        <v>238</v>
      </c>
      <c r="C12" s="110" t="s">
        <v>190</v>
      </c>
      <c r="D12" s="68" t="s">
        <v>396</v>
      </c>
      <c r="E12" s="68" t="s">
        <v>593</v>
      </c>
      <c r="F12" s="68" t="s">
        <v>620</v>
      </c>
      <c r="G12" s="68" t="s">
        <v>632</v>
      </c>
      <c r="H12" s="7" t="s">
        <v>658</v>
      </c>
      <c r="I12" s="71">
        <v>43921</v>
      </c>
      <c r="J12" s="21"/>
      <c r="K12" s="21"/>
      <c r="L12" s="21"/>
      <c r="M12" s="21"/>
      <c r="N12" s="21"/>
      <c r="O12" s="21"/>
      <c r="P12" s="21"/>
      <c r="Q12" s="21"/>
      <c r="R12" s="21" t="s">
        <v>1015</v>
      </c>
      <c r="S12" s="72" t="s">
        <v>924</v>
      </c>
      <c r="T12" s="72" t="s">
        <v>1175</v>
      </c>
      <c r="U12" s="104">
        <v>44079</v>
      </c>
      <c r="V12" s="21" t="s">
        <v>994</v>
      </c>
      <c r="W12" s="16" t="s">
        <v>861</v>
      </c>
      <c r="X12" s="27" t="s">
        <v>862</v>
      </c>
      <c r="Y12" s="27" t="s">
        <v>862</v>
      </c>
      <c r="Z12" s="27" t="s">
        <v>862</v>
      </c>
      <c r="AA12" s="12" t="s">
        <v>1067</v>
      </c>
      <c r="AB12" s="28"/>
      <c r="AC12" s="56"/>
      <c r="AD12" s="33"/>
      <c r="AE12" s="33"/>
      <c r="AF12" s="33"/>
      <c r="AG12" s="64"/>
      <c r="AH12" s="33"/>
      <c r="AI12" s="33"/>
      <c r="AJ12" s="33"/>
      <c r="AK12" s="45" t="s">
        <v>910</v>
      </c>
      <c r="AL12" s="45" t="s">
        <v>897</v>
      </c>
      <c r="AM12" s="45" t="s">
        <v>912</v>
      </c>
    </row>
    <row r="13" spans="1:39" s="11" customFormat="1">
      <c r="A13" s="111" t="s">
        <v>3</v>
      </c>
      <c r="B13" s="111" t="s">
        <v>5</v>
      </c>
      <c r="C13" s="111" t="s">
        <v>4</v>
      </c>
      <c r="D13" s="111" t="s">
        <v>0</v>
      </c>
      <c r="E13" s="111" t="s">
        <v>649</v>
      </c>
      <c r="F13" s="111" t="s">
        <v>7</v>
      </c>
      <c r="G13" s="111" t="s">
        <v>8</v>
      </c>
      <c r="H13" s="111" t="s">
        <v>657</v>
      </c>
      <c r="I13" s="111" t="s">
        <v>917</v>
      </c>
      <c r="J13" s="111" t="s">
        <v>1063</v>
      </c>
      <c r="K13" s="111" t="s">
        <v>959</v>
      </c>
      <c r="L13" s="111" t="s">
        <v>960</v>
      </c>
      <c r="M13" s="111" t="s">
        <v>961</v>
      </c>
      <c r="N13" s="111" t="s">
        <v>962</v>
      </c>
      <c r="O13" s="111" t="s">
        <v>963</v>
      </c>
      <c r="P13" s="111" t="s">
        <v>964</v>
      </c>
      <c r="Q13" s="111" t="s">
        <v>965</v>
      </c>
      <c r="R13" s="17" t="s">
        <v>9</v>
      </c>
      <c r="S13" s="17" t="s">
        <v>1</v>
      </c>
      <c r="T13" s="17" t="s">
        <v>2</v>
      </c>
      <c r="U13" s="17" t="s">
        <v>10</v>
      </c>
      <c r="V13" s="17" t="s">
        <v>655</v>
      </c>
      <c r="W13" s="29" t="s">
        <v>654</v>
      </c>
      <c r="X13" s="29" t="s">
        <v>856</v>
      </c>
      <c r="Y13" s="29" t="s">
        <v>857</v>
      </c>
      <c r="Z13" s="29" t="s">
        <v>858</v>
      </c>
      <c r="AA13" s="29" t="s">
        <v>863</v>
      </c>
      <c r="AB13" s="29" t="s">
        <v>11</v>
      </c>
      <c r="AC13" s="55" t="s">
        <v>882</v>
      </c>
      <c r="AD13" s="41" t="s">
        <v>883</v>
      </c>
      <c r="AE13" s="41" t="s">
        <v>884</v>
      </c>
      <c r="AF13" s="41" t="s">
        <v>885</v>
      </c>
      <c r="AG13" s="38" t="s">
        <v>886</v>
      </c>
      <c r="AH13" s="38" t="s">
        <v>887</v>
      </c>
      <c r="AI13" s="38" t="s">
        <v>888</v>
      </c>
    </row>
    <row r="14" spans="1:39" s="87" customFormat="1" ht="22.15" customHeight="1">
      <c r="A14" s="6" t="s">
        <v>13</v>
      </c>
      <c r="B14" s="4" t="s">
        <v>239</v>
      </c>
      <c r="C14" s="4" t="s">
        <v>193</v>
      </c>
      <c r="D14" s="4" t="s">
        <v>230</v>
      </c>
      <c r="E14" s="4" t="s">
        <v>399</v>
      </c>
      <c r="F14" s="4" t="s">
        <v>629</v>
      </c>
      <c r="G14" s="4" t="s">
        <v>629</v>
      </c>
      <c r="H14" s="58" t="s">
        <v>659</v>
      </c>
      <c r="I14" s="112">
        <v>43555</v>
      </c>
      <c r="J14" s="72" t="s">
        <v>652</v>
      </c>
      <c r="K14" s="72" t="s">
        <v>651</v>
      </c>
      <c r="L14" s="72" t="s">
        <v>651</v>
      </c>
      <c r="M14" s="72" t="s">
        <v>651</v>
      </c>
      <c r="N14" s="72" t="s">
        <v>651</v>
      </c>
      <c r="O14" s="72" t="s">
        <v>651</v>
      </c>
      <c r="P14" s="72" t="s">
        <v>651</v>
      </c>
      <c r="Q14" s="72" t="s">
        <v>651</v>
      </c>
      <c r="R14" s="94"/>
      <c r="S14" s="94"/>
      <c r="T14" s="94"/>
      <c r="U14" s="94"/>
      <c r="V14" s="94"/>
      <c r="W14" s="113" t="s">
        <v>862</v>
      </c>
      <c r="X14" s="59" t="s">
        <v>862</v>
      </c>
      <c r="Y14" s="59" t="s">
        <v>862</v>
      </c>
      <c r="Z14" s="59" t="s">
        <v>862</v>
      </c>
      <c r="AB14" s="88"/>
      <c r="AC14" s="89"/>
      <c r="AD14" s="59"/>
      <c r="AE14" s="59"/>
      <c r="AF14" s="59"/>
      <c r="AG14" s="90"/>
      <c r="AH14" s="59"/>
      <c r="AI14" s="59"/>
      <c r="AJ14" s="59"/>
      <c r="AK14" s="91" t="s">
        <v>910</v>
      </c>
      <c r="AL14" s="91" t="s">
        <v>898</v>
      </c>
      <c r="AM14" s="91" t="s">
        <v>913</v>
      </c>
    </row>
    <row r="15" spans="1:39">
      <c r="A15" s="66" t="s">
        <v>13</v>
      </c>
      <c r="B15" s="68" t="s">
        <v>239</v>
      </c>
      <c r="C15" s="68" t="s">
        <v>194</v>
      </c>
      <c r="D15" s="68" t="s">
        <v>230</v>
      </c>
      <c r="E15" s="68" t="s">
        <v>400</v>
      </c>
      <c r="F15" s="68" t="s">
        <v>629</v>
      </c>
      <c r="G15" s="68" t="s">
        <v>877</v>
      </c>
      <c r="H15" s="7" t="s">
        <v>659</v>
      </c>
      <c r="I15" s="71">
        <v>43555</v>
      </c>
      <c r="J15" s="93" t="s">
        <v>651</v>
      </c>
      <c r="K15" s="93" t="s">
        <v>651</v>
      </c>
      <c r="L15" s="93" t="s">
        <v>651</v>
      </c>
      <c r="M15" s="93" t="s">
        <v>651</v>
      </c>
      <c r="N15" s="93" t="s">
        <v>651</v>
      </c>
      <c r="O15" s="93" t="s">
        <v>651</v>
      </c>
      <c r="P15" s="93" t="s">
        <v>651</v>
      </c>
      <c r="Q15" s="93" t="s">
        <v>651</v>
      </c>
      <c r="R15" s="16" t="s">
        <v>1065</v>
      </c>
      <c r="S15" s="21" t="s">
        <v>927</v>
      </c>
      <c r="T15" s="21">
        <v>339</v>
      </c>
      <c r="U15" s="107">
        <v>43677</v>
      </c>
      <c r="V15" s="21" t="s">
        <v>1064</v>
      </c>
      <c r="W15" s="16" t="s">
        <v>861</v>
      </c>
      <c r="X15" s="27" t="s">
        <v>861</v>
      </c>
      <c r="Y15" s="27" t="s">
        <v>861</v>
      </c>
      <c r="Z15" s="27" t="s">
        <v>861</v>
      </c>
      <c r="AA15" s="12"/>
      <c r="AB15" s="28"/>
      <c r="AC15" s="56"/>
      <c r="AD15" s="33"/>
      <c r="AE15" s="33"/>
      <c r="AF15" s="33"/>
      <c r="AG15" s="64"/>
      <c r="AH15" s="33"/>
      <c r="AI15" s="33"/>
      <c r="AJ15" s="33"/>
      <c r="AK15" s="45" t="s">
        <v>910</v>
      </c>
      <c r="AL15" s="45" t="s">
        <v>899</v>
      </c>
      <c r="AM15" s="45" t="s">
        <v>914</v>
      </c>
    </row>
    <row r="16" spans="1:39">
      <c r="A16" s="66" t="s">
        <v>13</v>
      </c>
      <c r="B16" s="68" t="s">
        <v>239</v>
      </c>
      <c r="C16" s="68" t="s">
        <v>201</v>
      </c>
      <c r="D16" s="68" t="s">
        <v>230</v>
      </c>
      <c r="E16" s="68" t="s">
        <v>407</v>
      </c>
      <c r="F16" s="68" t="s">
        <v>620</v>
      </c>
      <c r="G16" s="68" t="s">
        <v>630</v>
      </c>
      <c r="H16" s="7" t="s">
        <v>659</v>
      </c>
      <c r="I16" s="71">
        <v>43555</v>
      </c>
      <c r="J16" s="21"/>
      <c r="K16" s="21"/>
      <c r="L16" s="21"/>
      <c r="M16" s="21"/>
      <c r="N16" s="21"/>
      <c r="O16" s="21"/>
      <c r="P16" s="21"/>
      <c r="Q16" s="21"/>
      <c r="R16" s="21"/>
      <c r="S16" s="21"/>
      <c r="T16" s="21"/>
      <c r="U16" s="21"/>
      <c r="V16" s="114"/>
      <c r="W16" s="16" t="s">
        <v>862</v>
      </c>
      <c r="X16" s="27" t="s">
        <v>862</v>
      </c>
      <c r="Y16" s="27" t="s">
        <v>862</v>
      </c>
      <c r="Z16" s="27" t="s">
        <v>862</v>
      </c>
      <c r="AA16" s="12"/>
      <c r="AB16" s="28"/>
      <c r="AC16" s="56"/>
      <c r="AD16" s="33"/>
      <c r="AE16" s="33"/>
      <c r="AF16" s="33"/>
      <c r="AG16" s="64"/>
      <c r="AH16" s="33"/>
      <c r="AI16" s="33"/>
      <c r="AJ16" s="33"/>
      <c r="AK16" s="33"/>
      <c r="AL16" s="33"/>
      <c r="AM16" s="33"/>
    </row>
    <row r="17" spans="1:39">
      <c r="A17" s="66" t="s">
        <v>13</v>
      </c>
      <c r="B17" s="68" t="s">
        <v>239</v>
      </c>
      <c r="C17" s="68" t="s">
        <v>202</v>
      </c>
      <c r="D17" s="68" t="s">
        <v>230</v>
      </c>
      <c r="E17" s="68" t="s">
        <v>408</v>
      </c>
      <c r="F17" s="68" t="s">
        <v>629</v>
      </c>
      <c r="G17" s="68" t="s">
        <v>878</v>
      </c>
      <c r="H17" s="7" t="s">
        <v>659</v>
      </c>
      <c r="I17" s="71">
        <v>43555</v>
      </c>
      <c r="J17" s="21" t="s">
        <v>653</v>
      </c>
      <c r="K17" s="21" t="s">
        <v>653</v>
      </c>
      <c r="L17" s="21" t="s">
        <v>653</v>
      </c>
      <c r="M17" s="21" t="s">
        <v>653</v>
      </c>
      <c r="N17" s="21" t="s">
        <v>653</v>
      </c>
      <c r="O17" s="21" t="s">
        <v>653</v>
      </c>
      <c r="P17" s="21" t="s">
        <v>653</v>
      </c>
      <c r="Q17" s="21" t="s">
        <v>653</v>
      </c>
      <c r="R17" s="16" t="s">
        <v>1065</v>
      </c>
      <c r="S17" s="21" t="s">
        <v>927</v>
      </c>
      <c r="T17" s="21">
        <v>339</v>
      </c>
      <c r="U17" s="107">
        <v>43677</v>
      </c>
      <c r="V17" s="21" t="s">
        <v>1064</v>
      </c>
      <c r="W17" s="16" t="s">
        <v>862</v>
      </c>
      <c r="X17" s="27" t="s">
        <v>861</v>
      </c>
      <c r="Y17" s="27" t="s">
        <v>862</v>
      </c>
      <c r="Z17" s="27" t="s">
        <v>862</v>
      </c>
      <c r="AA17" s="12"/>
      <c r="AB17" s="28"/>
      <c r="AC17" s="56"/>
      <c r="AD17" s="33"/>
      <c r="AE17" s="33"/>
      <c r="AF17" s="33"/>
      <c r="AG17" s="64"/>
      <c r="AH17" s="33"/>
      <c r="AI17" s="33"/>
      <c r="AJ17" s="33"/>
      <c r="AK17" s="33"/>
      <c r="AL17" s="33"/>
      <c r="AM17" s="33"/>
    </row>
    <row r="18" spans="1:39">
      <c r="A18" s="66" t="s">
        <v>13</v>
      </c>
      <c r="B18" s="68" t="s">
        <v>239</v>
      </c>
      <c r="C18" s="68" t="s">
        <v>203</v>
      </c>
      <c r="D18" s="68" t="s">
        <v>230</v>
      </c>
      <c r="E18" s="68" t="s">
        <v>409</v>
      </c>
      <c r="F18" s="68" t="s">
        <v>620</v>
      </c>
      <c r="G18" s="68" t="s">
        <v>632</v>
      </c>
      <c r="H18" s="7" t="s">
        <v>659</v>
      </c>
      <c r="I18" s="71">
        <v>43555</v>
      </c>
      <c r="J18" s="21">
        <v>4230</v>
      </c>
      <c r="K18" s="81">
        <v>3600</v>
      </c>
      <c r="L18" s="81">
        <v>1224</v>
      </c>
      <c r="M18" s="81">
        <v>0</v>
      </c>
      <c r="N18" s="81">
        <v>2100</v>
      </c>
      <c r="O18" s="81">
        <v>3000</v>
      </c>
      <c r="P18" s="77">
        <v>600</v>
      </c>
      <c r="Q18" s="81">
        <v>0</v>
      </c>
      <c r="R18" s="21" t="s">
        <v>976</v>
      </c>
      <c r="S18" s="115" t="s">
        <v>927</v>
      </c>
      <c r="T18" s="72">
        <v>158</v>
      </c>
      <c r="U18" s="107">
        <v>43677</v>
      </c>
      <c r="V18" s="21" t="s">
        <v>950</v>
      </c>
      <c r="W18" s="16" t="s">
        <v>861</v>
      </c>
      <c r="X18" s="27" t="s">
        <v>862</v>
      </c>
      <c r="Y18" s="27" t="s">
        <v>862</v>
      </c>
      <c r="Z18" s="27" t="s">
        <v>862</v>
      </c>
      <c r="AA18" s="12" t="s">
        <v>1067</v>
      </c>
      <c r="AB18" s="28"/>
      <c r="AC18" s="56"/>
      <c r="AD18" s="12"/>
      <c r="AE18" s="12"/>
      <c r="AF18" s="12"/>
      <c r="AG18" s="64"/>
      <c r="AH18" s="12"/>
      <c r="AI18" s="12"/>
    </row>
    <row r="19" spans="1:39">
      <c r="A19" s="66" t="s">
        <v>13</v>
      </c>
      <c r="B19" s="68" t="s">
        <v>239</v>
      </c>
      <c r="C19" s="68" t="s">
        <v>204</v>
      </c>
      <c r="D19" s="68" t="s">
        <v>230</v>
      </c>
      <c r="E19" s="68" t="s">
        <v>410</v>
      </c>
      <c r="F19" s="68" t="s">
        <v>623</v>
      </c>
      <c r="G19" s="68" t="s">
        <v>625</v>
      </c>
      <c r="H19" s="7" t="s">
        <v>659</v>
      </c>
      <c r="I19" s="71">
        <v>43555</v>
      </c>
      <c r="J19" s="21">
        <f>4230/2169252744*100</f>
        <v>1.9499802462852154E-4</v>
      </c>
      <c r="K19" s="21">
        <f>3600/2169252744*100</f>
        <v>1.6595576564129496E-4</v>
      </c>
      <c r="L19" s="164">
        <f>1224/2169252744*100</f>
        <v>5.6424960318040285E-5</v>
      </c>
      <c r="M19" s="21">
        <f>0/2169252744*100</f>
        <v>0</v>
      </c>
      <c r="N19" s="163">
        <f>2100/2169252744*100</f>
        <v>9.6807529957422059E-5</v>
      </c>
      <c r="O19" s="163">
        <f>3000/2169252744*100</f>
        <v>1.382964713677458E-4</v>
      </c>
      <c r="P19" s="164">
        <f>600/2169252744*100</f>
        <v>2.7659294273549156E-5</v>
      </c>
      <c r="Q19" s="163">
        <v>0</v>
      </c>
      <c r="R19" s="21" t="s">
        <v>976</v>
      </c>
      <c r="S19" s="72" t="s">
        <v>927</v>
      </c>
      <c r="T19" s="72">
        <v>158</v>
      </c>
      <c r="U19" s="107">
        <v>43677</v>
      </c>
      <c r="V19" s="21" t="s">
        <v>950</v>
      </c>
      <c r="W19" s="16" t="s">
        <v>861</v>
      </c>
      <c r="X19" s="27" t="s">
        <v>862</v>
      </c>
      <c r="Y19" s="27" t="s">
        <v>862</v>
      </c>
      <c r="Z19" s="27" t="s">
        <v>862</v>
      </c>
      <c r="AA19" s="12"/>
      <c r="AB19" s="28"/>
      <c r="AC19" s="56"/>
      <c r="AD19" s="12"/>
      <c r="AE19" s="12"/>
      <c r="AF19" s="12"/>
      <c r="AG19" s="64"/>
      <c r="AH19" s="12"/>
      <c r="AI19" s="12"/>
    </row>
    <row r="20" spans="1:39">
      <c r="A20" s="66" t="s">
        <v>13</v>
      </c>
      <c r="B20" s="68" t="s">
        <v>238</v>
      </c>
      <c r="C20" s="68" t="s">
        <v>187</v>
      </c>
      <c r="D20" s="68" t="s">
        <v>230</v>
      </c>
      <c r="E20" s="31" t="s">
        <v>393</v>
      </c>
      <c r="F20" s="68" t="s">
        <v>620</v>
      </c>
      <c r="G20" s="68" t="s">
        <v>881</v>
      </c>
      <c r="H20" s="7" t="s">
        <v>659</v>
      </c>
      <c r="I20" s="71">
        <v>43555</v>
      </c>
      <c r="J20" s="96">
        <v>5560451</v>
      </c>
      <c r="K20" s="160">
        <v>2931630</v>
      </c>
      <c r="L20" s="81">
        <v>2776309</v>
      </c>
      <c r="M20" s="81">
        <v>2714034</v>
      </c>
      <c r="N20" s="81">
        <v>1419582</v>
      </c>
      <c r="O20" s="96">
        <v>830411</v>
      </c>
      <c r="P20" s="96">
        <v>1366510</v>
      </c>
      <c r="Q20" s="96">
        <v>269715</v>
      </c>
      <c r="R20" s="21" t="s">
        <v>1019</v>
      </c>
      <c r="S20" s="72" t="s">
        <v>927</v>
      </c>
      <c r="T20" s="72" t="s">
        <v>1176</v>
      </c>
      <c r="U20" s="104">
        <v>43677</v>
      </c>
      <c r="V20" s="21" t="s">
        <v>1020</v>
      </c>
      <c r="W20" s="16" t="s">
        <v>861</v>
      </c>
      <c r="X20" s="27" t="s">
        <v>862</v>
      </c>
      <c r="Y20" s="27" t="s">
        <v>862</v>
      </c>
      <c r="Z20" s="27" t="s">
        <v>862</v>
      </c>
      <c r="AA20" s="12" t="s">
        <v>1067</v>
      </c>
      <c r="AB20" s="28"/>
      <c r="AC20" s="56"/>
      <c r="AD20" s="12"/>
      <c r="AE20" s="12"/>
      <c r="AF20" s="12"/>
      <c r="AG20" s="64"/>
      <c r="AH20" s="12"/>
      <c r="AI20" s="12"/>
    </row>
    <row r="21" spans="1:39">
      <c r="A21" s="66" t="s">
        <v>13</v>
      </c>
      <c r="B21" s="68" t="s">
        <v>238</v>
      </c>
      <c r="C21" s="68" t="s">
        <v>188</v>
      </c>
      <c r="D21" s="68" t="s">
        <v>230</v>
      </c>
      <c r="E21" s="31" t="s">
        <v>394</v>
      </c>
      <c r="F21" s="68" t="s">
        <v>620</v>
      </c>
      <c r="G21" s="68" t="s">
        <v>881</v>
      </c>
      <c r="H21" s="7" t="s">
        <v>659</v>
      </c>
      <c r="I21" s="71">
        <v>43555</v>
      </c>
      <c r="J21" s="21">
        <v>0</v>
      </c>
      <c r="K21" s="108">
        <v>3990689</v>
      </c>
      <c r="L21" s="78">
        <v>3815967</v>
      </c>
      <c r="M21" s="78">
        <v>3079351</v>
      </c>
      <c r="N21" s="78">
        <v>2642725</v>
      </c>
      <c r="O21" s="96">
        <v>2001048</v>
      </c>
      <c r="P21" s="96">
        <v>3284489</v>
      </c>
      <c r="Q21" s="78">
        <v>0</v>
      </c>
      <c r="R21" s="21" t="s">
        <v>1019</v>
      </c>
      <c r="S21" s="72" t="s">
        <v>927</v>
      </c>
      <c r="T21" s="72" t="s">
        <v>1176</v>
      </c>
      <c r="U21" s="104">
        <v>43677</v>
      </c>
      <c r="V21" s="21" t="s">
        <v>1020</v>
      </c>
      <c r="W21" s="16" t="s">
        <v>861</v>
      </c>
      <c r="X21" s="27" t="s">
        <v>862</v>
      </c>
      <c r="Y21" s="27" t="s">
        <v>862</v>
      </c>
      <c r="Z21" s="27" t="s">
        <v>862</v>
      </c>
      <c r="AA21" s="12" t="s">
        <v>1067</v>
      </c>
      <c r="AB21" s="28"/>
      <c r="AC21" s="56"/>
      <c r="AD21" s="12"/>
      <c r="AE21" s="12"/>
      <c r="AF21" s="12"/>
      <c r="AG21" s="64"/>
      <c r="AH21" s="12"/>
      <c r="AI21" s="12"/>
    </row>
    <row r="22" spans="1:39">
      <c r="A22" s="66" t="s">
        <v>13</v>
      </c>
      <c r="B22" s="68" t="s">
        <v>238</v>
      </c>
      <c r="C22" s="68" t="s">
        <v>189</v>
      </c>
      <c r="D22" s="68" t="s">
        <v>230</v>
      </c>
      <c r="E22" s="31" t="s">
        <v>395</v>
      </c>
      <c r="F22" s="68" t="s">
        <v>620</v>
      </c>
      <c r="G22" s="68" t="s">
        <v>881</v>
      </c>
      <c r="H22" s="7" t="s">
        <v>659</v>
      </c>
      <c r="I22" s="71">
        <v>43555</v>
      </c>
      <c r="J22" s="21">
        <v>1586499</v>
      </c>
      <c r="K22" s="108">
        <f>2911169+703591</f>
        <v>3614760</v>
      </c>
      <c r="L22" s="81">
        <v>2876368</v>
      </c>
      <c r="M22" s="81">
        <v>2001928</v>
      </c>
      <c r="N22" s="81">
        <v>1313187</v>
      </c>
      <c r="O22" s="77">
        <v>711295</v>
      </c>
      <c r="P22" s="21">
        <v>13098009</v>
      </c>
      <c r="Q22" s="21">
        <f>64732+419370</f>
        <v>484102</v>
      </c>
      <c r="R22" s="21" t="s">
        <v>1019</v>
      </c>
      <c r="S22" s="72" t="s">
        <v>927</v>
      </c>
      <c r="T22" s="72" t="s">
        <v>1176</v>
      </c>
      <c r="U22" s="104">
        <v>43677</v>
      </c>
      <c r="V22" s="21" t="s">
        <v>1020</v>
      </c>
      <c r="W22" s="16" t="s">
        <v>861</v>
      </c>
      <c r="X22" s="27" t="s">
        <v>862</v>
      </c>
      <c r="Y22" s="27" t="s">
        <v>862</v>
      </c>
      <c r="Z22" s="27" t="s">
        <v>862</v>
      </c>
      <c r="AA22" s="12" t="s">
        <v>1067</v>
      </c>
      <c r="AB22" s="28"/>
      <c r="AC22" s="56"/>
      <c r="AD22" s="12"/>
      <c r="AE22" s="12"/>
      <c r="AF22" s="12"/>
      <c r="AG22" s="64"/>
      <c r="AH22" s="12"/>
      <c r="AI22" s="12"/>
    </row>
    <row r="23" spans="1:39">
      <c r="A23" s="66" t="s">
        <v>13</v>
      </c>
      <c r="B23" s="68" t="s">
        <v>238</v>
      </c>
      <c r="C23" s="109" t="s">
        <v>191</v>
      </c>
      <c r="D23" s="68" t="s">
        <v>230</v>
      </c>
      <c r="E23" s="31" t="s">
        <v>397</v>
      </c>
      <c r="F23" s="68" t="s">
        <v>620</v>
      </c>
      <c r="G23" s="68" t="s">
        <v>881</v>
      </c>
      <c r="H23" s="7" t="s">
        <v>659</v>
      </c>
      <c r="I23" s="71">
        <v>43555</v>
      </c>
      <c r="J23" s="96">
        <v>7146950</v>
      </c>
      <c r="K23" s="167">
        <v>10537079</v>
      </c>
      <c r="L23" s="108">
        <v>9468644</v>
      </c>
      <c r="M23" s="81">
        <v>7795313</v>
      </c>
      <c r="N23" s="81">
        <v>5375494</v>
      </c>
      <c r="O23" s="96">
        <v>3542754</v>
      </c>
      <c r="P23" s="96">
        <v>17749008</v>
      </c>
      <c r="Q23" s="96">
        <v>753817</v>
      </c>
      <c r="R23" s="21" t="s">
        <v>1019</v>
      </c>
      <c r="S23" s="72" t="s">
        <v>927</v>
      </c>
      <c r="T23" s="72" t="s">
        <v>1176</v>
      </c>
      <c r="U23" s="104">
        <v>43677</v>
      </c>
      <c r="V23" s="21" t="s">
        <v>1020</v>
      </c>
      <c r="W23" s="16" t="s">
        <v>861</v>
      </c>
      <c r="X23" s="27" t="s">
        <v>862</v>
      </c>
      <c r="Y23" s="27" t="s">
        <v>862</v>
      </c>
      <c r="Z23" s="27" t="s">
        <v>862</v>
      </c>
      <c r="AA23" s="12" t="s">
        <v>1067</v>
      </c>
      <c r="AB23" s="28"/>
      <c r="AC23" s="56"/>
      <c r="AD23" s="12"/>
      <c r="AE23" s="12"/>
      <c r="AF23" s="12"/>
      <c r="AG23" s="64"/>
      <c r="AH23" s="12"/>
      <c r="AI23" s="12"/>
    </row>
    <row r="24" spans="1:39">
      <c r="A24" s="66" t="s">
        <v>13</v>
      </c>
      <c r="B24" s="68" t="s">
        <v>238</v>
      </c>
      <c r="C24" s="110" t="s">
        <v>190</v>
      </c>
      <c r="D24" s="68" t="s">
        <v>396</v>
      </c>
      <c r="E24" s="68" t="s">
        <v>593</v>
      </c>
      <c r="F24" s="68" t="s">
        <v>620</v>
      </c>
      <c r="G24" s="68" t="s">
        <v>632</v>
      </c>
      <c r="H24" s="7" t="s">
        <v>659</v>
      </c>
      <c r="I24" s="71">
        <v>43555</v>
      </c>
      <c r="J24" s="21"/>
      <c r="K24" s="21"/>
      <c r="L24" s="21"/>
      <c r="M24" s="21"/>
      <c r="N24" s="21"/>
      <c r="O24" s="21"/>
      <c r="P24" s="21"/>
      <c r="Q24" s="21"/>
      <c r="R24" s="21" t="s">
        <v>1019</v>
      </c>
      <c r="S24" s="72" t="s">
        <v>927</v>
      </c>
      <c r="T24" s="72" t="s">
        <v>1176</v>
      </c>
      <c r="U24" s="104">
        <v>43677</v>
      </c>
      <c r="V24" s="21" t="s">
        <v>1020</v>
      </c>
      <c r="W24" s="16" t="s">
        <v>861</v>
      </c>
      <c r="X24" s="27" t="s">
        <v>862</v>
      </c>
      <c r="Y24" s="27" t="s">
        <v>862</v>
      </c>
      <c r="Z24" s="27" t="s">
        <v>862</v>
      </c>
      <c r="AA24" s="12" t="s">
        <v>1067</v>
      </c>
      <c r="AB24" s="28"/>
      <c r="AC24" s="56"/>
      <c r="AD24" s="12"/>
      <c r="AE24" s="12"/>
      <c r="AF24" s="12"/>
      <c r="AG24" s="64"/>
      <c r="AH24" s="12"/>
      <c r="AI24" s="12"/>
    </row>
    <row r="25" spans="1:39">
      <c r="O25" s="83"/>
      <c r="P25" s="12"/>
      <c r="W25" s="26"/>
      <c r="X25" s="26"/>
      <c r="Y25" s="26"/>
      <c r="Z25" s="26"/>
      <c r="AC25" s="56"/>
      <c r="AG25" s="51"/>
    </row>
    <row r="26" spans="1:39">
      <c r="AC26" s="56"/>
      <c r="AG26" s="51"/>
    </row>
    <row r="27" spans="1:39">
      <c r="AC27" s="56"/>
      <c r="AG27" s="51"/>
    </row>
    <row r="28" spans="1:39">
      <c r="AC28" s="56"/>
      <c r="AG28" s="51"/>
    </row>
    <row r="29" spans="1:39">
      <c r="AC29" s="56"/>
      <c r="AG29" s="51"/>
    </row>
    <row r="30" spans="1:39">
      <c r="AC30" s="56"/>
      <c r="AG30" s="51"/>
    </row>
    <row r="31" spans="1:39">
      <c r="AC31" s="56"/>
      <c r="AG31" s="51"/>
    </row>
    <row r="32" spans="1:39">
      <c r="AC32" s="56"/>
      <c r="AG32" s="51"/>
    </row>
    <row r="33" spans="29:33">
      <c r="AC33" s="56"/>
      <c r="AG33" s="51"/>
    </row>
    <row r="34" spans="29:33">
      <c r="AC34" s="56"/>
      <c r="AG34" s="51"/>
    </row>
    <row r="35" spans="29:33">
      <c r="AC35" s="56"/>
      <c r="AG35" s="51"/>
    </row>
    <row r="36" spans="29:33">
      <c r="AC36" s="56"/>
      <c r="AG36" s="51"/>
    </row>
    <row r="37" spans="29:33">
      <c r="AC37" s="56"/>
      <c r="AG37" s="51"/>
    </row>
    <row r="38" spans="29:33">
      <c r="AC38" s="56"/>
      <c r="AG38" s="51"/>
    </row>
    <row r="39" spans="29:33">
      <c r="AC39" s="56"/>
      <c r="AG39" s="51"/>
    </row>
    <row r="40" spans="29:33">
      <c r="AC40" s="56"/>
      <c r="AG40" s="51"/>
    </row>
    <row r="41" spans="29:33">
      <c r="AC41" s="56"/>
      <c r="AG41" s="51"/>
    </row>
    <row r="42" spans="29:33">
      <c r="AC42" s="56"/>
      <c r="AG42" s="51"/>
    </row>
    <row r="43" spans="29:33">
      <c r="AC43" s="56"/>
      <c r="AG43" s="51"/>
    </row>
    <row r="44" spans="29:33">
      <c r="AC44" s="56"/>
      <c r="AG44" s="51"/>
    </row>
    <row r="45" spans="29:33">
      <c r="AC45" s="56"/>
      <c r="AG45" s="51"/>
    </row>
    <row r="46" spans="29:33">
      <c r="AC46" s="56"/>
      <c r="AG46" s="51"/>
    </row>
    <row r="47" spans="29:33">
      <c r="AC47" s="56"/>
    </row>
    <row r="48" spans="29:33">
      <c r="AC48" s="56"/>
    </row>
    <row r="49" spans="29:29">
      <c r="AC49" s="56"/>
    </row>
    <row r="50" spans="29:29">
      <c r="AC50" s="56"/>
    </row>
    <row r="51" spans="29:29">
      <c r="AC51" s="56"/>
    </row>
    <row r="52" spans="29:29">
      <c r="AC52" s="56"/>
    </row>
    <row r="53" spans="29:29">
      <c r="AC53" s="56"/>
    </row>
    <row r="54" spans="29:29">
      <c r="AC54" s="56"/>
    </row>
    <row r="55" spans="29:29">
      <c r="AC55" s="56"/>
    </row>
    <row r="56" spans="29:29">
      <c r="AC56" s="56"/>
    </row>
    <row r="57" spans="29:29">
      <c r="AC57" s="56"/>
    </row>
    <row r="58" spans="29:29">
      <c r="AC58" s="56"/>
    </row>
    <row r="59" spans="29:29">
      <c r="AC59" s="56"/>
    </row>
    <row r="60" spans="29:29">
      <c r="AC60" s="56"/>
    </row>
    <row r="61" spans="29:29">
      <c r="AC61" s="56"/>
    </row>
    <row r="62" spans="29:29">
      <c r="AC62" s="56"/>
    </row>
    <row r="63" spans="29:29">
      <c r="AC63" s="56"/>
    </row>
    <row r="64" spans="29:29">
      <c r="AC64" s="56"/>
    </row>
    <row r="65" spans="29:29">
      <c r="AC65" s="56"/>
    </row>
    <row r="66" spans="29:29">
      <c r="AC66" s="56"/>
    </row>
    <row r="67" spans="29:29">
      <c r="AC67" s="56"/>
    </row>
    <row r="68" spans="29:29">
      <c r="AC68" s="56"/>
    </row>
    <row r="69" spans="29:29">
      <c r="AC69" s="56"/>
    </row>
    <row r="70" spans="29:29">
      <c r="AC70" s="56"/>
    </row>
    <row r="71" spans="29:29">
      <c r="AC71" s="56"/>
    </row>
    <row r="72" spans="29:29">
      <c r="AC72" s="56"/>
    </row>
    <row r="73" spans="29:29">
      <c r="AC73" s="56"/>
    </row>
    <row r="74" spans="29:29">
      <c r="AC74" s="56"/>
    </row>
    <row r="75" spans="29:29">
      <c r="AC75" s="56"/>
    </row>
    <row r="76" spans="29:29">
      <c r="AC76" s="56"/>
    </row>
    <row r="77" spans="29:29">
      <c r="AC77" s="56"/>
    </row>
    <row r="78" spans="29:29">
      <c r="AC78" s="56"/>
    </row>
    <row r="79" spans="29:29">
      <c r="AC79" s="56"/>
    </row>
    <row r="80" spans="29:29">
      <c r="AC80" s="56"/>
    </row>
    <row r="81" spans="29:29">
      <c r="AC81" s="56"/>
    </row>
    <row r="82" spans="29:29">
      <c r="AC82" s="56"/>
    </row>
    <row r="83" spans="29:29">
      <c r="AC83" s="56"/>
    </row>
    <row r="84" spans="29:29">
      <c r="AC84" s="56"/>
    </row>
    <row r="85" spans="29:29">
      <c r="AC85" s="56"/>
    </row>
    <row r="86" spans="29:29">
      <c r="AC86" s="56"/>
    </row>
    <row r="87" spans="29:29">
      <c r="AC87" s="56"/>
    </row>
    <row r="88" spans="29:29">
      <c r="AC88" s="56"/>
    </row>
    <row r="89" spans="29:29">
      <c r="AC89" s="56"/>
    </row>
    <row r="90" spans="29:29">
      <c r="AC90" s="56"/>
    </row>
    <row r="91" spans="29:29">
      <c r="AC91" s="56"/>
    </row>
    <row r="92" spans="29:29">
      <c r="AC92" s="56"/>
    </row>
    <row r="93" spans="29:29">
      <c r="AC93" s="56"/>
    </row>
    <row r="94" spans="29:29">
      <c r="AC94" s="56"/>
    </row>
    <row r="95" spans="29:29">
      <c r="AC95" s="56"/>
    </row>
    <row r="96" spans="29:29">
      <c r="AC96" s="56"/>
    </row>
    <row r="97" spans="29:29">
      <c r="AC97" s="56"/>
    </row>
    <row r="98" spans="29:29">
      <c r="AC98" s="56"/>
    </row>
    <row r="99" spans="29:29">
      <c r="AC99" s="56"/>
    </row>
    <row r="100" spans="29:29">
      <c r="AC100" s="56"/>
    </row>
    <row r="101" spans="29:29">
      <c r="AC101" s="56"/>
    </row>
    <row r="102" spans="29:29">
      <c r="AC102" s="56"/>
    </row>
    <row r="103" spans="29:29">
      <c r="AC103" s="56"/>
    </row>
    <row r="104" spans="29:29">
      <c r="AC104" s="56"/>
    </row>
    <row r="105" spans="29:29">
      <c r="AC105" s="56"/>
    </row>
    <row r="106" spans="29:29">
      <c r="AC106" s="56"/>
    </row>
    <row r="107" spans="29:29">
      <c r="AC107" s="56"/>
    </row>
    <row r="108" spans="29:29">
      <c r="AC108" s="56"/>
    </row>
    <row r="109" spans="29:29">
      <c r="AC109" s="56"/>
    </row>
    <row r="110" spans="29:29">
      <c r="AC110" s="56"/>
    </row>
    <row r="111" spans="29:29">
      <c r="AC111" s="56"/>
    </row>
    <row r="112" spans="29:29">
      <c r="AC112" s="56"/>
    </row>
    <row r="113" spans="29:29">
      <c r="AC113" s="56"/>
    </row>
    <row r="114" spans="29:29">
      <c r="AC114" s="56"/>
    </row>
    <row r="115" spans="29:29">
      <c r="AC115" s="56"/>
    </row>
    <row r="116" spans="29:29">
      <c r="AC116" s="56"/>
    </row>
    <row r="117" spans="29:29">
      <c r="AC117" s="56"/>
    </row>
    <row r="118" spans="29:29">
      <c r="AC118" s="56"/>
    </row>
    <row r="119" spans="29:29">
      <c r="AC119" s="56"/>
    </row>
    <row r="120" spans="29:29">
      <c r="AC120" s="56"/>
    </row>
    <row r="121" spans="29:29">
      <c r="AC121" s="56"/>
    </row>
    <row r="122" spans="29:29">
      <c r="AC122" s="56"/>
    </row>
    <row r="123" spans="29:29">
      <c r="AC123" s="56"/>
    </row>
    <row r="124" spans="29:29">
      <c r="AC124" s="56"/>
    </row>
    <row r="125" spans="29:29">
      <c r="AC125" s="56"/>
    </row>
    <row r="126" spans="29:29">
      <c r="AC126" s="56"/>
    </row>
    <row r="127" spans="29:29">
      <c r="AC127" s="56"/>
    </row>
    <row r="128" spans="29:29">
      <c r="AC128" s="56"/>
    </row>
    <row r="129" spans="29:29">
      <c r="AC129" s="56"/>
    </row>
    <row r="130" spans="29:29">
      <c r="AC130" s="56"/>
    </row>
    <row r="131" spans="29:29">
      <c r="AC131" s="56"/>
    </row>
    <row r="132" spans="29:29">
      <c r="AC132" s="56"/>
    </row>
    <row r="133" spans="29:29">
      <c r="AC133" s="56"/>
    </row>
    <row r="134" spans="29:29">
      <c r="AC134" s="56"/>
    </row>
    <row r="135" spans="29:29">
      <c r="AC135" s="56"/>
    </row>
    <row r="136" spans="29:29">
      <c r="AC136" s="56"/>
    </row>
    <row r="137" spans="29:29">
      <c r="AC137" s="56"/>
    </row>
    <row r="138" spans="29:29">
      <c r="AC138" s="56"/>
    </row>
    <row r="139" spans="29:29">
      <c r="AC139" s="56"/>
    </row>
    <row r="140" spans="29:29">
      <c r="AC140" s="56"/>
    </row>
    <row r="141" spans="29:29">
      <c r="AC141" s="56"/>
    </row>
    <row r="142" spans="29:29">
      <c r="AC142" s="56"/>
    </row>
    <row r="143" spans="29:29">
      <c r="AC143" s="56"/>
    </row>
    <row r="144" spans="29:29">
      <c r="AC144" s="56"/>
    </row>
    <row r="145" spans="29:29">
      <c r="AC145" s="56"/>
    </row>
    <row r="146" spans="29:29">
      <c r="AC146" s="56"/>
    </row>
    <row r="147" spans="29:29">
      <c r="AC147" s="56"/>
    </row>
    <row r="148" spans="29:29">
      <c r="AC148" s="56"/>
    </row>
    <row r="149" spans="29:29">
      <c r="AC149" s="56"/>
    </row>
    <row r="150" spans="29:29">
      <c r="AC150" s="56"/>
    </row>
    <row r="151" spans="29:29">
      <c r="AC151" s="56"/>
    </row>
    <row r="152" spans="29:29">
      <c r="AC152" s="56"/>
    </row>
  </sheetData>
  <mergeCells count="1">
    <mergeCell ref="AK1:AM1"/>
  </mergeCells>
  <phoneticPr fontId="2" type="noConversion"/>
  <conditionalFormatting sqref="C12">
    <cfRule type="duplicateValues" dxfId="27" priority="23"/>
    <cfRule type="duplicateValues" dxfId="26" priority="24"/>
  </conditionalFormatting>
  <conditionalFormatting sqref="D12">
    <cfRule type="duplicateValues" dxfId="25" priority="21"/>
  </conditionalFormatting>
  <conditionalFormatting sqref="D12">
    <cfRule type="duplicateValues" dxfId="24" priority="22"/>
  </conditionalFormatting>
  <conditionalFormatting sqref="D12">
    <cfRule type="duplicateValues" dxfId="23" priority="20"/>
  </conditionalFormatting>
  <conditionalFormatting sqref="E12">
    <cfRule type="duplicateValues" dxfId="22" priority="19"/>
  </conditionalFormatting>
  <conditionalFormatting sqref="C24">
    <cfRule type="duplicateValues" dxfId="21" priority="17"/>
    <cfRule type="duplicateValues" dxfId="20" priority="18"/>
  </conditionalFormatting>
  <conditionalFormatting sqref="D24">
    <cfRule type="duplicateValues" dxfId="19" priority="15"/>
  </conditionalFormatting>
  <conditionalFormatting sqref="D24">
    <cfRule type="duplicateValues" dxfId="18" priority="16"/>
  </conditionalFormatting>
  <conditionalFormatting sqref="D24">
    <cfRule type="duplicateValues" dxfId="17" priority="14"/>
  </conditionalFormatting>
  <conditionalFormatting sqref="E24">
    <cfRule type="duplicateValues" dxfId="16" priority="13"/>
  </conditionalFormatting>
  <dataValidations count="5">
    <dataValidation type="decimal" operator="greaterThanOrEqual" allowBlank="1" showInputMessage="1" showErrorMessage="1" prompt="Input data in millions._x000a_If in crores, divide by 1000000" sqref="Q10:Q11">
      <formula1>0</formula1>
    </dataValidation>
    <dataValidation type="decimal" operator="greaterThanOrEqual" allowBlank="1" showInputMessage="1" showErrorMessage="1" sqref="J12:Q12 Q7 J24:Q24 J4:P4 J16:Q16">
      <formula1>0</formula1>
    </dataValidation>
    <dataValidation type="list" allowBlank="1" showInputMessage="1" showErrorMessage="1" sqref="AG2:AG12 AG14:AG46">
      <formula1>"Error accepted, Error not accepted"</formula1>
    </dataValidation>
    <dataValidation type="list" allowBlank="1" showInputMessage="1" showErrorMessage="1" sqref="J2:P2 J14:Q14">
      <formula1>"Y, N"</formula1>
    </dataValidation>
    <dataValidation operator="greaterThanOrEqual" allowBlank="1" showInputMessage="1" showErrorMessage="1" sqref="J7:P7 J19:Q19"/>
  </dataValidations>
  <hyperlinks>
    <hyperlink ref="S18" r:id="rId1"/>
  </hyperlinks>
  <pageMargins left="0.7" right="0.7" top="0.75" bottom="0.75" header="0.3" footer="0.3"/>
  <pageSetup paperSize="9" orientation="portrait" horizontalDpi="0" verticalDpi="0"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industry'!$C$3:$C$4</xm:f>
          </x14:formula1>
          <xm:sqref>W14:Z25 W2:Z12 AC2:AC12 AC14:AC152</xm:sqref>
        </x14:dataValidation>
        <x14:dataValidation type="list" allowBlank="1" showInputMessage="1" showErrorMessage="1">
          <x14:formula1>
            <xm:f>'NIC industry'!$G$3:$G$13</xm:f>
          </x14:formula1>
          <xm:sqref>AD2:AD12 AD14:AD17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opLeftCell="B1" workbookViewId="0">
      <selection activeCell="J26" sqref="J26"/>
    </sheetView>
  </sheetViews>
  <sheetFormatPr defaultColWidth="10.75" defaultRowHeight="15.75"/>
  <cols>
    <col min="1" max="1" width="28.75" style="2" customWidth="1"/>
    <col min="2" max="2" width="30.25" style="2" customWidth="1"/>
    <col min="3" max="3" width="15" style="2" hidden="1" customWidth="1"/>
    <col min="4" max="4" width="10.75" style="2"/>
    <col min="5" max="5" width="30.25" style="2" customWidth="1"/>
    <col min="6" max="6" width="46.25" style="2" customWidth="1"/>
    <col min="7" max="7" width="10.75" style="2"/>
    <col min="8" max="8" width="25.5" style="2" customWidth="1"/>
    <col min="9" max="9" width="21.25" style="2" customWidth="1"/>
    <col min="10" max="10" width="39.5" style="2" customWidth="1"/>
    <col min="11" max="13" width="38" style="2" customWidth="1"/>
    <col min="14" max="16384" width="10.75" style="2"/>
  </cols>
  <sheetData>
    <row r="1" spans="1:12">
      <c r="A1" s="10" t="s">
        <v>3</v>
      </c>
      <c r="B1" s="10" t="s">
        <v>5</v>
      </c>
      <c r="C1" s="10" t="s">
        <v>6</v>
      </c>
      <c r="D1" s="10" t="s">
        <v>4</v>
      </c>
      <c r="E1" s="10" t="s">
        <v>0</v>
      </c>
      <c r="F1" s="9" t="s">
        <v>649</v>
      </c>
      <c r="G1" s="10" t="s">
        <v>7</v>
      </c>
      <c r="H1" s="10" t="s">
        <v>8</v>
      </c>
      <c r="I1" s="10" t="s">
        <v>657</v>
      </c>
      <c r="J1" s="10" t="s">
        <v>648</v>
      </c>
    </row>
    <row r="2" spans="1:12" ht="30">
      <c r="A2" s="6" t="s">
        <v>13</v>
      </c>
      <c r="B2" s="4" t="s">
        <v>232</v>
      </c>
      <c r="C2" s="4" t="s">
        <v>240</v>
      </c>
      <c r="D2" s="3" t="s">
        <v>29</v>
      </c>
      <c r="E2" s="4" t="s">
        <v>255</v>
      </c>
      <c r="F2" s="13" t="s">
        <v>447</v>
      </c>
      <c r="G2" s="5" t="s">
        <v>620</v>
      </c>
      <c r="H2" s="5" t="s">
        <v>635</v>
      </c>
      <c r="I2" s="7" t="s">
        <v>658</v>
      </c>
      <c r="J2" s="72">
        <f>COUNTIF('Matrix datapoints - Direc'!J21:V21, "Y")</f>
        <v>5</v>
      </c>
      <c r="L2" s="26"/>
    </row>
    <row r="3" spans="1:12" ht="30">
      <c r="A3" s="6" t="s">
        <v>13</v>
      </c>
      <c r="B3" s="4" t="s">
        <v>233</v>
      </c>
      <c r="C3" s="4" t="s">
        <v>240</v>
      </c>
      <c r="D3" s="3" t="s">
        <v>33</v>
      </c>
      <c r="E3" s="4" t="s">
        <v>259</v>
      </c>
      <c r="F3" s="4" t="s">
        <v>451</v>
      </c>
      <c r="G3" s="5" t="s">
        <v>620</v>
      </c>
      <c r="H3" s="5" t="s">
        <v>641</v>
      </c>
      <c r="I3" s="7" t="s">
        <v>658</v>
      </c>
      <c r="J3" s="106">
        <f>SUM('Matrix datapoints - Direc'!J27:V27)</f>
        <v>20101419</v>
      </c>
    </row>
    <row r="4" spans="1:12" ht="45">
      <c r="A4" s="6" t="s">
        <v>13</v>
      </c>
      <c r="B4" s="4" t="s">
        <v>233</v>
      </c>
      <c r="C4" s="4" t="s">
        <v>240</v>
      </c>
      <c r="D4" s="3" t="s">
        <v>35</v>
      </c>
      <c r="E4" s="4" t="s">
        <v>261</v>
      </c>
      <c r="F4" s="4" t="s">
        <v>453</v>
      </c>
      <c r="G4" s="5" t="s">
        <v>620</v>
      </c>
      <c r="H4" s="5" t="s">
        <v>641</v>
      </c>
      <c r="I4" s="7" t="s">
        <v>658</v>
      </c>
      <c r="J4" s="106">
        <f>SUM('Matrix datapoints - Direc'!J28:V28)</f>
        <v>6611943</v>
      </c>
    </row>
    <row r="5" spans="1:12" ht="30">
      <c r="A5" s="6" t="s">
        <v>13</v>
      </c>
      <c r="B5" s="4" t="s">
        <v>233</v>
      </c>
      <c r="C5" s="4" t="s">
        <v>240</v>
      </c>
      <c r="D5" s="3" t="s">
        <v>37</v>
      </c>
      <c r="E5" s="4" t="s">
        <v>263</v>
      </c>
      <c r="F5" s="4" t="s">
        <v>455</v>
      </c>
      <c r="G5" s="5" t="s">
        <v>620</v>
      </c>
      <c r="H5" s="5" t="s">
        <v>641</v>
      </c>
      <c r="I5" s="7" t="s">
        <v>658</v>
      </c>
      <c r="J5" s="106">
        <f>SUM('Matrix datapoints - Direc'!J29:V29)</f>
        <v>11685034</v>
      </c>
    </row>
    <row r="6" spans="1:12" ht="30">
      <c r="A6" s="6" t="s">
        <v>13</v>
      </c>
      <c r="B6" s="4" t="s">
        <v>233</v>
      </c>
      <c r="C6" s="4" t="s">
        <v>240</v>
      </c>
      <c r="D6" s="3" t="s">
        <v>39</v>
      </c>
      <c r="E6" s="4" t="s">
        <v>265</v>
      </c>
      <c r="F6" s="4" t="s">
        <v>457</v>
      </c>
      <c r="G6" s="5" t="s">
        <v>620</v>
      </c>
      <c r="H6" s="5" t="s">
        <v>641</v>
      </c>
      <c r="I6" s="7" t="s">
        <v>658</v>
      </c>
      <c r="J6" s="72">
        <f>SUM('Matrix datapoints - Direc'!J30:V30)</f>
        <v>0</v>
      </c>
    </row>
    <row r="7" spans="1:12" ht="30">
      <c r="A7" s="6" t="s">
        <v>13</v>
      </c>
      <c r="B7" s="4" t="s">
        <v>233</v>
      </c>
      <c r="C7" s="4" t="s">
        <v>240</v>
      </c>
      <c r="D7" s="3" t="s">
        <v>41</v>
      </c>
      <c r="E7" s="4" t="s">
        <v>267</v>
      </c>
      <c r="F7" s="4" t="s">
        <v>459</v>
      </c>
      <c r="G7" s="5" t="s">
        <v>620</v>
      </c>
      <c r="H7" s="5" t="s">
        <v>641</v>
      </c>
      <c r="I7" s="7" t="s">
        <v>658</v>
      </c>
      <c r="J7" s="72">
        <f>SUM('Matrix datapoints - Direc'!J31:V31)</f>
        <v>0</v>
      </c>
    </row>
    <row r="8" spans="1:12" ht="30">
      <c r="A8" s="6" t="s">
        <v>13</v>
      </c>
      <c r="B8" s="4" t="s">
        <v>233</v>
      </c>
      <c r="C8" s="4" t="s">
        <v>240</v>
      </c>
      <c r="D8" s="3" t="s">
        <v>43</v>
      </c>
      <c r="E8" s="4" t="s">
        <v>269</v>
      </c>
      <c r="F8" s="4" t="s">
        <v>461</v>
      </c>
      <c r="G8" s="5" t="s">
        <v>620</v>
      </c>
      <c r="H8" s="5" t="s">
        <v>641</v>
      </c>
      <c r="I8" s="7" t="s">
        <v>658</v>
      </c>
      <c r="J8" s="106">
        <f>SUM('Matrix datapoints - Direc'!J32:V32)</f>
        <v>38398396</v>
      </c>
    </row>
    <row r="9" spans="1:12" ht="30">
      <c r="A9" s="6" t="s">
        <v>13</v>
      </c>
      <c r="B9" s="4" t="s">
        <v>234</v>
      </c>
      <c r="C9" s="4" t="s">
        <v>240</v>
      </c>
      <c r="D9" s="3" t="s">
        <v>55</v>
      </c>
      <c r="E9" s="4" t="s">
        <v>276</v>
      </c>
      <c r="F9" s="4" t="s">
        <v>471</v>
      </c>
      <c r="G9" s="5" t="s">
        <v>620</v>
      </c>
      <c r="H9" s="5" t="s">
        <v>635</v>
      </c>
      <c r="I9" s="7" t="s">
        <v>658</v>
      </c>
      <c r="J9" s="72">
        <f>COUNTIF('Matrix datapoints - Direc'!J5:V5, "F")</f>
        <v>1</v>
      </c>
    </row>
    <row r="10" spans="1:12" ht="45">
      <c r="A10" s="6" t="s">
        <v>13</v>
      </c>
      <c r="B10" s="4" t="s">
        <v>234</v>
      </c>
      <c r="C10" s="4" t="s">
        <v>240</v>
      </c>
      <c r="D10" s="3" t="s">
        <v>56</v>
      </c>
      <c r="E10" s="4" t="s">
        <v>277</v>
      </c>
      <c r="F10" s="13" t="s">
        <v>472</v>
      </c>
      <c r="G10" s="5" t="s">
        <v>623</v>
      </c>
      <c r="H10" s="5" t="s">
        <v>636</v>
      </c>
      <c r="I10" s="7" t="s">
        <v>658</v>
      </c>
      <c r="J10" s="72" t="e">
        <f>J9*100/'Matrix datapoints - Direc'!#REF!</f>
        <v>#REF!</v>
      </c>
    </row>
    <row r="11" spans="1:12" ht="45">
      <c r="A11" s="6" t="s">
        <v>13</v>
      </c>
      <c r="B11" s="4" t="s">
        <v>234</v>
      </c>
      <c r="C11" s="4" t="s">
        <v>240</v>
      </c>
      <c r="D11" s="3" t="s">
        <v>57</v>
      </c>
      <c r="E11" s="4" t="s">
        <v>278</v>
      </c>
      <c r="F11" s="4" t="s">
        <v>473</v>
      </c>
      <c r="G11" s="5" t="s">
        <v>620</v>
      </c>
      <c r="H11" s="5" t="s">
        <v>635</v>
      </c>
      <c r="I11" s="7" t="s">
        <v>658</v>
      </c>
      <c r="J11" s="72">
        <f>COUNTIF('Matrix datapoints - Direc'!J6:V6, "Y")</f>
        <v>0</v>
      </c>
    </row>
    <row r="12" spans="1:12" ht="45">
      <c r="A12" s="6" t="s">
        <v>13</v>
      </c>
      <c r="B12" s="4" t="s">
        <v>234</v>
      </c>
      <c r="C12" s="4" t="s">
        <v>240</v>
      </c>
      <c r="D12" s="3" t="s">
        <v>58</v>
      </c>
      <c r="E12" s="4" t="s">
        <v>279</v>
      </c>
      <c r="F12" s="13" t="s">
        <v>474</v>
      </c>
      <c r="G12" s="5" t="s">
        <v>623</v>
      </c>
      <c r="H12" s="5" t="s">
        <v>636</v>
      </c>
      <c r="I12" s="7" t="s">
        <v>658</v>
      </c>
      <c r="J12" s="72" t="e">
        <f>J11*100/'Matrix datapoints - Direc'!#REF!</f>
        <v>#REF!</v>
      </c>
    </row>
    <row r="13" spans="1:12">
      <c r="A13" s="6" t="s">
        <v>13</v>
      </c>
      <c r="B13" s="4" t="s">
        <v>235</v>
      </c>
      <c r="C13" s="4" t="s">
        <v>240</v>
      </c>
      <c r="D13" s="3" t="s">
        <v>69</v>
      </c>
      <c r="E13" s="4" t="s">
        <v>284</v>
      </c>
      <c r="F13" s="4" t="s">
        <v>485</v>
      </c>
      <c r="G13" s="5" t="s">
        <v>620</v>
      </c>
      <c r="H13" s="8" t="s">
        <v>635</v>
      </c>
      <c r="I13" s="7" t="s">
        <v>658</v>
      </c>
      <c r="J13" s="72">
        <f>COUNTIF('Matrix datapoints - Direc'!J13:V13, "Y")</f>
        <v>5</v>
      </c>
    </row>
    <row r="14" spans="1:12" ht="45">
      <c r="A14" s="6" t="s">
        <v>13</v>
      </c>
      <c r="B14" s="4" t="s">
        <v>235</v>
      </c>
      <c r="C14" s="4" t="s">
        <v>240</v>
      </c>
      <c r="D14" s="3" t="s">
        <v>70</v>
      </c>
      <c r="E14" s="4" t="s">
        <v>285</v>
      </c>
      <c r="F14" s="13" t="s">
        <v>486</v>
      </c>
      <c r="G14" s="5" t="s">
        <v>623</v>
      </c>
      <c r="H14" s="5" t="s">
        <v>636</v>
      </c>
      <c r="I14" s="7" t="s">
        <v>658</v>
      </c>
      <c r="J14" s="72" t="e">
        <f>J13*100/'Matrix datapoints - Direc'!#REF!</f>
        <v>#REF!</v>
      </c>
    </row>
    <row r="15" spans="1:12">
      <c r="A15" s="6" t="s">
        <v>13</v>
      </c>
      <c r="B15" s="4" t="s">
        <v>235</v>
      </c>
      <c r="C15" s="4" t="s">
        <v>240</v>
      </c>
      <c r="D15" s="3" t="s">
        <v>71</v>
      </c>
      <c r="E15" s="4" t="s">
        <v>286</v>
      </c>
      <c r="F15" s="4" t="s">
        <v>286</v>
      </c>
      <c r="G15" s="5" t="s">
        <v>620</v>
      </c>
      <c r="H15" s="8" t="s">
        <v>635</v>
      </c>
      <c r="I15" s="7" t="s">
        <v>658</v>
      </c>
      <c r="J15" s="72">
        <f>COUNTIF('Matrix datapoints - Direc'!J14:V14, "Y")</f>
        <v>8</v>
      </c>
    </row>
    <row r="16" spans="1:12" ht="30">
      <c r="A16" s="6" t="s">
        <v>13</v>
      </c>
      <c r="B16" s="4" t="s">
        <v>235</v>
      </c>
      <c r="C16" s="4" t="s">
        <v>240</v>
      </c>
      <c r="D16" s="3" t="s">
        <v>72</v>
      </c>
      <c r="E16" s="4" t="s">
        <v>287</v>
      </c>
      <c r="F16" s="13" t="s">
        <v>487</v>
      </c>
      <c r="G16" s="5" t="s">
        <v>623</v>
      </c>
      <c r="H16" s="5" t="s">
        <v>636</v>
      </c>
      <c r="I16" s="7" t="s">
        <v>658</v>
      </c>
      <c r="J16" s="72" t="e">
        <f>J15*100/'Matrix datapoints - Direc'!#REF!</f>
        <v>#REF!</v>
      </c>
    </row>
    <row r="17" spans="1:10" ht="30">
      <c r="A17" s="6" t="s">
        <v>13</v>
      </c>
      <c r="B17" s="4" t="s">
        <v>235</v>
      </c>
      <c r="C17" s="4" t="s">
        <v>240</v>
      </c>
      <c r="D17" s="3" t="s">
        <v>73</v>
      </c>
      <c r="E17" s="4" t="s">
        <v>288</v>
      </c>
      <c r="F17" s="4" t="s">
        <v>288</v>
      </c>
      <c r="G17" s="5" t="s">
        <v>620</v>
      </c>
      <c r="H17" s="8" t="s">
        <v>635</v>
      </c>
      <c r="I17" s="7" t="s">
        <v>658</v>
      </c>
      <c r="J17" s="72">
        <f>COUNTIF('Matrix datapoints - Direc'!J15:V15, "Y")</f>
        <v>0</v>
      </c>
    </row>
    <row r="18" spans="1:10" ht="30">
      <c r="A18" s="6" t="s">
        <v>13</v>
      </c>
      <c r="B18" s="4" t="s">
        <v>235</v>
      </c>
      <c r="C18" s="4" t="s">
        <v>240</v>
      </c>
      <c r="D18" s="3" t="s">
        <v>74</v>
      </c>
      <c r="E18" s="4" t="s">
        <v>289</v>
      </c>
      <c r="F18" s="4" t="s">
        <v>488</v>
      </c>
      <c r="G18" s="5" t="s">
        <v>623</v>
      </c>
      <c r="H18" s="5" t="s">
        <v>636</v>
      </c>
      <c r="I18" s="7" t="s">
        <v>658</v>
      </c>
      <c r="J18" s="72" t="e">
        <f>J17*100/'Matrix datapoints - Direc'!#REF!</f>
        <v>#REF!</v>
      </c>
    </row>
    <row r="19" spans="1:10" ht="30">
      <c r="A19" s="6" t="s">
        <v>13</v>
      </c>
      <c r="B19" s="4" t="s">
        <v>235</v>
      </c>
      <c r="C19" s="4" t="s">
        <v>240</v>
      </c>
      <c r="D19" s="3" t="s">
        <v>75</v>
      </c>
      <c r="E19" s="4" t="s">
        <v>290</v>
      </c>
      <c r="F19" s="4" t="s">
        <v>290</v>
      </c>
      <c r="G19" s="5" t="s">
        <v>620</v>
      </c>
      <c r="H19" s="8" t="s">
        <v>635</v>
      </c>
      <c r="I19" s="7" t="s">
        <v>658</v>
      </c>
      <c r="J19" s="72">
        <f>COUNTIF('Matrix datapoints - Direc'!J16:V16, "Y")</f>
        <v>5</v>
      </c>
    </row>
    <row r="20" spans="1:10" ht="30">
      <c r="A20" s="6" t="s">
        <v>13</v>
      </c>
      <c r="B20" s="4" t="s">
        <v>235</v>
      </c>
      <c r="C20" s="4" t="s">
        <v>240</v>
      </c>
      <c r="D20" s="3" t="s">
        <v>76</v>
      </c>
      <c r="E20" s="4" t="s">
        <v>291</v>
      </c>
      <c r="F20" s="4" t="s">
        <v>489</v>
      </c>
      <c r="G20" s="5" t="s">
        <v>623</v>
      </c>
      <c r="H20" s="5" t="s">
        <v>636</v>
      </c>
      <c r="I20" s="7" t="s">
        <v>658</v>
      </c>
      <c r="J20" s="72" t="e">
        <f>J19*100/'Matrix datapoints - Direc'!#REF!</f>
        <v>#REF!</v>
      </c>
    </row>
    <row r="21" spans="1:10" ht="45">
      <c r="A21" s="6" t="s">
        <v>13</v>
      </c>
      <c r="B21" s="4" t="s">
        <v>235</v>
      </c>
      <c r="C21" s="4" t="s">
        <v>240</v>
      </c>
      <c r="D21" s="3" t="s">
        <v>77</v>
      </c>
      <c r="E21" s="4" t="s">
        <v>292</v>
      </c>
      <c r="F21" s="4" t="s">
        <v>490</v>
      </c>
      <c r="G21" s="5" t="s">
        <v>620</v>
      </c>
      <c r="H21" s="8" t="s">
        <v>635</v>
      </c>
      <c r="I21" s="7" t="s">
        <v>658</v>
      </c>
      <c r="J21" s="72">
        <f>COUNTIF('Matrix datapoints - Direc'!J17:V17, "Y")</f>
        <v>5</v>
      </c>
    </row>
    <row r="22" spans="1:10" ht="45">
      <c r="A22" s="6" t="s">
        <v>13</v>
      </c>
      <c r="B22" s="4" t="s">
        <v>235</v>
      </c>
      <c r="C22" s="4" t="s">
        <v>240</v>
      </c>
      <c r="D22" s="3" t="s">
        <v>78</v>
      </c>
      <c r="E22" s="4" t="s">
        <v>293</v>
      </c>
      <c r="F22" s="4" t="s">
        <v>491</v>
      </c>
      <c r="G22" s="5" t="s">
        <v>623</v>
      </c>
      <c r="H22" s="5" t="s">
        <v>636</v>
      </c>
      <c r="I22" s="7" t="s">
        <v>658</v>
      </c>
      <c r="J22" s="72" t="e">
        <f>J21*100/'Matrix datapoints - Direc'!#REF!</f>
        <v>#REF!</v>
      </c>
    </row>
    <row r="23" spans="1:10" ht="30">
      <c r="A23" s="6" t="s">
        <v>13</v>
      </c>
      <c r="B23" s="4" t="s">
        <v>235</v>
      </c>
      <c r="C23" s="4" t="s">
        <v>240</v>
      </c>
      <c r="D23" s="3" t="s">
        <v>79</v>
      </c>
      <c r="E23" s="4" t="s">
        <v>294</v>
      </c>
      <c r="F23" s="4" t="s">
        <v>492</v>
      </c>
      <c r="G23" s="5" t="s">
        <v>620</v>
      </c>
      <c r="H23" s="5" t="s">
        <v>632</v>
      </c>
      <c r="I23" s="7" t="s">
        <v>658</v>
      </c>
      <c r="J23" s="72">
        <f>SUM('Matrix datapoints - Direc'!J18:V18)</f>
        <v>9924</v>
      </c>
    </row>
    <row r="24" spans="1:10" ht="30">
      <c r="A24" s="6" t="s">
        <v>13</v>
      </c>
      <c r="B24" s="4" t="s">
        <v>235</v>
      </c>
      <c r="C24" s="4" t="s">
        <v>240</v>
      </c>
      <c r="D24" s="3" t="s">
        <v>83</v>
      </c>
      <c r="E24" s="4" t="s">
        <v>298</v>
      </c>
      <c r="F24" s="4" t="s">
        <v>495</v>
      </c>
      <c r="G24" s="5" t="s">
        <v>620</v>
      </c>
      <c r="H24" s="5" t="s">
        <v>643</v>
      </c>
      <c r="I24" s="7" t="s">
        <v>658</v>
      </c>
      <c r="J24" s="72" t="e" cm="1">
        <f t="array" ref="J24">SUM('Matrix datapoints - Direc'!J11:V11/'Matrix datapoints - Direc'!#REF!)</f>
        <v>#REF!</v>
      </c>
    </row>
    <row r="25" spans="1:10" ht="45">
      <c r="A25" s="6" t="s">
        <v>13</v>
      </c>
      <c r="B25" s="4" t="s">
        <v>235</v>
      </c>
      <c r="C25" s="4" t="s">
        <v>240</v>
      </c>
      <c r="D25" s="3" t="s">
        <v>84</v>
      </c>
      <c r="E25" s="4" t="s">
        <v>299</v>
      </c>
      <c r="F25" s="4" t="s">
        <v>496</v>
      </c>
      <c r="G25" s="5" t="s">
        <v>620</v>
      </c>
      <c r="H25" s="5" t="s">
        <v>644</v>
      </c>
      <c r="I25" s="7" t="s">
        <v>658</v>
      </c>
      <c r="J25" s="72" t="e" cm="1">
        <f t="array" ref="J25">SUM('Matrix datapoints - Direc'!J12:V12/'Matrix datapoints - Direc'!#REF!)</f>
        <v>#REF!</v>
      </c>
    </row>
    <row r="26" spans="1:10" ht="30">
      <c r="A26" s="6" t="s">
        <v>13</v>
      </c>
      <c r="B26" s="4" t="s">
        <v>236</v>
      </c>
      <c r="C26" s="4" t="s">
        <v>240</v>
      </c>
      <c r="D26" s="3" t="s">
        <v>103</v>
      </c>
      <c r="E26" s="4" t="s">
        <v>314</v>
      </c>
      <c r="F26" s="13" t="s">
        <v>518</v>
      </c>
      <c r="G26" s="5" t="s">
        <v>620</v>
      </c>
      <c r="H26" s="5" t="s">
        <v>635</v>
      </c>
      <c r="I26" s="7" t="s">
        <v>658</v>
      </c>
      <c r="J26" s="72" t="e">
        <f>'Matrix datapoints - Direc'!#REF!</f>
        <v>#REF!</v>
      </c>
    </row>
    <row r="27" spans="1:10" ht="30">
      <c r="A27" s="6" t="s">
        <v>13</v>
      </c>
      <c r="B27" s="4" t="s">
        <v>236</v>
      </c>
      <c r="C27" s="4" t="s">
        <v>240</v>
      </c>
      <c r="D27" s="3" t="s">
        <v>104</v>
      </c>
      <c r="E27" s="4" t="s">
        <v>315</v>
      </c>
      <c r="F27" s="4" t="s">
        <v>315</v>
      </c>
      <c r="G27" s="5" t="s">
        <v>620</v>
      </c>
      <c r="H27" s="5" t="s">
        <v>635</v>
      </c>
      <c r="I27" s="7" t="s">
        <v>658</v>
      </c>
      <c r="J27" s="72">
        <f>COUNTIF('Matrix datapoints - Direc'!J8:V8, "Y")</f>
        <v>0</v>
      </c>
    </row>
    <row r="28" spans="1:10" ht="30">
      <c r="A28" s="6" t="s">
        <v>13</v>
      </c>
      <c r="B28" s="4" t="s">
        <v>236</v>
      </c>
      <c r="C28" s="4" t="s">
        <v>240</v>
      </c>
      <c r="D28" s="3" t="s">
        <v>105</v>
      </c>
      <c r="E28" s="4" t="s">
        <v>316</v>
      </c>
      <c r="F28" s="4" t="s">
        <v>519</v>
      </c>
      <c r="G28" s="5" t="s">
        <v>623</v>
      </c>
      <c r="H28" s="5" t="s">
        <v>636</v>
      </c>
      <c r="I28" s="7" t="s">
        <v>658</v>
      </c>
      <c r="J28" s="72" t="e">
        <f>J27*100/'Matrix datapoints - Direc'!#REF!</f>
        <v>#REF!</v>
      </c>
    </row>
    <row r="29" spans="1:10" ht="30">
      <c r="A29" s="6" t="s">
        <v>13</v>
      </c>
      <c r="B29" s="4" t="s">
        <v>236</v>
      </c>
      <c r="C29" s="4" t="s">
        <v>240</v>
      </c>
      <c r="D29" s="3" t="s">
        <v>106</v>
      </c>
      <c r="E29" s="4" t="s">
        <v>317</v>
      </c>
      <c r="F29" s="4" t="s">
        <v>520</v>
      </c>
      <c r="G29" s="5" t="s">
        <v>620</v>
      </c>
      <c r="H29" s="5" t="s">
        <v>635</v>
      </c>
      <c r="I29" s="7" t="s">
        <v>658</v>
      </c>
      <c r="J29" s="72">
        <f>COUNTIF('Matrix datapoints - Direc'!J7:V7, "Y")</f>
        <v>5</v>
      </c>
    </row>
    <row r="30" spans="1:10" ht="30">
      <c r="A30" s="6" t="s">
        <v>13</v>
      </c>
      <c r="B30" s="4" t="s">
        <v>236</v>
      </c>
      <c r="C30" s="4" t="s">
        <v>240</v>
      </c>
      <c r="D30" s="3" t="s">
        <v>107</v>
      </c>
      <c r="E30" s="4" t="s">
        <v>318</v>
      </c>
      <c r="F30" s="4" t="s">
        <v>521</v>
      </c>
      <c r="G30" s="5" t="s">
        <v>623</v>
      </c>
      <c r="H30" s="5" t="s">
        <v>636</v>
      </c>
      <c r="I30" s="7" t="s">
        <v>658</v>
      </c>
      <c r="J30" s="72" t="e">
        <f>J29*100/'Matrix datapoints - Direc'!#REF!</f>
        <v>#REF!</v>
      </c>
    </row>
    <row r="31" spans="1:10" ht="30">
      <c r="A31" s="6" t="s">
        <v>13</v>
      </c>
      <c r="B31" s="4" t="s">
        <v>236</v>
      </c>
      <c r="C31" s="4" t="s">
        <v>240</v>
      </c>
      <c r="D31" s="3" t="s">
        <v>108</v>
      </c>
      <c r="E31" s="4" t="s">
        <v>319</v>
      </c>
      <c r="F31" s="4" t="s">
        <v>522</v>
      </c>
      <c r="G31" s="5" t="s">
        <v>620</v>
      </c>
      <c r="H31" s="5" t="s">
        <v>626</v>
      </c>
      <c r="I31" s="7" t="s">
        <v>658</v>
      </c>
      <c r="J31" s="72" t="e">
        <f>SUM('Matrix datapoints - Direc'!J4:V4)/'Matrix datapoints - Direc'!#REF!</f>
        <v>#REF!</v>
      </c>
    </row>
    <row r="32" spans="1:10" ht="30">
      <c r="A32" s="6" t="s">
        <v>13</v>
      </c>
      <c r="B32" s="4" t="s">
        <v>238</v>
      </c>
      <c r="C32" s="4" t="s">
        <v>240</v>
      </c>
      <c r="D32" s="3" t="s">
        <v>178</v>
      </c>
      <c r="E32" s="4" t="s">
        <v>384</v>
      </c>
      <c r="F32" s="4" t="s">
        <v>584</v>
      </c>
      <c r="G32" s="7" t="s">
        <v>620</v>
      </c>
      <c r="H32" s="5" t="s">
        <v>641</v>
      </c>
      <c r="I32" s="7" t="s">
        <v>658</v>
      </c>
      <c r="J32" s="106">
        <f>SUM('Matrix datapoints - KMP'!J8:P8)</f>
        <v>21903124</v>
      </c>
    </row>
    <row r="33" spans="1:10" ht="60">
      <c r="A33" s="6" t="s">
        <v>13</v>
      </c>
      <c r="B33" s="4" t="s">
        <v>238</v>
      </c>
      <c r="C33" s="4" t="s">
        <v>240</v>
      </c>
      <c r="D33" s="3" t="s">
        <v>180</v>
      </c>
      <c r="E33" s="4" t="s">
        <v>386</v>
      </c>
      <c r="F33" s="4" t="s">
        <v>586</v>
      </c>
      <c r="G33" s="7" t="s">
        <v>620</v>
      </c>
      <c r="H33" s="5" t="s">
        <v>641</v>
      </c>
      <c r="I33" s="7" t="s">
        <v>658</v>
      </c>
      <c r="J33" s="106">
        <f>SUM('Matrix datapoints - KMP'!J9:P9)</f>
        <v>6611943</v>
      </c>
    </row>
    <row r="34" spans="1:10" ht="30">
      <c r="A34" s="6" t="s">
        <v>13</v>
      </c>
      <c r="B34" s="4" t="s">
        <v>238</v>
      </c>
      <c r="C34" s="4" t="s">
        <v>240</v>
      </c>
      <c r="D34" s="3" t="s">
        <v>182</v>
      </c>
      <c r="E34" s="4" t="s">
        <v>388</v>
      </c>
      <c r="F34" s="4" t="s">
        <v>588</v>
      </c>
      <c r="G34" s="5" t="s">
        <v>620</v>
      </c>
      <c r="H34" s="5" t="s">
        <v>641</v>
      </c>
      <c r="I34" s="7" t="s">
        <v>658</v>
      </c>
      <c r="J34" s="106">
        <f>SUM('Matrix datapoints - KMP'!J10:P10)</f>
        <v>16319556</v>
      </c>
    </row>
    <row r="35" spans="1:10" ht="30">
      <c r="A35" s="6" t="s">
        <v>13</v>
      </c>
      <c r="B35" s="4" t="s">
        <v>238</v>
      </c>
      <c r="C35" s="4" t="s">
        <v>240</v>
      </c>
      <c r="D35" s="3" t="s">
        <v>185</v>
      </c>
      <c r="E35" s="4" t="s">
        <v>391</v>
      </c>
      <c r="F35" s="4" t="s">
        <v>591</v>
      </c>
      <c r="G35" s="5" t="s">
        <v>620</v>
      </c>
      <c r="H35" s="5" t="s">
        <v>641</v>
      </c>
      <c r="I35" s="7" t="s">
        <v>658</v>
      </c>
      <c r="J35" s="106">
        <f>SUM('Matrix datapoints - KMP'!J11:P11)</f>
        <v>44834623</v>
      </c>
    </row>
    <row r="36" spans="1:10" ht="30">
      <c r="A36" s="6" t="s">
        <v>13</v>
      </c>
      <c r="B36" s="4" t="s">
        <v>239</v>
      </c>
      <c r="C36" s="4" t="s">
        <v>240</v>
      </c>
      <c r="D36" s="3" t="s">
        <v>195</v>
      </c>
      <c r="E36" s="4" t="s">
        <v>401</v>
      </c>
      <c r="F36" s="4" t="s">
        <v>595</v>
      </c>
      <c r="G36" s="5" t="s">
        <v>620</v>
      </c>
      <c r="H36" s="5" t="s">
        <v>632</v>
      </c>
      <c r="I36" s="7" t="s">
        <v>658</v>
      </c>
      <c r="J36" s="165">
        <f>SUM('Matrix datapoints - KMP'!J6:P6)</f>
        <v>14418</v>
      </c>
    </row>
    <row r="37" spans="1:10">
      <c r="A37" s="6" t="s">
        <v>13</v>
      </c>
      <c r="B37" s="4" t="s">
        <v>239</v>
      </c>
      <c r="C37" s="4" t="s">
        <v>240</v>
      </c>
      <c r="D37" s="3" t="s">
        <v>197</v>
      </c>
      <c r="E37" s="4" t="s">
        <v>403</v>
      </c>
      <c r="F37" s="4" t="s">
        <v>403</v>
      </c>
      <c r="G37" s="5" t="s">
        <v>620</v>
      </c>
      <c r="H37" s="5" t="s">
        <v>635</v>
      </c>
      <c r="I37" s="7" t="s">
        <v>658</v>
      </c>
      <c r="J37" s="72" t="e">
        <f>'Matrix datapoints - KMP'!#REF!</f>
        <v>#REF!</v>
      </c>
    </row>
    <row r="38" spans="1:10" ht="45">
      <c r="A38" s="6" t="s">
        <v>13</v>
      </c>
      <c r="B38" s="4" t="s">
        <v>239</v>
      </c>
      <c r="C38" s="4" t="s">
        <v>240</v>
      </c>
      <c r="D38" s="3" t="s">
        <v>198</v>
      </c>
      <c r="E38" s="4" t="s">
        <v>404</v>
      </c>
      <c r="F38" s="4" t="s">
        <v>597</v>
      </c>
      <c r="G38" s="5" t="s">
        <v>620</v>
      </c>
      <c r="H38" s="5" t="s">
        <v>635</v>
      </c>
      <c r="I38" s="7" t="s">
        <v>658</v>
      </c>
      <c r="J38" s="72">
        <f>COUNTIF('Matrix datapoints - KMP'!J5:P5,"F")</f>
        <v>1</v>
      </c>
    </row>
    <row r="39" spans="1:10" ht="45">
      <c r="A39" s="6" t="s">
        <v>13</v>
      </c>
      <c r="B39" s="4" t="s">
        <v>239</v>
      </c>
      <c r="C39" s="4" t="s">
        <v>240</v>
      </c>
      <c r="D39" s="3" t="s">
        <v>199</v>
      </c>
      <c r="E39" s="4" t="s">
        <v>405</v>
      </c>
      <c r="F39" s="4" t="s">
        <v>598</v>
      </c>
      <c r="G39" s="5" t="s">
        <v>623</v>
      </c>
      <c r="H39" s="5" t="s">
        <v>636</v>
      </c>
      <c r="I39" s="7" t="s">
        <v>658</v>
      </c>
      <c r="J39" s="72" t="e">
        <f>J38*100/'Matrix datapoints - Direc'!#REF!</f>
        <v>#REF!</v>
      </c>
    </row>
    <row r="40" spans="1:10" ht="30">
      <c r="A40" s="6" t="s">
        <v>13</v>
      </c>
      <c r="B40" s="4" t="s">
        <v>239</v>
      </c>
      <c r="C40" s="4" t="s">
        <v>240</v>
      </c>
      <c r="D40" s="3" t="s">
        <v>200</v>
      </c>
      <c r="E40" s="4" t="s">
        <v>406</v>
      </c>
      <c r="F40" s="4" t="s">
        <v>406</v>
      </c>
      <c r="G40" s="5" t="s">
        <v>620</v>
      </c>
      <c r="H40" s="5" t="s">
        <v>626</v>
      </c>
      <c r="I40" s="7" t="s">
        <v>658</v>
      </c>
      <c r="J40" s="165" t="e" cm="1">
        <f t="array" ref="J40">SUM('Matrix datapoints - KMP'!J4:P4/'Matrix datapoints - KMP'!#REF!)</f>
        <v>#REF!</v>
      </c>
    </row>
    <row r="41" spans="1:10" ht="30">
      <c r="A41" s="6" t="s">
        <v>13</v>
      </c>
      <c r="B41" s="4" t="s">
        <v>232</v>
      </c>
      <c r="C41" s="4" t="s">
        <v>240</v>
      </c>
      <c r="D41" s="3" t="s">
        <v>29</v>
      </c>
      <c r="E41" s="4" t="s">
        <v>255</v>
      </c>
      <c r="F41" s="13" t="s">
        <v>447</v>
      </c>
      <c r="G41" s="5" t="s">
        <v>620</v>
      </c>
      <c r="H41" s="5" t="s">
        <v>635</v>
      </c>
      <c r="I41" s="7" t="s">
        <v>659</v>
      </c>
      <c r="J41" s="72">
        <f>COUNTIF('Matrix datapoints - Direc'!J55:Y55, "Y")</f>
        <v>4</v>
      </c>
    </row>
    <row r="42" spans="1:10" ht="30">
      <c r="A42" s="6" t="s">
        <v>13</v>
      </c>
      <c r="B42" s="4" t="s">
        <v>233</v>
      </c>
      <c r="C42" s="4" t="s">
        <v>240</v>
      </c>
      <c r="D42" s="3" t="s">
        <v>33</v>
      </c>
      <c r="E42" s="4" t="s">
        <v>259</v>
      </c>
      <c r="F42" s="4" t="s">
        <v>451</v>
      </c>
      <c r="G42" s="5" t="s">
        <v>620</v>
      </c>
      <c r="H42" s="5" t="s">
        <v>641</v>
      </c>
      <c r="I42" s="7" t="s">
        <v>659</v>
      </c>
      <c r="J42" s="106">
        <f>SUM('Matrix datapoints - Direc'!J61:Y61)</f>
        <v>20188191</v>
      </c>
    </row>
    <row r="43" spans="1:10" ht="45">
      <c r="A43" s="6" t="s">
        <v>13</v>
      </c>
      <c r="B43" s="4" t="s">
        <v>233</v>
      </c>
      <c r="C43" s="4" t="s">
        <v>240</v>
      </c>
      <c r="D43" s="3" t="s">
        <v>35</v>
      </c>
      <c r="E43" s="4" t="s">
        <v>261</v>
      </c>
      <c r="F43" s="4" t="s">
        <v>453</v>
      </c>
      <c r="G43" s="5" t="s">
        <v>620</v>
      </c>
      <c r="H43" s="5" t="s">
        <v>641</v>
      </c>
      <c r="I43" s="7" t="s">
        <v>659</v>
      </c>
      <c r="J43" s="106">
        <f>SUM('Matrix datapoints - Direc'!J62:Y62)</f>
        <v>18212687</v>
      </c>
    </row>
    <row r="44" spans="1:10" ht="30">
      <c r="A44" s="6" t="s">
        <v>13</v>
      </c>
      <c r="B44" s="4" t="s">
        <v>233</v>
      </c>
      <c r="C44" s="4" t="s">
        <v>240</v>
      </c>
      <c r="D44" s="3" t="s">
        <v>37</v>
      </c>
      <c r="E44" s="4" t="s">
        <v>263</v>
      </c>
      <c r="F44" s="4" t="s">
        <v>455</v>
      </c>
      <c r="G44" s="5" t="s">
        <v>620</v>
      </c>
      <c r="H44" s="5" t="s">
        <v>641</v>
      </c>
      <c r="I44" s="7" t="s">
        <v>659</v>
      </c>
      <c r="J44" s="106">
        <f>SUM('Matrix datapoints - Direc'!J63:Y63)</f>
        <v>24701231</v>
      </c>
    </row>
    <row r="45" spans="1:10" ht="30">
      <c r="A45" s="6" t="s">
        <v>13</v>
      </c>
      <c r="B45" s="4" t="s">
        <v>233</v>
      </c>
      <c r="C45" s="4" t="s">
        <v>240</v>
      </c>
      <c r="D45" s="3" t="s">
        <v>39</v>
      </c>
      <c r="E45" s="4" t="s">
        <v>265</v>
      </c>
      <c r="F45" s="4" t="s">
        <v>457</v>
      </c>
      <c r="G45" s="5" t="s">
        <v>620</v>
      </c>
      <c r="H45" s="5" t="s">
        <v>641</v>
      </c>
      <c r="I45" s="7" t="s">
        <v>659</v>
      </c>
      <c r="J45" s="72">
        <f>SUM('Matrix datapoints - Direc'!J64:Y64)</f>
        <v>0</v>
      </c>
    </row>
    <row r="46" spans="1:10" ht="30">
      <c r="A46" s="6" t="s">
        <v>13</v>
      </c>
      <c r="B46" s="4" t="s">
        <v>233</v>
      </c>
      <c r="C46" s="4" t="s">
        <v>240</v>
      </c>
      <c r="D46" s="3" t="s">
        <v>41</v>
      </c>
      <c r="E46" s="4" t="s">
        <v>267</v>
      </c>
      <c r="F46" s="4" t="s">
        <v>459</v>
      </c>
      <c r="G46" s="5" t="s">
        <v>620</v>
      </c>
      <c r="H46" s="5" t="s">
        <v>641</v>
      </c>
      <c r="I46" s="7" t="s">
        <v>659</v>
      </c>
      <c r="J46" s="72">
        <f>SUM('Matrix datapoints - Direc'!J65:Y65)</f>
        <v>0</v>
      </c>
    </row>
    <row r="47" spans="1:10" ht="30">
      <c r="A47" s="6" t="s">
        <v>13</v>
      </c>
      <c r="B47" s="4" t="s">
        <v>233</v>
      </c>
      <c r="C47" s="4" t="s">
        <v>240</v>
      </c>
      <c r="D47" s="3" t="s">
        <v>43</v>
      </c>
      <c r="E47" s="4" t="s">
        <v>269</v>
      </c>
      <c r="F47" s="4" t="s">
        <v>461</v>
      </c>
      <c r="G47" s="5" t="s">
        <v>620</v>
      </c>
      <c r="H47" s="5" t="s">
        <v>641</v>
      </c>
      <c r="I47" s="7" t="s">
        <v>659</v>
      </c>
      <c r="J47" s="72">
        <f>SUM('Matrix datapoints - Direc'!J66:Y66)</f>
        <v>63102109</v>
      </c>
    </row>
    <row r="48" spans="1:10" ht="30">
      <c r="A48" s="6" t="s">
        <v>13</v>
      </c>
      <c r="B48" s="4" t="s">
        <v>234</v>
      </c>
      <c r="C48" s="4" t="s">
        <v>240</v>
      </c>
      <c r="D48" s="3" t="s">
        <v>55</v>
      </c>
      <c r="E48" s="4" t="s">
        <v>276</v>
      </c>
      <c r="F48" s="4" t="s">
        <v>471</v>
      </c>
      <c r="G48" s="5" t="s">
        <v>620</v>
      </c>
      <c r="H48" s="5" t="s">
        <v>635</v>
      </c>
      <c r="I48" s="7" t="s">
        <v>659</v>
      </c>
      <c r="J48" s="72">
        <f>COUNTIF('Matrix datapoints - Direc'!J39:Y39, "F")</f>
        <v>2</v>
      </c>
    </row>
    <row r="49" spans="1:10" ht="45">
      <c r="A49" s="6" t="s">
        <v>13</v>
      </c>
      <c r="B49" s="4" t="s">
        <v>234</v>
      </c>
      <c r="C49" s="4" t="s">
        <v>240</v>
      </c>
      <c r="D49" s="3" t="s">
        <v>56</v>
      </c>
      <c r="E49" s="4" t="s">
        <v>277</v>
      </c>
      <c r="F49" s="13" t="s">
        <v>472</v>
      </c>
      <c r="G49" s="5" t="s">
        <v>623</v>
      </c>
      <c r="H49" s="5" t="s">
        <v>636</v>
      </c>
      <c r="I49" s="7" t="s">
        <v>659</v>
      </c>
      <c r="J49" s="72" t="e">
        <f>J48*100/'Matrix datapoints - Direc'!#REF!</f>
        <v>#REF!</v>
      </c>
    </row>
    <row r="50" spans="1:10" ht="45">
      <c r="A50" s="6" t="s">
        <v>13</v>
      </c>
      <c r="B50" s="4" t="s">
        <v>234</v>
      </c>
      <c r="C50" s="4" t="s">
        <v>240</v>
      </c>
      <c r="D50" s="3" t="s">
        <v>57</v>
      </c>
      <c r="E50" s="4" t="s">
        <v>278</v>
      </c>
      <c r="F50" s="4" t="s">
        <v>473</v>
      </c>
      <c r="G50" s="5" t="s">
        <v>620</v>
      </c>
      <c r="H50" s="5" t="s">
        <v>635</v>
      </c>
      <c r="I50" s="7" t="s">
        <v>659</v>
      </c>
      <c r="J50" s="72">
        <f>COUNTIF('Matrix datapoints - Direc'!J40:Y40, "Y")</f>
        <v>0</v>
      </c>
    </row>
    <row r="51" spans="1:10" ht="45">
      <c r="A51" s="6" t="s">
        <v>13</v>
      </c>
      <c r="B51" s="4" t="s">
        <v>234</v>
      </c>
      <c r="C51" s="4" t="s">
        <v>240</v>
      </c>
      <c r="D51" s="3" t="s">
        <v>58</v>
      </c>
      <c r="E51" s="4" t="s">
        <v>279</v>
      </c>
      <c r="F51" s="13" t="s">
        <v>474</v>
      </c>
      <c r="G51" s="5" t="s">
        <v>623</v>
      </c>
      <c r="H51" s="5" t="s">
        <v>636</v>
      </c>
      <c r="I51" s="7" t="s">
        <v>659</v>
      </c>
      <c r="J51" s="72" t="e">
        <f>J50*100/'Matrix datapoints - Direc'!#REF!</f>
        <v>#REF!</v>
      </c>
    </row>
    <row r="52" spans="1:10">
      <c r="A52" s="6" t="s">
        <v>13</v>
      </c>
      <c r="B52" s="4" t="s">
        <v>235</v>
      </c>
      <c r="C52" s="4" t="s">
        <v>240</v>
      </c>
      <c r="D52" s="3" t="s">
        <v>69</v>
      </c>
      <c r="E52" s="4" t="s">
        <v>284</v>
      </c>
      <c r="F52" s="4" t="s">
        <v>485</v>
      </c>
      <c r="G52" s="5" t="s">
        <v>620</v>
      </c>
      <c r="H52" s="8" t="s">
        <v>635</v>
      </c>
      <c r="I52" s="7" t="s">
        <v>659</v>
      </c>
      <c r="J52" s="72">
        <f>COUNTIF('Matrix datapoints - Direc'!J47:Y47, "Y")</f>
        <v>7</v>
      </c>
    </row>
    <row r="53" spans="1:10" ht="45">
      <c r="A53" s="6" t="s">
        <v>13</v>
      </c>
      <c r="B53" s="4" t="s">
        <v>235</v>
      </c>
      <c r="C53" s="4" t="s">
        <v>240</v>
      </c>
      <c r="D53" s="3" t="s">
        <v>70</v>
      </c>
      <c r="E53" s="4" t="s">
        <v>285</v>
      </c>
      <c r="F53" s="13" t="s">
        <v>486</v>
      </c>
      <c r="G53" s="5" t="s">
        <v>623</v>
      </c>
      <c r="H53" s="5" t="s">
        <v>636</v>
      </c>
      <c r="I53" s="7" t="s">
        <v>659</v>
      </c>
      <c r="J53" s="72" t="e">
        <f>J52*100/'Matrix datapoints - Direc'!#REF!</f>
        <v>#REF!</v>
      </c>
    </row>
    <row r="54" spans="1:10">
      <c r="A54" s="6" t="s">
        <v>13</v>
      </c>
      <c r="B54" s="4" t="s">
        <v>235</v>
      </c>
      <c r="C54" s="4" t="s">
        <v>240</v>
      </c>
      <c r="D54" s="3" t="s">
        <v>71</v>
      </c>
      <c r="E54" s="4" t="s">
        <v>286</v>
      </c>
      <c r="F54" s="4" t="s">
        <v>286</v>
      </c>
      <c r="G54" s="5" t="s">
        <v>620</v>
      </c>
      <c r="H54" s="8" t="s">
        <v>635</v>
      </c>
      <c r="I54" s="7" t="s">
        <v>659</v>
      </c>
      <c r="J54" s="72">
        <f>COUNTIF('Matrix datapoints - Direc'!J48:Y48, "Y")</f>
        <v>9</v>
      </c>
    </row>
    <row r="55" spans="1:10" ht="30">
      <c r="A55" s="6" t="s">
        <v>13</v>
      </c>
      <c r="B55" s="4" t="s">
        <v>235</v>
      </c>
      <c r="C55" s="4" t="s">
        <v>240</v>
      </c>
      <c r="D55" s="3" t="s">
        <v>72</v>
      </c>
      <c r="E55" s="4" t="s">
        <v>287</v>
      </c>
      <c r="F55" s="13" t="s">
        <v>487</v>
      </c>
      <c r="G55" s="5" t="s">
        <v>623</v>
      </c>
      <c r="H55" s="5" t="s">
        <v>636</v>
      </c>
      <c r="I55" s="7" t="s">
        <v>659</v>
      </c>
      <c r="J55" s="72" t="e">
        <f>J54*100/'Matrix datapoints - Direc'!#REF!</f>
        <v>#REF!</v>
      </c>
    </row>
    <row r="56" spans="1:10" ht="30">
      <c r="A56" s="6" t="s">
        <v>13</v>
      </c>
      <c r="B56" s="4" t="s">
        <v>235</v>
      </c>
      <c r="C56" s="4" t="s">
        <v>240</v>
      </c>
      <c r="D56" s="3" t="s">
        <v>73</v>
      </c>
      <c r="E56" s="4" t="s">
        <v>288</v>
      </c>
      <c r="F56" s="4" t="s">
        <v>288</v>
      </c>
      <c r="G56" s="5" t="s">
        <v>620</v>
      </c>
      <c r="H56" s="8" t="s">
        <v>635</v>
      </c>
      <c r="I56" s="7" t="s">
        <v>659</v>
      </c>
      <c r="J56" s="72">
        <f>COUNTIF('Matrix datapoints - Direc'!J49:Y49, "Y")</f>
        <v>0</v>
      </c>
    </row>
    <row r="57" spans="1:10" ht="30">
      <c r="A57" s="6" t="s">
        <v>13</v>
      </c>
      <c r="B57" s="4" t="s">
        <v>235</v>
      </c>
      <c r="C57" s="4" t="s">
        <v>240</v>
      </c>
      <c r="D57" s="3" t="s">
        <v>74</v>
      </c>
      <c r="E57" s="4" t="s">
        <v>289</v>
      </c>
      <c r="F57" s="4" t="s">
        <v>488</v>
      </c>
      <c r="G57" s="5" t="s">
        <v>623</v>
      </c>
      <c r="H57" s="5" t="s">
        <v>636</v>
      </c>
      <c r="I57" s="7" t="s">
        <v>659</v>
      </c>
      <c r="J57" s="72" t="e">
        <f>J56*100/'Matrix datapoints - Direc'!#REF!</f>
        <v>#REF!</v>
      </c>
    </row>
    <row r="58" spans="1:10" ht="30">
      <c r="A58" s="6" t="s">
        <v>13</v>
      </c>
      <c r="B58" s="4" t="s">
        <v>235</v>
      </c>
      <c r="C58" s="4" t="s">
        <v>240</v>
      </c>
      <c r="D58" s="3" t="s">
        <v>75</v>
      </c>
      <c r="E58" s="4" t="s">
        <v>290</v>
      </c>
      <c r="F58" s="4" t="s">
        <v>290</v>
      </c>
      <c r="G58" s="5" t="s">
        <v>620</v>
      </c>
      <c r="H58" s="8" t="s">
        <v>635</v>
      </c>
      <c r="I58" s="7" t="s">
        <v>659</v>
      </c>
      <c r="J58" s="72">
        <f>COUNTIF('Matrix datapoints - Direc'!J50:Y50, "Y")</f>
        <v>7</v>
      </c>
    </row>
    <row r="59" spans="1:10" ht="30">
      <c r="A59" s="6" t="s">
        <v>13</v>
      </c>
      <c r="B59" s="4" t="s">
        <v>235</v>
      </c>
      <c r="C59" s="4" t="s">
        <v>240</v>
      </c>
      <c r="D59" s="3" t="s">
        <v>76</v>
      </c>
      <c r="E59" s="4" t="s">
        <v>291</v>
      </c>
      <c r="F59" s="4" t="s">
        <v>489</v>
      </c>
      <c r="G59" s="5" t="s">
        <v>623</v>
      </c>
      <c r="H59" s="5" t="s">
        <v>636</v>
      </c>
      <c r="I59" s="7" t="s">
        <v>659</v>
      </c>
      <c r="J59" s="72" t="e">
        <f>J58*100/'Matrix datapoints - Direc'!#REF!</f>
        <v>#REF!</v>
      </c>
    </row>
    <row r="60" spans="1:10" ht="45">
      <c r="A60" s="6" t="s">
        <v>13</v>
      </c>
      <c r="B60" s="4" t="s">
        <v>235</v>
      </c>
      <c r="C60" s="4" t="s">
        <v>240</v>
      </c>
      <c r="D60" s="3" t="s">
        <v>77</v>
      </c>
      <c r="E60" s="4" t="s">
        <v>292</v>
      </c>
      <c r="F60" s="4" t="s">
        <v>490</v>
      </c>
      <c r="G60" s="5" t="s">
        <v>620</v>
      </c>
      <c r="H60" s="8" t="s">
        <v>635</v>
      </c>
      <c r="I60" s="7" t="s">
        <v>659</v>
      </c>
      <c r="J60" s="72">
        <f>COUNTIF('Matrix datapoints - Direc'!J51:Y51, "Y")</f>
        <v>10</v>
      </c>
    </row>
    <row r="61" spans="1:10" ht="45">
      <c r="A61" s="6" t="s">
        <v>13</v>
      </c>
      <c r="B61" s="4" t="s">
        <v>235</v>
      </c>
      <c r="C61" s="4" t="s">
        <v>240</v>
      </c>
      <c r="D61" s="3" t="s">
        <v>78</v>
      </c>
      <c r="E61" s="4" t="s">
        <v>293</v>
      </c>
      <c r="F61" s="4" t="s">
        <v>491</v>
      </c>
      <c r="G61" s="5" t="s">
        <v>623</v>
      </c>
      <c r="H61" s="5" t="s">
        <v>636</v>
      </c>
      <c r="I61" s="7" t="s">
        <v>659</v>
      </c>
      <c r="J61" s="72" t="e">
        <f>J60*100/'Matrix datapoints - Direc'!#REF!</f>
        <v>#REF!</v>
      </c>
    </row>
    <row r="62" spans="1:10" ht="30">
      <c r="A62" s="6" t="s">
        <v>13</v>
      </c>
      <c r="B62" s="4" t="s">
        <v>235</v>
      </c>
      <c r="C62" s="4" t="s">
        <v>240</v>
      </c>
      <c r="D62" s="3" t="s">
        <v>79</v>
      </c>
      <c r="E62" s="4" t="s">
        <v>294</v>
      </c>
      <c r="F62" s="4" t="s">
        <v>492</v>
      </c>
      <c r="G62" s="5" t="s">
        <v>620</v>
      </c>
      <c r="H62" s="5" t="s">
        <v>632</v>
      </c>
      <c r="I62" s="7" t="s">
        <v>659</v>
      </c>
      <c r="J62" s="106">
        <f>SUM('Matrix datapoints - Direc'!J52:Y52)</f>
        <v>12661</v>
      </c>
    </row>
    <row r="63" spans="1:10" ht="30">
      <c r="A63" s="6" t="s">
        <v>13</v>
      </c>
      <c r="B63" s="13" t="s">
        <v>235</v>
      </c>
      <c r="C63" s="13" t="s">
        <v>240</v>
      </c>
      <c r="D63" s="32" t="s">
        <v>83</v>
      </c>
      <c r="E63" s="13" t="s">
        <v>298</v>
      </c>
      <c r="F63" s="13" t="s">
        <v>495</v>
      </c>
      <c r="G63" s="5" t="s">
        <v>620</v>
      </c>
      <c r="H63" s="5" t="s">
        <v>643</v>
      </c>
      <c r="I63" s="7" t="s">
        <v>659</v>
      </c>
      <c r="J63" s="72" t="e" cm="1">
        <f t="array" ref="J63">SUM('Matrix datapoints - Direc'!J45:U45/'Matrix datapoints - Direc'!#REF!)</f>
        <v>#REF!</v>
      </c>
    </row>
    <row r="64" spans="1:10" ht="45">
      <c r="A64" s="6" t="s">
        <v>13</v>
      </c>
      <c r="B64" s="4" t="s">
        <v>235</v>
      </c>
      <c r="C64" s="4" t="s">
        <v>240</v>
      </c>
      <c r="D64" s="3" t="s">
        <v>84</v>
      </c>
      <c r="E64" s="4" t="s">
        <v>299</v>
      </c>
      <c r="F64" s="4" t="s">
        <v>496</v>
      </c>
      <c r="G64" s="5" t="s">
        <v>620</v>
      </c>
      <c r="H64" s="5" t="s">
        <v>644</v>
      </c>
      <c r="I64" s="7" t="s">
        <v>659</v>
      </c>
      <c r="J64" s="72" t="e" cm="1">
        <f t="array" ref="J64">SUM('Matrix datapoints - Direc'!J46:Y46/'Matrix datapoints - Direc'!#REF!)</f>
        <v>#REF!</v>
      </c>
    </row>
    <row r="65" spans="1:10" ht="30">
      <c r="A65" s="6" t="s">
        <v>13</v>
      </c>
      <c r="B65" s="4" t="s">
        <v>236</v>
      </c>
      <c r="C65" s="4" t="s">
        <v>240</v>
      </c>
      <c r="D65" s="3" t="s">
        <v>103</v>
      </c>
      <c r="E65" s="4" t="s">
        <v>314</v>
      </c>
      <c r="F65" s="13" t="s">
        <v>518</v>
      </c>
      <c r="G65" s="5" t="s">
        <v>620</v>
      </c>
      <c r="H65" s="5" t="s">
        <v>635</v>
      </c>
      <c r="I65" s="7" t="s">
        <v>659</v>
      </c>
      <c r="J65" s="72" t="e">
        <f>'Matrix datapoints - Direc'!#REF!</f>
        <v>#REF!</v>
      </c>
    </row>
    <row r="66" spans="1:10" ht="30">
      <c r="A66" s="6" t="s">
        <v>13</v>
      </c>
      <c r="B66" s="4" t="s">
        <v>236</v>
      </c>
      <c r="C66" s="4" t="s">
        <v>240</v>
      </c>
      <c r="D66" s="3" t="s">
        <v>104</v>
      </c>
      <c r="E66" s="4" t="s">
        <v>315</v>
      </c>
      <c r="F66" s="4" t="s">
        <v>315</v>
      </c>
      <c r="G66" s="5" t="s">
        <v>620</v>
      </c>
      <c r="H66" s="5" t="s">
        <v>635</v>
      </c>
      <c r="I66" s="7" t="s">
        <v>659</v>
      </c>
      <c r="J66" s="72">
        <f>COUNTIF('Matrix datapoints - Direc'!J42:Y42, "Y")</f>
        <v>0</v>
      </c>
    </row>
    <row r="67" spans="1:10" ht="30">
      <c r="A67" s="6" t="s">
        <v>13</v>
      </c>
      <c r="B67" s="4" t="s">
        <v>236</v>
      </c>
      <c r="C67" s="4" t="s">
        <v>240</v>
      </c>
      <c r="D67" s="3" t="s">
        <v>105</v>
      </c>
      <c r="E67" s="4" t="s">
        <v>316</v>
      </c>
      <c r="F67" s="4" t="s">
        <v>519</v>
      </c>
      <c r="G67" s="5" t="s">
        <v>623</v>
      </c>
      <c r="H67" s="5" t="s">
        <v>636</v>
      </c>
      <c r="I67" s="7" t="s">
        <v>659</v>
      </c>
      <c r="J67" s="72" t="e">
        <f>J66*100/'Matrix datapoints - Direc'!#REF!</f>
        <v>#REF!</v>
      </c>
    </row>
    <row r="68" spans="1:10" ht="30">
      <c r="A68" s="6" t="s">
        <v>13</v>
      </c>
      <c r="B68" s="4" t="s">
        <v>236</v>
      </c>
      <c r="C68" s="4" t="s">
        <v>240</v>
      </c>
      <c r="D68" s="3" t="s">
        <v>106</v>
      </c>
      <c r="E68" s="4" t="s">
        <v>317</v>
      </c>
      <c r="F68" s="4" t="s">
        <v>520</v>
      </c>
      <c r="G68" s="5" t="s">
        <v>620</v>
      </c>
      <c r="H68" s="5" t="s">
        <v>635</v>
      </c>
      <c r="I68" s="7" t="s">
        <v>659</v>
      </c>
      <c r="J68" s="72">
        <f>COUNTIF('Matrix datapoints - Direc'!J41:Y41, "Y")</f>
        <v>7</v>
      </c>
    </row>
    <row r="69" spans="1:10" ht="30">
      <c r="A69" s="6" t="s">
        <v>13</v>
      </c>
      <c r="B69" s="4" t="s">
        <v>236</v>
      </c>
      <c r="C69" s="4" t="s">
        <v>240</v>
      </c>
      <c r="D69" s="3" t="s">
        <v>107</v>
      </c>
      <c r="E69" s="4" t="s">
        <v>318</v>
      </c>
      <c r="F69" s="4" t="s">
        <v>521</v>
      </c>
      <c r="G69" s="5" t="s">
        <v>623</v>
      </c>
      <c r="H69" s="5" t="s">
        <v>636</v>
      </c>
      <c r="I69" s="7" t="s">
        <v>659</v>
      </c>
      <c r="J69" s="72" t="e">
        <f>J68*100/'Matrix datapoints - Direc'!#REF!</f>
        <v>#REF!</v>
      </c>
    </row>
    <row r="70" spans="1:10" ht="30">
      <c r="A70" s="6" t="s">
        <v>13</v>
      </c>
      <c r="B70" s="4" t="s">
        <v>236</v>
      </c>
      <c r="C70" s="4" t="s">
        <v>240</v>
      </c>
      <c r="D70" s="3" t="s">
        <v>108</v>
      </c>
      <c r="E70" s="4" t="s">
        <v>319</v>
      </c>
      <c r="F70" s="4" t="s">
        <v>522</v>
      </c>
      <c r="G70" s="5" t="s">
        <v>620</v>
      </c>
      <c r="H70" s="5" t="s">
        <v>626</v>
      </c>
      <c r="I70" s="7" t="s">
        <v>659</v>
      </c>
      <c r="J70" s="72" t="e">
        <f>SUM('Matrix datapoints - Direc'!J38:Y38)/'Matrix datapoints - Direc'!#REF!</f>
        <v>#REF!</v>
      </c>
    </row>
    <row r="71" spans="1:10" ht="30">
      <c r="A71" s="6" t="s">
        <v>13</v>
      </c>
      <c r="B71" s="4" t="s">
        <v>238</v>
      </c>
      <c r="C71" s="4" t="s">
        <v>240</v>
      </c>
      <c r="D71" s="3" t="s">
        <v>178</v>
      </c>
      <c r="E71" s="4" t="s">
        <v>384</v>
      </c>
      <c r="F71" s="4" t="s">
        <v>584</v>
      </c>
      <c r="G71" s="7" t="s">
        <v>620</v>
      </c>
      <c r="H71" s="5" t="s">
        <v>641</v>
      </c>
      <c r="I71" s="7" t="s">
        <v>659</v>
      </c>
      <c r="J71" s="106">
        <f>SUM('Matrix datapoints - KMP'!J20:Q20)</f>
        <v>17868642</v>
      </c>
    </row>
    <row r="72" spans="1:10" ht="60">
      <c r="A72" s="6" t="s">
        <v>13</v>
      </c>
      <c r="B72" s="4" t="s">
        <v>238</v>
      </c>
      <c r="C72" s="4" t="s">
        <v>240</v>
      </c>
      <c r="D72" s="3" t="s">
        <v>180</v>
      </c>
      <c r="E72" s="4" t="s">
        <v>386</v>
      </c>
      <c r="F72" s="4" t="s">
        <v>586</v>
      </c>
      <c r="G72" s="7" t="s">
        <v>620</v>
      </c>
      <c r="H72" s="5" t="s">
        <v>641</v>
      </c>
      <c r="I72" s="7" t="s">
        <v>659</v>
      </c>
      <c r="J72" s="72">
        <f>SUM('Matrix datapoints - KMP'!J21:Q21)</f>
        <v>18814269</v>
      </c>
    </row>
    <row r="73" spans="1:10" ht="30">
      <c r="A73" s="6" t="s">
        <v>13</v>
      </c>
      <c r="B73" s="4" t="s">
        <v>238</v>
      </c>
      <c r="C73" s="4" t="s">
        <v>240</v>
      </c>
      <c r="D73" s="3" t="s">
        <v>182</v>
      </c>
      <c r="E73" s="4" t="s">
        <v>388</v>
      </c>
      <c r="F73" s="4" t="s">
        <v>588</v>
      </c>
      <c r="G73" s="5" t="s">
        <v>620</v>
      </c>
      <c r="H73" s="5" t="s">
        <v>641</v>
      </c>
      <c r="I73" s="7" t="s">
        <v>659</v>
      </c>
      <c r="J73" s="72">
        <f>SUM('Matrix datapoints - KMP'!J22:Q22)</f>
        <v>25686148</v>
      </c>
    </row>
    <row r="74" spans="1:10" ht="30">
      <c r="A74" s="6" t="s">
        <v>13</v>
      </c>
      <c r="B74" s="4" t="s">
        <v>238</v>
      </c>
      <c r="C74" s="4" t="s">
        <v>240</v>
      </c>
      <c r="D74" s="3" t="s">
        <v>185</v>
      </c>
      <c r="E74" s="4" t="s">
        <v>391</v>
      </c>
      <c r="F74" s="4" t="s">
        <v>591</v>
      </c>
      <c r="G74" s="5" t="s">
        <v>620</v>
      </c>
      <c r="H74" s="5" t="s">
        <v>641</v>
      </c>
      <c r="I74" s="7" t="s">
        <v>659</v>
      </c>
      <c r="J74" s="106">
        <f>SUM('Matrix datapoints - KMP'!J23:Q23)</f>
        <v>62369059</v>
      </c>
    </row>
    <row r="75" spans="1:10" ht="30">
      <c r="A75" s="6" t="s">
        <v>13</v>
      </c>
      <c r="B75" s="4" t="s">
        <v>239</v>
      </c>
      <c r="C75" s="4" t="s">
        <v>240</v>
      </c>
      <c r="D75" s="3" t="s">
        <v>195</v>
      </c>
      <c r="E75" s="4" t="s">
        <v>401</v>
      </c>
      <c r="F75" s="4" t="s">
        <v>595</v>
      </c>
      <c r="G75" s="5" t="s">
        <v>620</v>
      </c>
      <c r="H75" s="5" t="s">
        <v>632</v>
      </c>
      <c r="I75" s="7" t="s">
        <v>659</v>
      </c>
      <c r="J75" s="72">
        <f>SUM('Matrix datapoints - KMP'!J18:Q18)</f>
        <v>14754</v>
      </c>
    </row>
    <row r="76" spans="1:10">
      <c r="A76" s="6" t="s">
        <v>13</v>
      </c>
      <c r="B76" s="4" t="s">
        <v>239</v>
      </c>
      <c r="C76" s="4" t="s">
        <v>240</v>
      </c>
      <c r="D76" s="3" t="s">
        <v>197</v>
      </c>
      <c r="E76" s="4" t="s">
        <v>403</v>
      </c>
      <c r="F76" s="4" t="s">
        <v>403</v>
      </c>
      <c r="G76" s="5" t="s">
        <v>620</v>
      </c>
      <c r="H76" s="5" t="s">
        <v>635</v>
      </c>
      <c r="I76" s="7" t="s">
        <v>659</v>
      </c>
      <c r="J76" s="72" t="e">
        <f>'Matrix datapoints - KMP'!#REF!</f>
        <v>#REF!</v>
      </c>
    </row>
    <row r="77" spans="1:10" ht="45">
      <c r="A77" s="6" t="s">
        <v>13</v>
      </c>
      <c r="B77" s="4" t="s">
        <v>239</v>
      </c>
      <c r="C77" s="4" t="s">
        <v>240</v>
      </c>
      <c r="D77" s="3" t="s">
        <v>198</v>
      </c>
      <c r="E77" s="4" t="s">
        <v>404</v>
      </c>
      <c r="F77" s="4" t="s">
        <v>597</v>
      </c>
      <c r="G77" s="5" t="s">
        <v>620</v>
      </c>
      <c r="H77" s="5" t="s">
        <v>635</v>
      </c>
      <c r="I77" s="7" t="s">
        <v>659</v>
      </c>
      <c r="J77" s="72">
        <f>COUNTIF('Matrix datapoints - KMP'!J17:Q17, "F")</f>
        <v>0</v>
      </c>
    </row>
    <row r="78" spans="1:10" ht="45">
      <c r="A78" s="6" t="s">
        <v>13</v>
      </c>
      <c r="B78" s="4" t="s">
        <v>239</v>
      </c>
      <c r="C78" s="4" t="s">
        <v>240</v>
      </c>
      <c r="D78" s="3" t="s">
        <v>199</v>
      </c>
      <c r="E78" s="4" t="s">
        <v>405</v>
      </c>
      <c r="F78" s="4" t="s">
        <v>598</v>
      </c>
      <c r="G78" s="5" t="s">
        <v>623</v>
      </c>
      <c r="H78" s="5" t="s">
        <v>636</v>
      </c>
      <c r="I78" s="7" t="s">
        <v>659</v>
      </c>
      <c r="J78" s="72" t="e">
        <f>J77*100/'Matrix datapoints - KMP'!#REF!</f>
        <v>#REF!</v>
      </c>
    </row>
    <row r="79" spans="1:10" ht="30">
      <c r="A79" s="6" t="s">
        <v>13</v>
      </c>
      <c r="B79" s="4" t="s">
        <v>239</v>
      </c>
      <c r="C79" s="4" t="s">
        <v>240</v>
      </c>
      <c r="D79" s="3" t="s">
        <v>200</v>
      </c>
      <c r="E79" s="4" t="s">
        <v>406</v>
      </c>
      <c r="F79" s="4" t="s">
        <v>406</v>
      </c>
      <c r="G79" s="5" t="s">
        <v>620</v>
      </c>
      <c r="H79" s="5" t="s">
        <v>626</v>
      </c>
      <c r="I79" s="7" t="s">
        <v>659</v>
      </c>
      <c r="J79" s="72" t="e" cm="1">
        <f t="array" ref="J79">SUM('Matrix datapoints - KMP'!J16:Q16/'Matrix datapoints - KMP'!#REF!)</f>
        <v>#REF!</v>
      </c>
    </row>
    <row r="80" spans="1:10" ht="30">
      <c r="A80" s="6" t="s">
        <v>13</v>
      </c>
      <c r="B80" s="4" t="s">
        <v>238</v>
      </c>
      <c r="C80" s="4" t="s">
        <v>240</v>
      </c>
      <c r="D80" s="3" t="s">
        <v>1193</v>
      </c>
      <c r="E80" s="4" t="s">
        <v>1194</v>
      </c>
      <c r="F80" s="4" t="s">
        <v>1195</v>
      </c>
      <c r="G80" s="5" t="s">
        <v>620</v>
      </c>
      <c r="H80" s="5" t="s">
        <v>641</v>
      </c>
      <c r="I80" s="7" t="s">
        <v>658</v>
      </c>
      <c r="J80" s="166">
        <f>SUM('Matrix datapoints - KMP'!J12:P12)</f>
        <v>0</v>
      </c>
    </row>
    <row r="81" spans="1:10" ht="30">
      <c r="A81" s="6" t="s">
        <v>13</v>
      </c>
      <c r="B81" s="4" t="s">
        <v>238</v>
      </c>
      <c r="C81" s="4" t="s">
        <v>240</v>
      </c>
      <c r="D81" s="3" t="s">
        <v>1193</v>
      </c>
      <c r="E81" s="4" t="s">
        <v>1194</v>
      </c>
      <c r="F81" s="4" t="s">
        <v>1195</v>
      </c>
      <c r="G81" s="5" t="s">
        <v>620</v>
      </c>
      <c r="H81" s="5" t="s">
        <v>641</v>
      </c>
      <c r="I81" s="7" t="s">
        <v>659</v>
      </c>
      <c r="J81" s="166">
        <f>SUM('Matrix datapoints - KMP'!J24:Q24)</f>
        <v>0</v>
      </c>
    </row>
  </sheetData>
  <sheetProtection selectLockedCells="1" selectUnlockedCells="1"/>
  <phoneticPr fontId="2" type="noConversion"/>
  <conditionalFormatting sqref="D2:D40">
    <cfRule type="duplicateValues" dxfId="15" priority="264"/>
    <cfRule type="duplicateValues" dxfId="14" priority="265"/>
  </conditionalFormatting>
  <conditionalFormatting sqref="E2:E40">
    <cfRule type="duplicateValues" dxfId="13" priority="268"/>
  </conditionalFormatting>
  <conditionalFormatting sqref="F2:F40">
    <cfRule type="duplicateValues" dxfId="12" priority="270"/>
  </conditionalFormatting>
  <conditionalFormatting sqref="D41:D79">
    <cfRule type="duplicateValues" dxfId="11" priority="271"/>
    <cfRule type="duplicateValues" dxfId="10" priority="272"/>
  </conditionalFormatting>
  <conditionalFormatting sqref="F41:F79">
    <cfRule type="duplicateValues" dxfId="9" priority="275"/>
  </conditionalFormatting>
  <conditionalFormatting sqref="E41:E79">
    <cfRule type="duplicateValues" dxfId="8" priority="277"/>
  </conditionalFormatting>
  <conditionalFormatting sqref="D80">
    <cfRule type="duplicateValues" dxfId="7" priority="5"/>
    <cfRule type="duplicateValues" dxfId="6" priority="6"/>
  </conditionalFormatting>
  <conditionalFormatting sqref="E80">
    <cfRule type="duplicateValues" dxfId="5" priority="7"/>
  </conditionalFormatting>
  <conditionalFormatting sqref="F80">
    <cfRule type="duplicateValues" dxfId="4" priority="8"/>
  </conditionalFormatting>
  <conditionalFormatting sqref="D81">
    <cfRule type="duplicateValues" dxfId="3" priority="1"/>
    <cfRule type="duplicateValues" dxfId="2" priority="2"/>
  </conditionalFormatting>
  <conditionalFormatting sqref="E81">
    <cfRule type="duplicateValues" dxfId="1" priority="3"/>
  </conditionalFormatting>
  <conditionalFormatting sqref="F81">
    <cfRule type="duplicateValues" dxfId="0" priority="4"/>
  </conditionalFormatting>
  <dataValidations count="3">
    <dataValidation type="decimal" operator="greaterThanOrEqual" allowBlank="1" showInputMessage="1" showErrorMessage="1" sqref="J2 J9 J11 J26:J27 J13 J15 J17 J19 J21 J37:J38 J29">
      <formula1>0</formula1>
    </dataValidation>
    <dataValidation type="decimal" operator="greaterThanOrEqual" allowBlank="1" showInputMessage="1" showErrorMessage="1" prompt="In millions" sqref="J3:J8 J23 J32:J36 J80:J81">
      <formula1>0</formula1>
    </dataValidation>
    <dataValidation type="date" showInputMessage="1" showErrorMessage="1" sqref="D1:D1048576">
      <formula1>1</formula1>
      <formula2>43831</formula2>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topLeftCell="C1" zoomScale="113" workbookViewId="0">
      <selection activeCell="C1" sqref="A1:XFD1"/>
    </sheetView>
  </sheetViews>
  <sheetFormatPr defaultColWidth="10.75" defaultRowHeight="15.75"/>
  <cols>
    <col min="1" max="1" width="27.75" style="2" customWidth="1"/>
    <col min="2" max="2" width="26.75" style="2" customWidth="1"/>
    <col min="3" max="3" width="17.75" style="2" customWidth="1"/>
    <col min="4" max="4" width="29.75" style="2" customWidth="1"/>
    <col min="5" max="5" width="42.75" style="2" customWidth="1"/>
    <col min="6" max="6" width="10.75" style="2"/>
    <col min="7" max="7" width="21.5" style="2" customWidth="1"/>
    <col min="8" max="8" width="21.25" style="2" customWidth="1"/>
    <col min="9" max="10" width="20.5" style="2" customWidth="1"/>
    <col min="11" max="11" width="24.25" style="54" customWidth="1"/>
    <col min="12" max="12" width="39.75" style="2" customWidth="1"/>
    <col min="13" max="14" width="35" style="2" customWidth="1"/>
    <col min="15" max="15" width="20.75" style="2" customWidth="1"/>
    <col min="16" max="16" width="21.75" style="2" customWidth="1"/>
    <col min="17" max="17" width="23.5" style="2" customWidth="1"/>
    <col min="18" max="18" width="20.5" style="148" customWidth="1"/>
    <col min="19" max="16384" width="10.75" style="2"/>
  </cols>
  <sheetData>
    <row r="1" spans="1:18" s="11" customFormat="1">
      <c r="A1" s="11" t="s">
        <v>3</v>
      </c>
      <c r="B1" s="11" t="s">
        <v>5</v>
      </c>
      <c r="C1" s="11" t="s">
        <v>4</v>
      </c>
      <c r="D1" s="11" t="s">
        <v>0</v>
      </c>
      <c r="E1" s="11" t="s">
        <v>649</v>
      </c>
      <c r="F1" s="11" t="s">
        <v>7</v>
      </c>
      <c r="G1" s="11" t="s">
        <v>8</v>
      </c>
      <c r="H1" s="11" t="s">
        <v>657</v>
      </c>
      <c r="I1" s="11" t="s">
        <v>648</v>
      </c>
      <c r="J1" s="11" t="s">
        <v>917</v>
      </c>
      <c r="K1" s="55" t="s">
        <v>882</v>
      </c>
      <c r="L1" s="41" t="s">
        <v>883</v>
      </c>
      <c r="M1" s="41" t="s">
        <v>884</v>
      </c>
      <c r="N1" s="41" t="s">
        <v>885</v>
      </c>
      <c r="O1" s="38" t="s">
        <v>886</v>
      </c>
      <c r="P1" s="38" t="s">
        <v>887</v>
      </c>
      <c r="Q1" s="38" t="s">
        <v>888</v>
      </c>
      <c r="R1" s="149" t="s">
        <v>1192</v>
      </c>
    </row>
    <row r="2" spans="1:18" ht="45">
      <c r="A2" s="25" t="s">
        <v>13</v>
      </c>
      <c r="B2" s="25" t="s">
        <v>233</v>
      </c>
      <c r="C2" s="24" t="s">
        <v>34</v>
      </c>
      <c r="D2" s="25" t="s">
        <v>260</v>
      </c>
      <c r="E2" s="25" t="s">
        <v>452</v>
      </c>
      <c r="F2" s="16" t="s">
        <v>628</v>
      </c>
      <c r="G2" s="25" t="s">
        <v>639</v>
      </c>
      <c r="H2" s="16" t="s">
        <v>658</v>
      </c>
      <c r="I2" s="120" t="e">
        <f>IF(OR(ISBLANK('Standalone datapoints'!#REF!),ISBLANK('Data derived from matrix DP'!J3)),"NA",IF('Data derived from matrix DP'!J3&lt;&gt;0,'Data derived from matrix DP'!J3/'Standalone datapoints'!#REF!, "NA"))</f>
        <v>#REF!</v>
      </c>
      <c r="J2" s="142">
        <v>43921</v>
      </c>
      <c r="K2" s="56"/>
      <c r="L2" s="33"/>
      <c r="M2" s="33"/>
      <c r="N2" s="33"/>
      <c r="O2" s="51"/>
      <c r="P2" s="51"/>
      <c r="Q2" s="51"/>
      <c r="R2" s="150">
        <f>VLOOKUP(C2,[1]BPCL!$B:$F,5,FALSE)</f>
        <v>0.7644236877262125</v>
      </c>
    </row>
    <row r="3" spans="1:18" ht="45">
      <c r="A3" s="25" t="s">
        <v>13</v>
      </c>
      <c r="B3" s="25" t="s">
        <v>233</v>
      </c>
      <c r="C3" s="24" t="s">
        <v>36</v>
      </c>
      <c r="D3" s="25" t="s">
        <v>262</v>
      </c>
      <c r="E3" s="25" t="s">
        <v>454</v>
      </c>
      <c r="F3" s="16" t="s">
        <v>628</v>
      </c>
      <c r="G3" s="25" t="s">
        <v>639</v>
      </c>
      <c r="H3" s="16" t="s">
        <v>658</v>
      </c>
      <c r="I3" s="120" t="e">
        <f>IF(OR(ISBLANK('Standalone datapoints'!#REF!),ISBLANK('Data derived from matrix DP'!J4)),"NA",IF('Data derived from matrix DP'!J4&lt;&gt;0,'Data derived from matrix DP'!J4/'Standalone datapoints'!#REF!, "NA"))</f>
        <v>#REF!</v>
      </c>
      <c r="J3" s="142">
        <v>43921</v>
      </c>
      <c r="K3" s="56"/>
      <c r="L3" s="33"/>
      <c r="M3" s="33"/>
      <c r="N3" s="33"/>
      <c r="O3" s="51"/>
      <c r="R3" s="150">
        <f>VLOOKUP(C3,[1]BPCL!$B:$F,5,FALSE)</f>
        <v>2.2750131948179191E-2</v>
      </c>
    </row>
    <row r="4" spans="1:18" ht="45">
      <c r="A4" s="25" t="s">
        <v>13</v>
      </c>
      <c r="B4" s="25" t="s">
        <v>233</v>
      </c>
      <c r="C4" s="24" t="s">
        <v>38</v>
      </c>
      <c r="D4" s="25" t="s">
        <v>264</v>
      </c>
      <c r="E4" s="25" t="s">
        <v>456</v>
      </c>
      <c r="F4" s="16" t="s">
        <v>628</v>
      </c>
      <c r="G4" s="25" t="s">
        <v>639</v>
      </c>
      <c r="H4" s="16" t="s">
        <v>658</v>
      </c>
      <c r="I4" s="120" t="e">
        <f>IF(OR(ISBLANK('Standalone datapoints'!#REF!),ISBLANK('Data derived from matrix DP'!J5)),"NA",IF('Data derived from matrix DP'!J5&lt;&gt;0,'Data derived from matrix DP'!J5/'Standalone datapoints'!#REF!, "NA"))</f>
        <v>#REF!</v>
      </c>
      <c r="J4" s="142">
        <v>43921</v>
      </c>
      <c r="K4" s="56"/>
      <c r="L4" s="33"/>
      <c r="M4" s="33"/>
      <c r="N4" s="33"/>
      <c r="O4" s="51"/>
      <c r="R4" s="150">
        <f>VLOOKUP(C4,[1]BPCL!$B:$F,5,FALSE)</f>
        <v>6.3443581898799117E-2</v>
      </c>
    </row>
    <row r="5" spans="1:18" ht="45">
      <c r="A5" s="25" t="s">
        <v>13</v>
      </c>
      <c r="B5" s="25" t="s">
        <v>233</v>
      </c>
      <c r="C5" s="24" t="s">
        <v>40</v>
      </c>
      <c r="D5" s="25" t="s">
        <v>266</v>
      </c>
      <c r="E5" s="25" t="s">
        <v>458</v>
      </c>
      <c r="F5" s="16" t="s">
        <v>628</v>
      </c>
      <c r="G5" s="25" t="s">
        <v>639</v>
      </c>
      <c r="H5" s="16" t="s">
        <v>658</v>
      </c>
      <c r="I5" s="120" t="str">
        <f>IF(OR(ISBLANK('Standalone datapoints'!#REF!),ISBLANK('Data derived from matrix DP'!J6)),"NA",IF('Data derived from matrix DP'!J6&lt;&gt;0,'Data derived from matrix DP'!J6/'Standalone datapoints'!#REF!, "NA"))</f>
        <v>NA</v>
      </c>
      <c r="J5" s="142">
        <v>43921</v>
      </c>
      <c r="K5" s="56"/>
      <c r="L5" s="33"/>
      <c r="M5" s="33"/>
      <c r="N5" s="33"/>
      <c r="O5" s="51"/>
      <c r="R5" s="150" t="str">
        <f>VLOOKUP(C5,[1]BPCL!$B:$F,5,FALSE)</f>
        <v>Not available</v>
      </c>
    </row>
    <row r="6" spans="1:18" ht="45">
      <c r="A6" s="25" t="s">
        <v>13</v>
      </c>
      <c r="B6" s="25" t="s">
        <v>233</v>
      </c>
      <c r="C6" s="24" t="s">
        <v>42</v>
      </c>
      <c r="D6" s="25" t="s">
        <v>268</v>
      </c>
      <c r="E6" s="25" t="s">
        <v>460</v>
      </c>
      <c r="F6" s="16" t="s">
        <v>628</v>
      </c>
      <c r="G6" s="25" t="s">
        <v>639</v>
      </c>
      <c r="H6" s="16" t="s">
        <v>658</v>
      </c>
      <c r="I6" s="120" t="str">
        <f>IF(OR(ISBLANK('Standalone datapoints'!#REF!),ISBLANK('Data derived from matrix DP'!J7)),"NA",IF('Data derived from matrix DP'!J7&lt;&gt;0,'Data derived from matrix DP'!J7/'Standalone datapoints'!#REF!, "NA"))</f>
        <v>NA</v>
      </c>
      <c r="J6" s="142">
        <v>43921</v>
      </c>
      <c r="K6" s="56"/>
      <c r="L6" s="33"/>
      <c r="M6" s="33"/>
      <c r="N6" s="33"/>
      <c r="O6" s="51"/>
      <c r="R6" s="150" t="str">
        <f>VLOOKUP(C6,[1]BPCL!$B:$F,5,FALSE)</f>
        <v>Not available</v>
      </c>
    </row>
    <row r="7" spans="1:18" ht="30">
      <c r="A7" s="25" t="s">
        <v>13</v>
      </c>
      <c r="B7" s="25" t="s">
        <v>233</v>
      </c>
      <c r="C7" s="24" t="s">
        <v>44</v>
      </c>
      <c r="D7" s="25" t="s">
        <v>270</v>
      </c>
      <c r="E7" s="25" t="s">
        <v>462</v>
      </c>
      <c r="F7" s="16" t="s">
        <v>628</v>
      </c>
      <c r="G7" s="25" t="s">
        <v>639</v>
      </c>
      <c r="H7" s="16" t="s">
        <v>658</v>
      </c>
      <c r="I7" s="120" t="e">
        <f>IF(OR(ISBLANK('Standalone datapoints'!#REF!),ISBLANK('Data derived from matrix DP'!J8)),"NA",IF('Data derived from matrix DP'!J8&lt;&gt;0,'Data derived from matrix DP'!J8/'Standalone datapoints'!#REF!, "NA"))</f>
        <v>#REF!</v>
      </c>
      <c r="J7" s="142">
        <v>43921</v>
      </c>
      <c r="K7" s="56"/>
      <c r="L7" s="33"/>
      <c r="M7" s="33"/>
      <c r="N7" s="33"/>
      <c r="O7" s="51"/>
      <c r="R7" s="150">
        <f>VLOOKUP(C7,[1]BPCL!$B:$F,5,FALSE)</f>
        <v>0.71783603438258203</v>
      </c>
    </row>
    <row r="8" spans="1:18" ht="45">
      <c r="A8" s="25" t="s">
        <v>13</v>
      </c>
      <c r="B8" s="25" t="s">
        <v>238</v>
      </c>
      <c r="C8" s="24" t="s">
        <v>169</v>
      </c>
      <c r="D8" s="25" t="s">
        <v>378</v>
      </c>
      <c r="E8" s="25" t="s">
        <v>579</v>
      </c>
      <c r="F8" s="16" t="s">
        <v>628</v>
      </c>
      <c r="G8" s="25" t="s">
        <v>640</v>
      </c>
      <c r="H8" s="16" t="s">
        <v>658</v>
      </c>
      <c r="I8" s="120">
        <f>IF(OR(ISBLANK('Standalone datapoints'!I91),ISBLANK('Standalone datapoints'!I92)),"NA",IF('Standalone datapoints'!I92&gt;0,'Standalone datapoints'!I91/'Standalone datapoints'!I92, "NA"))</f>
        <v>0.73715217252446441</v>
      </c>
      <c r="J8" s="142">
        <v>43921</v>
      </c>
      <c r="K8" s="56"/>
      <c r="L8" s="33"/>
      <c r="M8" s="33"/>
      <c r="N8" s="33"/>
      <c r="O8" s="51"/>
      <c r="R8" s="150">
        <f>VLOOKUP(C8,[1]BPCL!$B:$F,5,FALSE)</f>
        <v>0.25756518158763397</v>
      </c>
    </row>
    <row r="9" spans="1:18" ht="30">
      <c r="A9" s="25" t="s">
        <v>13</v>
      </c>
      <c r="B9" s="30" t="s">
        <v>238</v>
      </c>
      <c r="C9" s="24" t="s">
        <v>176</v>
      </c>
      <c r="D9" s="25" t="s">
        <v>383</v>
      </c>
      <c r="E9" s="25" t="s">
        <v>583</v>
      </c>
      <c r="F9" s="16" t="s">
        <v>628</v>
      </c>
      <c r="G9" s="25" t="s">
        <v>639</v>
      </c>
      <c r="H9" s="16" t="s">
        <v>658</v>
      </c>
      <c r="I9" s="120" t="e">
        <f>IF(OR(ISBLANK('Standalone datapoints'!I96),ISBLANK('Standalone datapoints'!#REF!)),"NA",IF('Standalone datapoints'!I96&gt;0, 'Standalone datapoints'!I96/'Standalone datapoints'!#REF!, "NA"))</f>
        <v>#REF!</v>
      </c>
      <c r="J9" s="142">
        <v>43921</v>
      </c>
      <c r="K9" s="56"/>
      <c r="L9" s="33"/>
      <c r="M9" s="33"/>
      <c r="N9" s="33"/>
      <c r="O9" s="51"/>
      <c r="R9" s="150">
        <f>VLOOKUP(C9,[1]BPCL!$B:$F,5,FALSE)</f>
        <v>0.5961600322906293</v>
      </c>
    </row>
    <row r="10" spans="1:18" ht="30">
      <c r="A10" s="25" t="s">
        <v>13</v>
      </c>
      <c r="B10" s="25" t="s">
        <v>238</v>
      </c>
      <c r="C10" s="24" t="s">
        <v>177</v>
      </c>
      <c r="D10" s="25" t="s">
        <v>1211</v>
      </c>
      <c r="E10" s="25" t="s">
        <v>1211</v>
      </c>
      <c r="F10" s="25" t="s">
        <v>628</v>
      </c>
      <c r="G10" s="25"/>
      <c r="H10" s="16" t="s">
        <v>658</v>
      </c>
      <c r="I10" s="120">
        <f>IF(OR(ISBLANK('Standalone datapoints'!I95),ISBLANK('Standalone datapoints'!I98)),"NA",IF(AND('Standalone datapoints'!I95&lt;&gt;0,'Standalone datapoints'!I98&lt;&gt;0),'Standalone datapoints'!I98/'Standalone datapoints'!I95,"NA"))</f>
        <v>0.69646878963711112</v>
      </c>
      <c r="J10" s="142">
        <v>43921</v>
      </c>
      <c r="K10" s="56"/>
      <c r="L10" s="33"/>
      <c r="M10" s="33"/>
      <c r="N10" s="33"/>
      <c r="O10" s="51"/>
      <c r="R10" s="150">
        <f>VLOOKUP(C10,[1]BPCL!$B:$F,5,FALSE)</f>
        <v>0.82853505796242244</v>
      </c>
    </row>
    <row r="11" spans="1:18" ht="45">
      <c r="A11" s="25" t="s">
        <v>13</v>
      </c>
      <c r="B11" s="25" t="s">
        <v>238</v>
      </c>
      <c r="C11" s="24" t="s">
        <v>179</v>
      </c>
      <c r="D11" s="25" t="s">
        <v>385</v>
      </c>
      <c r="E11" s="25" t="s">
        <v>585</v>
      </c>
      <c r="F11" s="16" t="s">
        <v>628</v>
      </c>
      <c r="G11" s="25" t="s">
        <v>639</v>
      </c>
      <c r="H11" s="16" t="s">
        <v>658</v>
      </c>
      <c r="I11" s="120" t="e">
        <f>IF(OR(ISBLANK('Data derived from matrix DP'!J32),ISBLANK('Standalone datapoints'!#REF!)),"NA",IF('Data derived from matrix DP'!J32&lt;&gt;0,'Data derived from matrix DP'!J32/'Standalone datapoints'!#REF!, "NA"))</f>
        <v>#REF!</v>
      </c>
      <c r="J11" s="142">
        <v>43921</v>
      </c>
      <c r="K11" s="56"/>
      <c r="L11" s="33"/>
      <c r="M11" s="33"/>
      <c r="N11" s="33"/>
      <c r="O11" s="51"/>
      <c r="R11" s="150">
        <f>VLOOKUP(C11,[1]BPCL!$B:$F,5,FALSE)</f>
        <v>0.73358927657416839</v>
      </c>
    </row>
    <row r="12" spans="1:18" ht="45">
      <c r="A12" s="25" t="s">
        <v>13</v>
      </c>
      <c r="B12" s="25" t="s">
        <v>238</v>
      </c>
      <c r="C12" s="24" t="s">
        <v>181</v>
      </c>
      <c r="D12" s="25" t="s">
        <v>387</v>
      </c>
      <c r="E12" s="25" t="s">
        <v>587</v>
      </c>
      <c r="F12" s="16" t="s">
        <v>628</v>
      </c>
      <c r="G12" s="25" t="s">
        <v>639</v>
      </c>
      <c r="H12" s="16" t="s">
        <v>658</v>
      </c>
      <c r="I12" s="120" t="e">
        <f>IF(OR(ISBLANK('Data derived from matrix DP'!J33),ISBLANK('Standalone datapoints'!#REF!)),"NA",IF('Data derived from matrix DP'!J33&lt;&gt;0,'Data derived from matrix DP'!J33/'Standalone datapoints'!#REF!, "NA"))</f>
        <v>#REF!</v>
      </c>
      <c r="J12" s="142">
        <v>43921</v>
      </c>
      <c r="K12" s="56"/>
      <c r="L12" s="33"/>
      <c r="M12" s="33"/>
      <c r="N12" s="33"/>
      <c r="O12" s="51"/>
      <c r="R12" s="150" t="str">
        <f>VLOOKUP(C12,[1]BPCL!$B:$F,5,FALSE)</f>
        <v>Not available</v>
      </c>
    </row>
    <row r="13" spans="1:18" ht="45">
      <c r="A13" s="25" t="s">
        <v>13</v>
      </c>
      <c r="B13" s="25" t="s">
        <v>238</v>
      </c>
      <c r="C13" s="24" t="s">
        <v>183</v>
      </c>
      <c r="D13" s="25" t="s">
        <v>389</v>
      </c>
      <c r="E13" s="25" t="s">
        <v>589</v>
      </c>
      <c r="F13" s="16" t="s">
        <v>628</v>
      </c>
      <c r="G13" s="25" t="s">
        <v>639</v>
      </c>
      <c r="H13" s="16" t="s">
        <v>658</v>
      </c>
      <c r="I13" s="120" t="e">
        <f>IF(OR(ISBLANK('Data derived from matrix DP'!J34),ISBLANK('Standalone datapoints'!#REF!)),"NA",IF('Data derived from matrix DP'!J34&lt;&gt;0,'Data derived from matrix DP'!J34/'Standalone datapoints'!#REF!, "NA"))</f>
        <v>#REF!</v>
      </c>
      <c r="J13" s="142">
        <v>43921</v>
      </c>
      <c r="K13" s="56"/>
      <c r="L13" s="33"/>
      <c r="M13" s="33"/>
      <c r="N13" s="33"/>
      <c r="O13" s="51"/>
      <c r="R13" s="150">
        <f>VLOOKUP(C13,[1]BPCL!$B:$F,5,FALSE)</f>
        <v>5.638239811642335E-2</v>
      </c>
    </row>
    <row r="14" spans="1:18" ht="45">
      <c r="A14" s="25" t="s">
        <v>13</v>
      </c>
      <c r="B14" s="25" t="s">
        <v>238</v>
      </c>
      <c r="C14" s="24" t="s">
        <v>184</v>
      </c>
      <c r="D14" s="25" t="s">
        <v>390</v>
      </c>
      <c r="E14" s="25" t="s">
        <v>590</v>
      </c>
      <c r="F14" s="16" t="s">
        <v>628</v>
      </c>
      <c r="G14" s="25" t="s">
        <v>639</v>
      </c>
      <c r="H14" s="16" t="s">
        <v>658</v>
      </c>
      <c r="I14" s="120" t="e">
        <f>IF(OR(ISBLANK('Data derived from matrix DP'!J35),ISBLANK('Standalone datapoints'!#REF!)),"NA",IF('Data derived from matrix DP'!J35&lt;&gt;0,'Data derived from matrix DP'!J35/'Standalone datapoints'!#REF!, "NA"))</f>
        <v>#REF!</v>
      </c>
      <c r="J14" s="142">
        <v>43921</v>
      </c>
      <c r="K14" s="56"/>
      <c r="L14" s="33"/>
      <c r="M14" s="33"/>
      <c r="N14" s="33"/>
      <c r="O14" s="51"/>
      <c r="R14" s="150">
        <f>VLOOKUP(C14,[1]BPCL!$B:$F,5,FALSE)</f>
        <v>2.4431272055077499E-2</v>
      </c>
    </row>
    <row r="15" spans="1:18" ht="45">
      <c r="A15" s="25" t="s">
        <v>13</v>
      </c>
      <c r="B15" s="25" t="s">
        <v>238</v>
      </c>
      <c r="C15" s="24" t="s">
        <v>186</v>
      </c>
      <c r="D15" s="25" t="s">
        <v>392</v>
      </c>
      <c r="E15" s="25" t="s">
        <v>592</v>
      </c>
      <c r="F15" s="16" t="s">
        <v>628</v>
      </c>
      <c r="G15" s="25" t="s">
        <v>639</v>
      </c>
      <c r="H15" s="16" t="s">
        <v>658</v>
      </c>
      <c r="I15" s="120" t="e">
        <f>IF(OR(ISBLANK('Data derived from matrix DP'!J36),ISBLANK('Standalone datapoints'!#REF!)),"NA",IF('Data derived from matrix DP'!J36&lt;&gt;0,'Data derived from matrix DP'!J36/'Standalone datapoints'!#REF!, "NA"))</f>
        <v>#REF!</v>
      </c>
      <c r="J15" s="142">
        <v>43921</v>
      </c>
      <c r="K15" s="56"/>
      <c r="L15" s="33"/>
      <c r="M15" s="33"/>
      <c r="N15" s="33"/>
      <c r="O15" s="51"/>
      <c r="R15" s="150" t="str">
        <f>VLOOKUP(C15,[1]BPCL!$B:$F,5,FALSE)</f>
        <v>Not available</v>
      </c>
    </row>
    <row r="16" spans="1:18" ht="45">
      <c r="A16" s="25" t="s">
        <v>13</v>
      </c>
      <c r="B16" s="25" t="s">
        <v>233</v>
      </c>
      <c r="C16" s="24" t="s">
        <v>34</v>
      </c>
      <c r="D16" s="25" t="s">
        <v>260</v>
      </c>
      <c r="E16" s="25" t="s">
        <v>452</v>
      </c>
      <c r="F16" s="16" t="s">
        <v>628</v>
      </c>
      <c r="G16" s="25" t="s">
        <v>639</v>
      </c>
      <c r="H16" s="16" t="s">
        <v>659</v>
      </c>
      <c r="I16" s="120" t="e">
        <f>IF(OR(ISBLANK('Standalone datapoints'!#REF!),ISBLANK('Data derived from matrix DP'!J43)),"NA",IF('Data derived from matrix DP'!J43&lt;&gt;"NA",'Data derived from matrix DP'!J43/'Standalone datapoints'!#REF!))</f>
        <v>#REF!</v>
      </c>
      <c r="J16" s="142">
        <v>43555</v>
      </c>
      <c r="K16" s="56"/>
      <c r="L16" s="33"/>
      <c r="M16" s="33"/>
      <c r="N16" s="33"/>
      <c r="O16" s="51"/>
      <c r="R16" s="150">
        <f>VLOOKUP(C16,[1]BPCL!$B:$F,4,FALSE)</f>
        <v>0.70021423210864386</v>
      </c>
    </row>
    <row r="17" spans="1:18" ht="45">
      <c r="A17" s="25" t="s">
        <v>13</v>
      </c>
      <c r="B17" s="25" t="s">
        <v>233</v>
      </c>
      <c r="C17" s="24" t="s">
        <v>36</v>
      </c>
      <c r="D17" s="25" t="s">
        <v>262</v>
      </c>
      <c r="E17" s="25" t="s">
        <v>454</v>
      </c>
      <c r="F17" s="16" t="s">
        <v>628</v>
      </c>
      <c r="G17" s="25" t="s">
        <v>639</v>
      </c>
      <c r="H17" s="16" t="s">
        <v>659</v>
      </c>
      <c r="I17" s="120" t="e">
        <f>IF(OR(ISBLANK('Standalone datapoints'!#REF!),ISBLANK('Data derived from matrix DP'!J44)),"NA",IF('Data derived from matrix DP'!J44&lt;&gt;0,'Data derived from matrix DP'!J44/'Standalone datapoints'!#REF!, "NA"))</f>
        <v>#REF!</v>
      </c>
      <c r="J17" s="142">
        <v>43555</v>
      </c>
      <c r="K17" s="56"/>
      <c r="L17" s="33"/>
      <c r="M17"/>
      <c r="N17"/>
      <c r="O17" s="51"/>
      <c r="R17" s="150">
        <f>VLOOKUP(C17,[1]BPCL!$B:$F,4,FALSE)</f>
        <v>2.516499182328695E-2</v>
      </c>
    </row>
    <row r="18" spans="1:18" ht="45">
      <c r="A18" s="25" t="s">
        <v>13</v>
      </c>
      <c r="B18" s="25" t="s">
        <v>233</v>
      </c>
      <c r="C18" s="24" t="s">
        <v>38</v>
      </c>
      <c r="D18" s="25" t="s">
        <v>264</v>
      </c>
      <c r="E18" s="25" t="s">
        <v>456</v>
      </c>
      <c r="F18" s="16" t="s">
        <v>628</v>
      </c>
      <c r="G18" s="25" t="s">
        <v>639</v>
      </c>
      <c r="H18" s="16" t="s">
        <v>659</v>
      </c>
      <c r="I18" s="120" t="str">
        <f>IF(OR(ISBLANK('Standalone datapoints'!#REF!),ISBLANK('Data derived from matrix DP'!J45)),"NA",IF('Data derived from matrix DP'!J45&lt;&gt;0,'Data derived from matrix DP'!J45/'Standalone datapoints'!#REF!, "NA"))</f>
        <v>NA</v>
      </c>
      <c r="J18" s="142">
        <v>43555</v>
      </c>
      <c r="K18" s="56"/>
      <c r="L18" s="33"/>
      <c r="O18" s="51"/>
      <c r="R18" s="150" t="str">
        <f>VLOOKUP(C18,[1]BPCL!$B:$F,4,FALSE)</f>
        <v>Not available</v>
      </c>
    </row>
    <row r="19" spans="1:18" ht="45">
      <c r="A19" s="25" t="s">
        <v>13</v>
      </c>
      <c r="B19" s="25" t="s">
        <v>233</v>
      </c>
      <c r="C19" s="24" t="s">
        <v>40</v>
      </c>
      <c r="D19" s="25" t="s">
        <v>266</v>
      </c>
      <c r="E19" s="25" t="s">
        <v>458</v>
      </c>
      <c r="F19" s="16" t="s">
        <v>628</v>
      </c>
      <c r="G19" s="25" t="s">
        <v>639</v>
      </c>
      <c r="H19" s="16" t="s">
        <v>659</v>
      </c>
      <c r="I19" s="120" t="str">
        <f>IF(OR(ISBLANK('Standalone datapoints'!#REF!),ISBLANK('Data derived from matrix DP'!J46)),"NA",IF('Data derived from matrix DP'!J46&lt;&gt;0,'Data derived from matrix DP'!J46/'Standalone datapoints'!#REF!, "NA"))</f>
        <v>NA</v>
      </c>
      <c r="J19" s="142">
        <v>43555</v>
      </c>
      <c r="K19" s="56"/>
      <c r="L19" s="33"/>
      <c r="O19" s="51"/>
      <c r="R19" s="150" t="str">
        <f>VLOOKUP(C19,[1]BPCL!$B:$F,4,FALSE)</f>
        <v>Not available</v>
      </c>
    </row>
    <row r="20" spans="1:18" ht="45">
      <c r="A20" s="25" t="s">
        <v>13</v>
      </c>
      <c r="B20" s="25" t="s">
        <v>233</v>
      </c>
      <c r="C20" s="24" t="s">
        <v>42</v>
      </c>
      <c r="D20" s="25" t="s">
        <v>268</v>
      </c>
      <c r="E20" s="25" t="s">
        <v>460</v>
      </c>
      <c r="F20" s="16" t="s">
        <v>628</v>
      </c>
      <c r="G20" s="25" t="s">
        <v>639</v>
      </c>
      <c r="H20" s="16" t="s">
        <v>659</v>
      </c>
      <c r="I20" s="120" t="e">
        <f>IF(OR(ISBLANK('Standalone datapoints'!#REF!),ISBLANK('Data derived from matrix DP'!J47)),"NA",IF('Data derived from matrix DP'!J47&lt;&gt;0,'Data derived from matrix DP'!J47/'Standalone datapoints'!#REF!, "NA"))</f>
        <v>#REF!</v>
      </c>
      <c r="J20" s="142">
        <v>43555</v>
      </c>
      <c r="K20" s="56"/>
      <c r="L20" s="33"/>
      <c r="O20" s="51"/>
      <c r="R20" s="150">
        <f>VLOOKUP(C20,[1]BPCL!$B:$F,4,FALSE)</f>
        <v>0.10711319222518516</v>
      </c>
    </row>
    <row r="21" spans="1:18" ht="30">
      <c r="A21" s="25" t="s">
        <v>13</v>
      </c>
      <c r="B21" s="25" t="s">
        <v>233</v>
      </c>
      <c r="C21" s="24" t="s">
        <v>44</v>
      </c>
      <c r="D21" s="25" t="s">
        <v>270</v>
      </c>
      <c r="E21" s="25" t="s">
        <v>462</v>
      </c>
      <c r="F21" s="16" t="s">
        <v>628</v>
      </c>
      <c r="G21" s="25" t="s">
        <v>639</v>
      </c>
      <c r="H21" s="16" t="s">
        <v>659</v>
      </c>
      <c r="I21" s="120" t="e">
        <f>IF(OR(ISBLANK('Standalone datapoints'!#REF!),ISBLANK('Data derived from matrix DP'!J48)),"NA",IF('Data derived from matrix DP'!J48&lt;&gt;0,'Data derived from matrix DP'!J48/'Standalone datapoints'!#REF!, "NA"))</f>
        <v>#REF!</v>
      </c>
      <c r="J21" s="142">
        <v>43555</v>
      </c>
      <c r="K21" s="56"/>
      <c r="L21" s="33"/>
      <c r="O21" s="51"/>
      <c r="R21" s="150">
        <f>VLOOKUP(C21,[1]BPCL!$B:$F,4,FALSE)</f>
        <v>0.72105355219759593</v>
      </c>
    </row>
    <row r="22" spans="1:18" ht="45">
      <c r="A22" s="25" t="s">
        <v>13</v>
      </c>
      <c r="B22" s="25" t="s">
        <v>238</v>
      </c>
      <c r="C22" s="24" t="s">
        <v>169</v>
      </c>
      <c r="D22" s="25" t="s">
        <v>378</v>
      </c>
      <c r="E22" s="25" t="s">
        <v>579</v>
      </c>
      <c r="F22" s="16" t="s">
        <v>628</v>
      </c>
      <c r="G22" s="25" t="s">
        <v>640</v>
      </c>
      <c r="H22" s="16" t="s">
        <v>659</v>
      </c>
      <c r="I22" s="120">
        <f>IF(OR(ISBLANK('Standalone datapoints'!I212),ISBLANK('Standalone datapoints'!I211)),"NA",IF('Standalone datapoints'!I212&gt;0,'Standalone datapoints'!I211/'Standalone datapoints'!I212, "NA"))</f>
        <v>0.80383153064664536</v>
      </c>
      <c r="J22" s="142">
        <v>43555</v>
      </c>
      <c r="K22" s="56"/>
      <c r="L22" s="33"/>
      <c r="O22" s="51"/>
      <c r="R22" s="150">
        <f>VLOOKUP(C22,[1]BPCL!$B:$F,4,FALSE)</f>
        <v>2.8607543035258358E-2</v>
      </c>
    </row>
    <row r="23" spans="1:18" ht="30">
      <c r="A23" s="25" t="s">
        <v>13</v>
      </c>
      <c r="B23" s="25" t="s">
        <v>238</v>
      </c>
      <c r="C23" s="24" t="s">
        <v>176</v>
      </c>
      <c r="D23" s="25" t="s">
        <v>383</v>
      </c>
      <c r="E23" s="25" t="s">
        <v>583</v>
      </c>
      <c r="F23" s="16" t="s">
        <v>628</v>
      </c>
      <c r="G23" s="25" t="s">
        <v>639</v>
      </c>
      <c r="H23" s="16" t="s">
        <v>659</v>
      </c>
      <c r="I23" s="120" t="e">
        <f>IF(OR(ISBLANK('Standalone datapoints'!I212),ISBLANK('Standalone datapoints'!#REF!)),"NA",IF('Standalone datapoints'!I212&gt;0, 'Standalone datapoints'!I212/'Standalone datapoints'!#REF!, "NA"))</f>
        <v>#REF!</v>
      </c>
      <c r="J23" s="142">
        <v>43555</v>
      </c>
      <c r="K23" s="56"/>
      <c r="L23" s="33"/>
      <c r="O23" s="51"/>
      <c r="R23" s="150">
        <f>VLOOKUP(C23,[1]BPCL!$B:$F,4,FALSE)</f>
        <v>0.71051136407518545</v>
      </c>
    </row>
    <row r="24" spans="1:18" ht="30">
      <c r="A24" s="25" t="s">
        <v>13</v>
      </c>
      <c r="B24" s="25" t="s">
        <v>238</v>
      </c>
      <c r="C24" s="24" t="s">
        <v>177</v>
      </c>
      <c r="D24" s="25" t="s">
        <v>1211</v>
      </c>
      <c r="E24" s="25" t="s">
        <v>1211</v>
      </c>
      <c r="F24" s="25" t="s">
        <v>628</v>
      </c>
      <c r="G24" s="25" t="s">
        <v>628</v>
      </c>
      <c r="H24" s="16" t="s">
        <v>659</v>
      </c>
      <c r="I24" s="120">
        <f>IF(OR(ISBLANK('Standalone datapoints'!I215),ISBLANK('Standalone datapoints'!I218)),"NA",IF(AND('Standalone datapoints'!I215&lt;&gt;0,'Standalone datapoints'!I218&lt;&gt;0),'Standalone datapoints'!I218/'Standalone datapoints'!I215,"NA"))</f>
        <v>1.2826902252645447</v>
      </c>
      <c r="J24" s="142">
        <v>43555</v>
      </c>
      <c r="K24" s="56"/>
      <c r="L24" s="33"/>
      <c r="O24" s="51"/>
      <c r="R24" s="150">
        <f>VLOOKUP(C24,[1]BPCL!$B:$F,4,FALSE)</f>
        <v>3.7977015942037951E-2</v>
      </c>
    </row>
    <row r="25" spans="1:18" ht="45">
      <c r="A25" s="25" t="s">
        <v>13</v>
      </c>
      <c r="B25" s="25" t="s">
        <v>238</v>
      </c>
      <c r="C25" s="24" t="s">
        <v>179</v>
      </c>
      <c r="D25" s="25" t="s">
        <v>385</v>
      </c>
      <c r="E25" s="25" t="s">
        <v>585</v>
      </c>
      <c r="F25" s="16" t="s">
        <v>628</v>
      </c>
      <c r="G25" s="25" t="s">
        <v>639</v>
      </c>
      <c r="H25" s="16" t="s">
        <v>659</v>
      </c>
      <c r="I25" s="120" t="e">
        <f>IF(OR(ISBLANK('Data derived from matrix DP'!J72),ISBLANK('Standalone datapoints'!#REF!)),"NA",IF('Data derived from matrix DP'!J72&lt;&gt;0,'Data derived from matrix DP'!J72/'Standalone datapoints'!#REF!, "NA"))</f>
        <v>#REF!</v>
      </c>
      <c r="J25" s="142">
        <v>43555</v>
      </c>
      <c r="K25" s="56"/>
      <c r="L25" s="33"/>
      <c r="O25" s="51"/>
      <c r="R25" s="150">
        <f>VLOOKUP(C25,[1]BPCL!$B:$F,4,FALSE)</f>
        <v>0.63890902061757415</v>
      </c>
    </row>
    <row r="26" spans="1:18" ht="45">
      <c r="A26" s="25" t="s">
        <v>13</v>
      </c>
      <c r="B26" s="25" t="s">
        <v>238</v>
      </c>
      <c r="C26" s="24" t="s">
        <v>181</v>
      </c>
      <c r="D26" s="25" t="s">
        <v>387</v>
      </c>
      <c r="E26" s="25" t="s">
        <v>587</v>
      </c>
      <c r="F26" s="16" t="s">
        <v>628</v>
      </c>
      <c r="G26" s="25" t="s">
        <v>639</v>
      </c>
      <c r="H26" s="16" t="s">
        <v>659</v>
      </c>
      <c r="I26" s="120" t="e">
        <f>IF(OR(ISBLANK('Data derived from matrix DP'!J73),ISBLANK('Standalone datapoints'!#REF!)),"NA",IF('Data derived from matrix DP'!J73&lt;&gt;0,'Data derived from matrix DP'!J73/'Standalone datapoints'!#REF!, "NA"))</f>
        <v>#REF!</v>
      </c>
      <c r="J26" s="142">
        <v>43555</v>
      </c>
      <c r="K26" s="56"/>
      <c r="L26" s="33"/>
      <c r="O26" s="51"/>
      <c r="R26" s="150">
        <f>VLOOKUP(C26,[1]BPCL!$B:$F,4,FALSE)</f>
        <v>2.2750131948179191E-2</v>
      </c>
    </row>
    <row r="27" spans="1:18" ht="45">
      <c r="A27" s="25" t="s">
        <v>13</v>
      </c>
      <c r="B27" s="25" t="s">
        <v>238</v>
      </c>
      <c r="C27" s="24" t="s">
        <v>183</v>
      </c>
      <c r="D27" s="25" t="s">
        <v>389</v>
      </c>
      <c r="E27" s="25" t="s">
        <v>589</v>
      </c>
      <c r="F27" s="16" t="s">
        <v>628</v>
      </c>
      <c r="G27" s="25" t="s">
        <v>639</v>
      </c>
      <c r="H27" s="16" t="s">
        <v>659</v>
      </c>
      <c r="I27" s="120" t="e">
        <f>IF(OR(ISBLANK('Data derived from matrix DP'!J74),ISBLANK('Standalone datapoints'!#REF!)),"NA",IF('Data derived from matrix DP'!J74&lt;&gt;0,'Data derived from matrix DP'!J74/'Standalone datapoints'!#REF!, "NA"))</f>
        <v>#REF!</v>
      </c>
      <c r="J27" s="142">
        <v>43555</v>
      </c>
      <c r="K27" s="56"/>
      <c r="L27" s="33"/>
      <c r="O27" s="51"/>
      <c r="R27" s="150">
        <f>VLOOKUP(C27,[1]BPCL!$B:$F,4,FALSE)</f>
        <v>2.3298724502461676E-2</v>
      </c>
    </row>
    <row r="28" spans="1:18" ht="45">
      <c r="A28" s="25" t="s">
        <v>13</v>
      </c>
      <c r="B28" s="25" t="s">
        <v>238</v>
      </c>
      <c r="C28" s="24" t="s">
        <v>184</v>
      </c>
      <c r="D28" s="25" t="s">
        <v>390</v>
      </c>
      <c r="E28" s="25" t="s">
        <v>590</v>
      </c>
      <c r="F28" s="16" t="s">
        <v>628</v>
      </c>
      <c r="G28" s="25" t="s">
        <v>639</v>
      </c>
      <c r="H28" s="16" t="s">
        <v>659</v>
      </c>
      <c r="I28" s="120" t="e">
        <f>IF(OR(ISBLANK('Data derived from matrix DP'!J75),ISBLANK('Standalone datapoints'!#REF!)),"NA",IF('Data derived from matrix DP'!J75&lt;&gt;0,'Data derived from matrix DP'!J75/'Standalone datapoints'!#REF!, "NA"))</f>
        <v>#REF!</v>
      </c>
      <c r="J28" s="142">
        <v>43555</v>
      </c>
      <c r="K28" s="56"/>
      <c r="L28" s="33"/>
      <c r="O28" s="51"/>
      <c r="R28" s="150" t="str">
        <f>VLOOKUP(C28,[1]BPCL!$B:$F,4,FALSE)</f>
        <v>Not available</v>
      </c>
    </row>
    <row r="29" spans="1:18" ht="45">
      <c r="A29" s="25" t="s">
        <v>13</v>
      </c>
      <c r="B29" s="25" t="s">
        <v>238</v>
      </c>
      <c r="C29" s="24" t="s">
        <v>186</v>
      </c>
      <c r="D29" s="25" t="s">
        <v>392</v>
      </c>
      <c r="E29" s="25" t="s">
        <v>592</v>
      </c>
      <c r="F29" s="16" t="s">
        <v>628</v>
      </c>
      <c r="G29" s="25" t="s">
        <v>639</v>
      </c>
      <c r="H29" s="16" t="s">
        <v>659</v>
      </c>
      <c r="I29" s="120" t="e">
        <f>IF(OR(ISBLANK('Data derived from matrix DP'!J76),ISBLANK('Standalone datapoints'!#REF!)),"NA",IF('Data derived from matrix DP'!J76&lt;&gt;0,'Data derived from matrix DP'!J76/'Standalone datapoints'!#REF!, "NA"))</f>
        <v>#REF!</v>
      </c>
      <c r="J29" s="142">
        <v>43555</v>
      </c>
      <c r="K29" s="56"/>
      <c r="L29" s="33"/>
      <c r="O29" s="51"/>
      <c r="R29" s="150">
        <f>VLOOKUP(C29,[1]BPCL!$B:$F,4,FALSE)</f>
        <v>0.70872455664066158</v>
      </c>
    </row>
  </sheetData>
  <dataValidations count="1">
    <dataValidation type="list" allowBlank="1" showInputMessage="1" showErrorMessage="1" sqref="O2:O29">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'NIC industry'!$G$3:$G$13</xm:f>
          </x14:formula1>
          <xm:sqref>L2:L29</xm:sqref>
        </x14:dataValidation>
        <x14:dataValidation type="list" allowBlank="1" showInputMessage="1" showErrorMessage="1">
          <x14:formula1>
            <xm:f>'NIC industry'!$C$3:$C$4</xm:f>
          </x14:formula1>
          <xm:sqref>K2:K29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workbookViewId="0">
      <selection activeCell="G14" sqref="G14"/>
    </sheetView>
  </sheetViews>
  <sheetFormatPr defaultColWidth="10.75" defaultRowHeight="15.75"/>
  <cols>
    <col min="1" max="1" width="99" style="19" customWidth="1"/>
    <col min="2" max="2" width="22" customWidth="1"/>
  </cols>
  <sheetData>
    <row r="1" spans="1:7">
      <c r="A1" s="20" t="s">
        <v>860</v>
      </c>
    </row>
    <row r="2" spans="1:7">
      <c r="A2" s="18" t="s">
        <v>664</v>
      </c>
    </row>
    <row r="3" spans="1:7" ht="60">
      <c r="A3" s="18" t="s">
        <v>665</v>
      </c>
      <c r="C3" t="s">
        <v>861</v>
      </c>
      <c r="E3" t="s">
        <v>862</v>
      </c>
      <c r="G3" s="35" t="s">
        <v>889</v>
      </c>
    </row>
    <row r="4" spans="1:7" ht="30">
      <c r="A4" s="18" t="s">
        <v>666</v>
      </c>
      <c r="C4" t="s">
        <v>862</v>
      </c>
      <c r="E4" t="s">
        <v>864</v>
      </c>
      <c r="G4" s="35" t="s">
        <v>890</v>
      </c>
    </row>
    <row r="5" spans="1:7">
      <c r="A5" s="18" t="s">
        <v>667</v>
      </c>
      <c r="E5" t="s">
        <v>865</v>
      </c>
      <c r="G5" s="35" t="s">
        <v>891</v>
      </c>
    </row>
    <row r="6" spans="1:7">
      <c r="A6" s="18" t="s">
        <v>668</v>
      </c>
      <c r="E6" t="s">
        <v>866</v>
      </c>
      <c r="G6" s="35" t="s">
        <v>892</v>
      </c>
    </row>
    <row r="7" spans="1:7">
      <c r="A7" s="18" t="s">
        <v>669</v>
      </c>
      <c r="G7" s="35" t="s">
        <v>893</v>
      </c>
    </row>
    <row r="8" spans="1:7">
      <c r="A8" s="18" t="s">
        <v>670</v>
      </c>
      <c r="G8" s="35" t="s">
        <v>894</v>
      </c>
    </row>
    <row r="9" spans="1:7">
      <c r="A9" s="18" t="s">
        <v>671</v>
      </c>
      <c r="G9" s="35" t="s">
        <v>895</v>
      </c>
    </row>
    <row r="10" spans="1:7" ht="45">
      <c r="A10" s="18" t="s">
        <v>672</v>
      </c>
      <c r="G10" s="35" t="s">
        <v>896</v>
      </c>
    </row>
    <row r="11" spans="1:7">
      <c r="A11" s="18" t="s">
        <v>673</v>
      </c>
      <c r="G11" s="35" t="s">
        <v>897</v>
      </c>
    </row>
    <row r="12" spans="1:7">
      <c r="A12" s="18" t="s">
        <v>674</v>
      </c>
      <c r="G12" s="35" t="s">
        <v>898</v>
      </c>
    </row>
    <row r="13" spans="1:7">
      <c r="A13" s="18" t="s">
        <v>675</v>
      </c>
      <c r="G13" s="35" t="s">
        <v>899</v>
      </c>
    </row>
    <row r="14" spans="1:7">
      <c r="A14" s="18" t="s">
        <v>676</v>
      </c>
    </row>
    <row r="15" spans="1:7">
      <c r="A15" s="18" t="s">
        <v>677</v>
      </c>
    </row>
    <row r="16" spans="1:7" ht="30">
      <c r="A16" s="18" t="s">
        <v>678</v>
      </c>
    </row>
    <row r="17" spans="1:1">
      <c r="A17" s="18" t="s">
        <v>679</v>
      </c>
    </row>
    <row r="18" spans="1:1">
      <c r="A18" s="18" t="s">
        <v>680</v>
      </c>
    </row>
    <row r="19" spans="1:1" ht="30">
      <c r="A19" s="18" t="s">
        <v>681</v>
      </c>
    </row>
    <row r="20" spans="1:1" ht="30">
      <c r="A20" s="18" t="s">
        <v>682</v>
      </c>
    </row>
    <row r="21" spans="1:1" ht="30">
      <c r="A21" s="18" t="s">
        <v>678</v>
      </c>
    </row>
    <row r="22" spans="1:1">
      <c r="A22" s="18" t="s">
        <v>683</v>
      </c>
    </row>
    <row r="23" spans="1:1">
      <c r="A23" s="18" t="s">
        <v>674</v>
      </c>
    </row>
    <row r="24" spans="1:1">
      <c r="A24" s="18" t="s">
        <v>684</v>
      </c>
    </row>
    <row r="25" spans="1:1">
      <c r="A25" s="18" t="s">
        <v>680</v>
      </c>
    </row>
    <row r="26" spans="1:1">
      <c r="A26" s="18" t="s">
        <v>685</v>
      </c>
    </row>
    <row r="27" spans="1:1">
      <c r="A27" s="18" t="s">
        <v>674</v>
      </c>
    </row>
    <row r="28" spans="1:1">
      <c r="A28" s="18" t="s">
        <v>686</v>
      </c>
    </row>
    <row r="29" spans="1:1">
      <c r="A29" s="18" t="s">
        <v>687</v>
      </c>
    </row>
    <row r="30" spans="1:1" ht="30">
      <c r="A30" s="18" t="s">
        <v>688</v>
      </c>
    </row>
    <row r="31" spans="1:1" ht="60">
      <c r="A31" s="18" t="s">
        <v>665</v>
      </c>
    </row>
    <row r="32" spans="1:1">
      <c r="A32" s="18" t="s">
        <v>667</v>
      </c>
    </row>
    <row r="33" spans="1:1">
      <c r="A33" s="18" t="s">
        <v>689</v>
      </c>
    </row>
    <row r="34" spans="1:1">
      <c r="A34" s="18" t="s">
        <v>690</v>
      </c>
    </row>
    <row r="35" spans="1:1">
      <c r="A35" s="18" t="s">
        <v>691</v>
      </c>
    </row>
    <row r="36" spans="1:1" ht="30">
      <c r="A36" s="18" t="s">
        <v>692</v>
      </c>
    </row>
    <row r="37" spans="1:1">
      <c r="A37" s="18" t="s">
        <v>684</v>
      </c>
    </row>
    <row r="38" spans="1:1">
      <c r="A38" s="18" t="s">
        <v>689</v>
      </c>
    </row>
    <row r="39" spans="1:1">
      <c r="A39" s="18" t="s">
        <v>693</v>
      </c>
    </row>
    <row r="40" spans="1:1">
      <c r="A40" s="18" t="s">
        <v>664</v>
      </c>
    </row>
    <row r="41" spans="1:1">
      <c r="A41" s="18" t="s">
        <v>694</v>
      </c>
    </row>
    <row r="42" spans="1:1">
      <c r="A42" s="18" t="s">
        <v>674</v>
      </c>
    </row>
    <row r="43" spans="1:1">
      <c r="A43" s="18" t="s">
        <v>695</v>
      </c>
    </row>
    <row r="44" spans="1:1">
      <c r="A44" s="18" t="s">
        <v>696</v>
      </c>
    </row>
    <row r="45" spans="1:1">
      <c r="A45" s="18" t="s">
        <v>670</v>
      </c>
    </row>
    <row r="46" spans="1:1">
      <c r="A46" s="18" t="s">
        <v>697</v>
      </c>
    </row>
    <row r="47" spans="1:1" ht="30">
      <c r="A47" s="18" t="s">
        <v>698</v>
      </c>
    </row>
    <row r="48" spans="1:1">
      <c r="A48" s="18" t="s">
        <v>670</v>
      </c>
    </row>
    <row r="49" spans="1:1">
      <c r="A49" s="18" t="s">
        <v>699</v>
      </c>
    </row>
    <row r="50" spans="1:1" ht="30">
      <c r="A50" s="18" t="s">
        <v>700</v>
      </c>
    </row>
    <row r="51" spans="1:1">
      <c r="A51" s="18" t="s">
        <v>701</v>
      </c>
    </row>
    <row r="52" spans="1:1">
      <c r="A52" s="18" t="s">
        <v>702</v>
      </c>
    </row>
    <row r="53" spans="1:1">
      <c r="A53" s="18" t="s">
        <v>680</v>
      </c>
    </row>
    <row r="54" spans="1:1">
      <c r="A54" s="18" t="s">
        <v>680</v>
      </c>
    </row>
    <row r="55" spans="1:1">
      <c r="A55" s="18" t="s">
        <v>690</v>
      </c>
    </row>
    <row r="56" spans="1:1">
      <c r="A56" s="18" t="s">
        <v>697</v>
      </c>
    </row>
    <row r="57" spans="1:1">
      <c r="A57" s="18" t="s">
        <v>703</v>
      </c>
    </row>
    <row r="58" spans="1:1">
      <c r="A58" s="18" t="s">
        <v>670</v>
      </c>
    </row>
    <row r="59" spans="1:1">
      <c r="A59" s="18" t="s">
        <v>670</v>
      </c>
    </row>
    <row r="60" spans="1:1">
      <c r="A60" s="18" t="s">
        <v>670</v>
      </c>
    </row>
    <row r="61" spans="1:1">
      <c r="A61" s="18" t="s">
        <v>670</v>
      </c>
    </row>
    <row r="62" spans="1:1">
      <c r="A62" s="18" t="s">
        <v>704</v>
      </c>
    </row>
    <row r="63" spans="1:1">
      <c r="A63" s="18" t="s">
        <v>705</v>
      </c>
    </row>
    <row r="64" spans="1:1">
      <c r="A64" s="18" t="s">
        <v>684</v>
      </c>
    </row>
    <row r="65" spans="1:1">
      <c r="A65" s="18" t="s">
        <v>706</v>
      </c>
    </row>
    <row r="66" spans="1:1">
      <c r="A66" s="18" t="s">
        <v>707</v>
      </c>
    </row>
    <row r="67" spans="1:1">
      <c r="A67" s="18" t="s">
        <v>708</v>
      </c>
    </row>
    <row r="68" spans="1:1">
      <c r="A68" s="18" t="s">
        <v>709</v>
      </c>
    </row>
    <row r="69" spans="1:1" ht="45">
      <c r="A69" s="18" t="s">
        <v>710</v>
      </c>
    </row>
    <row r="70" spans="1:1">
      <c r="A70" s="18" t="s">
        <v>711</v>
      </c>
    </row>
    <row r="71" spans="1:1">
      <c r="A71" s="18" t="s">
        <v>712</v>
      </c>
    </row>
    <row r="72" spans="1:1">
      <c r="A72" s="18" t="s">
        <v>685</v>
      </c>
    </row>
    <row r="73" spans="1:1">
      <c r="A73" s="18" t="s">
        <v>667</v>
      </c>
    </row>
    <row r="74" spans="1:1">
      <c r="A74" s="18" t="s">
        <v>713</v>
      </c>
    </row>
    <row r="75" spans="1:1">
      <c r="A75" s="18" t="s">
        <v>671</v>
      </c>
    </row>
    <row r="76" spans="1:1">
      <c r="A76" s="18" t="s">
        <v>714</v>
      </c>
    </row>
    <row r="77" spans="1:1">
      <c r="A77" s="18" t="s">
        <v>715</v>
      </c>
    </row>
    <row r="78" spans="1:1">
      <c r="A78" s="18" t="s">
        <v>697</v>
      </c>
    </row>
    <row r="79" spans="1:1">
      <c r="A79" s="18" t="s">
        <v>716</v>
      </c>
    </row>
    <row r="80" spans="1:1">
      <c r="A80" s="18" t="s">
        <v>717</v>
      </c>
    </row>
    <row r="81" spans="1:1">
      <c r="A81" s="18" t="s">
        <v>718</v>
      </c>
    </row>
    <row r="82" spans="1:1">
      <c r="A82" s="18" t="s">
        <v>719</v>
      </c>
    </row>
    <row r="83" spans="1:1">
      <c r="A83" s="18" t="s">
        <v>720</v>
      </c>
    </row>
    <row r="84" spans="1:1">
      <c r="A84" s="18" t="s">
        <v>721</v>
      </c>
    </row>
    <row r="85" spans="1:1">
      <c r="A85" s="18" t="s">
        <v>722</v>
      </c>
    </row>
    <row r="86" spans="1:1">
      <c r="A86" s="18" t="s">
        <v>720</v>
      </c>
    </row>
    <row r="87" spans="1:1">
      <c r="A87" s="18" t="s">
        <v>670</v>
      </c>
    </row>
    <row r="88" spans="1:1">
      <c r="A88" s="18" t="s">
        <v>674</v>
      </c>
    </row>
    <row r="89" spans="1:1">
      <c r="A89" s="18" t="s">
        <v>673</v>
      </c>
    </row>
    <row r="90" spans="1:1">
      <c r="A90" s="18" t="s">
        <v>670</v>
      </c>
    </row>
    <row r="91" spans="1:1">
      <c r="A91" s="18" t="s">
        <v>693</v>
      </c>
    </row>
    <row r="92" spans="1:1">
      <c r="A92" s="18" t="s">
        <v>723</v>
      </c>
    </row>
    <row r="93" spans="1:1">
      <c r="A93" s="18" t="s">
        <v>724</v>
      </c>
    </row>
    <row r="94" spans="1:1" ht="30">
      <c r="A94" s="18" t="s">
        <v>725</v>
      </c>
    </row>
    <row r="95" spans="1:1">
      <c r="A95" s="18" t="s">
        <v>690</v>
      </c>
    </row>
    <row r="96" spans="1:1">
      <c r="A96" s="18" t="s">
        <v>670</v>
      </c>
    </row>
    <row r="97" spans="1:1">
      <c r="A97" s="18" t="s">
        <v>670</v>
      </c>
    </row>
    <row r="98" spans="1:1">
      <c r="A98" s="18" t="s">
        <v>726</v>
      </c>
    </row>
    <row r="99" spans="1:1">
      <c r="A99" s="18" t="s">
        <v>727</v>
      </c>
    </row>
    <row r="100" spans="1:1" ht="30">
      <c r="A100" s="18" t="s">
        <v>728</v>
      </c>
    </row>
    <row r="101" spans="1:1">
      <c r="A101" s="18" t="s">
        <v>729</v>
      </c>
    </row>
    <row r="102" spans="1:1">
      <c r="A102" s="18" t="s">
        <v>730</v>
      </c>
    </row>
    <row r="103" spans="1:1" ht="45">
      <c r="A103" s="18" t="s">
        <v>710</v>
      </c>
    </row>
    <row r="104" spans="1:1">
      <c r="A104" s="18" t="s">
        <v>680</v>
      </c>
    </row>
    <row r="105" spans="1:1">
      <c r="A105" s="18" t="s">
        <v>702</v>
      </c>
    </row>
    <row r="106" spans="1:1">
      <c r="A106" s="18" t="s">
        <v>674</v>
      </c>
    </row>
    <row r="107" spans="1:1">
      <c r="A107" s="18" t="s">
        <v>670</v>
      </c>
    </row>
    <row r="108" spans="1:1">
      <c r="A108" s="18" t="s">
        <v>680</v>
      </c>
    </row>
    <row r="109" spans="1:1">
      <c r="A109" s="18" t="s">
        <v>731</v>
      </c>
    </row>
    <row r="110" spans="1:1">
      <c r="A110" s="18" t="s">
        <v>713</v>
      </c>
    </row>
    <row r="111" spans="1:1" ht="30">
      <c r="A111" s="18" t="s">
        <v>732</v>
      </c>
    </row>
    <row r="112" spans="1:1">
      <c r="A112" s="18" t="s">
        <v>733</v>
      </c>
    </row>
    <row r="113" spans="1:1">
      <c r="A113" s="18" t="s">
        <v>734</v>
      </c>
    </row>
    <row r="114" spans="1:1">
      <c r="A114" s="18" t="s">
        <v>670</v>
      </c>
    </row>
    <row r="115" spans="1:1">
      <c r="A115" s="18" t="s">
        <v>735</v>
      </c>
    </row>
    <row r="116" spans="1:1">
      <c r="A116" s="18" t="s">
        <v>717</v>
      </c>
    </row>
    <row r="117" spans="1:1">
      <c r="A117" s="18" t="s">
        <v>713</v>
      </c>
    </row>
    <row r="118" spans="1:1">
      <c r="A118" s="18" t="s">
        <v>736</v>
      </c>
    </row>
    <row r="119" spans="1:1">
      <c r="A119" s="18" t="s">
        <v>670</v>
      </c>
    </row>
    <row r="120" spans="1:1">
      <c r="A120" s="18" t="s">
        <v>697</v>
      </c>
    </row>
    <row r="121" spans="1:1">
      <c r="A121" s="18" t="s">
        <v>718</v>
      </c>
    </row>
    <row r="122" spans="1:1" ht="30">
      <c r="A122" s="18" t="s">
        <v>700</v>
      </c>
    </row>
    <row r="123" spans="1:1">
      <c r="A123" s="18" t="s">
        <v>670</v>
      </c>
    </row>
    <row r="124" spans="1:1">
      <c r="A124" s="18" t="s">
        <v>694</v>
      </c>
    </row>
    <row r="125" spans="1:1">
      <c r="A125" s="18" t="s">
        <v>737</v>
      </c>
    </row>
    <row r="126" spans="1:1">
      <c r="A126" s="18" t="s">
        <v>680</v>
      </c>
    </row>
    <row r="127" spans="1:1">
      <c r="A127" s="18" t="s">
        <v>705</v>
      </c>
    </row>
    <row r="128" spans="1:1">
      <c r="A128" s="18" t="s">
        <v>738</v>
      </c>
    </row>
    <row r="129" spans="1:1">
      <c r="A129" s="18" t="s">
        <v>739</v>
      </c>
    </row>
    <row r="130" spans="1:1">
      <c r="A130" s="18" t="s">
        <v>694</v>
      </c>
    </row>
    <row r="131" spans="1:1">
      <c r="A131" s="18" t="s">
        <v>671</v>
      </c>
    </row>
    <row r="132" spans="1:1">
      <c r="A132" s="18" t="s">
        <v>740</v>
      </c>
    </row>
    <row r="133" spans="1:1">
      <c r="A133" s="18" t="s">
        <v>689</v>
      </c>
    </row>
    <row r="134" spans="1:1">
      <c r="A134" s="18" t="s">
        <v>674</v>
      </c>
    </row>
    <row r="135" spans="1:1">
      <c r="A135" s="18" t="s">
        <v>703</v>
      </c>
    </row>
    <row r="136" spans="1:1">
      <c r="A136" s="18" t="s">
        <v>729</v>
      </c>
    </row>
    <row r="137" spans="1:1">
      <c r="A137" s="18" t="s">
        <v>741</v>
      </c>
    </row>
    <row r="138" spans="1:1">
      <c r="A138" s="18" t="s">
        <v>742</v>
      </c>
    </row>
    <row r="139" spans="1:1">
      <c r="A139" s="18" t="s">
        <v>743</v>
      </c>
    </row>
    <row r="140" spans="1:1">
      <c r="A140" s="18" t="s">
        <v>699</v>
      </c>
    </row>
    <row r="141" spans="1:1">
      <c r="A141" s="18" t="s">
        <v>744</v>
      </c>
    </row>
    <row r="142" spans="1:1" ht="45">
      <c r="A142" s="18" t="s">
        <v>745</v>
      </c>
    </row>
    <row r="143" spans="1:1">
      <c r="A143" s="18" t="s">
        <v>746</v>
      </c>
    </row>
    <row r="144" spans="1:1">
      <c r="A144" s="18" t="s">
        <v>697</v>
      </c>
    </row>
    <row r="145" spans="1:1">
      <c r="A145" s="18" t="s">
        <v>723</v>
      </c>
    </row>
    <row r="146" spans="1:1">
      <c r="A146" s="18" t="s">
        <v>685</v>
      </c>
    </row>
    <row r="147" spans="1:1">
      <c r="A147" s="18" t="s">
        <v>747</v>
      </c>
    </row>
    <row r="148" spans="1:1" ht="30">
      <c r="A148" s="18" t="s">
        <v>688</v>
      </c>
    </row>
    <row r="149" spans="1:1">
      <c r="A149" s="18" t="s">
        <v>674</v>
      </c>
    </row>
    <row r="150" spans="1:1">
      <c r="A150" s="18" t="s">
        <v>670</v>
      </c>
    </row>
    <row r="151" spans="1:1">
      <c r="A151" s="18" t="s">
        <v>694</v>
      </c>
    </row>
    <row r="152" spans="1:1">
      <c r="A152" s="18" t="s">
        <v>748</v>
      </c>
    </row>
    <row r="153" spans="1:1">
      <c r="A153" s="18" t="s">
        <v>664</v>
      </c>
    </row>
    <row r="154" spans="1:1">
      <c r="A154" s="18" t="s">
        <v>749</v>
      </c>
    </row>
    <row r="155" spans="1:1">
      <c r="A155" s="18" t="s">
        <v>670</v>
      </c>
    </row>
    <row r="156" spans="1:1">
      <c r="A156" s="18" t="s">
        <v>722</v>
      </c>
    </row>
    <row r="157" spans="1:1">
      <c r="A157" s="18" t="s">
        <v>696</v>
      </c>
    </row>
    <row r="158" spans="1:1" ht="30">
      <c r="A158" s="18" t="s">
        <v>678</v>
      </c>
    </row>
    <row r="159" spans="1:1">
      <c r="A159" s="18" t="s">
        <v>750</v>
      </c>
    </row>
    <row r="160" spans="1:1">
      <c r="A160" s="18" t="s">
        <v>686</v>
      </c>
    </row>
    <row r="161" spans="1:1">
      <c r="A161" s="18" t="s">
        <v>751</v>
      </c>
    </row>
    <row r="162" spans="1:1">
      <c r="A162" s="18" t="s">
        <v>738</v>
      </c>
    </row>
    <row r="163" spans="1:1">
      <c r="A163" s="18" t="s">
        <v>752</v>
      </c>
    </row>
    <row r="164" spans="1:1">
      <c r="A164" s="18" t="s">
        <v>731</v>
      </c>
    </row>
    <row r="165" spans="1:1">
      <c r="A165" s="18" t="s">
        <v>753</v>
      </c>
    </row>
    <row r="166" spans="1:1">
      <c r="A166" s="18" t="s">
        <v>754</v>
      </c>
    </row>
    <row r="167" spans="1:1">
      <c r="A167" s="18" t="s">
        <v>755</v>
      </c>
    </row>
    <row r="168" spans="1:1">
      <c r="A168" s="18" t="s">
        <v>674</v>
      </c>
    </row>
    <row r="169" spans="1:1">
      <c r="A169" s="18" t="s">
        <v>674</v>
      </c>
    </row>
    <row r="170" spans="1:1">
      <c r="A170" s="18" t="s">
        <v>756</v>
      </c>
    </row>
    <row r="171" spans="1:1">
      <c r="A171" s="18" t="s">
        <v>695</v>
      </c>
    </row>
    <row r="172" spans="1:1">
      <c r="A172" s="18" t="s">
        <v>697</v>
      </c>
    </row>
    <row r="173" spans="1:1">
      <c r="A173" s="18" t="s">
        <v>686</v>
      </c>
    </row>
    <row r="174" spans="1:1">
      <c r="A174" s="18" t="s">
        <v>718</v>
      </c>
    </row>
    <row r="175" spans="1:1">
      <c r="A175" s="18" t="s">
        <v>674</v>
      </c>
    </row>
    <row r="176" spans="1:1">
      <c r="A176" s="18" t="s">
        <v>757</v>
      </c>
    </row>
    <row r="177" spans="1:1">
      <c r="A177" s="18" t="s">
        <v>716</v>
      </c>
    </row>
    <row r="178" spans="1:1">
      <c r="A178" s="18" t="s">
        <v>758</v>
      </c>
    </row>
    <row r="179" spans="1:1">
      <c r="A179" s="18" t="s">
        <v>717</v>
      </c>
    </row>
    <row r="180" spans="1:1" ht="30">
      <c r="A180" s="18" t="s">
        <v>759</v>
      </c>
    </row>
    <row r="181" spans="1:1">
      <c r="A181" s="18" t="s">
        <v>686</v>
      </c>
    </row>
    <row r="182" spans="1:1">
      <c r="A182" s="18" t="s">
        <v>760</v>
      </c>
    </row>
    <row r="183" spans="1:1">
      <c r="A183" s="18" t="s">
        <v>694</v>
      </c>
    </row>
    <row r="184" spans="1:1" ht="30">
      <c r="A184" s="18" t="s">
        <v>678</v>
      </c>
    </row>
    <row r="185" spans="1:1">
      <c r="A185" s="18" t="s">
        <v>761</v>
      </c>
    </row>
    <row r="186" spans="1:1">
      <c r="A186" s="18" t="s">
        <v>694</v>
      </c>
    </row>
    <row r="187" spans="1:1">
      <c r="A187" s="18" t="s">
        <v>677</v>
      </c>
    </row>
    <row r="188" spans="1:1">
      <c r="A188" s="18" t="s">
        <v>734</v>
      </c>
    </row>
    <row r="189" spans="1:1">
      <c r="A189" s="18" t="s">
        <v>762</v>
      </c>
    </row>
    <row r="190" spans="1:1" ht="30">
      <c r="A190" s="18" t="s">
        <v>725</v>
      </c>
    </row>
    <row r="191" spans="1:1">
      <c r="A191" s="18" t="s">
        <v>757</v>
      </c>
    </row>
    <row r="192" spans="1:1">
      <c r="A192" s="18" t="s">
        <v>713</v>
      </c>
    </row>
    <row r="193" spans="1:1">
      <c r="A193" s="18" t="s">
        <v>763</v>
      </c>
    </row>
    <row r="194" spans="1:1">
      <c r="A194" s="18" t="s">
        <v>670</v>
      </c>
    </row>
    <row r="195" spans="1:1">
      <c r="A195" s="18" t="s">
        <v>754</v>
      </c>
    </row>
    <row r="196" spans="1:1">
      <c r="A196" s="18" t="s">
        <v>750</v>
      </c>
    </row>
    <row r="197" spans="1:1">
      <c r="A197" s="18" t="s">
        <v>739</v>
      </c>
    </row>
    <row r="198" spans="1:1">
      <c r="A198" s="18" t="s">
        <v>764</v>
      </c>
    </row>
    <row r="199" spans="1:1">
      <c r="A199" s="18" t="s">
        <v>765</v>
      </c>
    </row>
    <row r="200" spans="1:1">
      <c r="A200" s="18" t="s">
        <v>667</v>
      </c>
    </row>
    <row r="201" spans="1:1">
      <c r="A201" s="18" t="s">
        <v>764</v>
      </c>
    </row>
    <row r="202" spans="1:1">
      <c r="A202" s="18" t="s">
        <v>699</v>
      </c>
    </row>
    <row r="203" spans="1:1" ht="75">
      <c r="A203" s="18" t="s">
        <v>766</v>
      </c>
    </row>
    <row r="204" spans="1:1">
      <c r="A204" s="18" t="s">
        <v>767</v>
      </c>
    </row>
    <row r="205" spans="1:1">
      <c r="A205" s="18" t="s">
        <v>697</v>
      </c>
    </row>
    <row r="206" spans="1:1">
      <c r="A206" s="18" t="s">
        <v>768</v>
      </c>
    </row>
    <row r="207" spans="1:1" ht="45">
      <c r="A207" s="18" t="s">
        <v>710</v>
      </c>
    </row>
    <row r="208" spans="1:1">
      <c r="A208" s="18" t="s">
        <v>769</v>
      </c>
    </row>
    <row r="209" spans="1:1">
      <c r="A209" s="18" t="s">
        <v>770</v>
      </c>
    </row>
    <row r="210" spans="1:1">
      <c r="A210" s="18" t="s">
        <v>771</v>
      </c>
    </row>
    <row r="211" spans="1:1">
      <c r="A211" s="18" t="s">
        <v>772</v>
      </c>
    </row>
    <row r="212" spans="1:1">
      <c r="A212" s="18" t="s">
        <v>673</v>
      </c>
    </row>
    <row r="213" spans="1:1">
      <c r="A213" s="18" t="s">
        <v>773</v>
      </c>
    </row>
    <row r="214" spans="1:1">
      <c r="A214" s="18" t="s">
        <v>670</v>
      </c>
    </row>
    <row r="215" spans="1:1">
      <c r="A215" s="18" t="s">
        <v>774</v>
      </c>
    </row>
    <row r="216" spans="1:1">
      <c r="A216" s="18" t="s">
        <v>754</v>
      </c>
    </row>
    <row r="217" spans="1:1">
      <c r="A217" s="18" t="s">
        <v>775</v>
      </c>
    </row>
    <row r="218" spans="1:1">
      <c r="A218" s="18" t="s">
        <v>720</v>
      </c>
    </row>
    <row r="219" spans="1:1">
      <c r="A219" s="18" t="s">
        <v>670</v>
      </c>
    </row>
    <row r="220" spans="1:1">
      <c r="A220" s="18" t="s">
        <v>670</v>
      </c>
    </row>
    <row r="221" spans="1:1">
      <c r="A221" s="18" t="s">
        <v>680</v>
      </c>
    </row>
    <row r="222" spans="1:1">
      <c r="A222" s="18" t="s">
        <v>715</v>
      </c>
    </row>
    <row r="223" spans="1:1">
      <c r="A223" s="18" t="s">
        <v>670</v>
      </c>
    </row>
    <row r="224" spans="1:1">
      <c r="A224" s="18" t="s">
        <v>697</v>
      </c>
    </row>
    <row r="225" spans="1:1">
      <c r="A225" s="18" t="s">
        <v>674</v>
      </c>
    </row>
    <row r="226" spans="1:1" ht="30">
      <c r="A226" s="18" t="s">
        <v>692</v>
      </c>
    </row>
    <row r="227" spans="1:1">
      <c r="A227" s="18" t="s">
        <v>750</v>
      </c>
    </row>
    <row r="228" spans="1:1">
      <c r="A228" s="18" t="s">
        <v>756</v>
      </c>
    </row>
    <row r="229" spans="1:1">
      <c r="A229" s="18" t="s">
        <v>720</v>
      </c>
    </row>
    <row r="230" spans="1:1">
      <c r="A230" s="18" t="s">
        <v>667</v>
      </c>
    </row>
    <row r="231" spans="1:1">
      <c r="A231" s="18" t="s">
        <v>673</v>
      </c>
    </row>
    <row r="232" spans="1:1">
      <c r="A232" s="18" t="s">
        <v>670</v>
      </c>
    </row>
    <row r="233" spans="1:1">
      <c r="A233" s="18" t="s">
        <v>776</v>
      </c>
    </row>
    <row r="234" spans="1:1">
      <c r="A234" s="18" t="s">
        <v>670</v>
      </c>
    </row>
    <row r="235" spans="1:1">
      <c r="A235" s="18" t="s">
        <v>670</v>
      </c>
    </row>
    <row r="236" spans="1:1">
      <c r="A236" s="18" t="s">
        <v>729</v>
      </c>
    </row>
    <row r="237" spans="1:1" ht="45">
      <c r="A237" s="18" t="s">
        <v>710</v>
      </c>
    </row>
    <row r="238" spans="1:1">
      <c r="A238" s="18" t="s">
        <v>670</v>
      </c>
    </row>
    <row r="239" spans="1:1">
      <c r="A239" s="18" t="s">
        <v>722</v>
      </c>
    </row>
    <row r="240" spans="1:1">
      <c r="A240" s="18" t="s">
        <v>674</v>
      </c>
    </row>
    <row r="241" spans="1:1" ht="30">
      <c r="A241" s="18" t="s">
        <v>678</v>
      </c>
    </row>
    <row r="242" spans="1:1">
      <c r="A242" s="18" t="s">
        <v>777</v>
      </c>
    </row>
    <row r="243" spans="1:1">
      <c r="A243" s="18" t="s">
        <v>670</v>
      </c>
    </row>
    <row r="244" spans="1:1">
      <c r="A244" s="18" t="s">
        <v>778</v>
      </c>
    </row>
    <row r="245" spans="1:1">
      <c r="A245" s="18" t="s">
        <v>713</v>
      </c>
    </row>
    <row r="246" spans="1:1">
      <c r="A246" s="18" t="s">
        <v>744</v>
      </c>
    </row>
    <row r="247" spans="1:1">
      <c r="A247" s="18" t="s">
        <v>779</v>
      </c>
    </row>
    <row r="248" spans="1:1">
      <c r="A248" s="18" t="s">
        <v>780</v>
      </c>
    </row>
    <row r="249" spans="1:1">
      <c r="A249" s="18" t="s">
        <v>674</v>
      </c>
    </row>
    <row r="250" spans="1:1">
      <c r="A250" s="18" t="s">
        <v>674</v>
      </c>
    </row>
    <row r="251" spans="1:1">
      <c r="A251" s="18" t="s">
        <v>781</v>
      </c>
    </row>
    <row r="252" spans="1:1">
      <c r="A252" s="18" t="s">
        <v>667</v>
      </c>
    </row>
    <row r="253" spans="1:1">
      <c r="A253" s="18" t="s">
        <v>727</v>
      </c>
    </row>
    <row r="254" spans="1:1">
      <c r="A254" s="18" t="s">
        <v>690</v>
      </c>
    </row>
    <row r="255" spans="1:1">
      <c r="A255" s="18" t="s">
        <v>720</v>
      </c>
    </row>
    <row r="256" spans="1:1">
      <c r="A256" s="18" t="s">
        <v>782</v>
      </c>
    </row>
    <row r="257" spans="1:1">
      <c r="A257" s="18" t="s">
        <v>783</v>
      </c>
    </row>
    <row r="258" spans="1:1" ht="45">
      <c r="A258" s="18" t="s">
        <v>784</v>
      </c>
    </row>
    <row r="259" spans="1:1">
      <c r="A259" s="18" t="s">
        <v>736</v>
      </c>
    </row>
    <row r="260" spans="1:1">
      <c r="A260" s="18" t="s">
        <v>741</v>
      </c>
    </row>
    <row r="261" spans="1:1">
      <c r="A261" s="18" t="s">
        <v>670</v>
      </c>
    </row>
    <row r="262" spans="1:1" ht="45">
      <c r="A262" s="18" t="s">
        <v>784</v>
      </c>
    </row>
    <row r="263" spans="1:1">
      <c r="A263" s="18" t="s">
        <v>669</v>
      </c>
    </row>
    <row r="264" spans="1:1">
      <c r="A264" s="18" t="s">
        <v>785</v>
      </c>
    </row>
    <row r="265" spans="1:1">
      <c r="A265" s="18" t="s">
        <v>783</v>
      </c>
    </row>
    <row r="266" spans="1:1">
      <c r="A266" s="18" t="s">
        <v>786</v>
      </c>
    </row>
    <row r="267" spans="1:1">
      <c r="A267" s="18" t="s">
        <v>787</v>
      </c>
    </row>
    <row r="268" spans="1:1">
      <c r="A268" s="18" t="s">
        <v>788</v>
      </c>
    </row>
    <row r="269" spans="1:1">
      <c r="A269" s="18" t="s">
        <v>720</v>
      </c>
    </row>
    <row r="270" spans="1:1">
      <c r="A270" s="18" t="s">
        <v>769</v>
      </c>
    </row>
    <row r="271" spans="1:1">
      <c r="A271" s="18" t="s">
        <v>748</v>
      </c>
    </row>
    <row r="272" spans="1:1" ht="30">
      <c r="A272" s="18" t="s">
        <v>692</v>
      </c>
    </row>
    <row r="273" spans="1:1">
      <c r="A273" s="18" t="s">
        <v>789</v>
      </c>
    </row>
    <row r="274" spans="1:1">
      <c r="A274" s="18" t="s">
        <v>744</v>
      </c>
    </row>
    <row r="275" spans="1:1">
      <c r="A275" s="18" t="s">
        <v>790</v>
      </c>
    </row>
    <row r="276" spans="1:1">
      <c r="A276" s="18" t="s">
        <v>738</v>
      </c>
    </row>
    <row r="277" spans="1:1">
      <c r="A277" s="18" t="s">
        <v>684</v>
      </c>
    </row>
    <row r="278" spans="1:1">
      <c r="A278" s="18" t="s">
        <v>670</v>
      </c>
    </row>
    <row r="279" spans="1:1">
      <c r="A279" s="18" t="s">
        <v>670</v>
      </c>
    </row>
    <row r="280" spans="1:1">
      <c r="A280" s="18" t="s">
        <v>791</v>
      </c>
    </row>
    <row r="281" spans="1:1">
      <c r="A281" s="18" t="s">
        <v>738</v>
      </c>
    </row>
    <row r="282" spans="1:1">
      <c r="A282" s="18" t="s">
        <v>718</v>
      </c>
    </row>
    <row r="283" spans="1:1">
      <c r="A283" s="18" t="s">
        <v>670</v>
      </c>
    </row>
    <row r="284" spans="1:1">
      <c r="A284" s="18" t="s">
        <v>680</v>
      </c>
    </row>
    <row r="285" spans="1:1">
      <c r="A285" s="18" t="s">
        <v>792</v>
      </c>
    </row>
    <row r="286" spans="1:1">
      <c r="A286" s="18" t="s">
        <v>673</v>
      </c>
    </row>
    <row r="287" spans="1:1">
      <c r="A287" s="18" t="s">
        <v>793</v>
      </c>
    </row>
    <row r="288" spans="1:1" ht="30">
      <c r="A288" s="18" t="s">
        <v>794</v>
      </c>
    </row>
    <row r="289" spans="1:1">
      <c r="A289" s="18" t="s">
        <v>713</v>
      </c>
    </row>
    <row r="290" spans="1:1">
      <c r="A290" s="18" t="s">
        <v>750</v>
      </c>
    </row>
    <row r="291" spans="1:1">
      <c r="A291" s="18" t="s">
        <v>671</v>
      </c>
    </row>
    <row r="292" spans="1:1">
      <c r="A292" s="18" t="s">
        <v>729</v>
      </c>
    </row>
    <row r="293" spans="1:1">
      <c r="A293" s="18" t="s">
        <v>795</v>
      </c>
    </row>
    <row r="294" spans="1:1">
      <c r="A294" s="18" t="s">
        <v>674</v>
      </c>
    </row>
    <row r="295" spans="1:1">
      <c r="A295" s="18" t="s">
        <v>796</v>
      </c>
    </row>
    <row r="296" spans="1:1">
      <c r="A296" s="18" t="s">
        <v>723</v>
      </c>
    </row>
    <row r="297" spans="1:1">
      <c r="A297" s="18" t="s">
        <v>797</v>
      </c>
    </row>
    <row r="298" spans="1:1">
      <c r="A298" s="18" t="s">
        <v>798</v>
      </c>
    </row>
    <row r="299" spans="1:1">
      <c r="A299" s="18" t="s">
        <v>690</v>
      </c>
    </row>
    <row r="300" spans="1:1" ht="30">
      <c r="A300" s="18" t="s">
        <v>678</v>
      </c>
    </row>
    <row r="301" spans="1:1">
      <c r="A301" s="18" t="s">
        <v>680</v>
      </c>
    </row>
    <row r="302" spans="1:1">
      <c r="A302" s="18" t="s">
        <v>669</v>
      </c>
    </row>
    <row r="303" spans="1:1">
      <c r="A303" s="18" t="s">
        <v>702</v>
      </c>
    </row>
    <row r="304" spans="1:1">
      <c r="A304" s="18" t="s">
        <v>799</v>
      </c>
    </row>
    <row r="305" spans="1:1">
      <c r="A305" s="18" t="s">
        <v>746</v>
      </c>
    </row>
    <row r="306" spans="1:1">
      <c r="A306" s="18" t="s">
        <v>729</v>
      </c>
    </row>
    <row r="307" spans="1:1">
      <c r="A307" s="18" t="s">
        <v>800</v>
      </c>
    </row>
    <row r="308" spans="1:1">
      <c r="A308" s="18" t="s">
        <v>702</v>
      </c>
    </row>
    <row r="309" spans="1:1" ht="45">
      <c r="A309" s="18" t="s">
        <v>710</v>
      </c>
    </row>
    <row r="310" spans="1:1">
      <c r="A310" s="18" t="s">
        <v>801</v>
      </c>
    </row>
    <row r="311" spans="1:1">
      <c r="A311" s="18" t="s">
        <v>802</v>
      </c>
    </row>
    <row r="312" spans="1:1">
      <c r="A312" s="18" t="s">
        <v>680</v>
      </c>
    </row>
    <row r="313" spans="1:1">
      <c r="A313" s="18" t="s">
        <v>803</v>
      </c>
    </row>
    <row r="314" spans="1:1">
      <c r="A314" s="18" t="s">
        <v>713</v>
      </c>
    </row>
    <row r="315" spans="1:1">
      <c r="A315" s="18" t="s">
        <v>708</v>
      </c>
    </row>
    <row r="316" spans="1:1">
      <c r="A316" s="18" t="s">
        <v>708</v>
      </c>
    </row>
    <row r="317" spans="1:1">
      <c r="A317" s="18" t="s">
        <v>804</v>
      </c>
    </row>
    <row r="318" spans="1:1" ht="30">
      <c r="A318" s="18" t="s">
        <v>805</v>
      </c>
    </row>
    <row r="319" spans="1:1">
      <c r="A319" s="18" t="s">
        <v>775</v>
      </c>
    </row>
    <row r="320" spans="1:1">
      <c r="A320" s="18" t="s">
        <v>713</v>
      </c>
    </row>
    <row r="321" spans="1:1">
      <c r="A321" s="18" t="s">
        <v>670</v>
      </c>
    </row>
    <row r="322" spans="1:1">
      <c r="A322" s="18" t="s">
        <v>702</v>
      </c>
    </row>
    <row r="323" spans="1:1">
      <c r="A323" s="18" t="s">
        <v>671</v>
      </c>
    </row>
    <row r="324" spans="1:1">
      <c r="A324" s="18" t="s">
        <v>718</v>
      </c>
    </row>
    <row r="325" spans="1:1">
      <c r="A325" s="18" t="s">
        <v>738</v>
      </c>
    </row>
    <row r="326" spans="1:1">
      <c r="A326" s="18" t="s">
        <v>806</v>
      </c>
    </row>
    <row r="327" spans="1:1">
      <c r="A327" s="18" t="s">
        <v>807</v>
      </c>
    </row>
    <row r="328" spans="1:1">
      <c r="A328" s="18" t="s">
        <v>808</v>
      </c>
    </row>
    <row r="329" spans="1:1">
      <c r="A329" s="18" t="s">
        <v>809</v>
      </c>
    </row>
    <row r="330" spans="1:1" ht="45">
      <c r="A330" s="18" t="s">
        <v>672</v>
      </c>
    </row>
    <row r="331" spans="1:1">
      <c r="A331" s="18" t="s">
        <v>808</v>
      </c>
    </row>
    <row r="332" spans="1:1">
      <c r="A332" s="18" t="s">
        <v>689</v>
      </c>
    </row>
    <row r="333" spans="1:1">
      <c r="A333" s="18" t="s">
        <v>767</v>
      </c>
    </row>
    <row r="334" spans="1:1">
      <c r="A334" s="18" t="s">
        <v>810</v>
      </c>
    </row>
    <row r="335" spans="1:1">
      <c r="A335" s="18" t="s">
        <v>686</v>
      </c>
    </row>
    <row r="336" spans="1:1">
      <c r="A336" s="18" t="s">
        <v>811</v>
      </c>
    </row>
    <row r="337" spans="1:1">
      <c r="A337" s="18" t="s">
        <v>812</v>
      </c>
    </row>
    <row r="338" spans="1:1">
      <c r="A338" s="18" t="s">
        <v>683</v>
      </c>
    </row>
    <row r="339" spans="1:1">
      <c r="A339" s="18" t="s">
        <v>664</v>
      </c>
    </row>
    <row r="340" spans="1:1">
      <c r="A340" s="18" t="s">
        <v>763</v>
      </c>
    </row>
    <row r="341" spans="1:1">
      <c r="A341" s="18" t="s">
        <v>718</v>
      </c>
    </row>
    <row r="342" spans="1:1">
      <c r="A342" s="18" t="s">
        <v>813</v>
      </c>
    </row>
    <row r="343" spans="1:1">
      <c r="A343" s="18" t="s">
        <v>813</v>
      </c>
    </row>
    <row r="344" spans="1:1">
      <c r="A344" s="18" t="s">
        <v>718</v>
      </c>
    </row>
    <row r="345" spans="1:1">
      <c r="A345" s="18" t="s">
        <v>713</v>
      </c>
    </row>
    <row r="346" spans="1:1">
      <c r="A346" s="18" t="s">
        <v>781</v>
      </c>
    </row>
    <row r="347" spans="1:1">
      <c r="A347" s="18" t="s">
        <v>814</v>
      </c>
    </row>
    <row r="348" spans="1:1">
      <c r="A348" s="18" t="s">
        <v>815</v>
      </c>
    </row>
    <row r="349" spans="1:1">
      <c r="A349" s="18" t="s">
        <v>705</v>
      </c>
    </row>
    <row r="350" spans="1:1">
      <c r="A350" s="18" t="s">
        <v>673</v>
      </c>
    </row>
    <row r="351" spans="1:1" ht="30">
      <c r="A351" s="18" t="s">
        <v>692</v>
      </c>
    </row>
    <row r="352" spans="1:1">
      <c r="A352" s="18" t="s">
        <v>718</v>
      </c>
    </row>
    <row r="353" spans="1:1">
      <c r="A353" s="18" t="s">
        <v>722</v>
      </c>
    </row>
    <row r="354" spans="1:1">
      <c r="A354" s="18" t="s">
        <v>779</v>
      </c>
    </row>
    <row r="355" spans="1:1">
      <c r="A355" s="18" t="s">
        <v>816</v>
      </c>
    </row>
    <row r="356" spans="1:1">
      <c r="A356" s="18" t="s">
        <v>713</v>
      </c>
    </row>
    <row r="357" spans="1:1" ht="30">
      <c r="A357" s="18" t="s">
        <v>678</v>
      </c>
    </row>
    <row r="358" spans="1:1">
      <c r="A358" s="18" t="s">
        <v>697</v>
      </c>
    </row>
    <row r="359" spans="1:1">
      <c r="A359" s="18" t="s">
        <v>686</v>
      </c>
    </row>
    <row r="360" spans="1:1">
      <c r="A360" s="18" t="s">
        <v>718</v>
      </c>
    </row>
    <row r="361" spans="1:1">
      <c r="A361" s="18" t="s">
        <v>694</v>
      </c>
    </row>
    <row r="362" spans="1:1">
      <c r="A362" s="18" t="s">
        <v>697</v>
      </c>
    </row>
    <row r="363" spans="1:1">
      <c r="A363" s="18" t="s">
        <v>817</v>
      </c>
    </row>
    <row r="364" spans="1:1">
      <c r="A364" s="18" t="s">
        <v>748</v>
      </c>
    </row>
    <row r="365" spans="1:1">
      <c r="A365" s="18" t="s">
        <v>818</v>
      </c>
    </row>
    <row r="366" spans="1:1">
      <c r="A366" s="18" t="s">
        <v>702</v>
      </c>
    </row>
    <row r="367" spans="1:1">
      <c r="A367" s="18" t="s">
        <v>819</v>
      </c>
    </row>
    <row r="368" spans="1:1">
      <c r="A368" s="18" t="s">
        <v>820</v>
      </c>
    </row>
    <row r="369" spans="1:1">
      <c r="A369" s="18" t="s">
        <v>718</v>
      </c>
    </row>
    <row r="370" spans="1:1">
      <c r="A370" s="18" t="s">
        <v>667</v>
      </c>
    </row>
    <row r="371" spans="1:1">
      <c r="A371" s="18" t="s">
        <v>674</v>
      </c>
    </row>
    <row r="372" spans="1:1">
      <c r="A372" s="18" t="s">
        <v>769</v>
      </c>
    </row>
    <row r="373" spans="1:1">
      <c r="A373" s="18" t="s">
        <v>670</v>
      </c>
    </row>
    <row r="374" spans="1:1">
      <c r="A374" s="18" t="s">
        <v>821</v>
      </c>
    </row>
    <row r="375" spans="1:1">
      <c r="A375" s="18" t="s">
        <v>670</v>
      </c>
    </row>
    <row r="376" spans="1:1">
      <c r="A376" s="18" t="s">
        <v>702</v>
      </c>
    </row>
    <row r="377" spans="1:1">
      <c r="A377" s="18" t="s">
        <v>722</v>
      </c>
    </row>
    <row r="378" spans="1:1">
      <c r="A378" s="18" t="s">
        <v>822</v>
      </c>
    </row>
    <row r="379" spans="1:1">
      <c r="A379" s="18" t="s">
        <v>823</v>
      </c>
    </row>
    <row r="380" spans="1:1">
      <c r="A380" s="18" t="s">
        <v>722</v>
      </c>
    </row>
    <row r="381" spans="1:1" ht="30">
      <c r="A381" s="18" t="s">
        <v>824</v>
      </c>
    </row>
    <row r="382" spans="1:1">
      <c r="A382" s="18" t="s">
        <v>705</v>
      </c>
    </row>
    <row r="383" spans="1:1">
      <c r="A383" s="18" t="s">
        <v>825</v>
      </c>
    </row>
    <row r="384" spans="1:1">
      <c r="A384" s="18" t="s">
        <v>669</v>
      </c>
    </row>
    <row r="385" spans="1:1">
      <c r="A385" s="18" t="s">
        <v>826</v>
      </c>
    </row>
    <row r="386" spans="1:1">
      <c r="A386" s="18" t="s">
        <v>827</v>
      </c>
    </row>
    <row r="387" spans="1:1">
      <c r="A387" s="18" t="s">
        <v>828</v>
      </c>
    </row>
    <row r="388" spans="1:1" ht="45">
      <c r="A388" s="18" t="s">
        <v>710</v>
      </c>
    </row>
    <row r="389" spans="1:1">
      <c r="A389" s="18" t="s">
        <v>723</v>
      </c>
    </row>
    <row r="390" spans="1:1">
      <c r="A390" s="18" t="s">
        <v>754</v>
      </c>
    </row>
    <row r="391" spans="1:1">
      <c r="A391" s="18" t="s">
        <v>807</v>
      </c>
    </row>
    <row r="392" spans="1:1">
      <c r="A392" s="18" t="s">
        <v>829</v>
      </c>
    </row>
    <row r="393" spans="1:1">
      <c r="A393" s="18" t="s">
        <v>694</v>
      </c>
    </row>
    <row r="394" spans="1:1">
      <c r="A394" s="18" t="s">
        <v>674</v>
      </c>
    </row>
    <row r="395" spans="1:1">
      <c r="A395" s="18" t="s">
        <v>829</v>
      </c>
    </row>
    <row r="396" spans="1:1">
      <c r="A396" s="18" t="s">
        <v>765</v>
      </c>
    </row>
    <row r="397" spans="1:1">
      <c r="A397" s="18" t="s">
        <v>830</v>
      </c>
    </row>
    <row r="398" spans="1:1">
      <c r="A398" s="18" t="s">
        <v>671</v>
      </c>
    </row>
    <row r="399" spans="1:1">
      <c r="A399" s="18" t="s">
        <v>831</v>
      </c>
    </row>
    <row r="400" spans="1:1">
      <c r="A400" s="18" t="s">
        <v>671</v>
      </c>
    </row>
    <row r="401" spans="1:1">
      <c r="A401" s="18" t="s">
        <v>758</v>
      </c>
    </row>
    <row r="402" spans="1:1">
      <c r="A402" s="18" t="s">
        <v>696</v>
      </c>
    </row>
    <row r="403" spans="1:1">
      <c r="A403" s="18" t="s">
        <v>667</v>
      </c>
    </row>
    <row r="404" spans="1:1">
      <c r="A404" s="18" t="s">
        <v>723</v>
      </c>
    </row>
    <row r="405" spans="1:1">
      <c r="A405" s="18" t="s">
        <v>702</v>
      </c>
    </row>
    <row r="406" spans="1:1" ht="60">
      <c r="A406" s="18" t="s">
        <v>665</v>
      </c>
    </row>
    <row r="407" spans="1:1">
      <c r="A407" s="18" t="s">
        <v>718</v>
      </c>
    </row>
    <row r="408" spans="1:1">
      <c r="A408" s="18" t="s">
        <v>832</v>
      </c>
    </row>
    <row r="409" spans="1:1">
      <c r="A409" s="18" t="s">
        <v>674</v>
      </c>
    </row>
    <row r="410" spans="1:1">
      <c r="A410" s="18" t="s">
        <v>713</v>
      </c>
    </row>
    <row r="411" spans="1:1">
      <c r="A411" s="18" t="s">
        <v>670</v>
      </c>
    </row>
    <row r="412" spans="1:1">
      <c r="A412" s="18" t="s">
        <v>780</v>
      </c>
    </row>
    <row r="413" spans="1:1">
      <c r="A413" s="18" t="s">
        <v>667</v>
      </c>
    </row>
    <row r="414" spans="1:1">
      <c r="A414" s="18" t="s">
        <v>670</v>
      </c>
    </row>
    <row r="415" spans="1:1">
      <c r="A415" s="18" t="s">
        <v>783</v>
      </c>
    </row>
    <row r="416" spans="1:1">
      <c r="A416" s="18" t="s">
        <v>833</v>
      </c>
    </row>
    <row r="417" spans="1:1">
      <c r="A417" s="18" t="s">
        <v>834</v>
      </c>
    </row>
    <row r="418" spans="1:1">
      <c r="A418" s="18" t="s">
        <v>674</v>
      </c>
    </row>
    <row r="419" spans="1:1">
      <c r="A419" s="18" t="s">
        <v>835</v>
      </c>
    </row>
    <row r="420" spans="1:1">
      <c r="A420" s="18" t="s">
        <v>711</v>
      </c>
    </row>
    <row r="421" spans="1:1">
      <c r="A421" s="18" t="s">
        <v>836</v>
      </c>
    </row>
    <row r="422" spans="1:1">
      <c r="A422" s="18" t="s">
        <v>674</v>
      </c>
    </row>
    <row r="423" spans="1:1">
      <c r="A423" s="18" t="s">
        <v>837</v>
      </c>
    </row>
    <row r="424" spans="1:1">
      <c r="A424" s="18" t="s">
        <v>702</v>
      </c>
    </row>
    <row r="425" spans="1:1">
      <c r="A425" s="18" t="s">
        <v>746</v>
      </c>
    </row>
    <row r="426" spans="1:1">
      <c r="A426" s="18" t="s">
        <v>680</v>
      </c>
    </row>
    <row r="427" spans="1:1">
      <c r="A427" s="18" t="s">
        <v>708</v>
      </c>
    </row>
    <row r="428" spans="1:1">
      <c r="A428" s="18" t="s">
        <v>838</v>
      </c>
    </row>
    <row r="429" spans="1:1">
      <c r="A429" s="18" t="s">
        <v>839</v>
      </c>
    </row>
    <row r="430" spans="1:1">
      <c r="A430" s="18" t="s">
        <v>685</v>
      </c>
    </row>
    <row r="431" spans="1:1">
      <c r="A431" s="18" t="s">
        <v>717</v>
      </c>
    </row>
    <row r="432" spans="1:1">
      <c r="A432" s="18" t="s">
        <v>840</v>
      </c>
    </row>
    <row r="433" spans="1:1">
      <c r="A433" s="18" t="s">
        <v>717</v>
      </c>
    </row>
    <row r="434" spans="1:1">
      <c r="A434" s="18" t="s">
        <v>701</v>
      </c>
    </row>
    <row r="435" spans="1:1" ht="45">
      <c r="A435" s="18" t="s">
        <v>841</v>
      </c>
    </row>
    <row r="436" spans="1:1">
      <c r="A436" s="18" t="s">
        <v>842</v>
      </c>
    </row>
    <row r="437" spans="1:1">
      <c r="A437" s="18" t="s">
        <v>816</v>
      </c>
    </row>
    <row r="438" spans="1:1">
      <c r="A438" s="18" t="s">
        <v>697</v>
      </c>
    </row>
    <row r="439" spans="1:1">
      <c r="A439" s="18" t="s">
        <v>837</v>
      </c>
    </row>
    <row r="440" spans="1:1">
      <c r="A440" s="18" t="s">
        <v>837</v>
      </c>
    </row>
    <row r="441" spans="1:1">
      <c r="A441" s="18" t="s">
        <v>699</v>
      </c>
    </row>
    <row r="442" spans="1:1" ht="30">
      <c r="A442" s="18" t="s">
        <v>843</v>
      </c>
    </row>
    <row r="443" spans="1:1">
      <c r="A443" s="18" t="s">
        <v>697</v>
      </c>
    </row>
    <row r="444" spans="1:1">
      <c r="A444" s="18" t="s">
        <v>721</v>
      </c>
    </row>
    <row r="445" spans="1:1">
      <c r="A445" s="18" t="s">
        <v>844</v>
      </c>
    </row>
    <row r="446" spans="1:1">
      <c r="A446" s="18" t="s">
        <v>713</v>
      </c>
    </row>
    <row r="447" spans="1:1">
      <c r="A447" s="18" t="s">
        <v>845</v>
      </c>
    </row>
    <row r="448" spans="1:1">
      <c r="A448" s="18" t="s">
        <v>713</v>
      </c>
    </row>
    <row r="449" spans="1:1">
      <c r="A449" s="18" t="s">
        <v>680</v>
      </c>
    </row>
    <row r="450" spans="1:1">
      <c r="A450" s="18" t="s">
        <v>691</v>
      </c>
    </row>
    <row r="451" spans="1:1">
      <c r="A451" s="18" t="s">
        <v>691</v>
      </c>
    </row>
    <row r="452" spans="1:1">
      <c r="A452" s="18" t="s">
        <v>808</v>
      </c>
    </row>
    <row r="453" spans="1:1">
      <c r="A453" s="18" t="s">
        <v>783</v>
      </c>
    </row>
    <row r="454" spans="1:1">
      <c r="A454" s="18" t="s">
        <v>783</v>
      </c>
    </row>
    <row r="455" spans="1:1">
      <c r="A455" s="18" t="s">
        <v>821</v>
      </c>
    </row>
    <row r="456" spans="1:1">
      <c r="A456" s="18" t="s">
        <v>713</v>
      </c>
    </row>
    <row r="457" spans="1:1">
      <c r="A457" s="18" t="s">
        <v>754</v>
      </c>
    </row>
    <row r="458" spans="1:1">
      <c r="A458" s="18" t="s">
        <v>667</v>
      </c>
    </row>
    <row r="459" spans="1:1">
      <c r="A459" s="18" t="s">
        <v>846</v>
      </c>
    </row>
    <row r="460" spans="1:1">
      <c r="A460" s="18" t="s">
        <v>689</v>
      </c>
    </row>
    <row r="461" spans="1:1">
      <c r="A461" s="18" t="s">
        <v>829</v>
      </c>
    </row>
    <row r="462" spans="1:1" ht="30">
      <c r="A462" s="18" t="s">
        <v>824</v>
      </c>
    </row>
    <row r="463" spans="1:1">
      <c r="A463" s="18" t="s">
        <v>674</v>
      </c>
    </row>
    <row r="464" spans="1:1">
      <c r="A464" s="18" t="s">
        <v>808</v>
      </c>
    </row>
    <row r="465" spans="1:1" ht="30">
      <c r="A465" s="18" t="s">
        <v>681</v>
      </c>
    </row>
    <row r="466" spans="1:1">
      <c r="A466" s="18" t="s">
        <v>847</v>
      </c>
    </row>
    <row r="467" spans="1:1">
      <c r="A467" s="18" t="s">
        <v>848</v>
      </c>
    </row>
    <row r="468" spans="1:1">
      <c r="A468" s="18" t="s">
        <v>670</v>
      </c>
    </row>
    <row r="469" spans="1:1">
      <c r="A469" s="18" t="s">
        <v>664</v>
      </c>
    </row>
    <row r="470" spans="1:1">
      <c r="A470" s="18" t="s">
        <v>705</v>
      </c>
    </row>
    <row r="471" spans="1:1">
      <c r="A471" s="18" t="s">
        <v>680</v>
      </c>
    </row>
    <row r="472" spans="1:1">
      <c r="A472" s="18" t="s">
        <v>670</v>
      </c>
    </row>
    <row r="473" spans="1:1">
      <c r="A473" s="18" t="s">
        <v>667</v>
      </c>
    </row>
    <row r="474" spans="1:1">
      <c r="A474" s="18" t="s">
        <v>670</v>
      </c>
    </row>
    <row r="475" spans="1:1">
      <c r="A475" s="18" t="s">
        <v>849</v>
      </c>
    </row>
    <row r="476" spans="1:1">
      <c r="A476" s="18" t="s">
        <v>850</v>
      </c>
    </row>
    <row r="477" spans="1:1">
      <c r="A477" s="18" t="s">
        <v>851</v>
      </c>
    </row>
    <row r="478" spans="1:1" ht="30">
      <c r="A478" s="18" t="s">
        <v>681</v>
      </c>
    </row>
    <row r="479" spans="1:1">
      <c r="A479" s="18" t="s">
        <v>722</v>
      </c>
    </row>
    <row r="480" spans="1:1">
      <c r="A480" s="18" t="s">
        <v>852</v>
      </c>
    </row>
    <row r="481" spans="1:1">
      <c r="A481" s="18" t="s">
        <v>756</v>
      </c>
    </row>
    <row r="482" spans="1:1" ht="30">
      <c r="A482" s="18" t="s">
        <v>853</v>
      </c>
    </row>
    <row r="483" spans="1:1">
      <c r="A483" s="18" t="s">
        <v>713</v>
      </c>
    </row>
    <row r="484" spans="1:1">
      <c r="A484" s="18" t="s">
        <v>847</v>
      </c>
    </row>
    <row r="485" spans="1:1" ht="30">
      <c r="A485" s="18" t="s">
        <v>805</v>
      </c>
    </row>
    <row r="486" spans="1:1">
      <c r="A486" s="18" t="s">
        <v>812</v>
      </c>
    </row>
    <row r="487" spans="1:1">
      <c r="A487" s="18" t="s">
        <v>760</v>
      </c>
    </row>
    <row r="488" spans="1:1">
      <c r="A488" s="18" t="s">
        <v>686</v>
      </c>
    </row>
    <row r="489" spans="1:1">
      <c r="A489" s="18" t="s">
        <v>712</v>
      </c>
    </row>
    <row r="490" spans="1:1">
      <c r="A490" s="18" t="s">
        <v>787</v>
      </c>
    </row>
    <row r="491" spans="1:1" ht="45">
      <c r="A491" s="18" t="s">
        <v>784</v>
      </c>
    </row>
    <row r="492" spans="1:1">
      <c r="A492" s="18" t="s">
        <v>669</v>
      </c>
    </row>
    <row r="493" spans="1:1">
      <c r="A493" s="18" t="s">
        <v>854</v>
      </c>
    </row>
    <row r="494" spans="1:1">
      <c r="A494" s="18" t="s">
        <v>680</v>
      </c>
    </row>
    <row r="495" spans="1:1">
      <c r="A495" s="18" t="s">
        <v>715</v>
      </c>
    </row>
    <row r="496" spans="1:1">
      <c r="A496" s="18" t="s">
        <v>713</v>
      </c>
    </row>
    <row r="497" spans="1:1">
      <c r="A497" s="18" t="s">
        <v>674</v>
      </c>
    </row>
    <row r="498" spans="1:1">
      <c r="A498" s="18" t="s">
        <v>670</v>
      </c>
    </row>
    <row r="499" spans="1:1">
      <c r="A499" s="18" t="s">
        <v>837</v>
      </c>
    </row>
    <row r="500" spans="1:1">
      <c r="A500" s="18" t="s">
        <v>713</v>
      </c>
    </row>
    <row r="501" spans="1:1">
      <c r="A501" s="18" t="s">
        <v>855</v>
      </c>
    </row>
    <row r="502" spans="1:1">
      <c r="A502" s="18" t="s">
        <v>749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41CABE0A94034084E8B1300CCF26CB" ma:contentTypeVersion="2" ma:contentTypeDescription="Create a new document." ma:contentTypeScope="" ma:versionID="19a20410a48c0d89ad785d84d7cbf73f">
  <xsd:schema xmlns:xsd="http://www.w3.org/2001/XMLSchema" xmlns:xs="http://www.w3.org/2001/XMLSchema" xmlns:p="http://schemas.microsoft.com/office/2006/metadata/properties" xmlns:ns2="824b3003-f3cd-4693-8b5d-9c1c2e73ed47" targetNamespace="http://schemas.microsoft.com/office/2006/metadata/properties" ma:root="true" ma:fieldsID="a3be16f27769079858aa032a0b85d981" ns2:_="">
    <xsd:import namespace="824b3003-f3cd-4693-8b5d-9c1c2e73ed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4b3003-f3cd-4693-8b5d-9c1c2e73ed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7588CD-7BEE-48A7-ABF6-CA6865920F0E}">
  <ds:schemaRefs>
    <ds:schemaRef ds:uri="http://schemas.microsoft.com/sharepoint/v3/contenttype/forms"/>
  </ds:schemaRefs>
</ds:datastoreItem>
</file>

<file path=customXml/itemProps2.xml><?xml version="1.0" encoding="utf-8"?>
<ds:datastoreItem xmlns:ds="http://schemas.openxmlformats.org/officeDocument/2006/customXml" ds:itemID="{A89BC1A6-1CB1-4443-96B9-FDAF7E0B31E8}">
  <ds:schemaRefs>
    <ds:schemaRef ds:uri="http://purl.org/dc/terms/"/>
    <ds:schemaRef ds:uri="http://schemas.microsoft.com/office/2006/documentManagement/types"/>
    <ds:schemaRef ds:uri="http://purl.org/dc/elements/1.1/"/>
    <ds:schemaRef ds:uri="http://purl.org/dc/dcmitype/"/>
    <ds:schemaRef ds:uri="http://www.w3.org/XML/1998/namespace"/>
    <ds:schemaRef ds:uri="http://schemas.openxmlformats.org/package/2006/metadata/core-properties"/>
    <ds:schemaRef ds:uri="http://schemas.microsoft.com/office/infopath/2007/PartnerControls"/>
    <ds:schemaRef ds:uri="0a282b2a-a7fb-4e44-9f6d-45c7d1be93c8"/>
    <ds:schemaRef ds:uri="http://schemas.microsoft.com/office/2006/metadata/properties"/>
  </ds:schemaRefs>
</ds:datastoreItem>
</file>

<file path=customXml/itemProps3.xml><?xml version="1.0" encoding="utf-8"?>
<ds:datastoreItem xmlns:ds="http://schemas.openxmlformats.org/officeDocument/2006/customXml" ds:itemID="{E098D981-9B82-4CF7-9463-A79349190C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4b3003-f3cd-4693-8b5d-9c1c2e73e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Company Information</vt:lpstr>
      <vt:lpstr>Standalone datapoints</vt:lpstr>
      <vt:lpstr>Matrix datapoints - Direc</vt:lpstr>
      <vt:lpstr>Matrix datapoints - KMP</vt:lpstr>
      <vt:lpstr>Data derived from matrix DP</vt:lpstr>
      <vt:lpstr>Data derived from standalone DP</vt:lpstr>
      <vt:lpstr>NIC industry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Indium Software</cp:lastModifiedBy>
  <dcterms:created xsi:type="dcterms:W3CDTF">2021-01-19T13:34:03Z</dcterms:created>
  <dcterms:modified xsi:type="dcterms:W3CDTF">2021-03-06T10:28:38Z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0x010100BC41CABE0A94034084E8B1300CCF26CB</vt:lpwstr>
  </property>
</Properties>
</file>