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World Bank/Projects/EPM_APPLIED/EPM_CAPP/epm/input/data_capp/trade/"/>
    </mc:Choice>
  </mc:AlternateContent>
  <xr:revisionPtr revIDLastSave="0" documentId="13_ncr:1_{84A1A617-898E-9140-ABF0-9DA998613E04}" xr6:coauthVersionLast="47" xr6:coauthVersionMax="47" xr10:uidLastSave="{00000000-0000-0000-0000-000000000000}"/>
  <bookViews>
    <workbookView xWindow="900" yWindow="820" windowWidth="25800" windowHeight="17440" xr2:uid="{07CF8303-320E-D54A-BEEB-47604AE4AA3A}"/>
  </bookViews>
  <sheets>
    <sheet name="Line Calcul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16" i="2"/>
  <c r="C24" i="2" s="1"/>
  <c r="C14" i="2"/>
  <c r="C23" i="2" s="1"/>
  <c r="C8" i="2"/>
  <c r="C9" i="2"/>
  <c r="C17" i="2"/>
  <c r="C25" i="2" l="1"/>
  <c r="C10" i="2"/>
  <c r="C11" i="2" s="1"/>
  <c r="C30" i="2" l="1"/>
  <c r="C19" i="2"/>
  <c r="C26" i="2" s="1"/>
  <c r="C27" i="2" s="1"/>
  <c r="C29" i="2" s="1"/>
</calcChain>
</file>

<file path=xl/sharedStrings.xml><?xml version="1.0" encoding="utf-8"?>
<sst xmlns="http://schemas.openxmlformats.org/spreadsheetml/2006/main" count="41" uniqueCount="32">
  <si>
    <t>Longueur de la ligne</t>
  </si>
  <si>
    <t>km</t>
  </si>
  <si>
    <t>Coût ligne aérienne</t>
  </si>
  <si>
    <t>M$/km</t>
  </si>
  <si>
    <t>Npostes</t>
  </si>
  <si>
    <t>#</t>
  </si>
  <si>
    <t>M$/poste</t>
  </si>
  <si>
    <t>Coût poste (moyenne d’une baie + extension poste)</t>
  </si>
  <si>
    <t>Ncomp (nombre de site de compensation)</t>
  </si>
  <si>
    <t>M$/site</t>
  </si>
  <si>
    <t>Coût compensation (SVC, STATCOM ou compensation série)</t>
  </si>
  <si>
    <t>Coût section</t>
  </si>
  <si>
    <t>Nsection</t>
  </si>
  <si>
    <t>M$/section</t>
  </si>
  <si>
    <t>M$</t>
  </si>
  <si>
    <t>MW</t>
  </si>
  <si>
    <t>Capacité disponible</t>
  </si>
  <si>
    <t>SIL (Surge Impedance Loading) = capacité réactive nulle</t>
  </si>
  <si>
    <t>k(L) (stability derating factor) = facteur stabilité longueur</t>
  </si>
  <si>
    <t>Pdispo (available transfer capacity) = puissance réellement disponible</t>
  </si>
  <si>
    <t>Pstab  (stability-limited transfer capacity)</t>
  </si>
  <si>
    <t>Nombre de ligne</t>
  </si>
  <si>
    <t>Coût totale ligne</t>
  </si>
  <si>
    <t xml:space="preserve">Coût total </t>
  </si>
  <si>
    <t>Interconnection</t>
  </si>
  <si>
    <t>kV</t>
  </si>
  <si>
    <t>Tension</t>
  </si>
  <si>
    <t>H (Tension)</t>
  </si>
  <si>
    <t>I Coût ligne (M$/km)</t>
  </si>
  <si>
    <t>J Coût poste (M$/poste)</t>
  </si>
  <si>
    <t>K Coût section (M$/section)</t>
  </si>
  <si>
    <t>L Coût comp (M$/site)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</si>
</sst>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/>
    <xf numFmtId="0" fontId="0" fillId="0" borderId="0" xfId="0" applyFill="1" applyBorder="1"/>
    <xf numFmtId="169" fontId="0" fillId="0" borderId="0" xfId="42" applyNumberFormat="1" applyFont="1" applyAlignment="1"/>
    <xf numFmtId="169" fontId="0" fillId="0" borderId="10" xfId="42" applyNumberFormat="1" applyFont="1" applyBorder="1" applyAlignment="1"/>
    <xf numFmtId="43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9521-7637-A145-B57F-FA4AA8CD8A9A}">
  <dimension ref="A2:I30"/>
  <sheetViews>
    <sheetView tabSelected="1" zoomScale="75" workbookViewId="0">
      <selection activeCell="D39" sqref="D39"/>
    </sheetView>
  </sheetViews>
  <sheetFormatPr baseColWidth="10" defaultRowHeight="16" x14ac:dyDescent="0.2"/>
  <cols>
    <col min="1" max="1" width="58.33203125" bestFit="1" customWidth="1"/>
    <col min="3" max="3" width="10.83203125" style="9"/>
  </cols>
  <sheetData>
    <row r="2" spans="1:9" x14ac:dyDescent="0.2">
      <c r="A2" s="2" t="s">
        <v>24</v>
      </c>
    </row>
    <row r="3" spans="1:9" x14ac:dyDescent="0.2">
      <c r="A3" s="2"/>
    </row>
    <row r="4" spans="1:9" x14ac:dyDescent="0.2">
      <c r="A4" t="s">
        <v>21</v>
      </c>
      <c r="C4" s="9">
        <v>1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</row>
    <row r="5" spans="1:9" x14ac:dyDescent="0.2">
      <c r="A5" s="2" t="s">
        <v>26</v>
      </c>
      <c r="B5" s="3" t="s">
        <v>25</v>
      </c>
      <c r="C5" s="7">
        <v>220</v>
      </c>
      <c r="E5" s="5">
        <v>400</v>
      </c>
      <c r="F5" s="5">
        <v>0.5</v>
      </c>
      <c r="G5" s="5">
        <v>7.5</v>
      </c>
      <c r="H5" s="5">
        <v>5</v>
      </c>
      <c r="I5" s="5">
        <v>40</v>
      </c>
    </row>
    <row r="6" spans="1:9" x14ac:dyDescent="0.2">
      <c r="A6" t="s">
        <v>0</v>
      </c>
      <c r="B6" s="3" t="s">
        <v>1</v>
      </c>
      <c r="C6" s="7">
        <v>440</v>
      </c>
      <c r="E6" s="5">
        <v>220</v>
      </c>
      <c r="F6" s="5">
        <v>0.35</v>
      </c>
      <c r="G6" s="5">
        <v>4.5</v>
      </c>
      <c r="H6" s="5">
        <v>3.5</v>
      </c>
      <c r="I6" s="5">
        <v>40</v>
      </c>
    </row>
    <row r="7" spans="1:9" x14ac:dyDescent="0.2">
      <c r="B7" s="3"/>
      <c r="C7" s="7"/>
    </row>
    <row r="8" spans="1:9" x14ac:dyDescent="0.2">
      <c r="A8" s="5" t="s">
        <v>17</v>
      </c>
      <c r="B8" s="3" t="s">
        <v>15</v>
      </c>
      <c r="C8" s="7">
        <f>650*($C$5/400)^2</f>
        <v>196.62500000000003</v>
      </c>
    </row>
    <row r="9" spans="1:9" x14ac:dyDescent="0.2">
      <c r="A9" s="5" t="s">
        <v>18</v>
      </c>
      <c r="C9" s="9">
        <f>IF(C6&lt;=200,1.6,IF(C6&lt;=400,1.2,IF(C6&lt;=800,0.8,IF(C6&lt;=1200,0.6,0.5))))</f>
        <v>0.8</v>
      </c>
    </row>
    <row r="10" spans="1:9" x14ac:dyDescent="0.2">
      <c r="A10" s="5" t="s">
        <v>20</v>
      </c>
      <c r="B10" s="3" t="s">
        <v>15</v>
      </c>
      <c r="C10" s="7">
        <f>C9*C8</f>
        <v>157.30000000000004</v>
      </c>
    </row>
    <row r="11" spans="1:9" x14ac:dyDescent="0.2">
      <c r="A11" s="5" t="s">
        <v>19</v>
      </c>
      <c r="B11" s="3" t="s">
        <v>15</v>
      </c>
      <c r="C11" s="7">
        <f>MIN(600, C10)*$C$4</f>
        <v>157.30000000000004</v>
      </c>
    </row>
    <row r="12" spans="1:9" x14ac:dyDescent="0.2">
      <c r="A12" s="5"/>
      <c r="B12" s="3"/>
    </row>
    <row r="14" spans="1:9" x14ac:dyDescent="0.2">
      <c r="A14" t="s">
        <v>2</v>
      </c>
      <c r="B14" s="3" t="s">
        <v>3</v>
      </c>
      <c r="C14" s="9">
        <f>VLOOKUP($C$5,$E$4:$I$6,2,FALSE)</f>
        <v>0.35</v>
      </c>
    </row>
    <row r="15" spans="1:9" x14ac:dyDescent="0.2">
      <c r="A15" t="s">
        <v>4</v>
      </c>
      <c r="B15" s="3" t="s">
        <v>5</v>
      </c>
      <c r="C15" s="7">
        <v>2</v>
      </c>
    </row>
    <row r="16" spans="1:9" x14ac:dyDescent="0.2">
      <c r="A16" t="s">
        <v>7</v>
      </c>
      <c r="B16" s="3" t="s">
        <v>6</v>
      </c>
      <c r="C16" s="9">
        <f>VLOOKUP($C$5,$E$4:$I$6,3,FALSE)</f>
        <v>4.5</v>
      </c>
    </row>
    <row r="17" spans="1:3" x14ac:dyDescent="0.2">
      <c r="A17" t="s">
        <v>12</v>
      </c>
      <c r="B17" s="3"/>
      <c r="C17" s="9">
        <f>IF($C$6&gt;600,1, 0)</f>
        <v>0</v>
      </c>
    </row>
    <row r="18" spans="1:3" x14ac:dyDescent="0.2">
      <c r="A18" t="s">
        <v>11</v>
      </c>
      <c r="B18" s="3" t="s">
        <v>13</v>
      </c>
      <c r="C18" s="9">
        <f>VLOOKUP($C$5,$E$4:$I$6,4,FALSE)</f>
        <v>3.5</v>
      </c>
    </row>
    <row r="19" spans="1:3" x14ac:dyDescent="0.2">
      <c r="A19" t="s">
        <v>8</v>
      </c>
      <c r="B19" s="3"/>
      <c r="C19" s="9">
        <f>MAX(0, ROUND($C$11/500, 0))</f>
        <v>0</v>
      </c>
    </row>
    <row r="20" spans="1:3" x14ac:dyDescent="0.2">
      <c r="A20" t="s">
        <v>10</v>
      </c>
      <c r="B20" s="3" t="s">
        <v>9</v>
      </c>
      <c r="C20" s="9">
        <f>VLOOKUP($C$5,$E$4:$I$6,5,FALSE)</f>
        <v>40</v>
      </c>
    </row>
    <row r="21" spans="1:3" x14ac:dyDescent="0.2">
      <c r="B21" s="3"/>
    </row>
    <row r="22" spans="1:3" x14ac:dyDescent="0.2">
      <c r="B22" s="3"/>
    </row>
    <row r="23" spans="1:3" x14ac:dyDescent="0.2">
      <c r="A23" t="s">
        <v>2</v>
      </c>
      <c r="B23" s="3" t="s">
        <v>14</v>
      </c>
      <c r="C23" s="7">
        <f>C6*C14</f>
        <v>154</v>
      </c>
    </row>
    <row r="24" spans="1:3" x14ac:dyDescent="0.2">
      <c r="A24" t="s">
        <v>7</v>
      </c>
      <c r="B24" s="3" t="s">
        <v>14</v>
      </c>
      <c r="C24" s="7">
        <f>C16*C15</f>
        <v>9</v>
      </c>
    </row>
    <row r="25" spans="1:3" x14ac:dyDescent="0.2">
      <c r="A25" t="s">
        <v>11</v>
      </c>
      <c r="B25" s="3" t="s">
        <v>14</v>
      </c>
      <c r="C25" s="7">
        <f>C18*C17</f>
        <v>0</v>
      </c>
    </row>
    <row r="26" spans="1:3" x14ac:dyDescent="0.2">
      <c r="A26" s="1" t="s">
        <v>10</v>
      </c>
      <c r="B26" s="4" t="s">
        <v>14</v>
      </c>
      <c r="C26" s="8">
        <f>C20*C19</f>
        <v>0</v>
      </c>
    </row>
    <row r="27" spans="1:3" x14ac:dyDescent="0.2">
      <c r="A27" s="6" t="s">
        <v>22</v>
      </c>
      <c r="B27" s="3"/>
      <c r="C27" s="7">
        <f>SUM(C23:C26)</f>
        <v>163</v>
      </c>
    </row>
    <row r="28" spans="1:3" x14ac:dyDescent="0.2">
      <c r="C28" s="7"/>
    </row>
    <row r="29" spans="1:3" x14ac:dyDescent="0.2">
      <c r="A29" t="s">
        <v>23</v>
      </c>
      <c r="C29" s="7">
        <f>C27*C4</f>
        <v>163</v>
      </c>
    </row>
    <row r="30" spans="1:3" x14ac:dyDescent="0.2">
      <c r="A30" t="s">
        <v>16</v>
      </c>
      <c r="C30" s="7">
        <f>$C$11</f>
        <v>157.30000000000004</v>
      </c>
    </row>
  </sheetData>
  <dataValidations count="1">
    <dataValidation type="list" allowBlank="1" showInputMessage="1" showErrorMessage="1" sqref="C5" xr:uid="{62544C00-90C6-9248-8D09-120983E70DF1}">
      <formula1>$E$5:$E$6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VIVIER</cp:lastModifiedBy>
  <dcterms:created xsi:type="dcterms:W3CDTF">2025-10-13T11:59:44Z</dcterms:created>
  <dcterms:modified xsi:type="dcterms:W3CDTF">2025-10-14T10:06:48Z</dcterms:modified>
</cp:coreProperties>
</file>