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theme/themeOverride4.xml" ContentType="application/vnd.openxmlformats-officedocument.themeOverrid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39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Override PartName="/xl/drawings/drawing28.xml" ContentType="application/vnd.openxmlformats-officedocument.drawingml.chartshapes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chartsheets/sheet11.xml" ContentType="application/vnd.openxmlformats-officedocument.spreadsheetml.chartsheet+xml"/>
  <Override PartName="/xl/chartsheets/sheet20.xml" ContentType="application/vnd.openxmlformats-officedocument.spreadsheetml.chartsheet+xml"/>
  <Override PartName="/xl/drawings/drawing2.xml" ContentType="application/vnd.openxmlformats-officedocument.drawingml.chartshapes+xml"/>
  <Override PartName="/xl/drawings/drawing15.xml" ContentType="application/vnd.openxmlformats-officedocument.drawing+xml"/>
  <Override PartName="/xl/drawings/drawing26.xml" ContentType="application/vnd.openxmlformats-officedocument.drawingml.chartshapes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drawings/drawing42.xml" ContentType="application/vnd.openxmlformats-officedocument.drawingml.chartshapes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drawings/drawing11.xml" ContentType="application/vnd.openxmlformats-officedocument.drawing+xml"/>
  <Override PartName="/xl/drawings/drawing2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40.xml" ContentType="application/vnd.openxmlformats-officedocument.drawingml.chartshapes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heets/sheet18.xml" ContentType="application/vnd.openxmlformats-officedocument.spreadsheetml.chart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drawings/drawing7.xml" ContentType="application/vnd.openxmlformats-officedocument.drawing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drawings/drawing38.xml" ContentType="application/vnd.openxmlformats-officedocument.drawingml.chartshapes+xml"/>
  <Override PartName="/xl/chartsheets/sheet14.xml" ContentType="application/vnd.openxmlformats-officedocument.spreadsheetml.chartshee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27.xml" ContentType="application/vnd.openxmlformats-officedocument.drawing+xml"/>
  <Override PartName="/xl/drawings/drawing36.xml" ContentType="application/vnd.openxmlformats-officedocument.drawingml.chartshapes+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+xml"/>
  <Override PartName="/xl/drawings/drawing34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drawings/drawing23.xml" ContentType="application/vnd.openxmlformats-officedocument.drawing+xml"/>
  <Override PartName="/xl/drawings/drawing32.xml" ContentType="application/vnd.openxmlformats-officedocument.drawingml.chartshapes+xml"/>
  <Override PartName="/xl/charts/chart19.xml" ContentType="application/vnd.openxmlformats-officedocument.drawingml.chart+xml"/>
  <Override PartName="/xl/drawings/drawing41.xml" ContentType="application/vnd.openxmlformats-officedocument.drawing+xml"/>
  <Override PartName="/xl/chartsheets/sheet5.xml" ContentType="application/vnd.openxmlformats-officedocument.spreadsheetml.chartsheet+xml"/>
  <Override PartName="/xl/drawings/drawing12.xml" ContentType="application/vnd.openxmlformats-officedocument.drawingml.chartshapes+xml"/>
  <Override PartName="/xl/drawings/drawing21.xml" ContentType="application/vnd.openxmlformats-officedocument.drawing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heets/sheet3.xml" ContentType="application/vnd.openxmlformats-officedocument.spreadsheetml.chartsheet+xml"/>
  <Override PartName="/xl/drawings/drawing10.xml" ContentType="application/vnd.openxmlformats-officedocument.drawingml.chartshapes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-15" yWindow="-15" windowWidth="25260" windowHeight="4005" tabRatio="855" activeTab="9"/>
  </bookViews>
  <sheets>
    <sheet name="CSDDRD (SD)" sheetId="1" r:id="rId1"/>
    <sheet name="SHEU-03 (SD)" sheetId="5" r:id="rId2"/>
    <sheet name="Ratios" sheetId="25" r:id="rId3"/>
    <sheet name="Vintage (1b)" sheetId="93" r:id="rId4"/>
    <sheet name="Vintage (2b)" sheetId="94" r:id="rId5"/>
    <sheet name="Vintage (1b) half size" sheetId="112" r:id="rId6"/>
    <sheet name="Vintage (2b) half size" sheetId="113" r:id="rId7"/>
    <sheet name="Area (1b)" sheetId="104" r:id="rId8"/>
    <sheet name="Area (2b)" sheetId="105" r:id="rId9"/>
    <sheet name="Area (2b) color" sheetId="116" r:id="rId10"/>
    <sheet name="Area (1b) half size" sheetId="114" r:id="rId11"/>
    <sheet name="Area (2b) half size" sheetId="115" r:id="rId12"/>
    <sheet name="Storeys (1b)" sheetId="95" r:id="rId13"/>
    <sheet name="Storeys (2b)" sheetId="96" r:id="rId14"/>
    <sheet name="DHW (1b)" sheetId="97" r:id="rId15"/>
    <sheet name="DHW (2b)" sheetId="98" r:id="rId16"/>
    <sheet name="Spc. Ht. (1b)" sheetId="99" r:id="rId17"/>
    <sheet name="Spc. Ht. (2b)" sheetId="100" r:id="rId18"/>
    <sheet name="Occ. (1b)" sheetId="106" r:id="rId19"/>
    <sheet name="Occ. (2b)" sheetId="107" r:id="rId20"/>
    <sheet name="Spc. Ht. Eq. (1c)" sheetId="110" r:id="rId21"/>
    <sheet name="Spc. Ht. Eq. (2c)" sheetId="111" r:id="rId22"/>
    <sheet name="Template (1)" sheetId="102" r:id="rId23"/>
    <sheet name="Template (2)" sheetId="103" r:id="rId24"/>
  </sheets>
  <calcPr calcId="125725"/>
</workbook>
</file>

<file path=xl/calcChain.xml><?xml version="1.0" encoding="utf-8"?>
<calcChain xmlns="http://schemas.openxmlformats.org/spreadsheetml/2006/main">
  <c r="G15" i="1"/>
  <c r="F15"/>
  <c r="E15"/>
  <c r="D15"/>
  <c r="C15"/>
  <c r="AX7" i="5" l="1"/>
  <c r="AV7"/>
  <c r="AU7"/>
  <c r="AV6"/>
  <c r="AU6"/>
  <c r="AW5"/>
  <c r="AV5"/>
  <c r="AU5"/>
  <c r="AX4"/>
  <c r="AW4"/>
  <c r="AU4"/>
  <c r="AX3"/>
  <c r="AW3"/>
  <c r="AU3"/>
  <c r="AV8"/>
  <c r="AW8"/>
  <c r="AX8"/>
  <c r="C3" i="25"/>
  <c r="C4"/>
  <c r="C5"/>
  <c r="C6"/>
  <c r="C7"/>
  <c r="B3"/>
  <c r="D3"/>
  <c r="E3"/>
  <c r="F3"/>
  <c r="B4"/>
  <c r="D4"/>
  <c r="E4"/>
  <c r="F4"/>
  <c r="B5"/>
  <c r="D5"/>
  <c r="E5"/>
  <c r="F5"/>
  <c r="B6"/>
  <c r="D6"/>
  <c r="E6"/>
  <c r="F6"/>
  <c r="B7"/>
  <c r="D7"/>
  <c r="E7"/>
  <c r="F7"/>
  <c r="G8"/>
  <c r="G15" s="1"/>
  <c r="H8"/>
  <c r="I8"/>
  <c r="I15" s="1"/>
  <c r="J8"/>
  <c r="K8"/>
  <c r="K15" s="1"/>
  <c r="H15"/>
  <c r="J15"/>
  <c r="H7"/>
  <c r="I7"/>
  <c r="J7"/>
  <c r="K7"/>
  <c r="G7"/>
  <c r="AC10"/>
  <c r="AC11"/>
  <c r="AC12"/>
  <c r="AC13"/>
  <c r="AC14"/>
  <c r="AB10"/>
  <c r="AB11"/>
  <c r="AB12"/>
  <c r="AB13"/>
  <c r="AB14"/>
  <c r="AA10"/>
  <c r="AA11"/>
  <c r="AA12"/>
  <c r="AA13"/>
  <c r="AA14"/>
  <c r="Z10"/>
  <c r="Z11"/>
  <c r="Z12"/>
  <c r="Z13"/>
  <c r="Z14"/>
  <c r="AL10"/>
  <c r="AL11"/>
  <c r="AL12"/>
  <c r="AL13"/>
  <c r="AL14"/>
  <c r="AK10"/>
  <c r="AK11"/>
  <c r="AK12"/>
  <c r="AK13"/>
  <c r="AK14"/>
  <c r="AJ10"/>
  <c r="AJ11"/>
  <c r="AJ12"/>
  <c r="AJ13"/>
  <c r="AJ14"/>
  <c r="AI10"/>
  <c r="AI11"/>
  <c r="AI12"/>
  <c r="AI13"/>
  <c r="AI14"/>
  <c r="AT10"/>
  <c r="AT11"/>
  <c r="AT12"/>
  <c r="AT13"/>
  <c r="AT14"/>
  <c r="AS10"/>
  <c r="AS11"/>
  <c r="AS12"/>
  <c r="AS13"/>
  <c r="AS14"/>
  <c r="AR10"/>
  <c r="AR11"/>
  <c r="AR12"/>
  <c r="AR13"/>
  <c r="AR14"/>
  <c r="BG10"/>
  <c r="BG11"/>
  <c r="BG12"/>
  <c r="BG13"/>
  <c r="BG14"/>
  <c r="BF10"/>
  <c r="BF11"/>
  <c r="BF12"/>
  <c r="BF13"/>
  <c r="BF14"/>
  <c r="BE10"/>
  <c r="BE11"/>
  <c r="BE12"/>
  <c r="BE13"/>
  <c r="BE14"/>
  <c r="BD10"/>
  <c r="BD11"/>
  <c r="BD12"/>
  <c r="BD13"/>
  <c r="BD14"/>
  <c r="BC10"/>
  <c r="BC11"/>
  <c r="BC12"/>
  <c r="BC13"/>
  <c r="BC14"/>
  <c r="BB10"/>
  <c r="BB11"/>
  <c r="BB12"/>
  <c r="BB13"/>
  <c r="BB14"/>
  <c r="BA10"/>
  <c r="BA11"/>
  <c r="BA12"/>
  <c r="BA13"/>
  <c r="BA14"/>
  <c r="AZ10"/>
  <c r="AZ11"/>
  <c r="AZ12"/>
  <c r="AZ13"/>
  <c r="AZ14"/>
  <c r="AY10"/>
  <c r="AY11"/>
  <c r="AY12"/>
  <c r="AY13"/>
  <c r="AY14"/>
  <c r="BW10"/>
  <c r="BW11"/>
  <c r="BW12"/>
  <c r="BW13"/>
  <c r="BW14"/>
  <c r="BV10"/>
  <c r="BV11"/>
  <c r="BV12"/>
  <c r="BV13"/>
  <c r="BV14"/>
  <c r="BU10"/>
  <c r="BU11"/>
  <c r="BU12"/>
  <c r="BU13"/>
  <c r="BU14"/>
  <c r="BT10"/>
  <c r="BT11"/>
  <c r="BT12"/>
  <c r="BT13"/>
  <c r="BT14"/>
  <c r="BS10"/>
  <c r="BS11"/>
  <c r="BS12"/>
  <c r="BS13"/>
  <c r="BS14"/>
  <c r="BR10"/>
  <c r="BR11"/>
  <c r="BR12"/>
  <c r="BR13"/>
  <c r="BR14"/>
  <c r="CI10"/>
  <c r="CI11"/>
  <c r="CI12"/>
  <c r="CI13"/>
  <c r="CI14"/>
  <c r="CH10"/>
  <c r="CH11"/>
  <c r="CH12"/>
  <c r="CH13"/>
  <c r="CH14"/>
  <c r="CG10"/>
  <c r="CG11"/>
  <c r="CG12"/>
  <c r="CG13"/>
  <c r="CG14"/>
  <c r="CF10"/>
  <c r="CF11"/>
  <c r="CF12"/>
  <c r="CF13"/>
  <c r="CF14"/>
  <c r="CE10"/>
  <c r="CE11"/>
  <c r="CE12"/>
  <c r="CE13"/>
  <c r="CE14"/>
  <c r="CT10"/>
  <c r="CT11"/>
  <c r="CT12"/>
  <c r="CT13"/>
  <c r="CT14"/>
  <c r="CS10"/>
  <c r="CS11"/>
  <c r="CS12"/>
  <c r="CS13"/>
  <c r="CS14"/>
  <c r="CR10"/>
  <c r="CR11"/>
  <c r="CR12"/>
  <c r="CR13"/>
  <c r="CR14"/>
  <c r="CQ10"/>
  <c r="CQ11"/>
  <c r="CQ12"/>
  <c r="CQ13"/>
  <c r="CQ14"/>
  <c r="CP10"/>
  <c r="CP11"/>
  <c r="CP12"/>
  <c r="CP13"/>
  <c r="CP14"/>
  <c r="CU10"/>
  <c r="CU11"/>
  <c r="CU12"/>
  <c r="CU13"/>
  <c r="CU14"/>
  <c r="AN3"/>
  <c r="AO3"/>
  <c r="AO10" s="1"/>
  <c r="AP3"/>
  <c r="AN4"/>
  <c r="AN11" s="1"/>
  <c r="AO4"/>
  <c r="AO11" s="1"/>
  <c r="AP4"/>
  <c r="AP11" s="1"/>
  <c r="AN5"/>
  <c r="AO5"/>
  <c r="AP5"/>
  <c r="AN6"/>
  <c r="AN13" s="1"/>
  <c r="AO6"/>
  <c r="AO13" s="1"/>
  <c r="AP6"/>
  <c r="AP13" s="1"/>
  <c r="AN7"/>
  <c r="AO7"/>
  <c r="AP7"/>
  <c r="AV3"/>
  <c r="AW3"/>
  <c r="AV4"/>
  <c r="AV11" s="1"/>
  <c r="AW4"/>
  <c r="AW11" s="1"/>
  <c r="AV5"/>
  <c r="AW5"/>
  <c r="AV6"/>
  <c r="AV13" s="1"/>
  <c r="AW6"/>
  <c r="AW13" s="1"/>
  <c r="AV7"/>
  <c r="AW7"/>
  <c r="BI3"/>
  <c r="BJ3"/>
  <c r="BK3"/>
  <c r="BL3"/>
  <c r="BM3"/>
  <c r="BN3"/>
  <c r="BO3"/>
  <c r="BP3"/>
  <c r="BI4"/>
  <c r="BI11" s="1"/>
  <c r="BJ4"/>
  <c r="BJ11" s="1"/>
  <c r="BK4"/>
  <c r="BK11" s="1"/>
  <c r="BL4"/>
  <c r="BL11" s="1"/>
  <c r="BM4"/>
  <c r="BM11" s="1"/>
  <c r="BN4"/>
  <c r="BN11" s="1"/>
  <c r="BO4"/>
  <c r="BO11" s="1"/>
  <c r="BP4"/>
  <c r="BP11" s="1"/>
  <c r="BI5"/>
  <c r="BJ5"/>
  <c r="BK5"/>
  <c r="BL5"/>
  <c r="BM5"/>
  <c r="BN5"/>
  <c r="BO5"/>
  <c r="BP5"/>
  <c r="BI6"/>
  <c r="BI13" s="1"/>
  <c r="BJ6"/>
  <c r="BJ13" s="1"/>
  <c r="BK6"/>
  <c r="BK13" s="1"/>
  <c r="BL6"/>
  <c r="BL13" s="1"/>
  <c r="BM6"/>
  <c r="BM13" s="1"/>
  <c r="BN6"/>
  <c r="BN13" s="1"/>
  <c r="BO6"/>
  <c r="BO13" s="1"/>
  <c r="BP6"/>
  <c r="BP13" s="1"/>
  <c r="BI7"/>
  <c r="BJ7"/>
  <c r="BK7"/>
  <c r="BL7"/>
  <c r="BM7"/>
  <c r="BN7"/>
  <c r="BO7"/>
  <c r="BP7"/>
  <c r="BY3"/>
  <c r="BZ3"/>
  <c r="CA3"/>
  <c r="CB3"/>
  <c r="CC3"/>
  <c r="BY4"/>
  <c r="BY11" s="1"/>
  <c r="BZ4"/>
  <c r="BZ11" s="1"/>
  <c r="CA4"/>
  <c r="CA11" s="1"/>
  <c r="CB4"/>
  <c r="CB11" s="1"/>
  <c r="CC4"/>
  <c r="CC11" s="1"/>
  <c r="BY5"/>
  <c r="BZ5"/>
  <c r="CA5"/>
  <c r="CB5"/>
  <c r="CC5"/>
  <c r="BY6"/>
  <c r="BY13" s="1"/>
  <c r="BZ6"/>
  <c r="BZ13" s="1"/>
  <c r="CA6"/>
  <c r="CA13" s="1"/>
  <c r="CB6"/>
  <c r="CB13" s="1"/>
  <c r="CC6"/>
  <c r="CC13" s="1"/>
  <c r="BY7"/>
  <c r="BZ7"/>
  <c r="CA7"/>
  <c r="CB7"/>
  <c r="CC7"/>
  <c r="CK3"/>
  <c r="CL3"/>
  <c r="CM3"/>
  <c r="CN3"/>
  <c r="CK4"/>
  <c r="CK11" s="1"/>
  <c r="CL4"/>
  <c r="CL11" s="1"/>
  <c r="CM4"/>
  <c r="CM11" s="1"/>
  <c r="CN4"/>
  <c r="CN11" s="1"/>
  <c r="CK5"/>
  <c r="CM5"/>
  <c r="CK6"/>
  <c r="CK13" s="1"/>
  <c r="CL6"/>
  <c r="CL13" s="1"/>
  <c r="CM6"/>
  <c r="CM13" s="1"/>
  <c r="CN6"/>
  <c r="CN13" s="1"/>
  <c r="CK7"/>
  <c r="CM7"/>
  <c r="CW3"/>
  <c r="CX3"/>
  <c r="CX10" s="1"/>
  <c r="CY3"/>
  <c r="CY10" s="1"/>
  <c r="CZ3"/>
  <c r="CZ10" s="1"/>
  <c r="DA3"/>
  <c r="DA10" s="1"/>
  <c r="CW4"/>
  <c r="CW11" s="1"/>
  <c r="CX4"/>
  <c r="CX11" s="1"/>
  <c r="CY4"/>
  <c r="CY11" s="1"/>
  <c r="CZ4"/>
  <c r="CZ11" s="1"/>
  <c r="DA4"/>
  <c r="DA11" s="1"/>
  <c r="CW5"/>
  <c r="CX5"/>
  <c r="CX12" s="1"/>
  <c r="CY5"/>
  <c r="CZ5"/>
  <c r="CZ12" s="1"/>
  <c r="DA5"/>
  <c r="CW6"/>
  <c r="CW13" s="1"/>
  <c r="CX6"/>
  <c r="CX13" s="1"/>
  <c r="CY6"/>
  <c r="CY13" s="1"/>
  <c r="CZ6"/>
  <c r="CZ13" s="1"/>
  <c r="DA6"/>
  <c r="DA13" s="1"/>
  <c r="CW7"/>
  <c r="CX7"/>
  <c r="CX14" s="1"/>
  <c r="CY7"/>
  <c r="CZ7"/>
  <c r="CZ14" s="1"/>
  <c r="DA7"/>
  <c r="CV3"/>
  <c r="CV10" s="1"/>
  <c r="CV4"/>
  <c r="CV11" s="1"/>
  <c r="CV5"/>
  <c r="CV12" s="1"/>
  <c r="CV6"/>
  <c r="CV13" s="1"/>
  <c r="CV7"/>
  <c r="CV14" s="1"/>
  <c r="CJ3"/>
  <c r="CJ4"/>
  <c r="CJ11" s="1"/>
  <c r="CJ6"/>
  <c r="CJ13" s="1"/>
  <c r="CJ7"/>
  <c r="CJ14" s="1"/>
  <c r="BX3"/>
  <c r="BX4"/>
  <c r="BX11" s="1"/>
  <c r="BX5"/>
  <c r="BX6"/>
  <c r="BX13" s="1"/>
  <c r="BX7"/>
  <c r="BH3"/>
  <c r="BH10" s="1"/>
  <c r="BH4"/>
  <c r="BH11" s="1"/>
  <c r="BH5"/>
  <c r="BH12" s="1"/>
  <c r="BH6"/>
  <c r="BH13" s="1"/>
  <c r="BH7"/>
  <c r="BH14" s="1"/>
  <c r="AU3"/>
  <c r="AU4"/>
  <c r="AU11" s="1"/>
  <c r="AU5"/>
  <c r="AU6"/>
  <c r="AU13" s="1"/>
  <c r="AU7"/>
  <c r="AM3"/>
  <c r="AM10" s="1"/>
  <c r="AM4"/>
  <c r="AM11" s="1"/>
  <c r="AM5"/>
  <c r="AM12" s="1"/>
  <c r="AM6"/>
  <c r="AM13" s="1"/>
  <c r="AM7"/>
  <c r="AM14" s="1"/>
  <c r="AE3"/>
  <c r="AF3"/>
  <c r="AF10" s="1"/>
  <c r="AG3"/>
  <c r="AE4"/>
  <c r="AE11" s="1"/>
  <c r="AF4"/>
  <c r="AF11" s="1"/>
  <c r="AG4"/>
  <c r="AG11" s="1"/>
  <c r="AE5"/>
  <c r="AF5"/>
  <c r="AF12" s="1"/>
  <c r="AG5"/>
  <c r="AE6"/>
  <c r="AE13" s="1"/>
  <c r="AF6"/>
  <c r="AF13" s="1"/>
  <c r="AG6"/>
  <c r="AG13" s="1"/>
  <c r="AE7"/>
  <c r="AF7"/>
  <c r="AF14" s="1"/>
  <c r="AG7"/>
  <c r="AD3"/>
  <c r="AD10" s="1"/>
  <c r="AD4"/>
  <c r="AD11" s="1"/>
  <c r="AD5"/>
  <c r="AD12" s="1"/>
  <c r="AD6"/>
  <c r="AD13" s="1"/>
  <c r="AD7"/>
  <c r="AD14" s="1"/>
  <c r="C10"/>
  <c r="C11"/>
  <c r="C12"/>
  <c r="C13"/>
  <c r="C14"/>
  <c r="D10"/>
  <c r="D11"/>
  <c r="D12"/>
  <c r="D13"/>
  <c r="D14"/>
  <c r="E10"/>
  <c r="E11"/>
  <c r="E12"/>
  <c r="E13"/>
  <c r="E14"/>
  <c r="F10"/>
  <c r="F11"/>
  <c r="F12"/>
  <c r="F13"/>
  <c r="F14"/>
  <c r="B10"/>
  <c r="B11"/>
  <c r="B12"/>
  <c r="B13"/>
  <c r="B14"/>
  <c r="M10"/>
  <c r="M11"/>
  <c r="M12"/>
  <c r="M13"/>
  <c r="M14"/>
  <c r="N10"/>
  <c r="N11"/>
  <c r="N12"/>
  <c r="N13"/>
  <c r="N14"/>
  <c r="O10"/>
  <c r="O11"/>
  <c r="O12"/>
  <c r="O13"/>
  <c r="O14"/>
  <c r="P10"/>
  <c r="P11"/>
  <c r="P12"/>
  <c r="P13"/>
  <c r="P14"/>
  <c r="Q10"/>
  <c r="Q11"/>
  <c r="Q12"/>
  <c r="Q13"/>
  <c r="Q14"/>
  <c r="R10"/>
  <c r="R11"/>
  <c r="R12"/>
  <c r="R13"/>
  <c r="R14"/>
  <c r="T3"/>
  <c r="T10" s="1"/>
  <c r="T4"/>
  <c r="T11" s="1"/>
  <c r="T5"/>
  <c r="T12" s="1"/>
  <c r="T6"/>
  <c r="T13" s="1"/>
  <c r="T7"/>
  <c r="T14" s="1"/>
  <c r="U3"/>
  <c r="U4"/>
  <c r="U11" s="1"/>
  <c r="U5"/>
  <c r="U6"/>
  <c r="U13" s="1"/>
  <c r="U7"/>
  <c r="V3"/>
  <c r="V10" s="1"/>
  <c r="V4"/>
  <c r="V11" s="1"/>
  <c r="V5"/>
  <c r="V12" s="1"/>
  <c r="V6"/>
  <c r="V13" s="1"/>
  <c r="V7"/>
  <c r="V14" s="1"/>
  <c r="W3"/>
  <c r="W4"/>
  <c r="W11" s="1"/>
  <c r="W5"/>
  <c r="W6"/>
  <c r="W13" s="1"/>
  <c r="W7"/>
  <c r="X3"/>
  <c r="X10" s="1"/>
  <c r="X4"/>
  <c r="X11" s="1"/>
  <c r="X5"/>
  <c r="X12" s="1"/>
  <c r="X6"/>
  <c r="X13" s="1"/>
  <c r="X7"/>
  <c r="X14" s="1"/>
  <c r="S3"/>
  <c r="S4"/>
  <c r="S11" s="1"/>
  <c r="S5"/>
  <c r="S6"/>
  <c r="S13" s="1"/>
  <c r="S7"/>
  <c r="M3"/>
  <c r="CQ3"/>
  <c r="CQ4"/>
  <c r="CQ5"/>
  <c r="CQ6"/>
  <c r="CQ7"/>
  <c r="CP3"/>
  <c r="CR3"/>
  <c r="CS3"/>
  <c r="CT3"/>
  <c r="CU3"/>
  <c r="CP4"/>
  <c r="CR4"/>
  <c r="CS4"/>
  <c r="CT4"/>
  <c r="CU4"/>
  <c r="CP5"/>
  <c r="CR5"/>
  <c r="CS5"/>
  <c r="CT5"/>
  <c r="CU5"/>
  <c r="CP6"/>
  <c r="CR6"/>
  <c r="CS6"/>
  <c r="CT6"/>
  <c r="CU6"/>
  <c r="CP7"/>
  <c r="CR7"/>
  <c r="CS7"/>
  <c r="CT7"/>
  <c r="CU7"/>
  <c r="CF3"/>
  <c r="CF4"/>
  <c r="CF5"/>
  <c r="CF6"/>
  <c r="CF7"/>
  <c r="CE3"/>
  <c r="CG3"/>
  <c r="CH3"/>
  <c r="CI3"/>
  <c r="CE4"/>
  <c r="CG4"/>
  <c r="CH4"/>
  <c r="CI4"/>
  <c r="CE5"/>
  <c r="CG5"/>
  <c r="CH5"/>
  <c r="CI5"/>
  <c r="CE6"/>
  <c r="CG6"/>
  <c r="CH6"/>
  <c r="CI6"/>
  <c r="CE7"/>
  <c r="CG7"/>
  <c r="CH7"/>
  <c r="CI7"/>
  <c r="BS3"/>
  <c r="BS4"/>
  <c r="BS5"/>
  <c r="BS6"/>
  <c r="BS7"/>
  <c r="BR3"/>
  <c r="BT3"/>
  <c r="BU3"/>
  <c r="BV3"/>
  <c r="BW3"/>
  <c r="BR4"/>
  <c r="BT4"/>
  <c r="BU4"/>
  <c r="BV4"/>
  <c r="BW4"/>
  <c r="BR5"/>
  <c r="BT5"/>
  <c r="BU5"/>
  <c r="BV5"/>
  <c r="BW5"/>
  <c r="BR6"/>
  <c r="BT6"/>
  <c r="BU6"/>
  <c r="BV6"/>
  <c r="BW6"/>
  <c r="BR7"/>
  <c r="BT7"/>
  <c r="BU7"/>
  <c r="BV7"/>
  <c r="BW7"/>
  <c r="AZ3"/>
  <c r="AZ4"/>
  <c r="AZ5"/>
  <c r="AZ6"/>
  <c r="AZ7"/>
  <c r="AY3"/>
  <c r="BA3"/>
  <c r="BB3"/>
  <c r="BC3"/>
  <c r="BD3"/>
  <c r="BE3"/>
  <c r="BF3"/>
  <c r="BG3"/>
  <c r="AY4"/>
  <c r="BA4"/>
  <c r="BB4"/>
  <c r="BC4"/>
  <c r="BD4"/>
  <c r="BE4"/>
  <c r="BF4"/>
  <c r="BG4"/>
  <c r="AY5"/>
  <c r="BA5"/>
  <c r="BB5"/>
  <c r="BC5"/>
  <c r="BD5"/>
  <c r="BE5"/>
  <c r="BF5"/>
  <c r="BG5"/>
  <c r="AY6"/>
  <c r="BA6"/>
  <c r="BB6"/>
  <c r="BC6"/>
  <c r="BD6"/>
  <c r="BE6"/>
  <c r="BF6"/>
  <c r="BG6"/>
  <c r="AY7"/>
  <c r="BA7"/>
  <c r="BB7"/>
  <c r="BC7"/>
  <c r="BD7"/>
  <c r="BE7"/>
  <c r="BF7"/>
  <c r="BG7"/>
  <c r="AS3"/>
  <c r="AS4"/>
  <c r="AS5"/>
  <c r="AS6"/>
  <c r="AS7"/>
  <c r="AR3"/>
  <c r="AT3"/>
  <c r="AR4"/>
  <c r="AT4"/>
  <c r="AR5"/>
  <c r="AT5"/>
  <c r="AR6"/>
  <c r="AT6"/>
  <c r="AR7"/>
  <c r="AT7"/>
  <c r="AJ3"/>
  <c r="AJ4"/>
  <c r="AJ5"/>
  <c r="AJ6"/>
  <c r="AJ7"/>
  <c r="AI3"/>
  <c r="AK3"/>
  <c r="AL3"/>
  <c r="AI4"/>
  <c r="AK4"/>
  <c r="AL4"/>
  <c r="AI5"/>
  <c r="AK5"/>
  <c r="AL5"/>
  <c r="AI6"/>
  <c r="AK6"/>
  <c r="AL6"/>
  <c r="AI7"/>
  <c r="AK7"/>
  <c r="AL7"/>
  <c r="AA3"/>
  <c r="AA4"/>
  <c r="AA5"/>
  <c r="AA6"/>
  <c r="AA7"/>
  <c r="Z3"/>
  <c r="AB3"/>
  <c r="AC3"/>
  <c r="Z4"/>
  <c r="AB4"/>
  <c r="AC4"/>
  <c r="Z5"/>
  <c r="AB5"/>
  <c r="AC5"/>
  <c r="Z6"/>
  <c r="AB6"/>
  <c r="AC6"/>
  <c r="Z7"/>
  <c r="AB7"/>
  <c r="AC7"/>
  <c r="N3"/>
  <c r="N4"/>
  <c r="N5"/>
  <c r="N6"/>
  <c r="N7"/>
  <c r="O3"/>
  <c r="P3"/>
  <c r="Q3"/>
  <c r="R3"/>
  <c r="M4"/>
  <c r="O4"/>
  <c r="P4"/>
  <c r="Q4"/>
  <c r="R4"/>
  <c r="M5"/>
  <c r="O5"/>
  <c r="P5"/>
  <c r="Q5"/>
  <c r="R5"/>
  <c r="M6"/>
  <c r="O6"/>
  <c r="P6"/>
  <c r="Q6"/>
  <c r="R6"/>
  <c r="M7"/>
  <c r="O7"/>
  <c r="P7"/>
  <c r="Q7"/>
  <c r="R7"/>
  <c r="A2"/>
  <c r="L2" s="1"/>
  <c r="B2"/>
  <c r="C2"/>
  <c r="D2"/>
  <c r="E2"/>
  <c r="F2"/>
  <c r="G2"/>
  <c r="H2"/>
  <c r="I2"/>
  <c r="J2"/>
  <c r="K2"/>
  <c r="S2"/>
  <c r="T2"/>
  <c r="U2"/>
  <c r="V2"/>
  <c r="W2"/>
  <c r="X2"/>
  <c r="Z2"/>
  <c r="AA2"/>
  <c r="AB2"/>
  <c r="AD2"/>
  <c r="AE2"/>
  <c r="AF2"/>
  <c r="AG2"/>
  <c r="AI2"/>
  <c r="AK2"/>
  <c r="AM2"/>
  <c r="AN2"/>
  <c r="AO2"/>
  <c r="AP2"/>
  <c r="AQ2"/>
  <c r="AS2"/>
  <c r="AT2"/>
  <c r="AU2"/>
  <c r="AV2"/>
  <c r="AW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X2"/>
  <c r="BY2"/>
  <c r="BZ2"/>
  <c r="CA2"/>
  <c r="CB2"/>
  <c r="CC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A3"/>
  <c r="L3" s="1"/>
  <c r="A4"/>
  <c r="L4" s="1"/>
  <c r="A5"/>
  <c r="L5" s="1"/>
  <c r="A6"/>
  <c r="L6" s="1"/>
  <c r="L7"/>
  <c r="Y7"/>
  <c r="AH7"/>
  <c r="AQ7"/>
  <c r="AX7"/>
  <c r="BQ7"/>
  <c r="CD7"/>
  <c r="CO7"/>
  <c r="A8"/>
  <c r="L8" s="1"/>
  <c r="S8"/>
  <c r="T8"/>
  <c r="U8"/>
  <c r="V8"/>
  <c r="W8"/>
  <c r="X8"/>
  <c r="AD8"/>
  <c r="AE8"/>
  <c r="AF8"/>
  <c r="AG8"/>
  <c r="AM8"/>
  <c r="AN8"/>
  <c r="AO8"/>
  <c r="AP8"/>
  <c r="AU8"/>
  <c r="AV8"/>
  <c r="AW8"/>
  <c r="BH8"/>
  <c r="BI8"/>
  <c r="BJ8"/>
  <c r="BK8"/>
  <c r="BL8"/>
  <c r="BM8"/>
  <c r="BN8"/>
  <c r="BO8"/>
  <c r="BP8"/>
  <c r="BX8"/>
  <c r="BY8"/>
  <c r="BZ8"/>
  <c r="CA8"/>
  <c r="CB8"/>
  <c r="CC8"/>
  <c r="CV8"/>
  <c r="CW8"/>
  <c r="CX8"/>
  <c r="CY8"/>
  <c r="CZ8"/>
  <c r="DA8"/>
  <c r="A10"/>
  <c r="L10" s="1"/>
  <c r="A11"/>
  <c r="L11" s="1"/>
  <c r="A12"/>
  <c r="L12" s="1"/>
  <c r="A13"/>
  <c r="L13" s="1"/>
  <c r="L14"/>
  <c r="Y14"/>
  <c r="AH14"/>
  <c r="AQ14"/>
  <c r="AX14"/>
  <c r="BQ14"/>
  <c r="CD14"/>
  <c r="CO14"/>
  <c r="A15"/>
  <c r="Y15" s="1"/>
  <c r="CW10" l="1"/>
  <c r="CM14"/>
  <c r="CM12"/>
  <c r="CN10"/>
  <c r="CL10"/>
  <c r="CC14"/>
  <c r="CA14"/>
  <c r="BY14"/>
  <c r="CC12"/>
  <c r="CA12"/>
  <c r="BY12"/>
  <c r="CC10"/>
  <c r="CA10"/>
  <c r="BY10"/>
  <c r="BO14"/>
  <c r="BM14"/>
  <c r="BK14"/>
  <c r="BI14"/>
  <c r="BO12"/>
  <c r="BM12"/>
  <c r="BK12"/>
  <c r="BI12"/>
  <c r="BO10"/>
  <c r="BM10"/>
  <c r="BK10"/>
  <c r="BI10"/>
  <c r="AV14"/>
  <c r="AV12"/>
  <c r="AV10"/>
  <c r="AO14"/>
  <c r="AO12"/>
  <c r="AN10"/>
  <c r="S14"/>
  <c r="S12"/>
  <c r="S10"/>
  <c r="W14"/>
  <c r="W12"/>
  <c r="W10"/>
  <c r="U14"/>
  <c r="U12"/>
  <c r="U10"/>
  <c r="AG14"/>
  <c r="AE14"/>
  <c r="AG12"/>
  <c r="AE12"/>
  <c r="AG10"/>
  <c r="AE10"/>
  <c r="AU14"/>
  <c r="AU12"/>
  <c r="AU10"/>
  <c r="AU15" s="1"/>
  <c r="BX14"/>
  <c r="BX12"/>
  <c r="BX15" s="1"/>
  <c r="BX10"/>
  <c r="CJ10"/>
  <c r="CJ15" s="1"/>
  <c r="DA14"/>
  <c r="CY14"/>
  <c r="CW14"/>
  <c r="DA12"/>
  <c r="CY12"/>
  <c r="CW12"/>
  <c r="CK14"/>
  <c r="CK12"/>
  <c r="CM10"/>
  <c r="CK10"/>
  <c r="CB14"/>
  <c r="BZ14"/>
  <c r="CB12"/>
  <c r="BZ12"/>
  <c r="CB10"/>
  <c r="BZ10"/>
  <c r="BP14"/>
  <c r="BN14"/>
  <c r="BL14"/>
  <c r="BJ14"/>
  <c r="BJ15" s="1"/>
  <c r="BP12"/>
  <c r="BN12"/>
  <c r="BL12"/>
  <c r="BJ12"/>
  <c r="BP10"/>
  <c r="BN10"/>
  <c r="BL10"/>
  <c r="BJ10"/>
  <c r="AW14"/>
  <c r="AW12"/>
  <c r="AW15" s="1"/>
  <c r="AW10"/>
  <c r="AP14"/>
  <c r="AN14"/>
  <c r="AP12"/>
  <c r="AN12"/>
  <c r="AN15" s="1"/>
  <c r="AP10"/>
  <c r="BQ8"/>
  <c r="CO6"/>
  <c r="AK8"/>
  <c r="F8"/>
  <c r="AY8"/>
  <c r="CO11"/>
  <c r="AQ6"/>
  <c r="CO5"/>
  <c r="CO4"/>
  <c r="CL7"/>
  <c r="CL14" s="1"/>
  <c r="CN7"/>
  <c r="CN14" s="1"/>
  <c r="AU8" i="5"/>
  <c r="CJ8" i="25" s="1"/>
  <c r="CN8"/>
  <c r="CJ5"/>
  <c r="CJ12" s="1"/>
  <c r="CN5"/>
  <c r="CN12" s="1"/>
  <c r="CL5"/>
  <c r="CL12" s="1"/>
  <c r="CL15" s="1"/>
  <c r="CM8"/>
  <c r="CO13"/>
  <c r="AQ13"/>
  <c r="AQ11"/>
  <c r="AX8"/>
  <c r="AQ8"/>
  <c r="AQ4"/>
  <c r="CO3"/>
  <c r="BT8"/>
  <c r="BQ11"/>
  <c r="Y11"/>
  <c r="AQ5"/>
  <c r="AQ3"/>
  <c r="BD8"/>
  <c r="AF15"/>
  <c r="CB15"/>
  <c r="BZ15"/>
  <c r="BP15"/>
  <c r="BN15"/>
  <c r="BL15"/>
  <c r="X15"/>
  <c r="T15"/>
  <c r="AG15"/>
  <c r="AE15"/>
  <c r="AV15"/>
  <c r="CO10"/>
  <c r="AB8"/>
  <c r="AZ8"/>
  <c r="CH8"/>
  <c r="CZ15"/>
  <c r="CP15"/>
  <c r="CR15"/>
  <c r="CT15"/>
  <c r="CF15"/>
  <c r="CH15"/>
  <c r="BR15"/>
  <c r="BT15"/>
  <c r="BV15"/>
  <c r="AY15"/>
  <c r="BA15"/>
  <c r="BC15"/>
  <c r="BE15"/>
  <c r="BG15"/>
  <c r="AS15"/>
  <c r="AI15"/>
  <c r="AK15"/>
  <c r="Z15"/>
  <c r="BQ13"/>
  <c r="Y13"/>
  <c r="CO12"/>
  <c r="AQ10"/>
  <c r="BQ6"/>
  <c r="Y6"/>
  <c r="BQ4"/>
  <c r="Y4"/>
  <c r="Y2"/>
  <c r="P8"/>
  <c r="AS8"/>
  <c r="BV8"/>
  <c r="BR8"/>
  <c r="CT8"/>
  <c r="CU15"/>
  <c r="CQ15"/>
  <c r="CS15"/>
  <c r="CE15"/>
  <c r="CG15"/>
  <c r="CI15"/>
  <c r="BS15"/>
  <c r="BU15"/>
  <c r="BW15"/>
  <c r="AZ15"/>
  <c r="BB15"/>
  <c r="BD15"/>
  <c r="BF15"/>
  <c r="AR15"/>
  <c r="AT15"/>
  <c r="AJ15"/>
  <c r="AL15"/>
  <c r="AA15"/>
  <c r="BQ15"/>
  <c r="Z8"/>
  <c r="BF8"/>
  <c r="BB8"/>
  <c r="CX15"/>
  <c r="CC15"/>
  <c r="CA15"/>
  <c r="BY15"/>
  <c r="BO15"/>
  <c r="BM15"/>
  <c r="BK15"/>
  <c r="BI15"/>
  <c r="AO15"/>
  <c r="AB15"/>
  <c r="D8"/>
  <c r="AQ12"/>
  <c r="CO15"/>
  <c r="AQ15"/>
  <c r="BQ12"/>
  <c r="Y12"/>
  <c r="BQ10"/>
  <c r="Y10"/>
  <c r="Y8"/>
  <c r="BQ5"/>
  <c r="Y5"/>
  <c r="BQ3"/>
  <c r="Y3"/>
  <c r="R8"/>
  <c r="N8"/>
  <c r="AI8"/>
  <c r="CE8"/>
  <c r="CF8"/>
  <c r="CP8"/>
  <c r="CR8"/>
  <c r="V15"/>
  <c r="CV15"/>
  <c r="AC15"/>
  <c r="CD15"/>
  <c r="AX15"/>
  <c r="AH15"/>
  <c r="L15"/>
  <c r="CD12"/>
  <c r="AX12"/>
  <c r="AH12"/>
  <c r="CD10"/>
  <c r="AX10"/>
  <c r="AH10"/>
  <c r="CO8"/>
  <c r="CD8"/>
  <c r="AH8"/>
  <c r="CD5"/>
  <c r="AX5"/>
  <c r="AH5"/>
  <c r="CD3"/>
  <c r="AX3"/>
  <c r="AH3"/>
  <c r="AT8"/>
  <c r="BA8"/>
  <c r="CU8"/>
  <c r="CS8"/>
  <c r="CQ8"/>
  <c r="M8"/>
  <c r="R15"/>
  <c r="P15"/>
  <c r="N15"/>
  <c r="B15"/>
  <c r="E15"/>
  <c r="C15"/>
  <c r="AM15"/>
  <c r="C8"/>
  <c r="Q8"/>
  <c r="O8"/>
  <c r="AC8"/>
  <c r="AA8"/>
  <c r="AL8"/>
  <c r="AJ8"/>
  <c r="AR8"/>
  <c r="BW8"/>
  <c r="BU8"/>
  <c r="BS8"/>
  <c r="CG8"/>
  <c r="Q15"/>
  <c r="O15"/>
  <c r="M15"/>
  <c r="F15"/>
  <c r="D15"/>
  <c r="AD15"/>
  <c r="BH15"/>
  <c r="CM15"/>
  <c r="AP15"/>
  <c r="CD13"/>
  <c r="AX13"/>
  <c r="AH13"/>
  <c r="CD11"/>
  <c r="AX11"/>
  <c r="AH11"/>
  <c r="CD6"/>
  <c r="AX6"/>
  <c r="AH6"/>
  <c r="CD4"/>
  <c r="AX4"/>
  <c r="AH4"/>
  <c r="CD2"/>
  <c r="AX2"/>
  <c r="AH2"/>
  <c r="BG8"/>
  <c r="BE8"/>
  <c r="BC8"/>
  <c r="CI8"/>
  <c r="B8"/>
  <c r="E8"/>
  <c r="CK15" l="1"/>
  <c r="CY15"/>
  <c r="CW15"/>
  <c r="DA15"/>
  <c r="U15"/>
  <c r="W15"/>
  <c r="S15"/>
  <c r="CN15"/>
  <c r="CK8"/>
  <c r="CL8"/>
</calcChain>
</file>

<file path=xl/sharedStrings.xml><?xml version="1.0" encoding="utf-8"?>
<sst xmlns="http://schemas.openxmlformats.org/spreadsheetml/2006/main" count="245" uniqueCount="117">
  <si>
    <t>Region</t>
  </si>
  <si>
    <t>Atlantic</t>
  </si>
  <si>
    <t>Quebec</t>
  </si>
  <si>
    <t>Ontario</t>
  </si>
  <si>
    <t>British Columbia</t>
  </si>
  <si>
    <t>&lt;1946</t>
  </si>
  <si>
    <t>1946-1969</t>
  </si>
  <si>
    <t>1970-1979</t>
  </si>
  <si>
    <t>1980-1989</t>
  </si>
  <si>
    <t>1990-2003</t>
  </si>
  <si>
    <t>Oil</t>
  </si>
  <si>
    <t>Natural Gas</t>
  </si>
  <si>
    <t>57-93</t>
  </si>
  <si>
    <t>94-139</t>
  </si>
  <si>
    <t>140-186</t>
  </si>
  <si>
    <t>187-232</t>
  </si>
  <si>
    <t>Propane</t>
  </si>
  <si>
    <t>Wood</t>
  </si>
  <si>
    <t>Air Furnace</t>
  </si>
  <si>
    <t>Electric Baseboard</t>
  </si>
  <si>
    <t>Wood Stove</t>
  </si>
  <si>
    <t>Water Boiler</t>
  </si>
  <si>
    <t>Electric Radiant</t>
  </si>
  <si>
    <t>Other</t>
  </si>
  <si>
    <t>1 person</t>
  </si>
  <si>
    <t>1 storey</t>
  </si>
  <si>
    <t>DHW-Electricity</t>
  </si>
  <si>
    <t>17C</t>
  </si>
  <si>
    <t>18C</t>
  </si>
  <si>
    <t>19C</t>
  </si>
  <si>
    <t>20C</t>
  </si>
  <si>
    <t>21C</t>
  </si>
  <si>
    <t>22C</t>
  </si>
  <si>
    <t>23C</t>
  </si>
  <si>
    <t>&lt;=56m^2</t>
  </si>
  <si>
    <t>Spc.Heat-Electricity</t>
  </si>
  <si>
    <t>Canada</t>
  </si>
  <si>
    <t>Prairies</t>
  </si>
  <si>
    <t>EGH</t>
  </si>
  <si>
    <t>SHEU &lt;1946</t>
  </si>
  <si>
    <t>SHEU 1946-1969</t>
  </si>
  <si>
    <t>SHEU 1970-1979</t>
  </si>
  <si>
    <t>SHEU 1980-1989</t>
  </si>
  <si>
    <t>SHEU 1990-2003</t>
  </si>
  <si>
    <t>SHEU 1 person</t>
  </si>
  <si>
    <t>SHEU 2</t>
  </si>
  <si>
    <t>SHEU 3</t>
  </si>
  <si>
    <t>SHEU 1 storey</t>
  </si>
  <si>
    <t>SHEU 1.5</t>
  </si>
  <si>
    <t>SHEU DHW-Electricity</t>
  </si>
  <si>
    <t>SHEU Oil</t>
  </si>
  <si>
    <t>SHEU Natural Gas</t>
  </si>
  <si>
    <t>SHEU 17C</t>
  </si>
  <si>
    <t>SHEU 18C</t>
  </si>
  <si>
    <t>SHEU 19C</t>
  </si>
  <si>
    <t>SHEU 20C</t>
  </si>
  <si>
    <t>SHEU 21C</t>
  </si>
  <si>
    <t>SHEU 22C</t>
  </si>
  <si>
    <t>SHEU 23C</t>
  </si>
  <si>
    <t>SHEU &lt;=56m^2</t>
  </si>
  <si>
    <t>SHEU 57-93</t>
  </si>
  <si>
    <t>SHEU 94-139</t>
  </si>
  <si>
    <t>SHEU 140-186</t>
  </si>
  <si>
    <t>SHEU 187-232</t>
  </si>
  <si>
    <t>SHEU Spc.Heat-Electricity</t>
  </si>
  <si>
    <t>SHEU Propane</t>
  </si>
  <si>
    <t>SHEU Wood</t>
  </si>
  <si>
    <t>SHEU Air Furnace</t>
  </si>
  <si>
    <t>SHEU Electric Baseboard</t>
  </si>
  <si>
    <t>SHEU Wood Stove</t>
  </si>
  <si>
    <t>SHEU Water Boiler</t>
  </si>
  <si>
    <t>SHEU Electric Radiant</t>
  </si>
  <si>
    <t>SHEU Other</t>
  </si>
  <si>
    <t>SHEU &gt;=2004</t>
  </si>
  <si>
    <t>SHEU &gt;=4</t>
  </si>
  <si>
    <t>SHEU &gt;=2.5</t>
  </si>
  <si>
    <t>SHEU &lt;=16C</t>
  </si>
  <si>
    <t>SHEU &gt;=24C</t>
  </si>
  <si>
    <t>SHEU &gt;=232</t>
  </si>
  <si>
    <t>&gt;=2004</t>
  </si>
  <si>
    <t>&gt;=4</t>
  </si>
  <si>
    <t>&gt;=2.5</t>
  </si>
  <si>
    <t>&lt;=16C</t>
  </si>
  <si>
    <t>&gt;=24C</t>
  </si>
  <si>
    <t>&gt;=232</t>
  </si>
  <si>
    <t>SHEU 2003</t>
  </si>
  <si>
    <t>SHEU Atlantic</t>
  </si>
  <si>
    <t>SHEU Quebec</t>
  </si>
  <si>
    <t>SHEU Ontario</t>
  </si>
  <si>
    <t>SHEU Prairies</t>
  </si>
  <si>
    <t>SHEU British Columbia</t>
  </si>
  <si>
    <t>Region-drop</t>
  </si>
  <si>
    <t>Construction Period (yr)-drop</t>
  </si>
  <si>
    <t>Total Occupants-drop</t>
  </si>
  <si>
    <t>Storeys-drop</t>
  </si>
  <si>
    <t>DHW Energy Source-drop</t>
  </si>
  <si>
    <t>Temperature-Daytime (C)-drop</t>
  </si>
  <si>
    <t>Floor Area (m^2)-drop</t>
  </si>
  <si>
    <t>Space Heating Fuel-drop</t>
  </si>
  <si>
    <t>Space Heating Equipment Type-drop</t>
  </si>
  <si>
    <t>British
Columbia</t>
  </si>
  <si>
    <t>pre 1946</t>
  </si>
  <si>
    <t>post 2003</t>
  </si>
  <si>
    <r>
      <t>1</t>
    </r>
    <r>
      <rPr>
        <sz val="10"/>
        <rFont val="Calibri"/>
        <family val="2"/>
      </rPr>
      <t>½</t>
    </r>
  </si>
  <si>
    <t>greater than 2</t>
  </si>
  <si>
    <t>Electricity</t>
  </si>
  <si>
    <r>
      <t>less than 57m</t>
    </r>
    <r>
      <rPr>
        <sz val="10"/>
        <rFont val="Calibri"/>
        <family val="2"/>
      </rPr>
      <t>²</t>
    </r>
  </si>
  <si>
    <t>greater than 231</t>
  </si>
  <si>
    <t>greater than 3</t>
  </si>
  <si>
    <t>1946–1969</t>
  </si>
  <si>
    <t>1970–1979</t>
  </si>
  <si>
    <t>1980–1989</t>
  </si>
  <si>
    <t>1990–2003</t>
  </si>
  <si>
    <t>57–93</t>
  </si>
  <si>
    <t>94–139</t>
  </si>
  <si>
    <t>140–186</t>
  </si>
  <si>
    <t>187–231</t>
  </si>
</sst>
</file>

<file path=xl/styles.xml><?xml version="1.0" encoding="utf-8"?>
<styleSheet xmlns="http://schemas.openxmlformats.org/spreadsheetml/2006/main">
  <numFmts count="3">
    <numFmt numFmtId="164" formatCode="###\ ###\ ###\ ##0"/>
    <numFmt numFmtId="165" formatCode="0.000"/>
    <numFmt numFmtId="166" formatCode="0.0000"/>
  </numFmts>
  <fonts count="6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2" borderId="0" xfId="0" quotePrefix="1" applyNumberFormat="1" applyFill="1"/>
    <xf numFmtId="3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/>
    <xf numFmtId="3" fontId="0" fillId="0" borderId="0" xfId="0" applyNumberFormat="1"/>
    <xf numFmtId="3" fontId="2" fillId="0" borderId="0" xfId="0" applyNumberFormat="1" applyFont="1" applyFill="1" applyBorder="1" applyAlignment="1"/>
    <xf numFmtId="0" fontId="0" fillId="0" borderId="0" xfId="0" applyFill="1"/>
    <xf numFmtId="3" fontId="0" fillId="0" borderId="0" xfId="0" quotePrefix="1" applyNumberFormat="1" applyFill="1"/>
    <xf numFmtId="3" fontId="0" fillId="0" borderId="0" xfId="0" applyNumberFormat="1" applyFill="1"/>
    <xf numFmtId="0" fontId="0" fillId="3" borderId="0" xfId="0" applyFill="1"/>
    <xf numFmtId="0" fontId="3" fillId="0" borderId="0" xfId="0" applyFont="1" applyFill="1"/>
    <xf numFmtId="2" fontId="0" fillId="0" borderId="0" xfId="0" applyNumberFormat="1" applyFill="1"/>
    <xf numFmtId="0" fontId="4" fillId="3" borderId="0" xfId="0" applyFont="1" applyFill="1"/>
    <xf numFmtId="164" fontId="2" fillId="0" borderId="0" xfId="0" applyNumberFormat="1" applyFont="1" applyFill="1" applyBorder="1" applyAlignment="1"/>
    <xf numFmtId="1" fontId="0" fillId="0" borderId="0" xfId="0" applyNumberFormat="1" applyFill="1"/>
    <xf numFmtId="0" fontId="4" fillId="0" borderId="0" xfId="0" applyFont="1" applyFill="1"/>
    <xf numFmtId="0" fontId="0" fillId="3" borderId="0" xfId="0" applyFill="1" applyAlignment="1">
      <alignment wrapText="1"/>
    </xf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/>
    <xf numFmtId="165" fontId="0" fillId="0" borderId="0" xfId="0" applyNumberFormat="1" applyFill="1"/>
    <xf numFmtId="0" fontId="0" fillId="0" borderId="0" xfId="0" quotePrefix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8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24" Type="http://schemas.openxmlformats.org/officeDocument/2006/relationships/chartsheet" Target="chartsheets/sheet21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calcChain" Target="calcChain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319644839067707"/>
          <c:y val="0.19426406926406928"/>
          <c:w val="0.86200517943026267"/>
          <c:h val="0.66612554112554134"/>
        </c:manualLayout>
      </c:layout>
      <c:barChart>
        <c:barDir val="col"/>
        <c:grouping val="clustered"/>
        <c:ser>
          <c:idx val="0"/>
          <c:order val="0"/>
          <c:tx>
            <c:strRef>
              <c:f>Ratios!$M$2</c:f>
              <c:strCache>
                <c:ptCount val="1"/>
                <c:pt idx="0">
                  <c:v>pre 1946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Ratios!$M$3:$M$8</c:f>
              <c:numCache>
                <c:formatCode>0.00</c:formatCode>
                <c:ptCount val="6"/>
                <c:pt idx="0">
                  <c:v>0.2864256332539511</c:v>
                </c:pt>
                <c:pt idx="1">
                  <c:v>0.14561317942881916</c:v>
                </c:pt>
                <c:pt idx="2">
                  <c:v>0.23207629537593608</c:v>
                </c:pt>
                <c:pt idx="3">
                  <c:v>0.13308172324319686</c:v>
                </c:pt>
                <c:pt idx="4">
                  <c:v>0.13211101343714679</c:v>
                </c:pt>
                <c:pt idx="5">
                  <c:v>0.18586156894781003</c:v>
                </c:pt>
              </c:numCache>
            </c:numRef>
          </c:val>
        </c:ser>
        <c:ser>
          <c:idx val="1"/>
          <c:order val="1"/>
          <c:tx>
            <c:strRef>
              <c:f>Ratios!$N$2</c:f>
              <c:strCache>
                <c:ptCount val="1"/>
                <c:pt idx="0">
                  <c:v>1946–1969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Ratios!$N$3:$N$8</c:f>
              <c:numCache>
                <c:formatCode>0.00</c:formatCode>
                <c:ptCount val="6"/>
                <c:pt idx="0">
                  <c:v>0.29714223857977917</c:v>
                </c:pt>
                <c:pt idx="1">
                  <c:v>0.37544030780902832</c:v>
                </c:pt>
                <c:pt idx="2">
                  <c:v>0.34366499882467511</c:v>
                </c:pt>
                <c:pt idx="3">
                  <c:v>0.36980250037527074</c:v>
                </c:pt>
                <c:pt idx="4">
                  <c:v>0.32914730629159866</c:v>
                </c:pt>
                <c:pt idx="5">
                  <c:v>0.34303947037607047</c:v>
                </c:pt>
              </c:numCache>
            </c:numRef>
          </c:val>
        </c:ser>
        <c:ser>
          <c:idx val="2"/>
          <c:order val="2"/>
          <c:tx>
            <c:strRef>
              <c:f>Ratios!$O$2</c:f>
              <c:strCache>
                <c:ptCount val="1"/>
                <c:pt idx="0">
                  <c:v>1970–1979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Ratios!$O$3:$O$8</c:f>
              <c:numCache>
                <c:formatCode>0.00</c:formatCode>
                <c:ptCount val="6"/>
                <c:pt idx="0">
                  <c:v>0.23338384931803421</c:v>
                </c:pt>
                <c:pt idx="1">
                  <c:v>0.28358532487942339</c:v>
                </c:pt>
                <c:pt idx="2">
                  <c:v>0.19167869975486082</c:v>
                </c:pt>
                <c:pt idx="3">
                  <c:v>0.29277550232667854</c:v>
                </c:pt>
                <c:pt idx="4">
                  <c:v>0.32600778601029762</c:v>
                </c:pt>
                <c:pt idx="5">
                  <c:v>0.26548623245785896</c:v>
                </c:pt>
              </c:numCache>
            </c:numRef>
          </c:val>
        </c:ser>
        <c:ser>
          <c:idx val="3"/>
          <c:order val="3"/>
          <c:tx>
            <c:strRef>
              <c:f>Ratios!$P$2</c:f>
              <c:strCache>
                <c:ptCount val="1"/>
                <c:pt idx="0">
                  <c:v>1980–1989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Ratios!$P$3:$P$8</c:f>
              <c:numCache>
                <c:formatCode>0.00</c:formatCode>
                <c:ptCount val="6"/>
                <c:pt idx="0">
                  <c:v>0.11734141589088547</c:v>
                </c:pt>
                <c:pt idx="1">
                  <c:v>0.14317455156343142</c:v>
                </c:pt>
                <c:pt idx="2">
                  <c:v>0.17948890157493536</c:v>
                </c:pt>
                <c:pt idx="3">
                  <c:v>0.14815688460961121</c:v>
                </c:pt>
                <c:pt idx="4">
                  <c:v>0.160492276780108</c:v>
                </c:pt>
                <c:pt idx="5">
                  <c:v>0.14973080608379433</c:v>
                </c:pt>
              </c:numCache>
            </c:numRef>
          </c:val>
        </c:ser>
        <c:ser>
          <c:idx val="4"/>
          <c:order val="4"/>
          <c:tx>
            <c:strRef>
              <c:f>Ratios!$Q$2</c:f>
              <c:strCache>
                <c:ptCount val="1"/>
                <c:pt idx="0">
                  <c:v>1990–2003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Ratios!$Q$3:$Q$8</c:f>
              <c:numCache>
                <c:formatCode>0.00</c:formatCode>
                <c:ptCount val="6"/>
                <c:pt idx="0">
                  <c:v>5.986144187053475E-2</c:v>
                </c:pt>
                <c:pt idx="1">
                  <c:v>4.9639624993226036E-2</c:v>
                </c:pt>
                <c:pt idx="2">
                  <c:v>5.0505389704153934E-2</c:v>
                </c:pt>
                <c:pt idx="3">
                  <c:v>5.3481440181845474E-2</c:v>
                </c:pt>
                <c:pt idx="4">
                  <c:v>5.0734647745824438E-2</c:v>
                </c:pt>
                <c:pt idx="5">
                  <c:v>5.2844508899116939E-2</c:v>
                </c:pt>
              </c:numCache>
            </c:numRef>
          </c:val>
        </c:ser>
        <c:ser>
          <c:idx val="5"/>
          <c:order val="5"/>
          <c:tx>
            <c:strRef>
              <c:f>Ratios!$R$2</c:f>
              <c:strCache>
                <c:ptCount val="1"/>
                <c:pt idx="0">
                  <c:v>post 2003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Ratios!$R$3:$R$8</c:f>
              <c:numCache>
                <c:formatCode>0.00</c:formatCode>
                <c:ptCount val="6"/>
                <c:pt idx="0">
                  <c:v>5.8454210868153283E-3</c:v>
                </c:pt>
                <c:pt idx="1">
                  <c:v>2.5470113260716415E-3</c:v>
                </c:pt>
                <c:pt idx="2">
                  <c:v>2.5857147654387322E-3</c:v>
                </c:pt>
                <c:pt idx="3">
                  <c:v>2.7019492633971651E-3</c:v>
                </c:pt>
                <c:pt idx="4">
                  <c:v>1.5069697350244883E-3</c:v>
                </c:pt>
                <c:pt idx="5">
                  <c:v>3.0374132353494718E-3</c:v>
                </c:pt>
              </c:numCache>
            </c:numRef>
          </c:val>
        </c:ser>
        <c:axId val="77623296"/>
        <c:axId val="77624832"/>
      </c:barChart>
      <c:barChart>
        <c:barDir val="col"/>
        <c:grouping val="clustered"/>
        <c:ser>
          <c:idx val="6"/>
          <c:order val="6"/>
          <c:tx>
            <c:strRef>
              <c:f>Ratios!$S$2</c:f>
              <c:strCache>
                <c:ptCount val="1"/>
                <c:pt idx="0">
                  <c:v>SHEU &lt;1946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Ratios!$S$3:$S$8</c:f>
              <c:numCache>
                <c:formatCode>0.000</c:formatCode>
                <c:ptCount val="6"/>
                <c:pt idx="0">
                  <c:v>0.22012387443831166</c:v>
                </c:pt>
                <c:pt idx="1">
                  <c:v>0.10594606163935111</c:v>
                </c:pt>
                <c:pt idx="2">
                  <c:v>0.15208526913662293</c:v>
                </c:pt>
                <c:pt idx="3" formatCode="0.0000">
                  <c:v>0.17320004412626813</c:v>
                </c:pt>
                <c:pt idx="4">
                  <c:v>0.10050519860919316</c:v>
                </c:pt>
                <c:pt idx="5">
                  <c:v>0.14616950664676737</c:v>
                </c:pt>
              </c:numCache>
            </c:numRef>
          </c:val>
        </c:ser>
        <c:ser>
          <c:idx val="7"/>
          <c:order val="7"/>
          <c:tx>
            <c:strRef>
              <c:f>Ratios!$T$2</c:f>
              <c:strCache>
                <c:ptCount val="1"/>
                <c:pt idx="0">
                  <c:v>SHEU 1946-1969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Ratios!$T$3:$T$8</c:f>
              <c:numCache>
                <c:formatCode>0.000</c:formatCode>
                <c:ptCount val="6"/>
                <c:pt idx="0">
                  <c:v>0.22003735522964951</c:v>
                </c:pt>
                <c:pt idx="1">
                  <c:v>0.24068184873861068</c:v>
                </c:pt>
                <c:pt idx="2">
                  <c:v>0.34183557844624013</c:v>
                </c:pt>
                <c:pt idx="3" formatCode="0.0000">
                  <c:v>0.30302611700902776</c:v>
                </c:pt>
                <c:pt idx="4">
                  <c:v>0.26575208997544963</c:v>
                </c:pt>
                <c:pt idx="5">
                  <c:v>0.29224793406586991</c:v>
                </c:pt>
              </c:numCache>
            </c:numRef>
          </c:val>
        </c:ser>
        <c:ser>
          <c:idx val="8"/>
          <c:order val="8"/>
          <c:tx>
            <c:strRef>
              <c:f>Ratios!$U$2</c:f>
              <c:strCache>
                <c:ptCount val="1"/>
                <c:pt idx="0">
                  <c:v>SHEU 1970-1979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Ratios!$U$3:$U$8</c:f>
              <c:numCache>
                <c:formatCode>0.000</c:formatCode>
                <c:ptCount val="6"/>
                <c:pt idx="0">
                  <c:v>0.2045618047719801</c:v>
                </c:pt>
                <c:pt idx="1">
                  <c:v>0.25803643312739855</c:v>
                </c:pt>
                <c:pt idx="2">
                  <c:v>0.15182359704126569</c:v>
                </c:pt>
                <c:pt idx="3" formatCode="0.0000">
                  <c:v>0.18828715550793451</c:v>
                </c:pt>
                <c:pt idx="4">
                  <c:v>0.17052443217959828</c:v>
                </c:pt>
                <c:pt idx="5">
                  <c:v>0.18840357025010357</c:v>
                </c:pt>
              </c:numCache>
            </c:numRef>
          </c:val>
        </c:ser>
        <c:ser>
          <c:idx val="9"/>
          <c:order val="9"/>
          <c:tx>
            <c:strRef>
              <c:f>Ratios!$V$2</c:f>
              <c:strCache>
                <c:ptCount val="1"/>
                <c:pt idx="0">
                  <c:v>SHEU 1980-1989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Ratios!$V$3:$V$8</c:f>
              <c:numCache>
                <c:formatCode>0.000</c:formatCode>
                <c:ptCount val="6"/>
                <c:pt idx="0">
                  <c:v>0.17534632525878455</c:v>
                </c:pt>
                <c:pt idx="1">
                  <c:v>0.20342101253039183</c:v>
                </c:pt>
                <c:pt idx="2">
                  <c:v>0.16670835147775592</c:v>
                </c:pt>
                <c:pt idx="3">
                  <c:v>0.14449792441072024</c:v>
                </c:pt>
                <c:pt idx="4">
                  <c:v>0.21214771907052707</c:v>
                </c:pt>
                <c:pt idx="5">
                  <c:v>0.17671455950817774</c:v>
                </c:pt>
              </c:numCache>
            </c:numRef>
          </c:val>
        </c:ser>
        <c:ser>
          <c:idx val="10"/>
          <c:order val="10"/>
          <c:tx>
            <c:strRef>
              <c:f>Ratios!$W$2</c:f>
              <c:strCache>
                <c:ptCount val="1"/>
                <c:pt idx="0">
                  <c:v>SHEU 1990-2003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Ratios!$W$3:$W$8</c:f>
              <c:numCache>
                <c:formatCode>0.000</c:formatCode>
                <c:ptCount val="6"/>
                <c:pt idx="0">
                  <c:v>0.17993064030127426</c:v>
                </c:pt>
                <c:pt idx="1">
                  <c:v>0.19191464396424782</c:v>
                </c:pt>
                <c:pt idx="2">
                  <c:v>0.18754720389811538</c:v>
                </c:pt>
                <c:pt idx="3">
                  <c:v>0.19098875894604922</c:v>
                </c:pt>
                <c:pt idx="4">
                  <c:v>0.25107056016523188</c:v>
                </c:pt>
                <c:pt idx="5">
                  <c:v>0.19646442952908147</c:v>
                </c:pt>
              </c:numCache>
            </c:numRef>
          </c:val>
        </c:ser>
        <c:ser>
          <c:idx val="11"/>
          <c:order val="11"/>
          <c:tx>
            <c:strRef>
              <c:f>Ratios!$X$2</c:f>
              <c:strCache>
                <c:ptCount val="1"/>
                <c:pt idx="0">
                  <c:v>SHEU &gt;=2004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Ratios!$X$3:$X$8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77626752"/>
        <c:axId val="77649024"/>
      </c:barChart>
      <c:catAx>
        <c:axId val="7762329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7624832"/>
        <c:crosses val="autoZero"/>
        <c:auto val="1"/>
        <c:lblAlgn val="ctr"/>
        <c:lblOffset val="100"/>
        <c:tickLblSkip val="1"/>
        <c:tickMarkSkip val="1"/>
      </c:catAx>
      <c:valAx>
        <c:axId val="77624832"/>
        <c:scaling>
          <c:orientation val="minMax"/>
          <c:max val="0.5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5.9193488716241241E-3"/>
              <c:y val="0.31655844155844165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7623296"/>
        <c:crosses val="autoZero"/>
        <c:crossBetween val="between"/>
        <c:majorUnit val="0.1"/>
      </c:valAx>
      <c:catAx>
        <c:axId val="77626752"/>
        <c:scaling>
          <c:orientation val="minMax"/>
        </c:scaling>
        <c:delete val="1"/>
        <c:axPos val="b"/>
        <c:tickLblPos val="nextTo"/>
        <c:crossAx val="77649024"/>
        <c:crosses val="autoZero"/>
        <c:auto val="1"/>
        <c:lblAlgn val="ctr"/>
        <c:lblOffset val="100"/>
      </c:catAx>
      <c:valAx>
        <c:axId val="77649024"/>
        <c:scaling>
          <c:orientation val="minMax"/>
          <c:max val="0.5"/>
          <c:min val="0"/>
        </c:scaling>
        <c:axPos val="r"/>
        <c:numFmt formatCode="0.0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77626752"/>
        <c:crosses val="max"/>
        <c:crossBetween val="between"/>
        <c:majorUnit val="0.1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</c:legend>
    <c:plotVisOnly val="1"/>
    <c:dispBlanksAs val="gap"/>
  </c:chart>
  <c:spPr>
    <a:ln>
      <a:noFill/>
    </a:ln>
  </c:spPr>
  <c:txPr>
    <a:bodyPr/>
    <a:lstStyle/>
    <a:p>
      <a:pPr>
        <a:defRPr sz="1600"/>
      </a:pPr>
      <a:endParaRPr lang="en-US"/>
    </a:p>
  </c:txPr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6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Ratios!$AI$2</c:f>
              <c:strCache>
                <c:ptCount val="1"/>
                <c:pt idx="0">
                  <c:v>1 storey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Ratios!$AI$3:$AI$8</c:f>
              <c:numCache>
                <c:formatCode>0.00</c:formatCode>
                <c:ptCount val="6"/>
                <c:pt idx="0">
                  <c:v>0.46611820740420007</c:v>
                </c:pt>
                <c:pt idx="1">
                  <c:v>0.54961252912805503</c:v>
                </c:pt>
                <c:pt idx="2">
                  <c:v>0.41777762853017225</c:v>
                </c:pt>
                <c:pt idx="3">
                  <c:v>0.65586601762700236</c:v>
                </c:pt>
                <c:pt idx="4">
                  <c:v>0.63292728871028503</c:v>
                </c:pt>
                <c:pt idx="5">
                  <c:v>0.544460334279943</c:v>
                </c:pt>
              </c:numCache>
            </c:numRef>
          </c:val>
        </c:ser>
        <c:ser>
          <c:idx val="1"/>
          <c:order val="1"/>
          <c:tx>
            <c:strRef>
              <c:f>Ratios!$AJ$2</c:f>
              <c:strCache>
                <c:ptCount val="1"/>
                <c:pt idx="0">
                  <c:v>1½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Ratios!$AJ$3:$AJ$8</c:f>
              <c:numCache>
                <c:formatCode>0.00</c:formatCode>
                <c:ptCount val="6"/>
                <c:pt idx="0">
                  <c:v>8.9196795843256113E-2</c:v>
                </c:pt>
                <c:pt idx="1">
                  <c:v>3.9451579688939468E-2</c:v>
                </c:pt>
                <c:pt idx="2">
                  <c:v>2.6461600456697675E-2</c:v>
                </c:pt>
                <c:pt idx="3">
                  <c:v>1.1858555100465335E-2</c:v>
                </c:pt>
                <c:pt idx="4">
                  <c:v>3.2399849303026494E-2</c:v>
                </c:pt>
                <c:pt idx="5">
                  <c:v>3.9873676078477013E-2</c:v>
                </c:pt>
              </c:numCache>
            </c:numRef>
          </c:val>
        </c:ser>
        <c:ser>
          <c:idx val="2"/>
          <c:order val="2"/>
          <c:tx>
            <c:strRef>
              <c:f>Ratios!$AK$2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Ratios!$AK$3:$AK$8</c:f>
              <c:numCache>
                <c:formatCode>0.00</c:formatCode>
                <c:ptCount val="6"/>
                <c:pt idx="0">
                  <c:v>0.41350941762286209</c:v>
                </c:pt>
                <c:pt idx="1">
                  <c:v>0.40204844740692569</c:v>
                </c:pt>
                <c:pt idx="2">
                  <c:v>0.51902347291715634</c:v>
                </c:pt>
                <c:pt idx="3">
                  <c:v>0.31893723328973045</c:v>
                </c:pt>
                <c:pt idx="4">
                  <c:v>0.32111013437146801</c:v>
                </c:pt>
                <c:pt idx="5">
                  <c:v>0.39492574112162854</c:v>
                </c:pt>
              </c:numCache>
            </c:numRef>
          </c:val>
        </c:ser>
        <c:ser>
          <c:idx val="3"/>
          <c:order val="3"/>
          <c:tx>
            <c:strRef>
              <c:f>Ratios!$AL$2</c:f>
              <c:strCache>
                <c:ptCount val="1"/>
                <c:pt idx="0">
                  <c:v>greater than 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Ratios!$AL$3:$AL$8</c:f>
              <c:numCache>
                <c:formatCode>0.00</c:formatCode>
                <c:ptCount val="6"/>
                <c:pt idx="0">
                  <c:v>3.117557912968175E-2</c:v>
                </c:pt>
                <c:pt idx="1">
                  <c:v>8.88744377607977E-3</c:v>
                </c:pt>
                <c:pt idx="2">
                  <c:v>3.6737298095973675E-2</c:v>
                </c:pt>
                <c:pt idx="3">
                  <c:v>1.3338193982801878E-2</c:v>
                </c:pt>
                <c:pt idx="4">
                  <c:v>1.3562727615220394E-2</c:v>
                </c:pt>
                <c:pt idx="5">
                  <c:v>2.0740248519951494E-2</c:v>
                </c:pt>
              </c:numCache>
            </c:numRef>
          </c:val>
        </c:ser>
        <c:axId val="77991936"/>
        <c:axId val="77993472"/>
      </c:barChart>
      <c:barChart>
        <c:barDir val="col"/>
        <c:grouping val="clustered"/>
        <c:ser>
          <c:idx val="6"/>
          <c:order val="4"/>
          <c:tx>
            <c:strRef>
              <c:f>Ratios!$AM$2</c:f>
              <c:strCache>
                <c:ptCount val="1"/>
                <c:pt idx="0">
                  <c:v>SHEU 1 storey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Ratios!$AM$3:$AM$8</c:f>
              <c:numCache>
                <c:formatCode>0.00</c:formatCode>
                <c:ptCount val="6"/>
                <c:pt idx="0">
                  <c:v>0.60094035752534924</c:v>
                </c:pt>
                <c:pt idx="1">
                  <c:v>0.64702973244320228</c:v>
                </c:pt>
                <c:pt idx="2">
                  <c:v>0.45158441586181275</c:v>
                </c:pt>
                <c:pt idx="3">
                  <c:v>0.70470625388829011</c:v>
                </c:pt>
                <c:pt idx="4">
                  <c:v>0.60153721143647754</c:v>
                </c:pt>
                <c:pt idx="5">
                  <c:v>0.56385986266583266</c:v>
                </c:pt>
              </c:numCache>
            </c:numRef>
          </c:val>
        </c:ser>
        <c:ser>
          <c:idx val="7"/>
          <c:order val="5"/>
          <c:tx>
            <c:strRef>
              <c:f>Ratios!$AN$2</c:f>
              <c:strCache>
                <c:ptCount val="1"/>
                <c:pt idx="0">
                  <c:v>SHEU 1.5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Ratios!$AN$3:$AN$8</c:f>
              <c:numCache>
                <c:formatCode>0.00</c:formatCode>
                <c:ptCount val="6"/>
                <c:pt idx="0">
                  <c:v>0.14300454593191228</c:v>
                </c:pt>
                <c:pt idx="1">
                  <c:v>9.8844543848470981E-2</c:v>
                </c:pt>
                <c:pt idx="2">
                  <c:v>0.12924505482903037</c:v>
                </c:pt>
                <c:pt idx="3">
                  <c:v>9.8113521467393411E-2</c:v>
                </c:pt>
                <c:pt idx="4">
                  <c:v>0.10931254583318792</c:v>
                </c:pt>
                <c:pt idx="5">
                  <c:v>0.11262294488894697</c:v>
                </c:pt>
              </c:numCache>
            </c:numRef>
          </c:val>
        </c:ser>
        <c:ser>
          <c:idx val="8"/>
          <c:order val="6"/>
          <c:tx>
            <c:strRef>
              <c:f>Ratios!$AO$2</c:f>
              <c:strCache>
                <c:ptCount val="1"/>
                <c:pt idx="0">
                  <c:v>SHEU 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Ratios!$AO$3:$AO$8</c:f>
              <c:numCache>
                <c:formatCode>0.00</c:formatCode>
                <c:ptCount val="6"/>
                <c:pt idx="0">
                  <c:v>0.25605509654273845</c:v>
                </c:pt>
                <c:pt idx="1">
                  <c:v>0.25412572370832676</c:v>
                </c:pt>
                <c:pt idx="2">
                  <c:v>0.41917052930915694</c:v>
                </c:pt>
                <c:pt idx="3">
                  <c:v>0.19718022464431656</c:v>
                </c:pt>
                <c:pt idx="4">
                  <c:v>0.28915024273033446</c:v>
                </c:pt>
                <c:pt idx="5">
                  <c:v>0.30063716028232396</c:v>
                </c:pt>
              </c:numCache>
            </c:numRef>
          </c:val>
        </c:ser>
        <c:ser>
          <c:idx val="9"/>
          <c:order val="7"/>
          <c:tx>
            <c:strRef>
              <c:f>Ratios!$AP$2</c:f>
              <c:strCache>
                <c:ptCount val="1"/>
                <c:pt idx="0">
                  <c:v>SHEU &gt;=2.5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Ratios!$AH$3:$AH$8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Ratios!$AP$3:$AP$8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2.2880032162896434E-2</c:v>
                </c:pt>
              </c:numCache>
            </c:numRef>
          </c:val>
        </c:ser>
        <c:axId val="77995392"/>
        <c:axId val="78005376"/>
      </c:barChart>
      <c:catAx>
        <c:axId val="7799193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77993472"/>
        <c:crosses val="autoZero"/>
        <c:auto val="1"/>
        <c:lblAlgn val="ctr"/>
        <c:lblOffset val="100"/>
        <c:tickLblSkip val="1"/>
        <c:tickMarkSkip val="1"/>
      </c:catAx>
      <c:valAx>
        <c:axId val="77993472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45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77991936"/>
        <c:crosses val="autoZero"/>
        <c:crossBetween val="between"/>
        <c:majorUnit val="0.25"/>
      </c:valAx>
      <c:catAx>
        <c:axId val="77995392"/>
        <c:scaling>
          <c:orientation val="minMax"/>
        </c:scaling>
        <c:delete val="1"/>
        <c:axPos val="b"/>
        <c:tickLblPos val="nextTo"/>
        <c:crossAx val="78005376"/>
        <c:crosses val="autoZero"/>
        <c:auto val="1"/>
        <c:lblAlgn val="ctr"/>
        <c:lblOffset val="100"/>
      </c:catAx>
      <c:valAx>
        <c:axId val="78005376"/>
        <c:scaling>
          <c:orientation val="minMax"/>
          <c:max val="1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77995392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3.6995930447650965E-4"/>
          <c:y val="3.2467532467532613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319644839067707"/>
          <c:y val="0.19426406926406928"/>
          <c:w val="0.86200517943026267"/>
          <c:h val="0.66612554112554134"/>
        </c:manualLayout>
      </c:layout>
      <c:barChart>
        <c:barDir val="col"/>
        <c:grouping val="clustered"/>
        <c:ser>
          <c:idx val="0"/>
          <c:order val="0"/>
          <c:tx>
            <c:strRef>
              <c:f>Ratios!$AI$9</c:f>
              <c:strCache>
                <c:ptCount val="1"/>
                <c:pt idx="0">
                  <c:v>1 storey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Ratios!$AI$10:$AI$14</c:f>
              <c:numCache>
                <c:formatCode>0</c:formatCode>
                <c:ptCount val="5"/>
                <c:pt idx="0">
                  <c:v>799</c:v>
                </c:pt>
                <c:pt idx="1">
                  <c:v>1969</c:v>
                </c:pt>
                <c:pt idx="2">
                  <c:v>2565</c:v>
                </c:pt>
                <c:pt idx="3">
                  <c:v>1995</c:v>
                </c:pt>
                <c:pt idx="4">
                  <c:v>1141</c:v>
                </c:pt>
              </c:numCache>
            </c:numRef>
          </c:val>
        </c:ser>
        <c:ser>
          <c:idx val="1"/>
          <c:order val="1"/>
          <c:tx>
            <c:strRef>
              <c:f>Ratios!$AJ$9</c:f>
              <c:strCache>
                <c:ptCount val="1"/>
                <c:pt idx="0">
                  <c:v>1½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Ratios!$AJ$10:$AJ$14</c:f>
              <c:numCache>
                <c:formatCode>0</c:formatCode>
                <c:ptCount val="5"/>
                <c:pt idx="0">
                  <c:v>121</c:v>
                </c:pt>
                <c:pt idx="1">
                  <c:v>125</c:v>
                </c:pt>
                <c:pt idx="2">
                  <c:v>445</c:v>
                </c:pt>
                <c:pt idx="3">
                  <c:v>138</c:v>
                </c:pt>
                <c:pt idx="4">
                  <c:v>63</c:v>
                </c:pt>
              </c:numCache>
            </c:numRef>
          </c:val>
        </c:ser>
        <c:ser>
          <c:idx val="2"/>
          <c:order val="2"/>
          <c:tx>
            <c:strRef>
              <c:f>Ratios!$AK$9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Ratios!$AK$10:$AK$14</c:f>
              <c:numCache>
                <c:formatCode>0</c:formatCode>
                <c:ptCount val="5"/>
                <c:pt idx="0">
                  <c:v>351</c:v>
                </c:pt>
                <c:pt idx="1">
                  <c:v>788</c:v>
                </c:pt>
                <c:pt idx="2">
                  <c:v>2394</c:v>
                </c:pt>
                <c:pt idx="3">
                  <c:v>570</c:v>
                </c:pt>
                <c:pt idx="4">
                  <c:v>566</c:v>
                </c:pt>
              </c:numCache>
            </c:numRef>
          </c:val>
        </c:ser>
        <c:ser>
          <c:idx val="3"/>
          <c:order val="3"/>
          <c:tx>
            <c:strRef>
              <c:f>Ratios!$AL$9</c:f>
              <c:strCache>
                <c:ptCount val="1"/>
                <c:pt idx="0">
                  <c:v>greater than 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Ratios!$AL$10:$AL$14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89105920"/>
        <c:axId val="89107456"/>
      </c:barChart>
      <c:barChart>
        <c:barDir val="col"/>
        <c:grouping val="clustered"/>
        <c:ser>
          <c:idx val="4"/>
          <c:order val="4"/>
          <c:tx>
            <c:strRef>
              <c:f>Ratios!$AM$9</c:f>
              <c:strCache>
                <c:ptCount val="1"/>
                <c:pt idx="0">
                  <c:v>SHEU 1 storey</c:v>
                </c:pt>
              </c:strCache>
            </c:strRef>
          </c:tx>
          <c:spPr>
            <a:noFill/>
            <a:ln w="50800">
              <a:solidFill>
                <a:srgbClr val="000000"/>
              </a:solidFill>
            </a:ln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Ratios!$AM$10:$AM$14</c:f>
              <c:numCache>
                <c:formatCode>0</c:formatCode>
                <c:ptCount val="5"/>
                <c:pt idx="0">
                  <c:v>830.19179045477006</c:v>
                </c:pt>
                <c:pt idx="1">
                  <c:v>2042.5615905108509</c:v>
                </c:pt>
                <c:pt idx="2">
                  <c:v>2566.1688789358154</c:v>
                </c:pt>
                <c:pt idx="3">
                  <c:v>2030.2056323855873</c:v>
                </c:pt>
                <c:pt idx="4">
                  <c:v>1141.8198496662237</c:v>
                </c:pt>
              </c:numCache>
            </c:numRef>
          </c:val>
        </c:ser>
        <c:ser>
          <c:idx val="5"/>
          <c:order val="5"/>
          <c:tx>
            <c:strRef>
              <c:f>Ratios!$AN$9</c:f>
              <c:strCache>
                <c:ptCount val="1"/>
                <c:pt idx="0">
                  <c:v>SHEU 1.5</c:v>
                </c:pt>
              </c:strCache>
            </c:strRef>
          </c:tx>
          <c:spPr>
            <a:noFill/>
            <a:ln w="50800">
              <a:solidFill>
                <a:srgbClr val="000000"/>
              </a:solidFill>
            </a:ln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Ratios!$AN$10:$AN$14</c:f>
              <c:numCache>
                <c:formatCode>0</c:formatCode>
                <c:ptCount val="5"/>
                <c:pt idx="0">
                  <c:v>197.55903983429451</c:v>
                </c:pt>
                <c:pt idx="1">
                  <c:v>312.03522585289431</c:v>
                </c:pt>
                <c:pt idx="2">
                  <c:v>734.44659693505025</c:v>
                </c:pt>
                <c:pt idx="3">
                  <c:v>282.65766451940976</c:v>
                </c:pt>
                <c:pt idx="4">
                  <c:v>207.49378804317467</c:v>
                </c:pt>
              </c:numCache>
            </c:numRef>
          </c:val>
        </c:ser>
        <c:ser>
          <c:idx val="6"/>
          <c:order val="6"/>
          <c:tx>
            <c:strRef>
              <c:f>Ratios!$AO$9</c:f>
              <c:strCache>
                <c:ptCount val="1"/>
                <c:pt idx="0">
                  <c:v>SHEU 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Ratios!$AO$10:$AO$14</c:f>
              <c:numCache>
                <c:formatCode>0</c:formatCode>
                <c:ptCount val="5"/>
                <c:pt idx="0">
                  <c:v>353.73699967374563</c:v>
                </c:pt>
                <c:pt idx="1">
                  <c:v>802.23120573978542</c:v>
                </c:pt>
                <c:pt idx="2">
                  <c:v>2381.9740661940159</c:v>
                </c:pt>
                <c:pt idx="3">
                  <c:v>568.06137374141269</c:v>
                </c:pt>
                <c:pt idx="4">
                  <c:v>548.85629751297154</c:v>
                </c:pt>
              </c:numCache>
            </c:numRef>
          </c:val>
        </c:ser>
        <c:ser>
          <c:idx val="7"/>
          <c:order val="7"/>
          <c:tx>
            <c:strRef>
              <c:f>Ratios!$AP$9</c:f>
              <c:strCache>
                <c:ptCount val="1"/>
                <c:pt idx="0">
                  <c:v>SHEU &gt;=2.5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Ratios!$AH$10:$AH$14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Ratios!$AP$10:$AP$14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89118208"/>
        <c:axId val="89119744"/>
      </c:barChart>
      <c:catAx>
        <c:axId val="8910592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107456"/>
        <c:crosses val="autoZero"/>
        <c:auto val="1"/>
        <c:lblAlgn val="ctr"/>
        <c:lblOffset val="100"/>
        <c:tickLblSkip val="1"/>
        <c:tickMarkSkip val="1"/>
      </c:catAx>
      <c:valAx>
        <c:axId val="89107456"/>
        <c:scaling>
          <c:orientation val="minMax"/>
          <c:max val="30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5.9193488716241241E-3"/>
              <c:y val="0.40314110429447858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9105920"/>
        <c:crosses val="autoZero"/>
        <c:crossBetween val="between"/>
        <c:majorUnit val="500"/>
        <c:dispUnits>
          <c:builtInUnit val="thousands"/>
          <c:dispUnitsLbl>
            <c:layout/>
          </c:dispUnitsLbl>
        </c:dispUnits>
      </c:valAx>
      <c:catAx>
        <c:axId val="89118208"/>
        <c:scaling>
          <c:orientation val="minMax"/>
        </c:scaling>
        <c:delete val="1"/>
        <c:axPos val="b"/>
        <c:tickLblPos val="nextTo"/>
        <c:crossAx val="89119744"/>
        <c:crosses val="autoZero"/>
        <c:auto val="1"/>
        <c:lblAlgn val="ctr"/>
        <c:lblOffset val="100"/>
      </c:catAx>
      <c:valAx>
        <c:axId val="89119744"/>
        <c:scaling>
          <c:orientation val="minMax"/>
          <c:max val="3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89118208"/>
        <c:crosses val="max"/>
        <c:crossBetween val="between"/>
        <c:majorUnit val="500"/>
      </c:valAx>
      <c:spPr>
        <a:ln>
          <a:solidFill>
            <a:srgbClr val="000000"/>
          </a:solidFill>
        </a:ln>
      </c:spPr>
    </c:plotArea>
    <c:legend>
      <c:legendPos val="t"/>
      <c:legendEntry>
        <c:idx val="-1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</c:legend>
    <c:plotVisOnly val="1"/>
    <c:dispBlanksAs val="gap"/>
  </c:chart>
  <c:spPr>
    <a:ln>
      <a:noFill/>
    </a:ln>
  </c:spPr>
  <c:txPr>
    <a:bodyPr/>
    <a:lstStyle/>
    <a:p>
      <a:pPr>
        <a:defRPr sz="1600"/>
      </a:pPr>
      <a:endParaRPr lang="en-US"/>
    </a:p>
  </c:tx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6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Ratios!$AR$2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Ratios!$AR$3:$AR$8</c:f>
              <c:numCache>
                <c:formatCode>0.00</c:formatCode>
                <c:ptCount val="6"/>
                <c:pt idx="0">
                  <c:v>0.59428447715955834</c:v>
                </c:pt>
                <c:pt idx="1">
                  <c:v>0.90814501707039508</c:v>
                </c:pt>
                <c:pt idx="2">
                  <c:v>0.26673158937506297</c:v>
                </c:pt>
                <c:pt idx="3">
                  <c:v>8.8135011687002759E-2</c:v>
                </c:pt>
                <c:pt idx="4">
                  <c:v>0.19490141906316716</c:v>
                </c:pt>
                <c:pt idx="5">
                  <c:v>0.41043950287103731</c:v>
                </c:pt>
              </c:numCache>
            </c:numRef>
          </c:val>
        </c:ser>
        <c:ser>
          <c:idx val="1"/>
          <c:order val="1"/>
          <c:tx>
            <c:strRef>
              <c:f>Ratios!$AS$2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Ratios!$AS$3:$AS$8</c:f>
              <c:numCache>
                <c:formatCode>0.00</c:formatCode>
                <c:ptCount val="6"/>
                <c:pt idx="0">
                  <c:v>0.40160207837194201</c:v>
                </c:pt>
                <c:pt idx="1">
                  <c:v>4.4383027150056903E-2</c:v>
                </c:pt>
                <c:pt idx="2">
                  <c:v>2.6260116189260888E-2</c:v>
                </c:pt>
                <c:pt idx="3">
                  <c:v>4.2888083545986745E-5</c:v>
                </c:pt>
                <c:pt idx="4">
                  <c:v>5.5255556950897901E-3</c:v>
                </c:pt>
                <c:pt idx="5">
                  <c:v>9.5562733097979108E-2</c:v>
                </c:pt>
              </c:numCache>
            </c:numRef>
          </c:val>
        </c:ser>
        <c:ser>
          <c:idx val="2"/>
          <c:order val="2"/>
          <c:tx>
            <c:strRef>
              <c:f>Ratios!$AT$2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Ratios!$AT$3:$AT$8</c:f>
              <c:numCache>
                <c:formatCode>0.00</c:formatCode>
                <c:ptCount val="6"/>
                <c:pt idx="0">
                  <c:v>4.1134444684996756E-3</c:v>
                </c:pt>
                <c:pt idx="1">
                  <c:v>4.747195577954804E-2</c:v>
                </c:pt>
                <c:pt idx="2">
                  <c:v>0.70700829443567614</c:v>
                </c:pt>
                <c:pt idx="3">
                  <c:v>0.9118221002294512</c:v>
                </c:pt>
                <c:pt idx="4">
                  <c:v>0.79957302524174301</c:v>
                </c:pt>
                <c:pt idx="5">
                  <c:v>0.49399776403098361</c:v>
                </c:pt>
              </c:numCache>
            </c:numRef>
          </c:val>
        </c:ser>
        <c:axId val="89250048"/>
        <c:axId val="89530368"/>
      </c:barChart>
      <c:barChart>
        <c:barDir val="col"/>
        <c:grouping val="clustered"/>
        <c:ser>
          <c:idx val="6"/>
          <c:order val="3"/>
          <c:tx>
            <c:strRef>
              <c:f>Ratios!$AU$2</c:f>
              <c:strCache>
                <c:ptCount val="1"/>
                <c:pt idx="0">
                  <c:v>SHEU DHW-Electricity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Ratios!$AU$3:$AU$8</c:f>
              <c:numCache>
                <c:formatCode>0.00</c:formatCode>
                <c:ptCount val="6"/>
                <c:pt idx="0">
                  <c:v>0.75521666762301998</c:v>
                </c:pt>
                <c:pt idx="1">
                  <c:v>1</c:v>
                </c:pt>
                <c:pt idx="2">
                  <c:v>0.29056319444539841</c:v>
                </c:pt>
                <c:pt idx="3">
                  <c:v>0.16917086861483985</c:v>
                </c:pt>
                <c:pt idx="4">
                  <c:v>0.40973095436867774</c:v>
                </c:pt>
                <c:pt idx="5">
                  <c:v>0.45843890343441585</c:v>
                </c:pt>
              </c:numCache>
            </c:numRef>
          </c:val>
        </c:ser>
        <c:ser>
          <c:idx val="7"/>
          <c:order val="4"/>
          <c:tx>
            <c:strRef>
              <c:f>Ratios!$AV$2</c:f>
              <c:strCache>
                <c:ptCount val="1"/>
                <c:pt idx="0">
                  <c:v>SHEU Oil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Ratios!$AV$3:$AV$8</c:f>
              <c:numCache>
                <c:formatCode>0.00</c:formatCode>
                <c:ptCount val="6"/>
                <c:pt idx="0">
                  <c:v>0.24478333237697994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3.9295177664831621E-2</c:v>
                </c:pt>
              </c:numCache>
            </c:numRef>
          </c:val>
        </c:ser>
        <c:ser>
          <c:idx val="8"/>
          <c:order val="5"/>
          <c:tx>
            <c:strRef>
              <c:f>Ratios!$AW$2</c:f>
              <c:strCache>
                <c:ptCount val="1"/>
                <c:pt idx="0">
                  <c:v>SHEU Natural Gas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Ratios!$AQ$3:$AQ$8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Ratios!$AW$3:$AW$8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0.70943680555460165</c:v>
                </c:pt>
                <c:pt idx="3">
                  <c:v>0.83082913138516012</c:v>
                </c:pt>
                <c:pt idx="4">
                  <c:v>0.59026904563132232</c:v>
                </c:pt>
                <c:pt idx="5">
                  <c:v>0.50226591890075256</c:v>
                </c:pt>
              </c:numCache>
            </c:numRef>
          </c:val>
        </c:ser>
        <c:axId val="89532288"/>
        <c:axId val="89533824"/>
      </c:barChart>
      <c:catAx>
        <c:axId val="8925004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89530368"/>
        <c:crosses val="autoZero"/>
        <c:auto val="1"/>
        <c:lblAlgn val="ctr"/>
        <c:lblOffset val="100"/>
        <c:tickLblSkip val="1"/>
        <c:tickMarkSkip val="1"/>
      </c:catAx>
      <c:valAx>
        <c:axId val="89530368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48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89250048"/>
        <c:crosses val="autoZero"/>
        <c:crossBetween val="between"/>
        <c:majorUnit val="0.25"/>
      </c:valAx>
      <c:catAx>
        <c:axId val="89532288"/>
        <c:scaling>
          <c:orientation val="minMax"/>
        </c:scaling>
        <c:delete val="1"/>
        <c:axPos val="b"/>
        <c:tickLblPos val="nextTo"/>
        <c:crossAx val="89533824"/>
        <c:crosses val="autoZero"/>
        <c:auto val="1"/>
        <c:lblAlgn val="ctr"/>
        <c:lblOffset val="100"/>
      </c:catAx>
      <c:valAx>
        <c:axId val="89533824"/>
        <c:scaling>
          <c:orientation val="minMax"/>
          <c:max val="1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89532288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3.6995930447650981E-4"/>
          <c:y val="3.2467532467532617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6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Ratios!$AR$9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Ratios!$AR$10:$AR$14</c:f>
              <c:numCache>
                <c:formatCode>0</c:formatCode>
                <c:ptCount val="5"/>
                <c:pt idx="0">
                  <c:v>947</c:v>
                </c:pt>
                <c:pt idx="1">
                  <c:v>2882</c:v>
                </c:pt>
                <c:pt idx="2">
                  <c:v>1438</c:v>
                </c:pt>
                <c:pt idx="3">
                  <c:v>485</c:v>
                </c:pt>
                <c:pt idx="4">
                  <c:v>763</c:v>
                </c:pt>
              </c:numCache>
            </c:numRef>
          </c:val>
        </c:ser>
        <c:ser>
          <c:idx val="1"/>
          <c:order val="1"/>
          <c:tx>
            <c:strRef>
              <c:f>Ratios!$AS$9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Ratios!$AS$10:$AS$14</c:f>
              <c:numCache>
                <c:formatCode>0</c:formatCode>
                <c:ptCount val="5"/>
                <c:pt idx="0">
                  <c:v>324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Ratios!$AT$9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Ratios!$AT$10:$AT$14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3966</c:v>
                </c:pt>
                <c:pt idx="3">
                  <c:v>2218</c:v>
                </c:pt>
                <c:pt idx="4">
                  <c:v>1007</c:v>
                </c:pt>
              </c:numCache>
            </c:numRef>
          </c:val>
        </c:ser>
        <c:axId val="89679360"/>
        <c:axId val="89680896"/>
      </c:barChart>
      <c:barChart>
        <c:barDir val="col"/>
        <c:grouping val="clustered"/>
        <c:ser>
          <c:idx val="6"/>
          <c:order val="3"/>
          <c:tx>
            <c:strRef>
              <c:f>Ratios!$AU$9</c:f>
              <c:strCache>
                <c:ptCount val="1"/>
                <c:pt idx="0">
                  <c:v>SHEU DHW-Electricity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Ratios!$AU$10:$AU$14</c:f>
              <c:numCache>
                <c:formatCode>0</c:formatCode>
                <c:ptCount val="5"/>
                <c:pt idx="0">
                  <c:v>1043.3226353062707</c:v>
                </c:pt>
                <c:pt idx="1">
                  <c:v>3156.8280221035302</c:v>
                </c:pt>
                <c:pt idx="2">
                  <c:v>1651.1513700643857</c:v>
                </c:pt>
                <c:pt idx="3">
                  <c:v>487.36852894717447</c:v>
                </c:pt>
                <c:pt idx="4">
                  <c:v>777.7389791125928</c:v>
                </c:pt>
              </c:numCache>
            </c:numRef>
          </c:val>
        </c:ser>
        <c:ser>
          <c:idx val="7"/>
          <c:order val="4"/>
          <c:tx>
            <c:strRef>
              <c:f>Ratios!$AV$9</c:f>
              <c:strCache>
                <c:ptCount val="1"/>
                <c:pt idx="0">
                  <c:v>SHEU Oil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Ratios!$AV$10:$AV$14</c:f>
              <c:numCache>
                <c:formatCode>0</c:formatCode>
                <c:ptCount val="5"/>
                <c:pt idx="0">
                  <c:v>338.16519465653931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5"/>
          <c:tx>
            <c:strRef>
              <c:f>Ratios!$AW$9</c:f>
              <c:strCache>
                <c:ptCount val="1"/>
                <c:pt idx="0">
                  <c:v>SHEU Natural Gas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Ratios!$AQ$10:$AQ$14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Ratios!$AW$10:$AW$14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4031.4381720004963</c:v>
                </c:pt>
                <c:pt idx="3">
                  <c:v>2393.556141699235</c:v>
                </c:pt>
                <c:pt idx="4">
                  <c:v>1120.4309561097773</c:v>
                </c:pt>
              </c:numCache>
            </c:numRef>
          </c:val>
        </c:ser>
        <c:axId val="89683456"/>
        <c:axId val="89684992"/>
      </c:barChart>
      <c:catAx>
        <c:axId val="8967936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89680896"/>
        <c:crosses val="autoZero"/>
        <c:auto val="1"/>
        <c:lblAlgn val="ctr"/>
        <c:lblOffset val="100"/>
        <c:tickLblSkip val="1"/>
        <c:tickMarkSkip val="1"/>
      </c:catAx>
      <c:valAx>
        <c:axId val="89680896"/>
        <c:scaling>
          <c:orientation val="minMax"/>
          <c:max val="50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84"/>
            </c:manualLayout>
          </c:layout>
        </c:title>
        <c:numFmt formatCode="#,##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89679360"/>
        <c:crosses val="autoZero"/>
        <c:crossBetween val="between"/>
        <c:majorUnit val="1000"/>
        <c:dispUnits>
          <c:builtInUnit val="thousands"/>
          <c:dispUnitsLbl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89683456"/>
        <c:scaling>
          <c:orientation val="minMax"/>
        </c:scaling>
        <c:delete val="1"/>
        <c:axPos val="b"/>
        <c:tickLblPos val="nextTo"/>
        <c:crossAx val="89684992"/>
        <c:crosses val="autoZero"/>
        <c:auto val="1"/>
        <c:lblAlgn val="ctr"/>
        <c:lblOffset val="100"/>
      </c:catAx>
      <c:valAx>
        <c:axId val="89684992"/>
        <c:scaling>
          <c:orientation val="minMax"/>
          <c:max val="5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89683456"/>
        <c:crosses val="max"/>
        <c:crossBetween val="between"/>
        <c:majorUnit val="1000"/>
      </c:valAx>
      <c:spPr>
        <a:ln>
          <a:solidFill>
            <a:srgbClr val="000000"/>
          </a:solidFill>
        </a:ln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3.6995930447650981E-4"/>
          <c:y val="3.2467532467532617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6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Ratios!$CE$2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Ratios!$CE$3:$CE$8</c:f>
              <c:numCache>
                <c:formatCode>0.00</c:formatCode>
                <c:ptCount val="6"/>
                <c:pt idx="0">
                  <c:v>0.30883308075340982</c:v>
                </c:pt>
                <c:pt idx="1">
                  <c:v>0.75548691269712243</c:v>
                </c:pt>
                <c:pt idx="2">
                  <c:v>0.10131300580946305</c:v>
                </c:pt>
                <c:pt idx="3">
                  <c:v>4.252353483584586E-2</c:v>
                </c:pt>
                <c:pt idx="4">
                  <c:v>6.7939218887354005E-2</c:v>
                </c:pt>
                <c:pt idx="5">
                  <c:v>0.25521915059663897</c:v>
                </c:pt>
              </c:numCache>
            </c:numRef>
          </c:val>
        </c:ser>
        <c:ser>
          <c:idx val="1"/>
          <c:order val="1"/>
          <c:tx>
            <c:strRef>
              <c:f>Ratios!$CF$2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Ratios!$CF$3:$CF$8</c:f>
              <c:numCache>
                <c:formatCode>0.00</c:formatCode>
                <c:ptCount val="6"/>
                <c:pt idx="0">
                  <c:v>3.7886988525654905E-3</c:v>
                </c:pt>
                <c:pt idx="1">
                  <c:v>5.2132444588955724E-2</c:v>
                </c:pt>
                <c:pt idx="2">
                  <c:v>0.7357533832566574</c:v>
                </c:pt>
                <c:pt idx="3">
                  <c:v>0.94752642978148527</c:v>
                </c:pt>
                <c:pt idx="4">
                  <c:v>0.85156348110008795</c:v>
                </c:pt>
                <c:pt idx="5">
                  <c:v>0.51815288751595012</c:v>
                </c:pt>
              </c:numCache>
            </c:numRef>
          </c:val>
        </c:ser>
        <c:ser>
          <c:idx val="2"/>
          <c:order val="2"/>
          <c:tx>
            <c:strRef>
              <c:f>Ratios!$CG$2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Ratios!$CG$3:$CG$8</c:f>
              <c:numCache>
                <c:formatCode>0.00</c:formatCode>
                <c:ptCount val="6"/>
                <c:pt idx="0">
                  <c:v>0.65230569387313275</c:v>
                </c:pt>
                <c:pt idx="1">
                  <c:v>0.181433913184848</c:v>
                </c:pt>
                <c:pt idx="2">
                  <c:v>0.14409483192854025</c:v>
                </c:pt>
                <c:pt idx="3">
                  <c:v>6.9693135762228468E-3</c:v>
                </c:pt>
                <c:pt idx="4">
                  <c:v>7.333919377119176E-2</c:v>
                </c:pt>
                <c:pt idx="5">
                  <c:v>0.21162858926678704</c:v>
                </c:pt>
              </c:numCache>
            </c:numRef>
          </c:val>
        </c:ser>
        <c:ser>
          <c:idx val="3"/>
          <c:order val="3"/>
          <c:tx>
            <c:strRef>
              <c:f>Ratios!$CH$2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Ratios!$CH$3:$CH$8</c:f>
              <c:numCache>
                <c:formatCode>0.00</c:formatCode>
                <c:ptCount val="6"/>
                <c:pt idx="0">
                  <c:v>3.1392076206971209E-2</c:v>
                </c:pt>
                <c:pt idx="1">
                  <c:v>9.4835528098412177E-3</c:v>
                </c:pt>
                <c:pt idx="2">
                  <c:v>1.2424863158601699E-2</c:v>
                </c:pt>
                <c:pt idx="3">
                  <c:v>6.8620933673578792E-4</c:v>
                </c:pt>
                <c:pt idx="4">
                  <c:v>5.2743940725857091E-3</c:v>
                </c:pt>
                <c:pt idx="5">
                  <c:v>1.1852219116947119E-2</c:v>
                </c:pt>
              </c:numCache>
            </c:numRef>
          </c:val>
        </c:ser>
        <c:ser>
          <c:idx val="4"/>
          <c:order val="4"/>
          <c:tx>
            <c:strRef>
              <c:f>Ratios!$CI$2</c:f>
              <c:strCache>
                <c:ptCount val="1"/>
                <c:pt idx="0">
                  <c:v>Propane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Ratios!$CI$3:$CI$8</c:f>
              <c:numCache>
                <c:formatCode>0.00</c:formatCode>
                <c:ptCount val="6"/>
                <c:pt idx="0">
                  <c:v>3.6804503139207623E-3</c:v>
                </c:pt>
                <c:pt idx="1">
                  <c:v>1.4631767192326451E-3</c:v>
                </c:pt>
                <c:pt idx="2">
                  <c:v>6.4139158467376341E-3</c:v>
                </c:pt>
                <c:pt idx="3">
                  <c:v>2.2945124697102909E-3</c:v>
                </c:pt>
                <c:pt idx="4">
                  <c:v>1.8837121687806104E-3</c:v>
                </c:pt>
                <c:pt idx="5">
                  <c:v>3.1471535036763872E-3</c:v>
                </c:pt>
              </c:numCache>
            </c:numRef>
          </c:val>
        </c:ser>
        <c:axId val="89821184"/>
        <c:axId val="89822720"/>
      </c:barChart>
      <c:barChart>
        <c:barDir val="col"/>
        <c:grouping val="clustered"/>
        <c:ser>
          <c:idx val="6"/>
          <c:order val="5"/>
          <c:tx>
            <c:strRef>
              <c:f>Ratios!$CJ$2</c:f>
              <c:strCache>
                <c:ptCount val="1"/>
                <c:pt idx="0">
                  <c:v>SHEU Spc.Heat-Electricity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Ratios!$CJ$3:$CJ$8</c:f>
              <c:numCache>
                <c:formatCode>0.00</c:formatCode>
                <c:ptCount val="6"/>
                <c:pt idx="0" formatCode="0.000">
                  <c:v>0.30299626060244084</c:v>
                </c:pt>
                <c:pt idx="1">
                  <c:v>0.76082223127969162</c:v>
                </c:pt>
                <c:pt idx="2">
                  <c:v>0.10791097208202501</c:v>
                </c:pt>
                <c:pt idx="3">
                  <c:v>0.15210664346184599</c:v>
                </c:pt>
                <c:pt idx="4" formatCode="0.000">
                  <c:v>0.18307671259933125</c:v>
                </c:pt>
                <c:pt idx="5">
                  <c:v>0.26656405213353696</c:v>
                </c:pt>
              </c:numCache>
            </c:numRef>
          </c:val>
        </c:ser>
        <c:ser>
          <c:idx val="7"/>
          <c:order val="6"/>
          <c:tx>
            <c:strRef>
              <c:f>Ratios!$CK$2</c:f>
              <c:strCache>
                <c:ptCount val="1"/>
                <c:pt idx="0">
                  <c:v>SHEU Natural Gas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Ratios!$CK$3:$CK$8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0.77209035815753801</c:v>
                </c:pt>
                <c:pt idx="3">
                  <c:v>0.84789335653815401</c:v>
                </c:pt>
                <c:pt idx="4" formatCode="0.000">
                  <c:v>0.71249761997657368</c:v>
                </c:pt>
                <c:pt idx="5">
                  <c:v>0.56188062407545603</c:v>
                </c:pt>
              </c:numCache>
            </c:numRef>
          </c:val>
        </c:ser>
        <c:ser>
          <c:idx val="8"/>
          <c:order val="7"/>
          <c:tx>
            <c:strRef>
              <c:f>Ratios!$CL$2</c:f>
              <c:strCache>
                <c:ptCount val="1"/>
                <c:pt idx="0">
                  <c:v>SHEU Oil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Ratios!$CL$3:$CL$8</c:f>
              <c:numCache>
                <c:formatCode>0.00</c:formatCode>
                <c:ptCount val="6"/>
                <c:pt idx="0" formatCode="0.000">
                  <c:v>0.49314764641254971</c:v>
                </c:pt>
                <c:pt idx="1">
                  <c:v>0.10794214258923533</c:v>
                </c:pt>
                <c:pt idx="2">
                  <c:v>0.11999866976043702</c:v>
                </c:pt>
                <c:pt idx="3">
                  <c:v>0</c:v>
                </c:pt>
                <c:pt idx="4" formatCode="0.000">
                  <c:v>0</c:v>
                </c:pt>
                <c:pt idx="5">
                  <c:v>0.11394734283582118</c:v>
                </c:pt>
              </c:numCache>
            </c:numRef>
          </c:val>
        </c:ser>
        <c:ser>
          <c:idx val="9"/>
          <c:order val="8"/>
          <c:tx>
            <c:strRef>
              <c:f>Ratios!$CM$2</c:f>
              <c:strCache>
                <c:ptCount val="1"/>
                <c:pt idx="0">
                  <c:v>SHEU Wood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Ratios!$CM$3:$CM$8</c:f>
              <c:numCache>
                <c:formatCode>0.00</c:formatCode>
                <c:ptCount val="6"/>
                <c:pt idx="0" formatCode="0.000">
                  <c:v>0.2038560929850094</c:v>
                </c:pt>
                <c:pt idx="1">
                  <c:v>0.13123562613107309</c:v>
                </c:pt>
                <c:pt idx="2">
                  <c:v>0</c:v>
                </c:pt>
                <c:pt idx="3">
                  <c:v>0</c:v>
                </c:pt>
                <c:pt idx="4" formatCode="0.000">
                  <c:v>0.10442566742409518</c:v>
                </c:pt>
                <c:pt idx="5">
                  <c:v>5.7607980955185781E-2</c:v>
                </c:pt>
              </c:numCache>
            </c:numRef>
          </c:val>
        </c:ser>
        <c:ser>
          <c:idx val="10"/>
          <c:order val="9"/>
          <c:tx>
            <c:strRef>
              <c:f>Ratios!$CN$2</c:f>
              <c:strCache>
                <c:ptCount val="1"/>
                <c:pt idx="0">
                  <c:v>SHEU Propane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Ratios!$CD$3:$CD$8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Ratios!$CN$3:$CN$8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9824640"/>
        <c:axId val="89838720"/>
      </c:barChart>
      <c:catAx>
        <c:axId val="8982118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89822720"/>
        <c:crosses val="autoZero"/>
        <c:auto val="1"/>
        <c:lblAlgn val="ctr"/>
        <c:lblOffset val="100"/>
        <c:tickLblSkip val="1"/>
        <c:tickMarkSkip val="1"/>
      </c:catAx>
      <c:valAx>
        <c:axId val="89822720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45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89821184"/>
        <c:crosses val="autoZero"/>
        <c:crossBetween val="between"/>
        <c:majorUnit val="0.25"/>
      </c:valAx>
      <c:catAx>
        <c:axId val="89824640"/>
        <c:scaling>
          <c:orientation val="minMax"/>
        </c:scaling>
        <c:delete val="1"/>
        <c:axPos val="b"/>
        <c:tickLblPos val="nextTo"/>
        <c:crossAx val="89838720"/>
        <c:crosses val="autoZero"/>
        <c:auto val="1"/>
        <c:lblAlgn val="ctr"/>
        <c:lblOffset val="100"/>
      </c:catAx>
      <c:valAx>
        <c:axId val="89838720"/>
        <c:scaling>
          <c:orientation val="minMax"/>
          <c:max val="1"/>
          <c:min val="0"/>
        </c:scaling>
        <c:axPos val="r"/>
        <c:numFmt formatCode="0.0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89824640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3.6995930447650965E-4"/>
          <c:y val="3.2467532467532613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6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Ratios!$CE$9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Ratios!$CE$10:$CE$14</c:f>
              <c:numCache>
                <c:formatCode>0</c:formatCode>
                <c:ptCount val="5"/>
                <c:pt idx="0">
                  <c:v>405</c:v>
                </c:pt>
                <c:pt idx="1">
                  <c:v>2394</c:v>
                </c:pt>
                <c:pt idx="2">
                  <c:v>627</c:v>
                </c:pt>
                <c:pt idx="3">
                  <c:v>280</c:v>
                </c:pt>
                <c:pt idx="4">
                  <c:v>351</c:v>
                </c:pt>
              </c:numCache>
            </c:numRef>
          </c:val>
        </c:ser>
        <c:ser>
          <c:idx val="1"/>
          <c:order val="1"/>
          <c:tx>
            <c:strRef>
              <c:f>Ratios!$CF$9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Ratios!$CF$10:$CF$14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4121</c:v>
                </c:pt>
                <c:pt idx="3">
                  <c:v>2423</c:v>
                </c:pt>
                <c:pt idx="4">
                  <c:v>1385</c:v>
                </c:pt>
              </c:numCache>
            </c:numRef>
          </c:val>
        </c:ser>
        <c:ser>
          <c:idx val="2"/>
          <c:order val="2"/>
          <c:tx>
            <c:strRef>
              <c:f>Ratios!$CG$9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Ratios!$CG$10:$CG$14</c:f>
              <c:numCache>
                <c:formatCode>0</c:formatCode>
                <c:ptCount val="5"/>
                <c:pt idx="0">
                  <c:v>662</c:v>
                </c:pt>
                <c:pt idx="1">
                  <c:v>347</c:v>
                </c:pt>
                <c:pt idx="2">
                  <c:v>656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Ratios!$CH$9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Ratios!$CH$10:$CH$14</c:f>
              <c:numCache>
                <c:formatCode>0</c:formatCode>
                <c:ptCount val="5"/>
                <c:pt idx="0">
                  <c:v>204</c:v>
                </c:pt>
                <c:pt idx="1">
                  <c:v>141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</c:numCache>
            </c:numRef>
          </c:val>
        </c:ser>
        <c:ser>
          <c:idx val="4"/>
          <c:order val="4"/>
          <c:tx>
            <c:strRef>
              <c:f>Ratios!$CI$9</c:f>
              <c:strCache>
                <c:ptCount val="1"/>
                <c:pt idx="0">
                  <c:v>Propane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Ratios!$CI$10:$CI$14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89902080"/>
        <c:axId val="82907904"/>
      </c:barChart>
      <c:barChart>
        <c:barDir val="col"/>
        <c:grouping val="clustered"/>
        <c:ser>
          <c:idx val="6"/>
          <c:order val="5"/>
          <c:tx>
            <c:strRef>
              <c:f>Ratios!$CJ$9</c:f>
              <c:strCache>
                <c:ptCount val="1"/>
                <c:pt idx="0">
                  <c:v>SHEU Spc.Heat-Electricity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Ratios!$CJ$10:$CJ$14</c:f>
              <c:numCache>
                <c:formatCode>0</c:formatCode>
                <c:ptCount val="5"/>
                <c:pt idx="0">
                  <c:v>418.58564654651207</c:v>
                </c:pt>
                <c:pt idx="1">
                  <c:v>2401.7849395430635</c:v>
                </c:pt>
                <c:pt idx="2">
                  <c:v>613.21376142737063</c:v>
                </c:pt>
                <c:pt idx="3">
                  <c:v>438.2077817184495</c:v>
                </c:pt>
                <c:pt idx="4">
                  <c:v>347.51071169539705</c:v>
                </c:pt>
              </c:numCache>
            </c:numRef>
          </c:val>
        </c:ser>
        <c:ser>
          <c:idx val="7"/>
          <c:order val="6"/>
          <c:tx>
            <c:strRef>
              <c:f>Ratios!$CK$9</c:f>
              <c:strCache>
                <c:ptCount val="1"/>
                <c:pt idx="0">
                  <c:v>SHEU Natural Gas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Ratios!$CK$10:$CK$14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4387.4725947951547</c:v>
                </c:pt>
                <c:pt idx="3">
                  <c:v>2442.7168889279601</c:v>
                </c:pt>
                <c:pt idx="4">
                  <c:v>1352.4415611570257</c:v>
                </c:pt>
              </c:numCache>
            </c:numRef>
          </c:val>
        </c:ser>
        <c:ser>
          <c:idx val="8"/>
          <c:order val="7"/>
          <c:tx>
            <c:strRef>
              <c:f>Ratios!$CL$9</c:f>
              <c:strCache>
                <c:ptCount val="1"/>
                <c:pt idx="0">
                  <c:v>SHEU Oil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Ratios!$CL$10:$CL$14</c:f>
              <c:numCache>
                <c:formatCode>0</c:formatCode>
                <c:ptCount val="5"/>
                <c:pt idx="0">
                  <c:v>681.27747189374054</c:v>
                </c:pt>
                <c:pt idx="1">
                  <c:v>340.75478049159307</c:v>
                </c:pt>
                <c:pt idx="2">
                  <c:v>681.90318584235672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8"/>
          <c:tx>
            <c:strRef>
              <c:f>Ratios!$CM$9</c:f>
              <c:strCache>
                <c:ptCount val="1"/>
                <c:pt idx="0">
                  <c:v>SHEU Wood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Ratios!$CM$10:$CM$14</c:f>
              <c:numCache>
                <c:formatCode>0</c:formatCode>
                <c:ptCount val="5"/>
                <c:pt idx="0">
                  <c:v>281.6247115225575</c:v>
                </c:pt>
                <c:pt idx="1">
                  <c:v>414.28830206887386</c:v>
                </c:pt>
                <c:pt idx="2">
                  <c:v>0</c:v>
                </c:pt>
                <c:pt idx="3">
                  <c:v>0</c:v>
                </c:pt>
                <c:pt idx="4">
                  <c:v>198.2176623699475</c:v>
                </c:pt>
              </c:numCache>
            </c:numRef>
          </c:val>
        </c:ser>
        <c:ser>
          <c:idx val="10"/>
          <c:order val="9"/>
          <c:tx>
            <c:strRef>
              <c:f>Ratios!$CN$9</c:f>
              <c:strCache>
                <c:ptCount val="1"/>
                <c:pt idx="0">
                  <c:v>SHEU Propane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Ratios!$CD$10:$CD$14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Ratios!$CN$10:$CN$14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82910208"/>
        <c:axId val="82912000"/>
      </c:barChart>
      <c:catAx>
        <c:axId val="8990208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  <c:max val="50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73"/>
            </c:manualLayout>
          </c:layout>
        </c:title>
        <c:numFmt formatCode="#,##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89902080"/>
        <c:crosses val="autoZero"/>
        <c:crossBetween val="between"/>
        <c:majorUnit val="1000"/>
        <c:dispUnits>
          <c:builtInUnit val="thousands"/>
          <c:dispUnitsLbl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82910208"/>
        <c:scaling>
          <c:orientation val="minMax"/>
        </c:scaling>
        <c:delete val="1"/>
        <c:axPos val="b"/>
        <c:tickLblPos val="nextTo"/>
        <c:crossAx val="82912000"/>
        <c:crosses val="autoZero"/>
        <c:auto val="1"/>
        <c:lblAlgn val="ctr"/>
        <c:lblOffset val="100"/>
      </c:catAx>
      <c:valAx>
        <c:axId val="82912000"/>
        <c:scaling>
          <c:orientation val="minMax"/>
          <c:max val="5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82910208"/>
        <c:crosses val="max"/>
        <c:crossBetween val="between"/>
        <c:majorUnit val="1000"/>
      </c:val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3.6995930447650965E-4"/>
          <c:y val="3.2467532467532613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6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Ratios!$Z$2</c:f>
              <c:strCache>
                <c:ptCount val="1"/>
                <c:pt idx="0">
                  <c:v>1 person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Ratios!$Z$3:$Z$8</c:f>
              <c:numCache>
                <c:formatCode>0.00</c:formatCode>
                <c:ptCount val="6"/>
                <c:pt idx="0">
                  <c:v>4.0809699069062566E-2</c:v>
                </c:pt>
                <c:pt idx="1">
                  <c:v>9.2396900233024437E-2</c:v>
                </c:pt>
                <c:pt idx="2">
                  <c:v>5.2822458779676951E-2</c:v>
                </c:pt>
                <c:pt idx="3">
                  <c:v>9.4739776553084729E-2</c:v>
                </c:pt>
                <c:pt idx="4">
                  <c:v>7.3088032148687684E-2</c:v>
                </c:pt>
                <c:pt idx="5">
                  <c:v>7.0771373356707273E-2</c:v>
                </c:pt>
              </c:numCache>
            </c:numRef>
          </c:val>
        </c:ser>
        <c:ser>
          <c:idx val="1"/>
          <c:order val="1"/>
          <c:tx>
            <c:strRef>
              <c:f>Ratios!$AA$2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Ratios!$AA$3:$AA$8</c:f>
              <c:numCache>
                <c:formatCode>0.00</c:formatCode>
                <c:ptCount val="6"/>
                <c:pt idx="0">
                  <c:v>0.14429530201342283</c:v>
                </c:pt>
                <c:pt idx="1">
                  <c:v>0.34585162304232375</c:v>
                </c:pt>
                <c:pt idx="2">
                  <c:v>0.20537962994056214</c:v>
                </c:pt>
                <c:pt idx="3">
                  <c:v>0.28906568309995068</c:v>
                </c:pt>
                <c:pt idx="4">
                  <c:v>0.30428230566369457</c:v>
                </c:pt>
                <c:pt idx="5">
                  <c:v>0.25777490875199083</c:v>
                </c:pt>
              </c:numCache>
            </c:numRef>
          </c:val>
        </c:ser>
        <c:ser>
          <c:idx val="2"/>
          <c:order val="2"/>
          <c:tx>
            <c:strRef>
              <c:f>Ratios!$AB$2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Ratios!$AB$3:$AB$8</c:f>
              <c:numCache>
                <c:formatCode>0.00</c:formatCode>
                <c:ptCount val="6"/>
                <c:pt idx="0">
                  <c:v>6.7871833730244635E-2</c:v>
                </c:pt>
                <c:pt idx="1">
                  <c:v>0.18669051102801712</c:v>
                </c:pt>
                <c:pt idx="2">
                  <c:v>0.10823063232479264</c:v>
                </c:pt>
                <c:pt idx="3">
                  <c:v>0.13130186777603842</c:v>
                </c:pt>
                <c:pt idx="4">
                  <c:v>0.1617480848926284</c:v>
                </c:pt>
                <c:pt idx="5">
                  <c:v>0.13116858595034425</c:v>
                </c:pt>
              </c:numCache>
            </c:numRef>
          </c:val>
        </c:ser>
        <c:ser>
          <c:idx val="3"/>
          <c:order val="3"/>
          <c:tx>
            <c:strRef>
              <c:f>Ratios!$AC$2</c:f>
              <c:strCache>
                <c:ptCount val="1"/>
                <c:pt idx="0">
                  <c:v>greater than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Ratios!$AC$3:$AC$8</c:f>
              <c:numCache>
                <c:formatCode>0.00</c:formatCode>
                <c:ptCount val="6"/>
                <c:pt idx="0">
                  <c:v>0.74702316518726997</c:v>
                </c:pt>
                <c:pt idx="1">
                  <c:v>0.37506096569663472</c:v>
                </c:pt>
                <c:pt idx="2">
                  <c:v>0.63356727895496823</c:v>
                </c:pt>
                <c:pt idx="3">
                  <c:v>0.48489267257092616</c:v>
                </c:pt>
                <c:pt idx="4">
                  <c:v>0.46088157729498935</c:v>
                </c:pt>
                <c:pt idx="5">
                  <c:v>0.54028513194095762</c:v>
                </c:pt>
              </c:numCache>
            </c:numRef>
          </c:val>
        </c:ser>
        <c:axId val="107643648"/>
        <c:axId val="107645184"/>
      </c:barChart>
      <c:barChart>
        <c:barDir val="col"/>
        <c:grouping val="clustered"/>
        <c:ser>
          <c:idx val="6"/>
          <c:order val="4"/>
          <c:tx>
            <c:strRef>
              <c:f>Ratios!$AD$2</c:f>
              <c:strCache>
                <c:ptCount val="1"/>
                <c:pt idx="0">
                  <c:v>SHEU 1 person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Ratios!$AD$3:$AD$8</c:f>
              <c:numCache>
                <c:formatCode>0.000</c:formatCode>
                <c:ptCount val="6"/>
                <c:pt idx="0">
                  <c:v>0.16549585078909723</c:v>
                </c:pt>
                <c:pt idx="1">
                  <c:v>0.12769314386737901</c:v>
                </c:pt>
                <c:pt idx="2">
                  <c:v>0.13200389146899363</c:v>
                </c:pt>
                <c:pt idx="3">
                  <c:v>0.14994173151036691</c:v>
                </c:pt>
                <c:pt idx="4" formatCode="0.0000">
                  <c:v>0.15598123967120389</c:v>
                </c:pt>
                <c:pt idx="5">
                  <c:v>0.14066067342173255</c:v>
                </c:pt>
              </c:numCache>
            </c:numRef>
          </c:val>
        </c:ser>
        <c:ser>
          <c:idx val="7"/>
          <c:order val="5"/>
          <c:tx>
            <c:strRef>
              <c:f>Ratios!$AE$2</c:f>
              <c:strCache>
                <c:ptCount val="1"/>
                <c:pt idx="0">
                  <c:v>SHEU 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Ratios!$AE$3:$AE$8</c:f>
              <c:numCache>
                <c:formatCode>0.000</c:formatCode>
                <c:ptCount val="6"/>
                <c:pt idx="0">
                  <c:v>0.39619496224260525</c:v>
                </c:pt>
                <c:pt idx="1">
                  <c:v>0.40377988321211755</c:v>
                </c:pt>
                <c:pt idx="2">
                  <c:v>0.35168586261674634</c:v>
                </c:pt>
                <c:pt idx="3">
                  <c:v>0.35848052531311542</c:v>
                </c:pt>
                <c:pt idx="4" formatCode="0.0000">
                  <c:v>0.3950702255202509</c:v>
                </c:pt>
                <c:pt idx="5">
                  <c:v>0.37354358405243049</c:v>
                </c:pt>
              </c:numCache>
            </c:numRef>
          </c:val>
        </c:ser>
        <c:ser>
          <c:idx val="8"/>
          <c:order val="6"/>
          <c:tx>
            <c:strRef>
              <c:f>Ratios!$AF$2</c:f>
              <c:strCache>
                <c:ptCount val="1"/>
                <c:pt idx="0">
                  <c:v>SHEU 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Ratios!$AF$3:$AF$8</c:f>
              <c:numCache>
                <c:formatCode>0.000</c:formatCode>
                <c:ptCount val="6"/>
                <c:pt idx="0">
                  <c:v>0.17959425055851702</c:v>
                </c:pt>
                <c:pt idx="1">
                  <c:v>0.1463152703792327</c:v>
                </c:pt>
                <c:pt idx="2">
                  <c:v>0.14726517823992782</c:v>
                </c:pt>
                <c:pt idx="3">
                  <c:v>0.19825794797242347</c:v>
                </c:pt>
                <c:pt idx="4" formatCode="0.0000">
                  <c:v>0.15577823896047771</c:v>
                </c:pt>
                <c:pt idx="5">
                  <c:v>0.1609137735570165</c:v>
                </c:pt>
              </c:numCache>
            </c:numRef>
          </c:val>
        </c:ser>
        <c:ser>
          <c:idx val="9"/>
          <c:order val="7"/>
          <c:tx>
            <c:strRef>
              <c:f>Ratios!$AG$2</c:f>
              <c:strCache>
                <c:ptCount val="1"/>
                <c:pt idx="0">
                  <c:v>SHEU &gt;=4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Ratios!$Y$3:$Y$8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Ratios!$AG$3:$AG$8</c:f>
              <c:numCache>
                <c:formatCode>0.000</c:formatCode>
                <c:ptCount val="6"/>
                <c:pt idx="0">
                  <c:v>0.2587149364097806</c:v>
                </c:pt>
                <c:pt idx="1">
                  <c:v>0.32221170254127074</c:v>
                </c:pt>
                <c:pt idx="2">
                  <c:v>0.36904506767433221</c:v>
                </c:pt>
                <c:pt idx="3">
                  <c:v>0.29331979520409424</c:v>
                </c:pt>
                <c:pt idx="4">
                  <c:v>0.29317029584806731</c:v>
                </c:pt>
                <c:pt idx="5">
                  <c:v>0.32488196896882043</c:v>
                </c:pt>
              </c:numCache>
            </c:numRef>
          </c:val>
        </c:ser>
        <c:axId val="107655552"/>
        <c:axId val="107657088"/>
      </c:barChart>
      <c:catAx>
        <c:axId val="10764364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7645184"/>
        <c:crosses val="autoZero"/>
        <c:auto val="1"/>
        <c:lblAlgn val="ctr"/>
        <c:lblOffset val="100"/>
        <c:tickLblSkip val="1"/>
        <c:tickMarkSkip val="1"/>
      </c:catAx>
      <c:valAx>
        <c:axId val="107645184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48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7643648"/>
        <c:crosses val="autoZero"/>
        <c:crossBetween val="between"/>
        <c:majorUnit val="0.25"/>
      </c:valAx>
      <c:catAx>
        <c:axId val="107655552"/>
        <c:scaling>
          <c:orientation val="minMax"/>
        </c:scaling>
        <c:delete val="1"/>
        <c:axPos val="b"/>
        <c:tickLblPos val="nextTo"/>
        <c:crossAx val="107657088"/>
        <c:crosses val="autoZero"/>
        <c:auto val="1"/>
        <c:lblAlgn val="ctr"/>
        <c:lblOffset val="100"/>
      </c:catAx>
      <c:valAx>
        <c:axId val="107657088"/>
        <c:scaling>
          <c:orientation val="minMax"/>
          <c:max val="1"/>
          <c:min val="0"/>
        </c:scaling>
        <c:axPos val="r"/>
        <c:numFmt formatCode="0.0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7655552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3.6995930447650981E-4"/>
          <c:y val="3.2467532467532617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6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Ratios!$Z$9</c:f>
              <c:strCache>
                <c:ptCount val="1"/>
                <c:pt idx="0">
                  <c:v>1 person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Ratios!$Z$10:$Z$14</c:f>
              <c:numCache>
                <c:formatCode>0</c:formatCode>
                <c:ptCount val="5"/>
                <c:pt idx="0">
                  <c:v>40</c:v>
                </c:pt>
                <c:pt idx="1">
                  <c:v>231</c:v>
                </c:pt>
                <c:pt idx="2">
                  <c:v>269</c:v>
                </c:pt>
                <c:pt idx="3">
                  <c:v>294</c:v>
                </c:pt>
                <c:pt idx="4">
                  <c:v>138</c:v>
                </c:pt>
              </c:numCache>
            </c:numRef>
          </c:val>
        </c:ser>
        <c:ser>
          <c:idx val="1"/>
          <c:order val="1"/>
          <c:tx>
            <c:strRef>
              <c:f>Ratios!$AA$9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Ratios!$AA$10:$AA$14</c:f>
              <c:numCache>
                <c:formatCode>0</c:formatCode>
                <c:ptCount val="5"/>
                <c:pt idx="0">
                  <c:v>187</c:v>
                </c:pt>
                <c:pt idx="1">
                  <c:v>1041</c:v>
                </c:pt>
                <c:pt idx="2">
                  <c:v>1138</c:v>
                </c:pt>
                <c:pt idx="3">
                  <c:v>802</c:v>
                </c:pt>
                <c:pt idx="4">
                  <c:v>597</c:v>
                </c:pt>
              </c:numCache>
            </c:numRef>
          </c:val>
        </c:ser>
        <c:ser>
          <c:idx val="2"/>
          <c:order val="2"/>
          <c:tx>
            <c:strRef>
              <c:f>Ratios!$AB$9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Ratios!$AB$10:$AB$14</c:f>
              <c:numCache>
                <c:formatCode>0</c:formatCode>
                <c:ptCount val="5"/>
                <c:pt idx="0">
                  <c:v>88</c:v>
                </c:pt>
                <c:pt idx="1">
                  <c:v>558</c:v>
                </c:pt>
                <c:pt idx="2">
                  <c:v>593</c:v>
                </c:pt>
                <c:pt idx="3">
                  <c:v>365</c:v>
                </c:pt>
                <c:pt idx="4">
                  <c:v>276</c:v>
                </c:pt>
              </c:numCache>
            </c:numRef>
          </c:val>
        </c:ser>
        <c:ser>
          <c:idx val="3"/>
          <c:order val="3"/>
          <c:tx>
            <c:strRef>
              <c:f>Ratios!$AC$9</c:f>
              <c:strCache>
                <c:ptCount val="1"/>
                <c:pt idx="0">
                  <c:v>greater than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Ratios!$AC$10:$AC$14</c:f>
              <c:numCache>
                <c:formatCode>0</c:formatCode>
                <c:ptCount val="5"/>
                <c:pt idx="0">
                  <c:v>956</c:v>
                </c:pt>
                <c:pt idx="1">
                  <c:v>1052</c:v>
                </c:pt>
                <c:pt idx="2">
                  <c:v>3404</c:v>
                </c:pt>
                <c:pt idx="3">
                  <c:v>1242</c:v>
                </c:pt>
                <c:pt idx="4">
                  <c:v>759</c:v>
                </c:pt>
              </c:numCache>
            </c:numRef>
          </c:val>
        </c:ser>
        <c:axId val="108156800"/>
        <c:axId val="108158336"/>
      </c:barChart>
      <c:barChart>
        <c:barDir val="col"/>
        <c:grouping val="clustered"/>
        <c:ser>
          <c:idx val="6"/>
          <c:order val="4"/>
          <c:tx>
            <c:strRef>
              <c:f>Ratios!$AD$9</c:f>
              <c:strCache>
                <c:ptCount val="1"/>
                <c:pt idx="0">
                  <c:v>SHEU 1 person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Ratios!$AD$10:$AD$14</c:f>
              <c:numCache>
                <c:formatCode>0</c:formatCode>
                <c:ptCount val="5"/>
                <c:pt idx="0">
                  <c:v>228.63050377447897</c:v>
                </c:pt>
                <c:pt idx="1">
                  <c:v>403.10529479103968</c:v>
                </c:pt>
                <c:pt idx="2">
                  <c:v>750.12393317357089</c:v>
                </c:pt>
                <c:pt idx="3">
                  <c:v>431.97083346765612</c:v>
                </c:pt>
                <c:pt idx="4">
                  <c:v>296.07889960259405</c:v>
                </c:pt>
              </c:numCache>
            </c:numRef>
          </c:val>
        </c:ser>
        <c:ser>
          <c:idx val="7"/>
          <c:order val="5"/>
          <c:tx>
            <c:strRef>
              <c:f>Ratios!$AE$9</c:f>
              <c:strCache>
                <c:ptCount val="1"/>
                <c:pt idx="0">
                  <c:v>SHEU 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Ratios!$AE$10:$AE$14</c:f>
              <c:numCache>
                <c:formatCode>0</c:formatCode>
                <c:ptCount val="5"/>
                <c:pt idx="0">
                  <c:v>547.33851863073414</c:v>
                </c:pt>
                <c:pt idx="1">
                  <c:v>1274.6636500857035</c:v>
                </c:pt>
                <c:pt idx="2">
                  <c:v>1998.4864049979892</c:v>
                </c:pt>
                <c:pt idx="3">
                  <c:v>1032.755389320839</c:v>
                </c:pt>
                <c:pt idx="4">
                  <c:v>749.9104243840618</c:v>
                </c:pt>
              </c:numCache>
            </c:numRef>
          </c:val>
        </c:ser>
        <c:ser>
          <c:idx val="8"/>
          <c:order val="6"/>
          <c:tx>
            <c:strRef>
              <c:f>Ratios!$AF$9</c:f>
              <c:strCache>
                <c:ptCount val="1"/>
                <c:pt idx="0">
                  <c:v>SHEU 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Ratios!$AF$10:$AF$14</c:f>
              <c:numCache>
                <c:formatCode>0</c:formatCode>
                <c:ptCount val="5"/>
                <c:pt idx="0">
                  <c:v>248.10727147788288</c:v>
                </c:pt>
                <c:pt idx="1">
                  <c:v>461.89214559481644</c:v>
                </c:pt>
                <c:pt idx="2">
                  <c:v>836.84756177653458</c:v>
                </c:pt>
                <c:pt idx="3">
                  <c:v>571.16621346548698</c:v>
                </c:pt>
                <c:pt idx="4">
                  <c:v>295.69356975666483</c:v>
                </c:pt>
              </c:numCache>
            </c:numRef>
          </c:val>
        </c:ser>
        <c:ser>
          <c:idx val="9"/>
          <c:order val="7"/>
          <c:tx>
            <c:strRef>
              <c:f>Ratios!$AG$9</c:f>
              <c:strCache>
                <c:ptCount val="1"/>
                <c:pt idx="0">
                  <c:v>SHEU &gt;=4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Ratios!$Y$10:$Y$14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Ratios!$AG$10:$AG$14</c:f>
              <c:numCache>
                <c:formatCode>0</c:formatCode>
                <c:ptCount val="5"/>
                <c:pt idx="0">
                  <c:v>357.41153607971427</c:v>
                </c:pt>
                <c:pt idx="1">
                  <c:v>1017.1669316319708</c:v>
                </c:pt>
                <c:pt idx="2">
                  <c:v>2097.1316421167867</c:v>
                </c:pt>
                <c:pt idx="3">
                  <c:v>845.03223439242731</c:v>
                </c:pt>
                <c:pt idx="4">
                  <c:v>556.48704147904903</c:v>
                </c:pt>
              </c:numCache>
            </c:numRef>
          </c:val>
        </c:ser>
        <c:axId val="108177280"/>
        <c:axId val="108178816"/>
      </c:barChart>
      <c:catAx>
        <c:axId val="10815680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8158336"/>
        <c:crosses val="autoZero"/>
        <c:auto val="1"/>
        <c:lblAlgn val="ctr"/>
        <c:lblOffset val="100"/>
        <c:tickLblSkip val="1"/>
        <c:tickMarkSkip val="1"/>
      </c:catAx>
      <c:valAx>
        <c:axId val="108158336"/>
        <c:scaling>
          <c:orientation val="minMax"/>
          <c:max val="40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84"/>
            </c:manualLayout>
          </c:layout>
        </c:title>
        <c:numFmt formatCode="#,##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8156800"/>
        <c:crosses val="autoZero"/>
        <c:crossBetween val="between"/>
        <c:majorUnit val="1000"/>
        <c:dispUnits>
          <c:builtInUnit val="thousands"/>
          <c:dispUnitsLbl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108177280"/>
        <c:scaling>
          <c:orientation val="minMax"/>
        </c:scaling>
        <c:delete val="1"/>
        <c:axPos val="b"/>
        <c:tickLblPos val="nextTo"/>
        <c:crossAx val="108178816"/>
        <c:crosses val="autoZero"/>
        <c:auto val="1"/>
        <c:lblAlgn val="ctr"/>
        <c:lblOffset val="100"/>
      </c:catAx>
      <c:valAx>
        <c:axId val="108178816"/>
        <c:scaling>
          <c:orientation val="minMax"/>
          <c:max val="4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8177280"/>
        <c:crosses val="max"/>
        <c:crossBetween val="between"/>
        <c:majorUnit val="1000"/>
      </c:valAx>
      <c:spPr>
        <a:ln>
          <a:solidFill>
            <a:srgbClr val="000000"/>
          </a:solidFill>
        </a:ln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3.6995930447650981E-4"/>
          <c:y val="3.2467532467532617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2240259740259741"/>
          <c:w val="0.8161302256751769"/>
          <c:h val="0.57738095238095233"/>
        </c:manualLayout>
      </c:layout>
      <c:barChart>
        <c:barDir val="col"/>
        <c:grouping val="clustered"/>
        <c:ser>
          <c:idx val="0"/>
          <c:order val="0"/>
          <c:tx>
            <c:strRef>
              <c:f>Ratios!$CP$2</c:f>
              <c:strCache>
                <c:ptCount val="1"/>
                <c:pt idx="0">
                  <c:v>Air Furnace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Ratios!$CP$3:$CP$8</c:f>
              <c:numCache>
                <c:formatCode>0.00</c:formatCode>
                <c:ptCount val="6"/>
                <c:pt idx="0">
                  <c:v>0.42271054340766401</c:v>
                </c:pt>
                <c:pt idx="1">
                  <c:v>0.32628840838887985</c:v>
                </c:pt>
                <c:pt idx="2">
                  <c:v>0.84999496289331411</c:v>
                </c:pt>
                <c:pt idx="3">
                  <c:v>0.94915617695623267</c:v>
                </c:pt>
                <c:pt idx="4">
                  <c:v>0.89200050232324501</c:v>
                </c:pt>
                <c:pt idx="5">
                  <c:v>0.68803011879386711</c:v>
                </c:pt>
              </c:numCache>
            </c:numRef>
          </c:val>
        </c:ser>
        <c:ser>
          <c:idx val="1"/>
          <c:order val="1"/>
          <c:tx>
            <c:strRef>
              <c:f>Ratios!$CQ$2</c:f>
              <c:strCache>
                <c:ptCount val="1"/>
                <c:pt idx="0">
                  <c:v>Electric Baseboard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Ratios!$CQ$3:$CQ$8</c:f>
              <c:numCache>
                <c:formatCode>0.00</c:formatCode>
                <c:ptCount val="6"/>
                <c:pt idx="0">
                  <c:v>0.28122970339900411</c:v>
                </c:pt>
                <c:pt idx="1">
                  <c:v>0.61095756787514222</c:v>
                </c:pt>
                <c:pt idx="2">
                  <c:v>6.7665133147520068E-2</c:v>
                </c:pt>
                <c:pt idx="3">
                  <c:v>1.8720648467823214E-2</c:v>
                </c:pt>
                <c:pt idx="4">
                  <c:v>5.1236970990832603E-2</c:v>
                </c:pt>
                <c:pt idx="5">
                  <c:v>0.20596200477606447</c:v>
                </c:pt>
              </c:numCache>
            </c:numRef>
          </c:val>
        </c:ser>
        <c:ser>
          <c:idx val="2"/>
          <c:order val="2"/>
          <c:tx>
            <c:strRef>
              <c:f>Ratios!$CR$2</c:f>
              <c:strCache>
                <c:ptCount val="1"/>
                <c:pt idx="0">
                  <c:v>Wood Stove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Ratios!$CR$3:$CR$8</c:f>
              <c:numCache>
                <c:formatCode>0.00</c:formatCode>
                <c:ptCount val="6"/>
                <c:pt idx="0">
                  <c:v>1.2773327560077938E-2</c:v>
                </c:pt>
                <c:pt idx="1">
                  <c:v>7.1533084051373756E-3</c:v>
                </c:pt>
                <c:pt idx="2">
                  <c:v>8.8317270559790453E-3</c:v>
                </c:pt>
                <c:pt idx="3">
                  <c:v>3.4310466836789396E-4</c:v>
                </c:pt>
                <c:pt idx="4">
                  <c:v>4.5209092050734652E-3</c:v>
                </c:pt>
                <c:pt idx="5">
                  <c:v>6.7244753789271446E-3</c:v>
                </c:pt>
              </c:numCache>
            </c:numRef>
          </c:val>
        </c:ser>
        <c:ser>
          <c:idx val="3"/>
          <c:order val="3"/>
          <c:tx>
            <c:strRef>
              <c:f>Ratios!$CS$2</c:f>
              <c:strCache>
                <c:ptCount val="1"/>
                <c:pt idx="0">
                  <c:v>Water Boiler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Ratios!$CS$3:$CS$8</c:f>
              <c:numCache>
                <c:formatCode>0.00</c:formatCode>
                <c:ptCount val="6"/>
                <c:pt idx="0">
                  <c:v>0.27614202208270189</c:v>
                </c:pt>
                <c:pt idx="1">
                  <c:v>5.0398309218013332E-2</c:v>
                </c:pt>
                <c:pt idx="2">
                  <c:v>7.0956042848987544E-2</c:v>
                </c:pt>
                <c:pt idx="3">
                  <c:v>3.0815088027791478E-2</c:v>
                </c:pt>
                <c:pt idx="4">
                  <c:v>5.1236970990832603E-2</c:v>
                </c:pt>
                <c:pt idx="5">
                  <c:v>9.5909686633665364E-2</c:v>
                </c:pt>
              </c:numCache>
            </c:numRef>
          </c:val>
        </c:ser>
        <c:ser>
          <c:idx val="4"/>
          <c:order val="4"/>
          <c:tx>
            <c:strRef>
              <c:f>Ratios!$CT$2</c:f>
              <c:strCache>
                <c:ptCount val="1"/>
                <c:pt idx="0">
                  <c:v>Electric Radiant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Ratios!$CT$3:$CT$8</c:f>
              <c:numCache>
                <c:formatCode>0.00</c:formatCode>
                <c:ptCount val="6"/>
                <c:pt idx="0">
                  <c:v>6.7114093959731542E-3</c:v>
                </c:pt>
                <c:pt idx="1">
                  <c:v>4.9314474611174336E-3</c:v>
                </c:pt>
                <c:pt idx="2">
                  <c:v>2.4178112092414117E-3</c:v>
                </c:pt>
                <c:pt idx="3">
                  <c:v>9.6498187978470186E-4</c:v>
                </c:pt>
                <c:pt idx="4">
                  <c:v>8.7906567876428485E-4</c:v>
                </c:pt>
                <c:pt idx="5">
                  <c:v>3.1809431249761972E-3</c:v>
                </c:pt>
              </c:numCache>
            </c:numRef>
          </c:val>
        </c:ser>
        <c:ser>
          <c:idx val="5"/>
          <c:order val="5"/>
          <c:tx>
            <c:strRef>
              <c:f>Ratios!$CU$2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Ratios!$CU$3:$CU$8</c:f>
              <c:numCache>
                <c:formatCode>0.00</c:formatCode>
                <c:ptCount val="6"/>
                <c:pt idx="0">
                  <c:v>4.3299415457891317E-4</c:v>
                </c:pt>
                <c:pt idx="1">
                  <c:v>2.7095865170974912E-4</c:v>
                </c:pt>
                <c:pt idx="2">
                  <c:v>1.3432284495785621E-4</c:v>
                </c:pt>
                <c:pt idx="3">
                  <c:v>0</c:v>
                </c:pt>
                <c:pt idx="4">
                  <c:v>1.255808112520407E-4</c:v>
                </c:pt>
                <c:pt idx="5">
                  <c:v>1.9277129249971182E-4</c:v>
                </c:pt>
              </c:numCache>
            </c:numRef>
          </c:val>
        </c:ser>
        <c:axId val="108243584"/>
        <c:axId val="108249472"/>
      </c:barChart>
      <c:barChart>
        <c:barDir val="col"/>
        <c:grouping val="clustered"/>
        <c:ser>
          <c:idx val="6"/>
          <c:order val="6"/>
          <c:tx>
            <c:strRef>
              <c:f>Ratios!$CV$2</c:f>
              <c:strCache>
                <c:ptCount val="1"/>
                <c:pt idx="0">
                  <c:v>SHEU Air Furnace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Ratios!$CV$3:$CV$8</c:f>
              <c:numCache>
                <c:formatCode>0.00</c:formatCode>
                <c:ptCount val="6"/>
                <c:pt idx="0">
                  <c:v>0.39334113631489942</c:v>
                </c:pt>
                <c:pt idx="1">
                  <c:v>0.20794504403665862</c:v>
                </c:pt>
                <c:pt idx="2">
                  <c:v>0.91020840010325532</c:v>
                </c:pt>
                <c:pt idx="3">
                  <c:v>0.97186111363082517</c:v>
                </c:pt>
                <c:pt idx="4">
                  <c:v>0.72887828484162509</c:v>
                </c:pt>
                <c:pt idx="5">
                  <c:v>0.67850135679277457</c:v>
                </c:pt>
              </c:numCache>
            </c:numRef>
          </c:val>
        </c:ser>
        <c:ser>
          <c:idx val="7"/>
          <c:order val="7"/>
          <c:tx>
            <c:strRef>
              <c:f>Ratios!$CW$2</c:f>
              <c:strCache>
                <c:ptCount val="1"/>
                <c:pt idx="0">
                  <c:v>SHEU Electric Baseboard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Ratios!$CW$3:$CW$8</c:f>
              <c:numCache>
                <c:formatCode>0.00</c:formatCode>
                <c:ptCount val="6"/>
                <c:pt idx="0">
                  <c:v>0.30299626060244084</c:v>
                </c:pt>
                <c:pt idx="1">
                  <c:v>0.66081932983226843</c:v>
                </c:pt>
                <c:pt idx="2">
                  <c:v>4.277919250986819E-2</c:v>
                </c:pt>
                <c:pt idx="3">
                  <c:v>2.8138886369174852E-2</c:v>
                </c:pt>
                <c:pt idx="4">
                  <c:v>0.10747442291048533</c:v>
                </c:pt>
                <c:pt idx="5">
                  <c:v>0.1774215141331425</c:v>
                </c:pt>
              </c:numCache>
            </c:numRef>
          </c:val>
        </c:ser>
        <c:ser>
          <c:idx val="8"/>
          <c:order val="8"/>
          <c:tx>
            <c:strRef>
              <c:f>Ratios!$CX$2</c:f>
              <c:strCache>
                <c:ptCount val="1"/>
                <c:pt idx="0">
                  <c:v>SHEU Wood Stove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Ratios!$CX$3:$CX$8</c:f>
              <c:numCache>
                <c:formatCode>0.00</c:formatCode>
                <c:ptCount val="6"/>
                <c:pt idx="0">
                  <c:v>0.1178301235461811</c:v>
                </c:pt>
                <c:pt idx="1">
                  <c:v>0.13123562613107309</c:v>
                </c:pt>
                <c:pt idx="2">
                  <c:v>0</c:v>
                </c:pt>
                <c:pt idx="3">
                  <c:v>0</c:v>
                </c:pt>
                <c:pt idx="4">
                  <c:v>0.10442566742409518</c:v>
                </c:pt>
                <c:pt idx="5">
                  <c:v>5.3385675007142745E-2</c:v>
                </c:pt>
              </c:numCache>
            </c:numRef>
          </c:val>
        </c:ser>
        <c:ser>
          <c:idx val="9"/>
          <c:order val="9"/>
          <c:tx>
            <c:strRef>
              <c:f>Ratios!$CY$2</c:f>
              <c:strCache>
                <c:ptCount val="1"/>
                <c:pt idx="0">
                  <c:v>SHEU Water Boiler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Ratios!$CY$3:$CY$8</c:f>
              <c:numCache>
                <c:formatCode>0.00</c:formatCode>
                <c:ptCount val="6"/>
                <c:pt idx="0">
                  <c:v>0.18583247953647861</c:v>
                </c:pt>
                <c:pt idx="1">
                  <c:v>0</c:v>
                </c:pt>
                <c:pt idx="2">
                  <c:v>4.7012407386876565E-2</c:v>
                </c:pt>
                <c:pt idx="3">
                  <c:v>0</c:v>
                </c:pt>
                <c:pt idx="4">
                  <c:v>5.9221624823794491E-2</c:v>
                </c:pt>
                <c:pt idx="5">
                  <c:v>5.8325956999881308E-2</c:v>
                </c:pt>
              </c:numCache>
            </c:numRef>
          </c:val>
        </c:ser>
        <c:ser>
          <c:idx val="10"/>
          <c:order val="10"/>
          <c:tx>
            <c:strRef>
              <c:f>Ratios!$CZ$2</c:f>
              <c:strCache>
                <c:ptCount val="1"/>
                <c:pt idx="0">
                  <c:v>SHEU Electric Radiant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Ratios!$CZ$3:$CZ$8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Ratios!$DA$2</c:f>
              <c:strCache>
                <c:ptCount val="1"/>
                <c:pt idx="0">
                  <c:v>SHEU Other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Ratios!$CO$3:$CO$8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Ratios!$DA$3:$DA$8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3.2365497067058865E-2</c:v>
                </c:pt>
              </c:numCache>
            </c:numRef>
          </c:val>
        </c:ser>
        <c:axId val="108251392"/>
        <c:axId val="108257280"/>
      </c:barChart>
      <c:catAx>
        <c:axId val="10824358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8249472"/>
        <c:crosses val="autoZero"/>
        <c:auto val="1"/>
        <c:lblAlgn val="ctr"/>
        <c:lblOffset val="100"/>
        <c:tickLblSkip val="1"/>
        <c:tickMarkSkip val="1"/>
      </c:catAx>
      <c:valAx>
        <c:axId val="108249472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48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8243584"/>
        <c:crosses val="autoZero"/>
        <c:crossBetween val="between"/>
        <c:majorUnit val="0.25"/>
      </c:valAx>
      <c:catAx>
        <c:axId val="108251392"/>
        <c:scaling>
          <c:orientation val="minMax"/>
        </c:scaling>
        <c:delete val="1"/>
        <c:axPos val="b"/>
        <c:tickLblPos val="nextTo"/>
        <c:crossAx val="108257280"/>
        <c:crosses val="autoZero"/>
        <c:auto val="1"/>
        <c:lblAlgn val="ctr"/>
        <c:lblOffset val="100"/>
      </c:catAx>
      <c:valAx>
        <c:axId val="108257280"/>
        <c:scaling>
          <c:orientation val="minMax"/>
          <c:max val="1"/>
          <c:min val="0"/>
        </c:scaling>
        <c:axPos val="r"/>
        <c:numFmt formatCode="0.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8251392"/>
        <c:crosses val="max"/>
        <c:crossBetween val="between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981E-4"/>
          <c:y val="3.2467532467532617E-3"/>
          <c:w val="0.99815020347761751"/>
          <c:h val="0.11796536796536797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2240259740259741"/>
          <c:w val="0.8161302256751769"/>
          <c:h val="0.57738095238095233"/>
        </c:manualLayout>
      </c:layout>
      <c:barChart>
        <c:barDir val="col"/>
        <c:grouping val="clustered"/>
        <c:ser>
          <c:idx val="0"/>
          <c:order val="0"/>
          <c:tx>
            <c:strRef>
              <c:f>Ratios!$CP$9</c:f>
              <c:strCache>
                <c:ptCount val="1"/>
                <c:pt idx="0">
                  <c:v>Air Furnace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Ratios!$CP$10:$CP$14</c:f>
              <c:numCache>
                <c:formatCode>0</c:formatCode>
                <c:ptCount val="5"/>
                <c:pt idx="0">
                  <c:v>584</c:v>
                </c:pt>
                <c:pt idx="1">
                  <c:v>685</c:v>
                </c:pt>
                <c:pt idx="2">
                  <c:v>4728</c:v>
                </c:pt>
                <c:pt idx="3">
                  <c:v>2499</c:v>
                </c:pt>
                <c:pt idx="4">
                  <c:v>1370</c:v>
                </c:pt>
              </c:numCache>
            </c:numRef>
          </c:val>
        </c:ser>
        <c:ser>
          <c:idx val="1"/>
          <c:order val="1"/>
          <c:tx>
            <c:strRef>
              <c:f>Ratios!$CQ$9</c:f>
              <c:strCache>
                <c:ptCount val="1"/>
                <c:pt idx="0">
                  <c:v>Electric Baseboard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Ratios!$CQ$10:$CQ$14</c:f>
              <c:numCache>
                <c:formatCode>0</c:formatCode>
                <c:ptCount val="5"/>
                <c:pt idx="0">
                  <c:v>374</c:v>
                </c:pt>
                <c:pt idx="1">
                  <c:v>2009</c:v>
                </c:pt>
                <c:pt idx="2">
                  <c:v>390</c:v>
                </c:pt>
                <c:pt idx="3">
                  <c:v>125</c:v>
                </c:pt>
                <c:pt idx="4">
                  <c:v>258</c:v>
                </c:pt>
              </c:numCache>
            </c:numRef>
          </c:val>
        </c:ser>
        <c:ser>
          <c:idx val="2"/>
          <c:order val="2"/>
          <c:tx>
            <c:strRef>
              <c:f>Ratios!$CR$9</c:f>
              <c:strCache>
                <c:ptCount val="1"/>
                <c:pt idx="0">
                  <c:v>Wood Stove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Ratios!$CR$10:$CR$14</c:f>
              <c:numCache>
                <c:formatCode>0</c:formatCode>
                <c:ptCount val="5"/>
                <c:pt idx="0">
                  <c:v>87</c:v>
                </c:pt>
                <c:pt idx="1">
                  <c:v>111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</c:numCache>
            </c:numRef>
          </c:val>
        </c:ser>
        <c:ser>
          <c:idx val="3"/>
          <c:order val="3"/>
          <c:tx>
            <c:strRef>
              <c:f>Ratios!$CS$9</c:f>
              <c:strCache>
                <c:ptCount val="1"/>
                <c:pt idx="0">
                  <c:v>Water Boiler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Ratios!$CS$10:$CS$14</c:f>
              <c:numCache>
                <c:formatCode>0</c:formatCode>
                <c:ptCount val="5"/>
                <c:pt idx="0">
                  <c:v>214</c:v>
                </c:pt>
                <c:pt idx="1">
                  <c:v>53</c:v>
                </c:pt>
                <c:pt idx="2">
                  <c:v>274</c:v>
                </c:pt>
                <c:pt idx="3">
                  <c:v>76</c:v>
                </c:pt>
                <c:pt idx="4">
                  <c:v>106</c:v>
                </c:pt>
              </c:numCache>
            </c:numRef>
          </c:val>
        </c:ser>
        <c:ser>
          <c:idx val="4"/>
          <c:order val="4"/>
          <c:tx>
            <c:strRef>
              <c:f>Ratios!$CT$9</c:f>
              <c:strCache>
                <c:ptCount val="1"/>
                <c:pt idx="0">
                  <c:v>Electric Radiant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Ratios!$CT$10:$CT$14</c:f>
              <c:numCache>
                <c:formatCode>0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Ratios!$CU$9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Ratios!$CU$10:$CU$14</c:f>
              <c:numCache>
                <c:formatCode>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8580864"/>
        <c:axId val="108582400"/>
      </c:barChart>
      <c:barChart>
        <c:barDir val="col"/>
        <c:grouping val="clustered"/>
        <c:ser>
          <c:idx val="6"/>
          <c:order val="6"/>
          <c:tx>
            <c:strRef>
              <c:f>Ratios!$CV$9</c:f>
              <c:strCache>
                <c:ptCount val="1"/>
                <c:pt idx="0">
                  <c:v>SHEU Air Furnace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Ratios!$CV$10:$CV$14</c:f>
              <c:numCache>
                <c:formatCode>0</c:formatCode>
                <c:ptCount val="5"/>
                <c:pt idx="0">
                  <c:v>543.39599284277631</c:v>
                </c:pt>
                <c:pt idx="1">
                  <c:v>656.44674207247658</c:v>
                </c:pt>
                <c:pt idx="2">
                  <c:v>5172.3407355263653</c:v>
                </c:pt>
                <c:pt idx="3">
                  <c:v>2799.8586587009377</c:v>
                </c:pt>
                <c:pt idx="4">
                  <c:v>1383.5348467228198</c:v>
                </c:pt>
              </c:numCache>
            </c:numRef>
          </c:val>
        </c:ser>
        <c:ser>
          <c:idx val="7"/>
          <c:order val="7"/>
          <c:tx>
            <c:strRef>
              <c:f>Ratios!$CW$9</c:f>
              <c:strCache>
                <c:ptCount val="1"/>
                <c:pt idx="0">
                  <c:v>SHEU Electric Baseboard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Ratios!$CW$10:$CW$14</c:f>
              <c:numCache>
                <c:formatCode>0</c:formatCode>
                <c:ptCount val="5"/>
                <c:pt idx="0">
                  <c:v>418.58564654651207</c:v>
                </c:pt>
                <c:pt idx="1">
                  <c:v>2086.0929779621802</c:v>
                </c:pt>
                <c:pt idx="2">
                  <c:v>243.09659197455727</c:v>
                </c:pt>
                <c:pt idx="3">
                  <c:v>81.066011945471786</c:v>
                </c:pt>
                <c:pt idx="4">
                  <c:v>204.00471837405755</c:v>
                </c:pt>
              </c:numCache>
            </c:numRef>
          </c:val>
        </c:ser>
        <c:ser>
          <c:idx val="8"/>
          <c:order val="8"/>
          <c:tx>
            <c:strRef>
              <c:f>Ratios!$CX$9</c:f>
              <c:strCache>
                <c:ptCount val="1"/>
                <c:pt idx="0">
                  <c:v>SHEU Wood Stove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Ratios!$CX$10:$CX$14</c:f>
              <c:numCache>
                <c:formatCode>0</c:formatCode>
                <c:ptCount val="5"/>
                <c:pt idx="0">
                  <c:v>162.78088168206355</c:v>
                </c:pt>
                <c:pt idx="1">
                  <c:v>414.28830206887386</c:v>
                </c:pt>
                <c:pt idx="2">
                  <c:v>0</c:v>
                </c:pt>
                <c:pt idx="3">
                  <c:v>0</c:v>
                </c:pt>
                <c:pt idx="4">
                  <c:v>198.2176623699475</c:v>
                </c:pt>
              </c:numCache>
            </c:numRef>
          </c:val>
        </c:ser>
        <c:ser>
          <c:idx val="9"/>
          <c:order val="9"/>
          <c:tx>
            <c:strRef>
              <c:f>Ratios!$CY$9</c:f>
              <c:strCache>
                <c:ptCount val="1"/>
                <c:pt idx="0">
                  <c:v>SHEU Water Boiler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Ratios!$CY$10:$CY$14</c:f>
              <c:numCache>
                <c:formatCode>0</c:formatCode>
                <c:ptCount val="5"/>
                <c:pt idx="0">
                  <c:v>256.72530889145816</c:v>
                </c:pt>
                <c:pt idx="1">
                  <c:v>0</c:v>
                </c:pt>
                <c:pt idx="2">
                  <c:v>267.15221456395858</c:v>
                </c:pt>
                <c:pt idx="3">
                  <c:v>0</c:v>
                </c:pt>
                <c:pt idx="4">
                  <c:v>112.4127077555455</c:v>
                </c:pt>
              </c:numCache>
            </c:numRef>
          </c:val>
        </c:ser>
        <c:ser>
          <c:idx val="10"/>
          <c:order val="10"/>
          <c:tx>
            <c:strRef>
              <c:f>Ratios!$CZ$9</c:f>
              <c:strCache>
                <c:ptCount val="1"/>
                <c:pt idx="0">
                  <c:v>SHEU Electric Radiant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Ratios!$CZ$10:$CZ$14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Ratios!$DA$9</c:f>
              <c:strCache>
                <c:ptCount val="1"/>
                <c:pt idx="0">
                  <c:v>SHEU Other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Ratios!$CO$10:$CO$14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Ratios!$DA$10:$DA$14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8871680"/>
        <c:axId val="108873216"/>
      </c:barChart>
      <c:catAx>
        <c:axId val="10858086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8582400"/>
        <c:crosses val="autoZero"/>
        <c:auto val="1"/>
        <c:lblAlgn val="ctr"/>
        <c:lblOffset val="100"/>
        <c:tickLblSkip val="1"/>
        <c:tickMarkSkip val="1"/>
      </c:catAx>
      <c:valAx>
        <c:axId val="108582400"/>
        <c:scaling>
          <c:orientation val="minMax"/>
          <c:max val="60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84"/>
            </c:manualLayout>
          </c:layout>
        </c:title>
        <c:numFmt formatCode="#,##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8580864"/>
        <c:crosses val="autoZero"/>
        <c:crossBetween val="between"/>
        <c:majorUnit val="1000"/>
        <c:dispUnits>
          <c:builtInUnit val="thousands"/>
          <c:dispUnitsLbl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108871680"/>
        <c:scaling>
          <c:orientation val="minMax"/>
        </c:scaling>
        <c:delete val="1"/>
        <c:axPos val="b"/>
        <c:tickLblPos val="nextTo"/>
        <c:crossAx val="108873216"/>
        <c:crosses val="autoZero"/>
        <c:auto val="1"/>
        <c:lblAlgn val="ctr"/>
        <c:lblOffset val="100"/>
      </c:catAx>
      <c:valAx>
        <c:axId val="108873216"/>
        <c:scaling>
          <c:orientation val="minMax"/>
          <c:max val="6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8871680"/>
        <c:crosses val="max"/>
        <c:crossBetween val="between"/>
        <c:majorUnit val="1000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981E-4"/>
          <c:y val="3.2467532467532617E-3"/>
          <c:w val="0.99815020347761751"/>
          <c:h val="0.11580086580086554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2319644839067705"/>
          <c:y val="0.19426406926406928"/>
          <c:w val="0.86200517943026267"/>
          <c:h val="0.66612554112554123"/>
        </c:manualLayout>
      </c:layout>
      <c:barChart>
        <c:barDir val="col"/>
        <c:grouping val="clustered"/>
        <c:ser>
          <c:idx val="0"/>
          <c:order val="0"/>
          <c:tx>
            <c:strRef>
              <c:f>Ratios!$M$9</c:f>
              <c:strCache>
                <c:ptCount val="1"/>
                <c:pt idx="0">
                  <c:v>pre 1946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Ratios!$M$10:$M$14</c:f>
              <c:numCache>
                <c:formatCode>0</c:formatCode>
                <c:ptCount val="5"/>
                <c:pt idx="0">
                  <c:v>230</c:v>
                </c:pt>
                <c:pt idx="1">
                  <c:v>206</c:v>
                </c:pt>
                <c:pt idx="2">
                  <c:v>806</c:v>
                </c:pt>
                <c:pt idx="3">
                  <c:v>499</c:v>
                </c:pt>
                <c:pt idx="4">
                  <c:v>195</c:v>
                </c:pt>
              </c:numCache>
            </c:numRef>
          </c:val>
        </c:ser>
        <c:ser>
          <c:idx val="1"/>
          <c:order val="1"/>
          <c:tx>
            <c:strRef>
              <c:f>Ratios!$N$9</c:f>
              <c:strCache>
                <c:ptCount val="1"/>
                <c:pt idx="0">
                  <c:v>1946–1969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Ratios!$N$10:$N$14</c:f>
              <c:numCache>
                <c:formatCode>0</c:formatCode>
                <c:ptCount val="5"/>
                <c:pt idx="0">
                  <c:v>297</c:v>
                </c:pt>
                <c:pt idx="1">
                  <c:v>756</c:v>
                </c:pt>
                <c:pt idx="2">
                  <c:v>1855</c:v>
                </c:pt>
                <c:pt idx="3">
                  <c:v>768</c:v>
                </c:pt>
                <c:pt idx="4">
                  <c:v>527</c:v>
                </c:pt>
              </c:numCache>
            </c:numRef>
          </c:val>
        </c:ser>
        <c:ser>
          <c:idx val="2"/>
          <c:order val="2"/>
          <c:tx>
            <c:strRef>
              <c:f>Ratios!$O$9</c:f>
              <c:strCache>
                <c:ptCount val="1"/>
                <c:pt idx="0">
                  <c:v>1970–1979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Ratios!$O$10:$O$14</c:f>
              <c:numCache>
                <c:formatCode>0</c:formatCode>
                <c:ptCount val="5"/>
                <c:pt idx="0">
                  <c:v>258</c:v>
                </c:pt>
                <c:pt idx="1">
                  <c:v>704</c:v>
                </c:pt>
                <c:pt idx="2">
                  <c:v>855</c:v>
                </c:pt>
                <c:pt idx="3">
                  <c:v>480</c:v>
                </c:pt>
                <c:pt idx="4">
                  <c:v>332</c:v>
                </c:pt>
              </c:numCache>
            </c:numRef>
          </c:val>
        </c:ser>
        <c:ser>
          <c:idx val="3"/>
          <c:order val="3"/>
          <c:tx>
            <c:strRef>
              <c:f>Ratios!$P$9</c:f>
              <c:strCache>
                <c:ptCount val="1"/>
                <c:pt idx="0">
                  <c:v>1980–1989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Ratios!$P$10:$P$14</c:f>
              <c:numCache>
                <c:formatCode>0</c:formatCode>
                <c:ptCount val="5"/>
                <c:pt idx="0">
                  <c:v>243</c:v>
                </c:pt>
                <c:pt idx="1">
                  <c:v>630</c:v>
                </c:pt>
                <c:pt idx="2">
                  <c:v>805</c:v>
                </c:pt>
                <c:pt idx="3">
                  <c:v>414</c:v>
                </c:pt>
                <c:pt idx="4">
                  <c:v>410</c:v>
                </c:pt>
              </c:numCache>
            </c:numRef>
          </c:val>
        </c:ser>
        <c:ser>
          <c:idx val="4"/>
          <c:order val="4"/>
          <c:tx>
            <c:strRef>
              <c:f>Ratios!$Q$9</c:f>
              <c:strCache>
                <c:ptCount val="1"/>
                <c:pt idx="0">
                  <c:v>1990–2003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Ratios!$Q$10:$Q$14</c:f>
              <c:numCache>
                <c:formatCode>0</c:formatCode>
                <c:ptCount val="5"/>
                <c:pt idx="0">
                  <c:v>243</c:v>
                </c:pt>
                <c:pt idx="1">
                  <c:v>586</c:v>
                </c:pt>
                <c:pt idx="2">
                  <c:v>1083</c:v>
                </c:pt>
                <c:pt idx="3">
                  <c:v>542</c:v>
                </c:pt>
                <c:pt idx="4">
                  <c:v>306</c:v>
                </c:pt>
              </c:numCache>
            </c:numRef>
          </c:val>
        </c:ser>
        <c:ser>
          <c:idx val="5"/>
          <c:order val="5"/>
          <c:tx>
            <c:strRef>
              <c:f>Ratios!$R$9</c:f>
              <c:strCache>
                <c:ptCount val="1"/>
                <c:pt idx="0">
                  <c:v>post 2003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Ratios!$R$10:$R$14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73995392"/>
        <c:axId val="73996928"/>
      </c:barChart>
      <c:barChart>
        <c:barDir val="col"/>
        <c:grouping val="clustered"/>
        <c:ser>
          <c:idx val="6"/>
          <c:order val="6"/>
          <c:tx>
            <c:strRef>
              <c:f>Ratios!$S$9</c:f>
              <c:strCache>
                <c:ptCount val="1"/>
                <c:pt idx="0">
                  <c:v>SHEU &lt;1946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Ratios!$S$10:$S$14</c:f>
              <c:numCache>
                <c:formatCode>0</c:formatCode>
                <c:ptCount val="5"/>
                <c:pt idx="0">
                  <c:v>304.09845362078931</c:v>
                </c:pt>
                <c:pt idx="1">
                  <c:v>334.45349621461145</c:v>
                </c:pt>
                <c:pt idx="2">
                  <c:v>864.23815989789625</c:v>
                </c:pt>
                <c:pt idx="3">
                  <c:v>498.97628008041255</c:v>
                </c:pt>
                <c:pt idx="4">
                  <c:v>190.77594633352362</c:v>
                </c:pt>
              </c:numCache>
            </c:numRef>
          </c:val>
        </c:ser>
        <c:ser>
          <c:idx val="7"/>
          <c:order val="7"/>
          <c:tx>
            <c:strRef>
              <c:f>Ratios!$T$9</c:f>
              <c:strCache>
                <c:ptCount val="1"/>
                <c:pt idx="0">
                  <c:v>SHEU 1946-1969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Ratios!$T$10:$T$14</c:f>
              <c:numCache>
                <c:formatCode>0</c:formatCode>
                <c:ptCount val="5"/>
                <c:pt idx="0">
                  <c:v>303.97892838696453</c:v>
                </c:pt>
                <c:pt idx="1">
                  <c:v>759.79120450972948</c:v>
                </c:pt>
                <c:pt idx="2">
                  <c:v>1942.5112831843037</c:v>
                </c:pt>
                <c:pt idx="3">
                  <c:v>872.99541634149352</c:v>
                </c:pt>
                <c:pt idx="4">
                  <c:v>504.44262741390867</c:v>
                </c:pt>
              </c:numCache>
            </c:numRef>
          </c:val>
        </c:ser>
        <c:ser>
          <c:idx val="8"/>
          <c:order val="8"/>
          <c:tx>
            <c:strRef>
              <c:f>Ratios!$U$9</c:f>
              <c:strCache>
                <c:ptCount val="1"/>
                <c:pt idx="0">
                  <c:v>SHEU 1970-1979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Ratios!$U$10:$U$14</c:f>
              <c:numCache>
                <c:formatCode>0</c:formatCode>
                <c:ptCount val="5"/>
                <c:pt idx="0">
                  <c:v>282.59964376771882</c:v>
                </c:pt>
                <c:pt idx="1">
                  <c:v>814.57664282021551</c:v>
                </c:pt>
                <c:pt idx="2">
                  <c:v>862.75118478536911</c:v>
                </c:pt>
                <c:pt idx="3">
                  <c:v>542.44111146864554</c:v>
                </c:pt>
                <c:pt idx="4">
                  <c:v>323.68435038417948</c:v>
                </c:pt>
              </c:numCache>
            </c:numRef>
          </c:val>
        </c:ser>
        <c:ser>
          <c:idx val="9"/>
          <c:order val="9"/>
          <c:tx>
            <c:strRef>
              <c:f>Ratios!$V$9</c:f>
              <c:strCache>
                <c:ptCount val="1"/>
                <c:pt idx="0">
                  <c:v>SHEU 1980-1989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Ratios!$V$10:$V$14</c:f>
              <c:numCache>
                <c:formatCode>0</c:formatCode>
                <c:ptCount val="5"/>
                <c:pt idx="0">
                  <c:v>242.23881437371136</c:v>
                </c:pt>
                <c:pt idx="1">
                  <c:v>642.16515264061434</c:v>
                </c:pt>
                <c:pt idx="2">
                  <c:v>947.33513468237231</c:v>
                </c:pt>
                <c:pt idx="3">
                  <c:v>416.28763529204389</c:v>
                </c:pt>
                <c:pt idx="4">
                  <c:v>402.69242216567591</c:v>
                </c:pt>
              </c:numCache>
            </c:numRef>
          </c:val>
        </c:ser>
        <c:ser>
          <c:idx val="10"/>
          <c:order val="10"/>
          <c:tx>
            <c:strRef>
              <c:f>Ratios!$W$9</c:f>
              <c:strCache>
                <c:ptCount val="1"/>
                <c:pt idx="0">
                  <c:v>SHEU 1990-2003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Ratios!$W$10:$W$14</c:f>
              <c:numCache>
                <c:formatCode>0</c:formatCode>
                <c:ptCount val="5"/>
                <c:pt idx="0">
                  <c:v>248.57198981362632</c:v>
                </c:pt>
                <c:pt idx="1">
                  <c:v>605.84152591835971</c:v>
                </c:pt>
                <c:pt idx="2">
                  <c:v>1065.7537795149403</c:v>
                </c:pt>
                <c:pt idx="3">
                  <c:v>550.22422746381335</c:v>
                </c:pt>
                <c:pt idx="4">
                  <c:v>476.57458892508242</c:v>
                </c:pt>
              </c:numCache>
            </c:numRef>
          </c:val>
        </c:ser>
        <c:ser>
          <c:idx val="11"/>
          <c:order val="11"/>
          <c:tx>
            <c:strRef>
              <c:f>Ratios!$X$9</c:f>
              <c:strCache>
                <c:ptCount val="1"/>
                <c:pt idx="0">
                  <c:v>SHEU &gt;=2004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Ratios!$X$10:$X$14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74003584"/>
        <c:axId val="74005120"/>
      </c:barChart>
      <c:catAx>
        <c:axId val="7399539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3996928"/>
        <c:crosses val="autoZero"/>
        <c:auto val="1"/>
        <c:lblAlgn val="ctr"/>
        <c:lblOffset val="100"/>
        <c:tickLblSkip val="1"/>
        <c:tickMarkSkip val="1"/>
      </c:catAx>
      <c:valAx>
        <c:axId val="73996928"/>
        <c:scaling>
          <c:orientation val="minMax"/>
          <c:max val="20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5.9193488716241241E-3"/>
              <c:y val="0.42911255411255417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3995392"/>
        <c:crosses val="autoZero"/>
        <c:crossBetween val="between"/>
        <c:majorUnit val="500"/>
        <c:dispUnits>
          <c:builtInUnit val="thousands"/>
          <c:dispUnitsLbl/>
        </c:dispUnits>
      </c:valAx>
      <c:catAx>
        <c:axId val="74003584"/>
        <c:scaling>
          <c:orientation val="minMax"/>
        </c:scaling>
        <c:delete val="1"/>
        <c:axPos val="b"/>
        <c:tickLblPos val="nextTo"/>
        <c:crossAx val="74005120"/>
        <c:crosses val="autoZero"/>
        <c:auto val="1"/>
        <c:lblAlgn val="ctr"/>
        <c:lblOffset val="100"/>
      </c:catAx>
      <c:valAx>
        <c:axId val="74005120"/>
        <c:scaling>
          <c:orientation val="minMax"/>
          <c:max val="2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74003584"/>
        <c:crosses val="max"/>
        <c:crossBetween val="between"/>
        <c:majorUnit val="500"/>
      </c:valAx>
      <c:spPr>
        <a:ln>
          <a:solidFill>
            <a:srgbClr val="000000"/>
          </a:solidFill>
        </a:ln>
      </c:spPr>
    </c:plotArea>
    <c:legend>
      <c:legendPos val="t"/>
      <c:legendEntry>
        <c:idx val="10"/>
        <c:delete val="1"/>
      </c:legendEntry>
      <c:legendEntry>
        <c:idx val="11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</c:legend>
    <c:plotVisOnly val="1"/>
    <c:dispBlanksAs val="gap"/>
  </c:chart>
  <c:spPr>
    <a:ln>
      <a:noFill/>
    </a:ln>
  </c:spPr>
  <c:txPr>
    <a:bodyPr/>
    <a:lstStyle/>
    <a:p>
      <a:pPr>
        <a:defRPr sz="1600"/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6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Ratios!$BR$2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Ratios!$BR$3:$BR$8</c:f>
              <c:numCache>
                <c:formatCode>0.00</c:formatCode>
                <c:ptCount val="6"/>
                <c:pt idx="0">
                  <c:v>7.0361550119073394E-3</c:v>
                </c:pt>
                <c:pt idx="1">
                  <c:v>1.224733105728066E-2</c:v>
                </c:pt>
                <c:pt idx="2">
                  <c:v>5.6751401994694249E-3</c:v>
                </c:pt>
                <c:pt idx="3">
                  <c:v>6.0043316964381449E-3</c:v>
                </c:pt>
                <c:pt idx="4">
                  <c:v>2.888358658796936E-3</c:v>
                </c:pt>
                <c:pt idx="5">
                  <c:v>6.7702633247785013E-3</c:v>
                </c:pt>
              </c:numCache>
            </c:numRef>
          </c:val>
        </c:ser>
        <c:ser>
          <c:idx val="1"/>
          <c:order val="1"/>
          <c:tx>
            <c:strRef>
              <c:f>Ratios!$BS$2</c:f>
              <c:strCache>
                <c:ptCount val="1"/>
                <c:pt idx="0">
                  <c:v>57–93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Ratios!$BS$3:$BS$8</c:f>
              <c:numCache>
                <c:formatCode>0.00</c:formatCode>
                <c:ptCount val="6"/>
                <c:pt idx="0">
                  <c:v>0.18066681099805151</c:v>
                </c:pt>
                <c:pt idx="1">
                  <c:v>0.28223053162087464</c:v>
                </c:pt>
                <c:pt idx="2">
                  <c:v>0.17512340911380503</c:v>
                </c:pt>
                <c:pt idx="3">
                  <c:v>0.22462633757210559</c:v>
                </c:pt>
                <c:pt idx="4">
                  <c:v>0.16564109004144167</c:v>
                </c:pt>
                <c:pt idx="5">
                  <c:v>0.20565763586925573</c:v>
                </c:pt>
              </c:numCache>
            </c:numRef>
          </c:val>
        </c:ser>
        <c:ser>
          <c:idx val="2"/>
          <c:order val="2"/>
          <c:tx>
            <c:strRef>
              <c:f>Ratios!$BT$2</c:f>
              <c:strCache>
                <c:ptCount val="1"/>
                <c:pt idx="0">
                  <c:v>94–139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Ratios!$BT$3:$BT$8</c:f>
              <c:numCache>
                <c:formatCode>0.00</c:formatCode>
                <c:ptCount val="6"/>
                <c:pt idx="0">
                  <c:v>0.43634985927689979</c:v>
                </c:pt>
                <c:pt idx="1">
                  <c:v>0.40687151140735922</c:v>
                </c:pt>
                <c:pt idx="2">
                  <c:v>0.39134960878471409</c:v>
                </c:pt>
                <c:pt idx="3">
                  <c:v>0.46941007441082494</c:v>
                </c:pt>
                <c:pt idx="4">
                  <c:v>0.41868642471430367</c:v>
                </c:pt>
                <c:pt idx="5">
                  <c:v>0.42453349571882038</c:v>
                </c:pt>
              </c:numCache>
            </c:numRef>
          </c:val>
        </c:ser>
        <c:ser>
          <c:idx val="3"/>
          <c:order val="3"/>
          <c:tx>
            <c:strRef>
              <c:f>Ratios!$BU$2</c:f>
              <c:strCache>
                <c:ptCount val="1"/>
                <c:pt idx="0">
                  <c:v>140–186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Ratios!$BU$3:$BU$8</c:f>
              <c:numCache>
                <c:formatCode>0.00</c:formatCode>
                <c:ptCount val="6"/>
                <c:pt idx="0">
                  <c:v>0.22006927906473261</c:v>
                </c:pt>
                <c:pt idx="1">
                  <c:v>0.18170487183655773</c:v>
                </c:pt>
                <c:pt idx="2">
                  <c:v>0.2331508781355989</c:v>
                </c:pt>
                <c:pt idx="3">
                  <c:v>0.18630583492376643</c:v>
                </c:pt>
                <c:pt idx="4">
                  <c:v>0.20783624262212733</c:v>
                </c:pt>
                <c:pt idx="5">
                  <c:v>0.20581342131655661</c:v>
                </c:pt>
              </c:numCache>
            </c:numRef>
          </c:val>
        </c:ser>
        <c:ser>
          <c:idx val="4"/>
          <c:order val="4"/>
          <c:tx>
            <c:strRef>
              <c:f>Ratios!$BV$2</c:f>
              <c:strCache>
                <c:ptCount val="1"/>
                <c:pt idx="0">
                  <c:v>187–231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Ratios!$BV$3:$BV$8</c:f>
              <c:numCache>
                <c:formatCode>0.00</c:formatCode>
                <c:ptCount val="6"/>
                <c:pt idx="0">
                  <c:v>0.10413509417622863</c:v>
                </c:pt>
                <c:pt idx="1">
                  <c:v>7.7981899962065795E-2</c:v>
                </c:pt>
                <c:pt idx="2">
                  <c:v>0.12683434635145571</c:v>
                </c:pt>
                <c:pt idx="3">
                  <c:v>7.8399416722063769E-2</c:v>
                </c:pt>
                <c:pt idx="4">
                  <c:v>0.13449704885093558</c:v>
                </c:pt>
                <c:pt idx="5">
                  <c:v>0.10436956121254989</c:v>
                </c:pt>
              </c:numCache>
            </c:numRef>
          </c:val>
        </c:ser>
        <c:ser>
          <c:idx val="5"/>
          <c:order val="5"/>
          <c:tx>
            <c:strRef>
              <c:f>Ratios!$BW$2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Ratios!$BW$3:$BW$8</c:f>
              <c:numCache>
                <c:formatCode>0.00</c:formatCode>
                <c:ptCount val="6"/>
                <c:pt idx="0">
                  <c:v>5.1742801472180126E-2</c:v>
                </c:pt>
                <c:pt idx="1">
                  <c:v>3.8963854115861916E-2</c:v>
                </c:pt>
                <c:pt idx="2">
                  <c:v>6.7866617414956851E-2</c:v>
                </c:pt>
                <c:pt idx="3">
                  <c:v>3.5254004674801109E-2</c:v>
                </c:pt>
                <c:pt idx="4">
                  <c:v>7.0450835112394833E-2</c:v>
                </c:pt>
                <c:pt idx="5">
                  <c:v>5.2855622558038974E-2</c:v>
                </c:pt>
              </c:numCache>
            </c:numRef>
          </c:val>
        </c:ser>
        <c:axId val="109012480"/>
        <c:axId val="109014016"/>
      </c:barChart>
      <c:barChart>
        <c:barDir val="col"/>
        <c:grouping val="clustered"/>
        <c:ser>
          <c:idx val="6"/>
          <c:order val="6"/>
          <c:tx>
            <c:strRef>
              <c:f>Ratios!$BX$2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Ratios!$BX$3:$BX$8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3.0764597807337851E-2</c:v>
                </c:pt>
              </c:numCache>
            </c:numRef>
          </c:val>
        </c:ser>
        <c:ser>
          <c:idx val="7"/>
          <c:order val="7"/>
          <c:tx>
            <c:strRef>
              <c:f>Ratios!$BY$2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Ratios!$BY$3:$BY$8</c:f>
              <c:numCache>
                <c:formatCode>0.000</c:formatCode>
                <c:ptCount val="6"/>
                <c:pt idx="0">
                  <c:v>0.31713231200433706</c:v>
                </c:pt>
                <c:pt idx="1">
                  <c:v>0.38809892126778806</c:v>
                </c:pt>
                <c:pt idx="2">
                  <c:v>0.14840951061709162</c:v>
                </c:pt>
                <c:pt idx="3">
                  <c:v>0.30819507962079118</c:v>
                </c:pt>
                <c:pt idx="4">
                  <c:v>0.16202672407543689</c:v>
                </c:pt>
                <c:pt idx="5">
                  <c:v>0.22524702919160899</c:v>
                </c:pt>
              </c:numCache>
            </c:numRef>
          </c:val>
        </c:ser>
        <c:ser>
          <c:idx val="8"/>
          <c:order val="8"/>
          <c:tx>
            <c:strRef>
              <c:f>Ratios!$BZ$2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Ratios!$BZ$3:$BZ$8</c:f>
              <c:numCache>
                <c:formatCode>0.000</c:formatCode>
                <c:ptCount val="6"/>
                <c:pt idx="0">
                  <c:v>0.48521618928914645</c:v>
                </c:pt>
                <c:pt idx="1">
                  <c:v>0.4230887545739585</c:v>
                </c:pt>
                <c:pt idx="2">
                  <c:v>0.39407503487728807</c:v>
                </c:pt>
                <c:pt idx="3">
                  <c:v>0.48351228317978751</c:v>
                </c:pt>
                <c:pt idx="4">
                  <c:v>0.37283922400383562</c:v>
                </c:pt>
                <c:pt idx="5">
                  <c:v>0.39322821184288936</c:v>
                </c:pt>
              </c:numCache>
            </c:numRef>
          </c:val>
        </c:ser>
        <c:ser>
          <c:idx val="9"/>
          <c:order val="9"/>
          <c:tx>
            <c:strRef>
              <c:f>Ratios!$CA$2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Ratios!$CA$3:$CA$8</c:f>
              <c:numCache>
                <c:formatCode>0.000</c:formatCode>
                <c:ptCount val="6"/>
                <c:pt idx="0">
                  <c:v>0.19765149870651655</c:v>
                </c:pt>
                <c:pt idx="1">
                  <c:v>0.18881232415825347</c:v>
                </c:pt>
                <c:pt idx="2">
                  <c:v>0.24694869692558585</c:v>
                </c:pt>
                <c:pt idx="3">
                  <c:v>0.2082926371994212</c:v>
                </c:pt>
                <c:pt idx="4">
                  <c:v>0.20677673129917151</c:v>
                </c:pt>
                <c:pt idx="5">
                  <c:v>0.20416268561421924</c:v>
                </c:pt>
              </c:numCache>
            </c:numRef>
          </c:val>
        </c:ser>
        <c:ser>
          <c:idx val="10"/>
          <c:order val="10"/>
          <c:tx>
            <c:strRef>
              <c:f>Ratios!$CB$2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Ratios!$CB$3:$CB$8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9.776168494012738E-2</c:v>
                </c:pt>
                <c:pt idx="3">
                  <c:v>0</c:v>
                </c:pt>
                <c:pt idx="4">
                  <c:v>0.10860046920467253</c:v>
                </c:pt>
                <c:pt idx="5">
                  <c:v>6.911992979731188E-2</c:v>
                </c:pt>
              </c:numCache>
            </c:numRef>
          </c:val>
        </c:ser>
        <c:ser>
          <c:idx val="11"/>
          <c:order val="11"/>
          <c:tx>
            <c:strRef>
              <c:f>Ratios!$CC$2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Ratios!$CC$3:$CC$8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0.11280507263990708</c:v>
                </c:pt>
                <c:pt idx="3">
                  <c:v>0</c:v>
                </c:pt>
                <c:pt idx="4">
                  <c:v>0.14975685141688336</c:v>
                </c:pt>
                <c:pt idx="5">
                  <c:v>7.7477545746632695E-2</c:v>
                </c:pt>
              </c:numCache>
            </c:numRef>
          </c:val>
        </c:ser>
        <c:axId val="109020288"/>
        <c:axId val="109021824"/>
      </c:barChart>
      <c:catAx>
        <c:axId val="10901248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9014016"/>
        <c:crosses val="autoZero"/>
        <c:auto val="1"/>
        <c:lblAlgn val="ctr"/>
        <c:lblOffset val="100"/>
        <c:tickLblSkip val="1"/>
        <c:tickMarkSkip val="1"/>
      </c:catAx>
      <c:valAx>
        <c:axId val="109014016"/>
        <c:scaling>
          <c:orientation val="minMax"/>
          <c:max val="0.5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0"/>
              <c:y val="0.18696969696969745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9012480"/>
        <c:crosses val="autoZero"/>
        <c:crossBetween val="between"/>
        <c:majorUnit val="0.1"/>
      </c:valAx>
      <c:catAx>
        <c:axId val="109020288"/>
        <c:scaling>
          <c:orientation val="minMax"/>
        </c:scaling>
        <c:delete val="1"/>
        <c:axPos val="b"/>
        <c:tickLblPos val="nextTo"/>
        <c:crossAx val="109021824"/>
        <c:crosses val="autoZero"/>
        <c:auto val="1"/>
        <c:lblAlgn val="ctr"/>
        <c:lblOffset val="100"/>
      </c:catAx>
      <c:valAx>
        <c:axId val="109021824"/>
        <c:scaling>
          <c:orientation val="minMax"/>
          <c:max val="0.5"/>
          <c:min val="0"/>
        </c:scaling>
        <c:axPos val="r"/>
        <c:numFmt formatCode="0.0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9020288"/>
        <c:crosses val="max"/>
        <c:crossBetween val="between"/>
        <c:majorUnit val="0.1"/>
      </c:val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965E-4"/>
          <c:y val="3.2467532467532613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hart>
    <c:plotArea>
      <c:layout>
        <c:manualLayout>
          <c:layoutTarget val="inner"/>
          <c:xMode val="edge"/>
          <c:yMode val="edge"/>
          <c:x val="0.16907140214576399"/>
          <c:y val="0.20292207792207792"/>
          <c:w val="0.81613022567517679"/>
          <c:h val="0.59686147186147187"/>
        </c:manualLayout>
      </c:layout>
      <c:barChart>
        <c:barDir val="col"/>
        <c:grouping val="clustered"/>
        <c:ser>
          <c:idx val="0"/>
          <c:order val="0"/>
          <c:tx>
            <c:strRef>
              <c:f>Ratios!$BR$9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Ratios!$BR$10:$BR$14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Ratios!$BS$9</c:f>
              <c:strCache>
                <c:ptCount val="1"/>
                <c:pt idx="0">
                  <c:v>57–93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Ratios!$BS$10:$BS$14</c:f>
              <c:numCache>
                <c:formatCode>0</c:formatCode>
                <c:ptCount val="5"/>
                <c:pt idx="0">
                  <c:v>346</c:v>
                </c:pt>
                <c:pt idx="1">
                  <c:v>1074</c:v>
                </c:pt>
                <c:pt idx="2">
                  <c:v>855</c:v>
                </c:pt>
                <c:pt idx="3">
                  <c:v>746</c:v>
                </c:pt>
                <c:pt idx="4">
                  <c:v>312</c:v>
                </c:pt>
              </c:numCache>
            </c:numRef>
          </c:val>
        </c:ser>
        <c:ser>
          <c:idx val="2"/>
          <c:order val="2"/>
          <c:tx>
            <c:strRef>
              <c:f>Ratios!$BT$9</c:f>
              <c:strCache>
                <c:ptCount val="1"/>
                <c:pt idx="0">
                  <c:v>94–139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Ratios!$BT$10:$BT$14</c:f>
              <c:numCache>
                <c:formatCode>0</c:formatCode>
                <c:ptCount val="5"/>
                <c:pt idx="0">
                  <c:v>655</c:v>
                </c:pt>
                <c:pt idx="1">
                  <c:v>1286</c:v>
                </c:pt>
                <c:pt idx="2">
                  <c:v>2223</c:v>
                </c:pt>
                <c:pt idx="3">
                  <c:v>1368</c:v>
                </c:pt>
                <c:pt idx="4">
                  <c:v>674</c:v>
                </c:pt>
              </c:numCache>
            </c:numRef>
          </c:val>
        </c:ser>
        <c:ser>
          <c:idx val="3"/>
          <c:order val="3"/>
          <c:tx>
            <c:strRef>
              <c:f>Ratios!$BU$9</c:f>
              <c:strCache>
                <c:ptCount val="1"/>
                <c:pt idx="0">
                  <c:v>140–186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Ratios!$BU$10:$BU$14</c:f>
              <c:numCache>
                <c:formatCode>0</c:formatCode>
                <c:ptCount val="5"/>
                <c:pt idx="0">
                  <c:v>270</c:v>
                </c:pt>
                <c:pt idx="1">
                  <c:v>522</c:v>
                </c:pt>
                <c:pt idx="2">
                  <c:v>1129</c:v>
                </c:pt>
                <c:pt idx="3">
                  <c:v>589</c:v>
                </c:pt>
                <c:pt idx="4">
                  <c:v>324</c:v>
                </c:pt>
              </c:numCache>
            </c:numRef>
          </c:val>
        </c:ser>
        <c:ser>
          <c:idx val="4"/>
          <c:order val="4"/>
          <c:tx>
            <c:strRef>
              <c:f>Ratios!$BV$9</c:f>
              <c:strCache>
                <c:ptCount val="1"/>
                <c:pt idx="0">
                  <c:v>187–231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Ratios!$BV$10:$BV$14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570</c:v>
                </c:pt>
                <c:pt idx="3">
                  <c:v>0</c:v>
                </c:pt>
                <c:pt idx="4">
                  <c:v>167</c:v>
                </c:pt>
              </c:numCache>
            </c:numRef>
          </c:val>
        </c:ser>
        <c:ser>
          <c:idx val="5"/>
          <c:order val="5"/>
          <c:tx>
            <c:strRef>
              <c:f>Ratios!$BW$9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Ratios!$BW$10:$BW$14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627</c:v>
                </c:pt>
                <c:pt idx="3">
                  <c:v>0</c:v>
                </c:pt>
                <c:pt idx="4">
                  <c:v>293</c:v>
                </c:pt>
              </c:numCache>
            </c:numRef>
          </c:val>
        </c:ser>
        <c:axId val="109148800"/>
        <c:axId val="109158784"/>
      </c:barChart>
      <c:barChart>
        <c:barDir val="col"/>
        <c:grouping val="clustered"/>
        <c:ser>
          <c:idx val="6"/>
          <c:order val="6"/>
          <c:tx>
            <c:strRef>
              <c:f>Ratios!$BX$9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Ratios!$BX$10:$BX$14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Ratios!$BY$9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Ratios!$BY$10:$BY$14</c:f>
              <c:numCache>
                <c:formatCode>0</c:formatCode>
                <c:ptCount val="5"/>
                <c:pt idx="0">
                  <c:v>438.11442952196046</c:v>
                </c:pt>
                <c:pt idx="1">
                  <c:v>1225.1615500063051</c:v>
                </c:pt>
                <c:pt idx="2">
                  <c:v>843.3503329756519</c:v>
                </c:pt>
                <c:pt idx="3">
                  <c:v>887.88680825137169</c:v>
                </c:pt>
                <c:pt idx="4">
                  <c:v>307.55425634256488</c:v>
                </c:pt>
              </c:numCache>
            </c:numRef>
          </c:val>
        </c:ser>
        <c:ser>
          <c:idx val="8"/>
          <c:order val="8"/>
          <c:tx>
            <c:strRef>
              <c:f>Ratios!$BZ$9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Ratios!$BZ$10:$BZ$14</c:f>
              <c:numCache>
                <c:formatCode>0</c:formatCode>
                <c:ptCount val="5"/>
                <c:pt idx="0">
                  <c:v>670.32026040388712</c:v>
                </c:pt>
                <c:pt idx="1">
                  <c:v>1335.6184362759554</c:v>
                </c:pt>
                <c:pt idx="2">
                  <c:v>2239.3666719825305</c:v>
                </c:pt>
                <c:pt idx="3">
                  <c:v>1392.9624651732227</c:v>
                </c:pt>
                <c:pt idx="4">
                  <c:v>707.71220567571936</c:v>
                </c:pt>
              </c:numCache>
            </c:numRef>
          </c:val>
        </c:ser>
        <c:ser>
          <c:idx val="9"/>
          <c:order val="9"/>
          <c:tx>
            <c:strRef>
              <c:f>Ratios!$CA$9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Ratios!$CA$10:$CA$14</c:f>
              <c:numCache>
                <c:formatCode>0</c:formatCode>
                <c:ptCount val="5"/>
                <c:pt idx="0">
                  <c:v>273.0531400369627</c:v>
                </c:pt>
                <c:pt idx="1">
                  <c:v>596.04803582126999</c:v>
                </c:pt>
                <c:pt idx="2">
                  <c:v>1403.3080825758841</c:v>
                </c:pt>
                <c:pt idx="3">
                  <c:v>600.07539722181457</c:v>
                </c:pt>
                <c:pt idx="4">
                  <c:v>392.49737465564181</c:v>
                </c:pt>
              </c:numCache>
            </c:numRef>
          </c:val>
        </c:ser>
        <c:ser>
          <c:idx val="10"/>
          <c:order val="10"/>
          <c:tx>
            <c:strRef>
              <c:f>Ratios!$CB$9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Ratios!$CB$10:$CB$14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555.5395284554096</c:v>
                </c:pt>
                <c:pt idx="3">
                  <c:v>0</c:v>
                </c:pt>
                <c:pt idx="4">
                  <c:v>206.14214559535225</c:v>
                </c:pt>
              </c:numCache>
            </c:numRef>
          </c:val>
        </c:ser>
        <c:ser>
          <c:idx val="11"/>
          <c:order val="11"/>
          <c:tx>
            <c:strRef>
              <c:f>Ratios!$CC$9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Ratios!$CC$10:$CC$14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641.02492607540523</c:v>
                </c:pt>
                <c:pt idx="3">
                  <c:v>0</c:v>
                </c:pt>
                <c:pt idx="4">
                  <c:v>284.26395295309158</c:v>
                </c:pt>
              </c:numCache>
            </c:numRef>
          </c:val>
        </c:ser>
        <c:axId val="109161088"/>
        <c:axId val="109175168"/>
      </c:barChart>
      <c:catAx>
        <c:axId val="10914880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9158784"/>
        <c:crosses val="autoZero"/>
        <c:auto val="1"/>
        <c:lblAlgn val="ctr"/>
        <c:lblOffset val="100"/>
        <c:tickLblSkip val="1"/>
        <c:tickMarkSkip val="1"/>
      </c:catAx>
      <c:valAx>
        <c:axId val="109158784"/>
        <c:scaling>
          <c:orientation val="minMax"/>
          <c:max val="3000"/>
          <c:min val="0"/>
        </c:scaling>
        <c:axPos val="l"/>
        <c:title>
          <c:tx>
            <c:rich>
              <a:bodyPr/>
              <a:lstStyle/>
              <a:p>
                <a:pPr>
                  <a:defRPr sz="2500"/>
                </a:pPr>
                <a:r>
                  <a:rPr lang="en-CA" sz="2500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0"/>
              <c:y val="0.30790043290043373"/>
            </c:manualLayout>
          </c:layout>
        </c:title>
        <c:numFmt formatCode="#,##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 sz="2500"/>
            </a:pPr>
            <a:endParaRPr lang="en-US"/>
          </a:p>
        </c:txPr>
        <c:crossAx val="109148800"/>
        <c:crosses val="autoZero"/>
        <c:crossBetween val="between"/>
        <c:majorUnit val="1000"/>
        <c:dispUnits>
          <c:builtInUnit val="thousands"/>
          <c:dispUnitsLbl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</c:dispUnitsLbl>
        </c:dispUnits>
      </c:valAx>
      <c:catAx>
        <c:axId val="109161088"/>
        <c:scaling>
          <c:orientation val="minMax"/>
        </c:scaling>
        <c:delete val="1"/>
        <c:axPos val="b"/>
        <c:tickLblPos val="nextTo"/>
        <c:crossAx val="109175168"/>
        <c:crosses val="autoZero"/>
        <c:auto val="1"/>
        <c:lblAlgn val="ctr"/>
        <c:lblOffset val="100"/>
      </c:catAx>
      <c:valAx>
        <c:axId val="109175168"/>
        <c:scaling>
          <c:orientation val="minMax"/>
          <c:max val="3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09161088"/>
        <c:crosses val="max"/>
        <c:crossBetween val="between"/>
        <c:majorUnit val="1000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6995930447650965E-4"/>
          <c:y val="3.2467532467532613E-3"/>
          <c:w val="0.99815020347761751"/>
          <c:h val="6.1688311688311702E-2"/>
        </c:manualLayout>
      </c:layout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6611172770995189"/>
          <c:y val="0.23755411255411257"/>
          <c:w val="0.81908990011098781"/>
          <c:h val="0.57305194805194792"/>
        </c:manualLayout>
      </c:layout>
      <c:barChart>
        <c:barDir val="col"/>
        <c:grouping val="clustered"/>
        <c:ser>
          <c:idx val="0"/>
          <c:order val="0"/>
          <c:tx>
            <c:strRef>
              <c:f>Ratios!$M$2</c:f>
              <c:strCache>
                <c:ptCount val="1"/>
                <c:pt idx="0">
                  <c:v>pre 1946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Ratios!$M$3:$M$8</c:f>
              <c:numCache>
                <c:formatCode>0.00</c:formatCode>
                <c:ptCount val="6"/>
                <c:pt idx="0">
                  <c:v>0.2864256332539511</c:v>
                </c:pt>
                <c:pt idx="1">
                  <c:v>0.14561317942881916</c:v>
                </c:pt>
                <c:pt idx="2">
                  <c:v>0.23207629537593608</c:v>
                </c:pt>
                <c:pt idx="3">
                  <c:v>0.13308172324319686</c:v>
                </c:pt>
                <c:pt idx="4">
                  <c:v>0.13211101343714679</c:v>
                </c:pt>
                <c:pt idx="5">
                  <c:v>0.18586156894781003</c:v>
                </c:pt>
              </c:numCache>
            </c:numRef>
          </c:val>
        </c:ser>
        <c:ser>
          <c:idx val="1"/>
          <c:order val="1"/>
          <c:tx>
            <c:strRef>
              <c:f>Ratios!$N$2</c:f>
              <c:strCache>
                <c:ptCount val="1"/>
                <c:pt idx="0">
                  <c:v>1946–1969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Ratios!$N$3:$N$8</c:f>
              <c:numCache>
                <c:formatCode>0.00</c:formatCode>
                <c:ptCount val="6"/>
                <c:pt idx="0">
                  <c:v>0.29714223857977917</c:v>
                </c:pt>
                <c:pt idx="1">
                  <c:v>0.37544030780902832</c:v>
                </c:pt>
                <c:pt idx="2">
                  <c:v>0.34366499882467511</c:v>
                </c:pt>
                <c:pt idx="3">
                  <c:v>0.36980250037527074</c:v>
                </c:pt>
                <c:pt idx="4">
                  <c:v>0.32914730629159866</c:v>
                </c:pt>
                <c:pt idx="5">
                  <c:v>0.34303947037607047</c:v>
                </c:pt>
              </c:numCache>
            </c:numRef>
          </c:val>
        </c:ser>
        <c:ser>
          <c:idx val="2"/>
          <c:order val="2"/>
          <c:tx>
            <c:strRef>
              <c:f>Ratios!$O$2</c:f>
              <c:strCache>
                <c:ptCount val="1"/>
                <c:pt idx="0">
                  <c:v>1970–1979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Ratios!$O$3:$O$8</c:f>
              <c:numCache>
                <c:formatCode>0.00</c:formatCode>
                <c:ptCount val="6"/>
                <c:pt idx="0">
                  <c:v>0.23338384931803421</c:v>
                </c:pt>
                <c:pt idx="1">
                  <c:v>0.28358532487942339</c:v>
                </c:pt>
                <c:pt idx="2">
                  <c:v>0.19167869975486082</c:v>
                </c:pt>
                <c:pt idx="3">
                  <c:v>0.29277550232667854</c:v>
                </c:pt>
                <c:pt idx="4">
                  <c:v>0.32600778601029762</c:v>
                </c:pt>
                <c:pt idx="5">
                  <c:v>0.26548623245785896</c:v>
                </c:pt>
              </c:numCache>
            </c:numRef>
          </c:val>
        </c:ser>
        <c:ser>
          <c:idx val="3"/>
          <c:order val="3"/>
          <c:tx>
            <c:strRef>
              <c:f>Ratios!$P$2</c:f>
              <c:strCache>
                <c:ptCount val="1"/>
                <c:pt idx="0">
                  <c:v>1980–1989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Ratios!$P$3:$P$8</c:f>
              <c:numCache>
                <c:formatCode>0.00</c:formatCode>
                <c:ptCount val="6"/>
                <c:pt idx="0">
                  <c:v>0.11734141589088547</c:v>
                </c:pt>
                <c:pt idx="1">
                  <c:v>0.14317455156343142</c:v>
                </c:pt>
                <c:pt idx="2">
                  <c:v>0.17948890157493536</c:v>
                </c:pt>
                <c:pt idx="3">
                  <c:v>0.14815688460961121</c:v>
                </c:pt>
                <c:pt idx="4">
                  <c:v>0.160492276780108</c:v>
                </c:pt>
                <c:pt idx="5">
                  <c:v>0.14973080608379433</c:v>
                </c:pt>
              </c:numCache>
            </c:numRef>
          </c:val>
        </c:ser>
        <c:ser>
          <c:idx val="4"/>
          <c:order val="4"/>
          <c:tx>
            <c:strRef>
              <c:f>Ratios!$Q$2</c:f>
              <c:strCache>
                <c:ptCount val="1"/>
                <c:pt idx="0">
                  <c:v>1990–2003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Ratios!$Q$3:$Q$8</c:f>
              <c:numCache>
                <c:formatCode>0.00</c:formatCode>
                <c:ptCount val="6"/>
                <c:pt idx="0">
                  <c:v>5.986144187053475E-2</c:v>
                </c:pt>
                <c:pt idx="1">
                  <c:v>4.9639624993226036E-2</c:v>
                </c:pt>
                <c:pt idx="2">
                  <c:v>5.0505389704153934E-2</c:v>
                </c:pt>
                <c:pt idx="3">
                  <c:v>5.3481440181845474E-2</c:v>
                </c:pt>
                <c:pt idx="4">
                  <c:v>5.0734647745824438E-2</c:v>
                </c:pt>
                <c:pt idx="5">
                  <c:v>5.2844508899116939E-2</c:v>
                </c:pt>
              </c:numCache>
            </c:numRef>
          </c:val>
        </c:ser>
        <c:ser>
          <c:idx val="5"/>
          <c:order val="5"/>
          <c:tx>
            <c:strRef>
              <c:f>Ratios!$R$2</c:f>
              <c:strCache>
                <c:ptCount val="1"/>
                <c:pt idx="0">
                  <c:v>post 2003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Ratios!$R$3:$R$8</c:f>
              <c:numCache>
                <c:formatCode>0.00</c:formatCode>
                <c:ptCount val="6"/>
                <c:pt idx="0">
                  <c:v>5.8454210868153283E-3</c:v>
                </c:pt>
                <c:pt idx="1">
                  <c:v>2.5470113260716415E-3</c:v>
                </c:pt>
                <c:pt idx="2">
                  <c:v>2.5857147654387322E-3</c:v>
                </c:pt>
                <c:pt idx="3">
                  <c:v>2.7019492633971651E-3</c:v>
                </c:pt>
                <c:pt idx="4">
                  <c:v>1.5069697350244883E-3</c:v>
                </c:pt>
                <c:pt idx="5">
                  <c:v>3.0374132353494718E-3</c:v>
                </c:pt>
              </c:numCache>
            </c:numRef>
          </c:val>
        </c:ser>
        <c:axId val="77916800"/>
        <c:axId val="77734272"/>
      </c:barChart>
      <c:barChart>
        <c:barDir val="col"/>
        <c:grouping val="clustered"/>
        <c:ser>
          <c:idx val="6"/>
          <c:order val="6"/>
          <c:tx>
            <c:strRef>
              <c:f>Ratios!$S$2</c:f>
              <c:strCache>
                <c:ptCount val="1"/>
                <c:pt idx="0">
                  <c:v>SHEU &lt;1946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Ratios!$S$3:$S$8</c:f>
              <c:numCache>
                <c:formatCode>0.000</c:formatCode>
                <c:ptCount val="6"/>
                <c:pt idx="0">
                  <c:v>0.22012387443831166</c:v>
                </c:pt>
                <c:pt idx="1">
                  <c:v>0.10594606163935111</c:v>
                </c:pt>
                <c:pt idx="2">
                  <c:v>0.15208526913662293</c:v>
                </c:pt>
                <c:pt idx="3" formatCode="0.0000">
                  <c:v>0.17320004412626813</c:v>
                </c:pt>
                <c:pt idx="4">
                  <c:v>0.10050519860919316</c:v>
                </c:pt>
                <c:pt idx="5">
                  <c:v>0.14616950664676737</c:v>
                </c:pt>
              </c:numCache>
            </c:numRef>
          </c:val>
        </c:ser>
        <c:ser>
          <c:idx val="7"/>
          <c:order val="7"/>
          <c:tx>
            <c:strRef>
              <c:f>Ratios!$T$2</c:f>
              <c:strCache>
                <c:ptCount val="1"/>
                <c:pt idx="0">
                  <c:v>SHEU 1946-1969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Ratios!$T$3:$T$8</c:f>
              <c:numCache>
                <c:formatCode>0.000</c:formatCode>
                <c:ptCount val="6"/>
                <c:pt idx="0">
                  <c:v>0.22003735522964951</c:v>
                </c:pt>
                <c:pt idx="1">
                  <c:v>0.24068184873861068</c:v>
                </c:pt>
                <c:pt idx="2">
                  <c:v>0.34183557844624013</c:v>
                </c:pt>
                <c:pt idx="3" formatCode="0.0000">
                  <c:v>0.30302611700902776</c:v>
                </c:pt>
                <c:pt idx="4">
                  <c:v>0.26575208997544963</c:v>
                </c:pt>
                <c:pt idx="5">
                  <c:v>0.29224793406586991</c:v>
                </c:pt>
              </c:numCache>
            </c:numRef>
          </c:val>
        </c:ser>
        <c:ser>
          <c:idx val="8"/>
          <c:order val="8"/>
          <c:tx>
            <c:strRef>
              <c:f>Ratios!$U$2</c:f>
              <c:strCache>
                <c:ptCount val="1"/>
                <c:pt idx="0">
                  <c:v>SHEU 1970-1979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Ratios!$U$3:$U$8</c:f>
              <c:numCache>
                <c:formatCode>0.000</c:formatCode>
                <c:ptCount val="6"/>
                <c:pt idx="0">
                  <c:v>0.2045618047719801</c:v>
                </c:pt>
                <c:pt idx="1">
                  <c:v>0.25803643312739855</c:v>
                </c:pt>
                <c:pt idx="2">
                  <c:v>0.15182359704126569</c:v>
                </c:pt>
                <c:pt idx="3" formatCode="0.0000">
                  <c:v>0.18828715550793451</c:v>
                </c:pt>
                <c:pt idx="4">
                  <c:v>0.17052443217959828</c:v>
                </c:pt>
                <c:pt idx="5">
                  <c:v>0.18840357025010357</c:v>
                </c:pt>
              </c:numCache>
            </c:numRef>
          </c:val>
        </c:ser>
        <c:ser>
          <c:idx val="9"/>
          <c:order val="9"/>
          <c:tx>
            <c:strRef>
              <c:f>Ratios!$V$2</c:f>
              <c:strCache>
                <c:ptCount val="1"/>
                <c:pt idx="0">
                  <c:v>SHEU 1980-1989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Ratios!$V$3:$V$8</c:f>
              <c:numCache>
                <c:formatCode>0.000</c:formatCode>
                <c:ptCount val="6"/>
                <c:pt idx="0">
                  <c:v>0.17534632525878455</c:v>
                </c:pt>
                <c:pt idx="1">
                  <c:v>0.20342101253039183</c:v>
                </c:pt>
                <c:pt idx="2">
                  <c:v>0.16670835147775592</c:v>
                </c:pt>
                <c:pt idx="3">
                  <c:v>0.14449792441072024</c:v>
                </c:pt>
                <c:pt idx="4">
                  <c:v>0.21214771907052707</c:v>
                </c:pt>
                <c:pt idx="5">
                  <c:v>0.17671455950817774</c:v>
                </c:pt>
              </c:numCache>
            </c:numRef>
          </c:val>
        </c:ser>
        <c:ser>
          <c:idx val="10"/>
          <c:order val="10"/>
          <c:tx>
            <c:strRef>
              <c:f>Ratios!$W$2</c:f>
              <c:strCache>
                <c:ptCount val="1"/>
                <c:pt idx="0">
                  <c:v>SHEU 1990-2003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Ratios!$W$3:$W$8</c:f>
              <c:numCache>
                <c:formatCode>0.000</c:formatCode>
                <c:ptCount val="6"/>
                <c:pt idx="0">
                  <c:v>0.17993064030127426</c:v>
                </c:pt>
                <c:pt idx="1">
                  <c:v>0.19191464396424782</c:v>
                </c:pt>
                <c:pt idx="2">
                  <c:v>0.18754720389811538</c:v>
                </c:pt>
                <c:pt idx="3">
                  <c:v>0.19098875894604922</c:v>
                </c:pt>
                <c:pt idx="4">
                  <c:v>0.25107056016523188</c:v>
                </c:pt>
                <c:pt idx="5">
                  <c:v>0.19646442952908147</c:v>
                </c:pt>
              </c:numCache>
            </c:numRef>
          </c:val>
        </c:ser>
        <c:ser>
          <c:idx val="11"/>
          <c:order val="11"/>
          <c:tx>
            <c:strRef>
              <c:f>Ratios!$X$2</c:f>
              <c:strCache>
                <c:ptCount val="1"/>
                <c:pt idx="0">
                  <c:v>SHEU &gt;=2004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Ratios!$L$3:$L$8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Ratios!$X$3:$X$8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77736192"/>
        <c:axId val="77737984"/>
      </c:barChart>
      <c:catAx>
        <c:axId val="7791680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7734272"/>
        <c:crosses val="autoZero"/>
        <c:auto val="1"/>
        <c:lblAlgn val="ctr"/>
        <c:lblOffset val="100"/>
        <c:tickLblSkip val="1"/>
        <c:tickMarkSkip val="1"/>
      </c:catAx>
      <c:valAx>
        <c:axId val="77734272"/>
        <c:scaling>
          <c:orientation val="minMax"/>
          <c:max val="0.5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5.9193488716241241E-3"/>
              <c:y val="0.25811688311688324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7916800"/>
        <c:crosses val="autoZero"/>
        <c:crossBetween val="between"/>
        <c:majorUnit val="0.1"/>
      </c:valAx>
      <c:catAx>
        <c:axId val="77736192"/>
        <c:scaling>
          <c:orientation val="minMax"/>
        </c:scaling>
        <c:delete val="1"/>
        <c:axPos val="b"/>
        <c:tickLblPos val="nextTo"/>
        <c:crossAx val="77737984"/>
        <c:crosses val="autoZero"/>
        <c:auto val="1"/>
        <c:lblAlgn val="ctr"/>
        <c:lblOffset val="100"/>
      </c:catAx>
      <c:valAx>
        <c:axId val="77737984"/>
        <c:scaling>
          <c:orientation val="minMax"/>
          <c:max val="0.5"/>
          <c:min val="0"/>
        </c:scaling>
        <c:axPos val="r"/>
        <c:numFmt formatCode="0.0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77736192"/>
        <c:crosses val="max"/>
        <c:crossBetween val="between"/>
        <c:majorUnit val="0.1"/>
      </c:valAx>
      <c:spPr>
        <a:ln>
          <a:solidFill>
            <a:srgbClr val="000000"/>
          </a:solidFill>
        </a:ln>
      </c:spPr>
    </c:plotArea>
    <c:legend>
      <c:legendPos val="t"/>
      <c:legendEntry>
        <c:idx val="10"/>
        <c:delete val="1"/>
      </c:legendEntry>
      <c:legendEntry>
        <c:idx val="11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</c:legend>
    <c:plotVisOnly val="1"/>
    <c:dispBlanksAs val="gap"/>
  </c:chart>
  <c:spPr>
    <a:ln>
      <a:noFill/>
    </a:ln>
  </c:spPr>
  <c:txPr>
    <a:bodyPr/>
    <a:lstStyle/>
    <a:p>
      <a:pPr>
        <a:defRPr sz="2200"/>
      </a:pPr>
      <a:endParaRPr lang="en-US"/>
    </a:p>
  </c:txPr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6611172770995186"/>
          <c:y val="0.2375541125541126"/>
          <c:w val="0.81908990011098781"/>
          <c:h val="0.57305194805194781"/>
        </c:manualLayout>
      </c:layout>
      <c:barChart>
        <c:barDir val="col"/>
        <c:grouping val="clustered"/>
        <c:ser>
          <c:idx val="0"/>
          <c:order val="0"/>
          <c:tx>
            <c:strRef>
              <c:f>Ratios!$M$9</c:f>
              <c:strCache>
                <c:ptCount val="1"/>
                <c:pt idx="0">
                  <c:v>pre 1946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Ratios!$M$10:$M$14</c:f>
              <c:numCache>
                <c:formatCode>0</c:formatCode>
                <c:ptCount val="5"/>
                <c:pt idx="0">
                  <c:v>230</c:v>
                </c:pt>
                <c:pt idx="1">
                  <c:v>206</c:v>
                </c:pt>
                <c:pt idx="2">
                  <c:v>806</c:v>
                </c:pt>
                <c:pt idx="3">
                  <c:v>499</c:v>
                </c:pt>
                <c:pt idx="4">
                  <c:v>195</c:v>
                </c:pt>
              </c:numCache>
            </c:numRef>
          </c:val>
        </c:ser>
        <c:ser>
          <c:idx val="1"/>
          <c:order val="1"/>
          <c:tx>
            <c:strRef>
              <c:f>Ratios!$N$9</c:f>
              <c:strCache>
                <c:ptCount val="1"/>
                <c:pt idx="0">
                  <c:v>1946–1969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Ratios!$N$10:$N$14</c:f>
              <c:numCache>
                <c:formatCode>0</c:formatCode>
                <c:ptCount val="5"/>
                <c:pt idx="0">
                  <c:v>297</c:v>
                </c:pt>
                <c:pt idx="1">
                  <c:v>756</c:v>
                </c:pt>
                <c:pt idx="2">
                  <c:v>1855</c:v>
                </c:pt>
                <c:pt idx="3">
                  <c:v>768</c:v>
                </c:pt>
                <c:pt idx="4">
                  <c:v>527</c:v>
                </c:pt>
              </c:numCache>
            </c:numRef>
          </c:val>
        </c:ser>
        <c:ser>
          <c:idx val="2"/>
          <c:order val="2"/>
          <c:tx>
            <c:strRef>
              <c:f>Ratios!$O$9</c:f>
              <c:strCache>
                <c:ptCount val="1"/>
                <c:pt idx="0">
                  <c:v>1970–1979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Ratios!$O$10:$O$14</c:f>
              <c:numCache>
                <c:formatCode>0</c:formatCode>
                <c:ptCount val="5"/>
                <c:pt idx="0">
                  <c:v>258</c:v>
                </c:pt>
                <c:pt idx="1">
                  <c:v>704</c:v>
                </c:pt>
                <c:pt idx="2">
                  <c:v>855</c:v>
                </c:pt>
                <c:pt idx="3">
                  <c:v>480</c:v>
                </c:pt>
                <c:pt idx="4">
                  <c:v>332</c:v>
                </c:pt>
              </c:numCache>
            </c:numRef>
          </c:val>
        </c:ser>
        <c:ser>
          <c:idx val="3"/>
          <c:order val="3"/>
          <c:tx>
            <c:strRef>
              <c:f>Ratios!$P$9</c:f>
              <c:strCache>
                <c:ptCount val="1"/>
                <c:pt idx="0">
                  <c:v>1980–1989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Ratios!$P$10:$P$14</c:f>
              <c:numCache>
                <c:formatCode>0</c:formatCode>
                <c:ptCount val="5"/>
                <c:pt idx="0">
                  <c:v>243</c:v>
                </c:pt>
                <c:pt idx="1">
                  <c:v>630</c:v>
                </c:pt>
                <c:pt idx="2">
                  <c:v>805</c:v>
                </c:pt>
                <c:pt idx="3">
                  <c:v>414</c:v>
                </c:pt>
                <c:pt idx="4">
                  <c:v>410</c:v>
                </c:pt>
              </c:numCache>
            </c:numRef>
          </c:val>
        </c:ser>
        <c:ser>
          <c:idx val="4"/>
          <c:order val="4"/>
          <c:tx>
            <c:strRef>
              <c:f>Ratios!$Q$9</c:f>
              <c:strCache>
                <c:ptCount val="1"/>
                <c:pt idx="0">
                  <c:v>1990–2003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Ratios!$Q$10:$Q$14</c:f>
              <c:numCache>
                <c:formatCode>0</c:formatCode>
                <c:ptCount val="5"/>
                <c:pt idx="0">
                  <c:v>243</c:v>
                </c:pt>
                <c:pt idx="1">
                  <c:v>586</c:v>
                </c:pt>
                <c:pt idx="2">
                  <c:v>1083</c:v>
                </c:pt>
                <c:pt idx="3">
                  <c:v>542</c:v>
                </c:pt>
                <c:pt idx="4">
                  <c:v>306</c:v>
                </c:pt>
              </c:numCache>
            </c:numRef>
          </c:val>
        </c:ser>
        <c:ser>
          <c:idx val="5"/>
          <c:order val="5"/>
          <c:tx>
            <c:strRef>
              <c:f>Ratios!$R$9</c:f>
              <c:strCache>
                <c:ptCount val="1"/>
                <c:pt idx="0">
                  <c:v>post 2003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Ratios!$R$10:$R$14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78065664"/>
        <c:axId val="78067200"/>
      </c:barChart>
      <c:barChart>
        <c:barDir val="col"/>
        <c:grouping val="clustered"/>
        <c:ser>
          <c:idx val="6"/>
          <c:order val="6"/>
          <c:tx>
            <c:strRef>
              <c:f>Ratios!$S$9</c:f>
              <c:strCache>
                <c:ptCount val="1"/>
                <c:pt idx="0">
                  <c:v>SHEU &lt;1946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Ratios!$S$10:$S$14</c:f>
              <c:numCache>
                <c:formatCode>0</c:formatCode>
                <c:ptCount val="5"/>
                <c:pt idx="0">
                  <c:v>304.09845362078931</c:v>
                </c:pt>
                <c:pt idx="1">
                  <c:v>334.45349621461145</c:v>
                </c:pt>
                <c:pt idx="2">
                  <c:v>864.23815989789625</c:v>
                </c:pt>
                <c:pt idx="3">
                  <c:v>498.97628008041255</c:v>
                </c:pt>
                <c:pt idx="4">
                  <c:v>190.77594633352362</c:v>
                </c:pt>
              </c:numCache>
            </c:numRef>
          </c:val>
        </c:ser>
        <c:ser>
          <c:idx val="7"/>
          <c:order val="7"/>
          <c:tx>
            <c:strRef>
              <c:f>Ratios!$T$9</c:f>
              <c:strCache>
                <c:ptCount val="1"/>
                <c:pt idx="0">
                  <c:v>SHEU 1946-1969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Ratios!$T$10:$T$14</c:f>
              <c:numCache>
                <c:formatCode>0</c:formatCode>
                <c:ptCount val="5"/>
                <c:pt idx="0">
                  <c:v>303.97892838696453</c:v>
                </c:pt>
                <c:pt idx="1">
                  <c:v>759.79120450972948</c:v>
                </c:pt>
                <c:pt idx="2">
                  <c:v>1942.5112831843037</c:v>
                </c:pt>
                <c:pt idx="3">
                  <c:v>872.99541634149352</c:v>
                </c:pt>
                <c:pt idx="4">
                  <c:v>504.44262741390867</c:v>
                </c:pt>
              </c:numCache>
            </c:numRef>
          </c:val>
        </c:ser>
        <c:ser>
          <c:idx val="8"/>
          <c:order val="8"/>
          <c:tx>
            <c:strRef>
              <c:f>Ratios!$U$9</c:f>
              <c:strCache>
                <c:ptCount val="1"/>
                <c:pt idx="0">
                  <c:v>SHEU 1970-1979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Ratios!$U$10:$U$14</c:f>
              <c:numCache>
                <c:formatCode>0</c:formatCode>
                <c:ptCount val="5"/>
                <c:pt idx="0">
                  <c:v>282.59964376771882</c:v>
                </c:pt>
                <c:pt idx="1">
                  <c:v>814.57664282021551</c:v>
                </c:pt>
                <c:pt idx="2">
                  <c:v>862.75118478536911</c:v>
                </c:pt>
                <c:pt idx="3">
                  <c:v>542.44111146864554</c:v>
                </c:pt>
                <c:pt idx="4">
                  <c:v>323.68435038417948</c:v>
                </c:pt>
              </c:numCache>
            </c:numRef>
          </c:val>
        </c:ser>
        <c:ser>
          <c:idx val="9"/>
          <c:order val="9"/>
          <c:tx>
            <c:strRef>
              <c:f>Ratios!$V$9</c:f>
              <c:strCache>
                <c:ptCount val="1"/>
                <c:pt idx="0">
                  <c:v>SHEU 1980-1989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Ratios!$V$10:$V$14</c:f>
              <c:numCache>
                <c:formatCode>0</c:formatCode>
                <c:ptCount val="5"/>
                <c:pt idx="0">
                  <c:v>242.23881437371136</c:v>
                </c:pt>
                <c:pt idx="1">
                  <c:v>642.16515264061434</c:v>
                </c:pt>
                <c:pt idx="2">
                  <c:v>947.33513468237231</c:v>
                </c:pt>
                <c:pt idx="3">
                  <c:v>416.28763529204389</c:v>
                </c:pt>
                <c:pt idx="4">
                  <c:v>402.69242216567591</c:v>
                </c:pt>
              </c:numCache>
            </c:numRef>
          </c:val>
        </c:ser>
        <c:ser>
          <c:idx val="10"/>
          <c:order val="10"/>
          <c:tx>
            <c:strRef>
              <c:f>Ratios!$W$9</c:f>
              <c:strCache>
                <c:ptCount val="1"/>
                <c:pt idx="0">
                  <c:v>SHEU 1990-2003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Ratios!$W$10:$W$14</c:f>
              <c:numCache>
                <c:formatCode>0</c:formatCode>
                <c:ptCount val="5"/>
                <c:pt idx="0">
                  <c:v>248.57198981362632</c:v>
                </c:pt>
                <c:pt idx="1">
                  <c:v>605.84152591835971</c:v>
                </c:pt>
                <c:pt idx="2">
                  <c:v>1065.7537795149403</c:v>
                </c:pt>
                <c:pt idx="3">
                  <c:v>550.22422746381335</c:v>
                </c:pt>
                <c:pt idx="4">
                  <c:v>476.57458892508242</c:v>
                </c:pt>
              </c:numCache>
            </c:numRef>
          </c:val>
        </c:ser>
        <c:ser>
          <c:idx val="11"/>
          <c:order val="11"/>
          <c:tx>
            <c:strRef>
              <c:f>Ratios!$X$9</c:f>
              <c:strCache>
                <c:ptCount val="1"/>
                <c:pt idx="0">
                  <c:v>SHEU &gt;=2004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Ratios!$L$10:$L$14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Ratios!$X$10:$X$14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78073856"/>
        <c:axId val="78075392"/>
      </c:barChart>
      <c:catAx>
        <c:axId val="7806566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8067200"/>
        <c:crosses val="autoZero"/>
        <c:auto val="1"/>
        <c:lblAlgn val="ctr"/>
        <c:lblOffset val="100"/>
        <c:tickLblSkip val="1"/>
        <c:tickMarkSkip val="1"/>
      </c:catAx>
      <c:valAx>
        <c:axId val="78067200"/>
        <c:scaling>
          <c:orientation val="minMax"/>
          <c:max val="20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5.9193488716241241E-3"/>
              <c:y val="0.35984848484848492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8065664"/>
        <c:crosses val="autoZero"/>
        <c:crossBetween val="between"/>
        <c:majorUnit val="500"/>
        <c:dispUnits>
          <c:builtInUnit val="thousands"/>
          <c:dispUnitsLbl>
            <c:layout/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</c:dispUnitsLbl>
        </c:dispUnits>
      </c:valAx>
      <c:catAx>
        <c:axId val="78073856"/>
        <c:scaling>
          <c:orientation val="minMax"/>
        </c:scaling>
        <c:delete val="1"/>
        <c:axPos val="b"/>
        <c:tickLblPos val="nextTo"/>
        <c:crossAx val="78075392"/>
        <c:crosses val="autoZero"/>
        <c:auto val="1"/>
        <c:lblAlgn val="ctr"/>
        <c:lblOffset val="100"/>
      </c:catAx>
      <c:valAx>
        <c:axId val="78075392"/>
        <c:scaling>
          <c:orientation val="minMax"/>
          <c:max val="2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78073856"/>
        <c:crosses val="max"/>
        <c:crossBetween val="between"/>
        <c:majorUnit val="500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</c:legend>
    <c:plotVisOnly val="1"/>
    <c:dispBlanksAs val="gap"/>
  </c:chart>
  <c:spPr>
    <a:ln>
      <a:noFill/>
    </a:ln>
  </c:spPr>
  <c:txPr>
    <a:bodyPr/>
    <a:lstStyle/>
    <a:p>
      <a:pPr>
        <a:defRPr sz="2200"/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319644839067707"/>
          <c:y val="0.19426406926406928"/>
          <c:w val="0.86200517943026267"/>
          <c:h val="0.66612554112554134"/>
        </c:manualLayout>
      </c:layout>
      <c:barChart>
        <c:barDir val="col"/>
        <c:grouping val="clustered"/>
        <c:ser>
          <c:idx val="0"/>
          <c:order val="0"/>
          <c:tx>
            <c:strRef>
              <c:f>Ratios!$BR$2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Ratios!$BR$3:$BR$8</c:f>
              <c:numCache>
                <c:formatCode>0.00</c:formatCode>
                <c:ptCount val="6"/>
                <c:pt idx="0">
                  <c:v>7.0361550119073394E-3</c:v>
                </c:pt>
                <c:pt idx="1">
                  <c:v>1.224733105728066E-2</c:v>
                </c:pt>
                <c:pt idx="2">
                  <c:v>5.6751401994694249E-3</c:v>
                </c:pt>
                <c:pt idx="3">
                  <c:v>6.0043316964381449E-3</c:v>
                </c:pt>
                <c:pt idx="4">
                  <c:v>2.888358658796936E-3</c:v>
                </c:pt>
                <c:pt idx="5">
                  <c:v>6.7702633247785013E-3</c:v>
                </c:pt>
              </c:numCache>
            </c:numRef>
          </c:val>
        </c:ser>
        <c:ser>
          <c:idx val="1"/>
          <c:order val="1"/>
          <c:tx>
            <c:strRef>
              <c:f>Ratios!$BS$2</c:f>
              <c:strCache>
                <c:ptCount val="1"/>
                <c:pt idx="0">
                  <c:v>57–93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Ratios!$BS$3:$BS$8</c:f>
              <c:numCache>
                <c:formatCode>0.00</c:formatCode>
                <c:ptCount val="6"/>
                <c:pt idx="0">
                  <c:v>0.18066681099805151</c:v>
                </c:pt>
                <c:pt idx="1">
                  <c:v>0.28223053162087464</c:v>
                </c:pt>
                <c:pt idx="2">
                  <c:v>0.17512340911380503</c:v>
                </c:pt>
                <c:pt idx="3">
                  <c:v>0.22462633757210559</c:v>
                </c:pt>
                <c:pt idx="4">
                  <c:v>0.16564109004144167</c:v>
                </c:pt>
                <c:pt idx="5">
                  <c:v>0.20565763586925573</c:v>
                </c:pt>
              </c:numCache>
            </c:numRef>
          </c:val>
        </c:ser>
        <c:ser>
          <c:idx val="2"/>
          <c:order val="2"/>
          <c:tx>
            <c:strRef>
              <c:f>Ratios!$BT$2</c:f>
              <c:strCache>
                <c:ptCount val="1"/>
                <c:pt idx="0">
                  <c:v>94–139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Ratios!$BT$3:$BT$8</c:f>
              <c:numCache>
                <c:formatCode>0.00</c:formatCode>
                <c:ptCount val="6"/>
                <c:pt idx="0">
                  <c:v>0.43634985927689979</c:v>
                </c:pt>
                <c:pt idx="1">
                  <c:v>0.40687151140735922</c:v>
                </c:pt>
                <c:pt idx="2">
                  <c:v>0.39134960878471409</c:v>
                </c:pt>
                <c:pt idx="3">
                  <c:v>0.46941007441082494</c:v>
                </c:pt>
                <c:pt idx="4">
                  <c:v>0.41868642471430367</c:v>
                </c:pt>
                <c:pt idx="5">
                  <c:v>0.42453349571882038</c:v>
                </c:pt>
              </c:numCache>
            </c:numRef>
          </c:val>
        </c:ser>
        <c:ser>
          <c:idx val="3"/>
          <c:order val="3"/>
          <c:tx>
            <c:strRef>
              <c:f>Ratios!$BU$2</c:f>
              <c:strCache>
                <c:ptCount val="1"/>
                <c:pt idx="0">
                  <c:v>140–186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Ratios!$BU$3:$BU$8</c:f>
              <c:numCache>
                <c:formatCode>0.00</c:formatCode>
                <c:ptCount val="6"/>
                <c:pt idx="0">
                  <c:v>0.22006927906473261</c:v>
                </c:pt>
                <c:pt idx="1">
                  <c:v>0.18170487183655773</c:v>
                </c:pt>
                <c:pt idx="2">
                  <c:v>0.2331508781355989</c:v>
                </c:pt>
                <c:pt idx="3">
                  <c:v>0.18630583492376643</c:v>
                </c:pt>
                <c:pt idx="4">
                  <c:v>0.20783624262212733</c:v>
                </c:pt>
                <c:pt idx="5">
                  <c:v>0.20581342131655661</c:v>
                </c:pt>
              </c:numCache>
            </c:numRef>
          </c:val>
        </c:ser>
        <c:ser>
          <c:idx val="4"/>
          <c:order val="4"/>
          <c:tx>
            <c:strRef>
              <c:f>Ratios!$BV$2</c:f>
              <c:strCache>
                <c:ptCount val="1"/>
                <c:pt idx="0">
                  <c:v>187–231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Ratios!$BV$3:$BV$8</c:f>
              <c:numCache>
                <c:formatCode>0.00</c:formatCode>
                <c:ptCount val="6"/>
                <c:pt idx="0">
                  <c:v>0.10413509417622863</c:v>
                </c:pt>
                <c:pt idx="1">
                  <c:v>7.7981899962065795E-2</c:v>
                </c:pt>
                <c:pt idx="2">
                  <c:v>0.12683434635145571</c:v>
                </c:pt>
                <c:pt idx="3">
                  <c:v>7.8399416722063769E-2</c:v>
                </c:pt>
                <c:pt idx="4">
                  <c:v>0.13449704885093558</c:v>
                </c:pt>
                <c:pt idx="5">
                  <c:v>0.10436956121254989</c:v>
                </c:pt>
              </c:numCache>
            </c:numRef>
          </c:val>
        </c:ser>
        <c:ser>
          <c:idx val="5"/>
          <c:order val="5"/>
          <c:tx>
            <c:strRef>
              <c:f>Ratios!$BW$2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Ratios!$BW$3:$BW$8</c:f>
              <c:numCache>
                <c:formatCode>0.00</c:formatCode>
                <c:ptCount val="6"/>
                <c:pt idx="0">
                  <c:v>5.1742801472180126E-2</c:v>
                </c:pt>
                <c:pt idx="1">
                  <c:v>3.8963854115861916E-2</c:v>
                </c:pt>
                <c:pt idx="2">
                  <c:v>6.7866617414956851E-2</c:v>
                </c:pt>
                <c:pt idx="3">
                  <c:v>3.5254004674801109E-2</c:v>
                </c:pt>
                <c:pt idx="4">
                  <c:v>7.0450835112394833E-2</c:v>
                </c:pt>
                <c:pt idx="5">
                  <c:v>5.2855622558038974E-2</c:v>
                </c:pt>
              </c:numCache>
            </c:numRef>
          </c:val>
        </c:ser>
        <c:axId val="78292480"/>
        <c:axId val="78294016"/>
      </c:barChart>
      <c:barChart>
        <c:barDir val="col"/>
        <c:grouping val="clustered"/>
        <c:ser>
          <c:idx val="6"/>
          <c:order val="6"/>
          <c:tx>
            <c:strRef>
              <c:f>Ratios!$BX$2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Ratios!$BX$3:$BX$8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3.0764597807337851E-2</c:v>
                </c:pt>
              </c:numCache>
            </c:numRef>
          </c:val>
        </c:ser>
        <c:ser>
          <c:idx val="7"/>
          <c:order val="7"/>
          <c:tx>
            <c:strRef>
              <c:f>Ratios!$BY$2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Ratios!$BY$3:$BY$8</c:f>
              <c:numCache>
                <c:formatCode>0.000</c:formatCode>
                <c:ptCount val="6"/>
                <c:pt idx="0">
                  <c:v>0.31713231200433706</c:v>
                </c:pt>
                <c:pt idx="1">
                  <c:v>0.38809892126778806</c:v>
                </c:pt>
                <c:pt idx="2">
                  <c:v>0.14840951061709162</c:v>
                </c:pt>
                <c:pt idx="3">
                  <c:v>0.30819507962079118</c:v>
                </c:pt>
                <c:pt idx="4">
                  <c:v>0.16202672407543689</c:v>
                </c:pt>
                <c:pt idx="5">
                  <c:v>0.22524702919160899</c:v>
                </c:pt>
              </c:numCache>
            </c:numRef>
          </c:val>
        </c:ser>
        <c:ser>
          <c:idx val="8"/>
          <c:order val="8"/>
          <c:tx>
            <c:strRef>
              <c:f>Ratios!$BZ$2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Ratios!$BZ$3:$BZ$8</c:f>
              <c:numCache>
                <c:formatCode>0.000</c:formatCode>
                <c:ptCount val="6"/>
                <c:pt idx="0">
                  <c:v>0.48521618928914645</c:v>
                </c:pt>
                <c:pt idx="1">
                  <c:v>0.4230887545739585</c:v>
                </c:pt>
                <c:pt idx="2">
                  <c:v>0.39407503487728807</c:v>
                </c:pt>
                <c:pt idx="3">
                  <c:v>0.48351228317978751</c:v>
                </c:pt>
                <c:pt idx="4">
                  <c:v>0.37283922400383562</c:v>
                </c:pt>
                <c:pt idx="5">
                  <c:v>0.39322821184288936</c:v>
                </c:pt>
              </c:numCache>
            </c:numRef>
          </c:val>
        </c:ser>
        <c:ser>
          <c:idx val="9"/>
          <c:order val="9"/>
          <c:tx>
            <c:strRef>
              <c:f>Ratios!$CA$2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Ratios!$CA$3:$CA$8</c:f>
              <c:numCache>
                <c:formatCode>0.000</c:formatCode>
                <c:ptCount val="6"/>
                <c:pt idx="0">
                  <c:v>0.19765149870651655</c:v>
                </c:pt>
                <c:pt idx="1">
                  <c:v>0.18881232415825347</c:v>
                </c:pt>
                <c:pt idx="2">
                  <c:v>0.24694869692558585</c:v>
                </c:pt>
                <c:pt idx="3">
                  <c:v>0.2082926371994212</c:v>
                </c:pt>
                <c:pt idx="4">
                  <c:v>0.20677673129917151</c:v>
                </c:pt>
                <c:pt idx="5">
                  <c:v>0.20416268561421924</c:v>
                </c:pt>
              </c:numCache>
            </c:numRef>
          </c:val>
        </c:ser>
        <c:ser>
          <c:idx val="10"/>
          <c:order val="10"/>
          <c:tx>
            <c:strRef>
              <c:f>Ratios!$CB$2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Ratios!$CB$3:$CB$8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9.776168494012738E-2</c:v>
                </c:pt>
                <c:pt idx="3">
                  <c:v>0</c:v>
                </c:pt>
                <c:pt idx="4">
                  <c:v>0.10860046920467253</c:v>
                </c:pt>
                <c:pt idx="5">
                  <c:v>6.911992979731188E-2</c:v>
                </c:pt>
              </c:numCache>
            </c:numRef>
          </c:val>
        </c:ser>
        <c:ser>
          <c:idx val="11"/>
          <c:order val="11"/>
          <c:tx>
            <c:strRef>
              <c:f>Ratios!$CC$2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Ratios!$CC$3:$CC$8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0.11280507263990708</c:v>
                </c:pt>
                <c:pt idx="3">
                  <c:v>0</c:v>
                </c:pt>
                <c:pt idx="4">
                  <c:v>0.14975685141688336</c:v>
                </c:pt>
                <c:pt idx="5">
                  <c:v>7.7477545746632695E-2</c:v>
                </c:pt>
              </c:numCache>
            </c:numRef>
          </c:val>
        </c:ser>
        <c:axId val="78300288"/>
        <c:axId val="78301824"/>
      </c:barChart>
      <c:catAx>
        <c:axId val="7829248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8294016"/>
        <c:crosses val="autoZero"/>
        <c:auto val="1"/>
        <c:lblAlgn val="ctr"/>
        <c:lblOffset val="100"/>
        <c:tickLblSkip val="1"/>
        <c:tickMarkSkip val="1"/>
      </c:catAx>
      <c:valAx>
        <c:axId val="78294016"/>
        <c:scaling>
          <c:orientation val="minMax"/>
          <c:max val="0.5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7.3991860895301527E-3"/>
              <c:y val="0.30790043290043295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8292480"/>
        <c:crosses val="autoZero"/>
        <c:crossBetween val="between"/>
        <c:majorUnit val="0.1"/>
      </c:valAx>
      <c:catAx>
        <c:axId val="78300288"/>
        <c:scaling>
          <c:orientation val="minMax"/>
        </c:scaling>
        <c:delete val="1"/>
        <c:axPos val="b"/>
        <c:tickLblPos val="nextTo"/>
        <c:crossAx val="78301824"/>
        <c:crosses val="autoZero"/>
        <c:auto val="1"/>
        <c:lblAlgn val="ctr"/>
        <c:lblOffset val="100"/>
      </c:catAx>
      <c:valAx>
        <c:axId val="78301824"/>
        <c:scaling>
          <c:orientation val="minMax"/>
          <c:max val="0.5"/>
          <c:min val="0"/>
        </c:scaling>
        <c:axPos val="r"/>
        <c:numFmt formatCode="0.0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78300288"/>
        <c:crosses val="max"/>
        <c:crossBetween val="between"/>
        <c:majorUnit val="0.1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</c:legend>
    <c:plotVisOnly val="1"/>
    <c:dispBlanksAs val="gap"/>
  </c:chart>
  <c:spPr>
    <a:ln>
      <a:noFill/>
    </a:ln>
  </c:spPr>
  <c:txPr>
    <a:bodyPr/>
    <a:lstStyle/>
    <a:p>
      <a:pPr>
        <a:defRPr sz="1600"/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319644839067707"/>
          <c:y val="0.19426406926406928"/>
          <c:w val="0.86200517943026267"/>
          <c:h val="0.66612554112554134"/>
        </c:manualLayout>
      </c:layout>
      <c:barChart>
        <c:barDir val="col"/>
        <c:grouping val="clustered"/>
        <c:ser>
          <c:idx val="0"/>
          <c:order val="0"/>
          <c:tx>
            <c:strRef>
              <c:f>Ratios!$BR$9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Ratios!$BR$10:$BR$14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Ratios!$BS$9</c:f>
              <c:strCache>
                <c:ptCount val="1"/>
                <c:pt idx="0">
                  <c:v>57–93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Ratios!$BS$10:$BS$14</c:f>
              <c:numCache>
                <c:formatCode>0</c:formatCode>
                <c:ptCount val="5"/>
                <c:pt idx="0">
                  <c:v>346</c:v>
                </c:pt>
                <c:pt idx="1">
                  <c:v>1074</c:v>
                </c:pt>
                <c:pt idx="2">
                  <c:v>855</c:v>
                </c:pt>
                <c:pt idx="3">
                  <c:v>746</c:v>
                </c:pt>
                <c:pt idx="4">
                  <c:v>312</c:v>
                </c:pt>
              </c:numCache>
            </c:numRef>
          </c:val>
        </c:ser>
        <c:ser>
          <c:idx val="2"/>
          <c:order val="2"/>
          <c:tx>
            <c:strRef>
              <c:f>Ratios!$BT$9</c:f>
              <c:strCache>
                <c:ptCount val="1"/>
                <c:pt idx="0">
                  <c:v>94–139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Ratios!$BT$10:$BT$14</c:f>
              <c:numCache>
                <c:formatCode>0</c:formatCode>
                <c:ptCount val="5"/>
                <c:pt idx="0">
                  <c:v>655</c:v>
                </c:pt>
                <c:pt idx="1">
                  <c:v>1286</c:v>
                </c:pt>
                <c:pt idx="2">
                  <c:v>2223</c:v>
                </c:pt>
                <c:pt idx="3">
                  <c:v>1368</c:v>
                </c:pt>
                <c:pt idx="4">
                  <c:v>674</c:v>
                </c:pt>
              </c:numCache>
            </c:numRef>
          </c:val>
        </c:ser>
        <c:ser>
          <c:idx val="3"/>
          <c:order val="3"/>
          <c:tx>
            <c:strRef>
              <c:f>Ratios!$BU$9</c:f>
              <c:strCache>
                <c:ptCount val="1"/>
                <c:pt idx="0">
                  <c:v>140–186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Ratios!$BU$10:$BU$14</c:f>
              <c:numCache>
                <c:formatCode>0</c:formatCode>
                <c:ptCount val="5"/>
                <c:pt idx="0">
                  <c:v>270</c:v>
                </c:pt>
                <c:pt idx="1">
                  <c:v>522</c:v>
                </c:pt>
                <c:pt idx="2">
                  <c:v>1129</c:v>
                </c:pt>
                <c:pt idx="3">
                  <c:v>589</c:v>
                </c:pt>
                <c:pt idx="4">
                  <c:v>324</c:v>
                </c:pt>
              </c:numCache>
            </c:numRef>
          </c:val>
        </c:ser>
        <c:ser>
          <c:idx val="4"/>
          <c:order val="4"/>
          <c:tx>
            <c:strRef>
              <c:f>Ratios!$BV$9</c:f>
              <c:strCache>
                <c:ptCount val="1"/>
                <c:pt idx="0">
                  <c:v>187–231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Ratios!$BV$10:$BV$14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570</c:v>
                </c:pt>
                <c:pt idx="3">
                  <c:v>0</c:v>
                </c:pt>
                <c:pt idx="4">
                  <c:v>167</c:v>
                </c:pt>
              </c:numCache>
            </c:numRef>
          </c:val>
        </c:ser>
        <c:ser>
          <c:idx val="5"/>
          <c:order val="5"/>
          <c:tx>
            <c:strRef>
              <c:f>Ratios!$BW$9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Ratios!$BW$10:$BW$14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627</c:v>
                </c:pt>
                <c:pt idx="3">
                  <c:v>0</c:v>
                </c:pt>
                <c:pt idx="4">
                  <c:v>293</c:v>
                </c:pt>
              </c:numCache>
            </c:numRef>
          </c:val>
        </c:ser>
        <c:axId val="78318208"/>
        <c:axId val="78340480"/>
      </c:barChart>
      <c:barChart>
        <c:barDir val="col"/>
        <c:grouping val="clustered"/>
        <c:ser>
          <c:idx val="6"/>
          <c:order val="6"/>
          <c:tx>
            <c:strRef>
              <c:f>Ratios!$BX$9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Ratios!$BX$10:$BX$14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Ratios!$BY$9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Ratios!$BY$10:$BY$14</c:f>
              <c:numCache>
                <c:formatCode>0</c:formatCode>
                <c:ptCount val="5"/>
                <c:pt idx="0">
                  <c:v>438.11442952196046</c:v>
                </c:pt>
                <c:pt idx="1">
                  <c:v>1225.1615500063051</c:v>
                </c:pt>
                <c:pt idx="2">
                  <c:v>843.3503329756519</c:v>
                </c:pt>
                <c:pt idx="3">
                  <c:v>887.88680825137169</c:v>
                </c:pt>
                <c:pt idx="4">
                  <c:v>307.55425634256488</c:v>
                </c:pt>
              </c:numCache>
            </c:numRef>
          </c:val>
        </c:ser>
        <c:ser>
          <c:idx val="8"/>
          <c:order val="8"/>
          <c:tx>
            <c:strRef>
              <c:f>Ratios!$BZ$9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Ratios!$BZ$10:$BZ$14</c:f>
              <c:numCache>
                <c:formatCode>0</c:formatCode>
                <c:ptCount val="5"/>
                <c:pt idx="0">
                  <c:v>670.32026040388712</c:v>
                </c:pt>
                <c:pt idx="1">
                  <c:v>1335.6184362759554</c:v>
                </c:pt>
                <c:pt idx="2">
                  <c:v>2239.3666719825305</c:v>
                </c:pt>
                <c:pt idx="3">
                  <c:v>1392.9624651732227</c:v>
                </c:pt>
                <c:pt idx="4">
                  <c:v>707.71220567571936</c:v>
                </c:pt>
              </c:numCache>
            </c:numRef>
          </c:val>
        </c:ser>
        <c:ser>
          <c:idx val="9"/>
          <c:order val="9"/>
          <c:tx>
            <c:strRef>
              <c:f>Ratios!$CA$9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Ratios!$CA$10:$CA$14</c:f>
              <c:numCache>
                <c:formatCode>0</c:formatCode>
                <c:ptCount val="5"/>
                <c:pt idx="0">
                  <c:v>273.0531400369627</c:v>
                </c:pt>
                <c:pt idx="1">
                  <c:v>596.04803582126999</c:v>
                </c:pt>
                <c:pt idx="2">
                  <c:v>1403.3080825758841</c:v>
                </c:pt>
                <c:pt idx="3">
                  <c:v>600.07539722181457</c:v>
                </c:pt>
                <c:pt idx="4">
                  <c:v>392.49737465564181</c:v>
                </c:pt>
              </c:numCache>
            </c:numRef>
          </c:val>
        </c:ser>
        <c:ser>
          <c:idx val="10"/>
          <c:order val="10"/>
          <c:tx>
            <c:strRef>
              <c:f>Ratios!$CB$9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Ratios!$CB$10:$CB$14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555.5395284554096</c:v>
                </c:pt>
                <c:pt idx="3">
                  <c:v>0</c:v>
                </c:pt>
                <c:pt idx="4">
                  <c:v>206.14214559535225</c:v>
                </c:pt>
              </c:numCache>
            </c:numRef>
          </c:val>
        </c:ser>
        <c:ser>
          <c:idx val="11"/>
          <c:order val="11"/>
          <c:tx>
            <c:strRef>
              <c:f>Ratios!$CC$9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Ratios!$CC$10:$CC$14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641.02492607540523</c:v>
                </c:pt>
                <c:pt idx="3">
                  <c:v>0</c:v>
                </c:pt>
                <c:pt idx="4">
                  <c:v>284.26395295309158</c:v>
                </c:pt>
              </c:numCache>
            </c:numRef>
          </c:val>
        </c:ser>
        <c:axId val="78342784"/>
        <c:axId val="78352768"/>
      </c:barChart>
      <c:catAx>
        <c:axId val="7831820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8340480"/>
        <c:crosses val="autoZero"/>
        <c:auto val="1"/>
        <c:lblAlgn val="ctr"/>
        <c:lblOffset val="100"/>
        <c:tickLblSkip val="1"/>
        <c:tickMarkSkip val="1"/>
      </c:catAx>
      <c:valAx>
        <c:axId val="78340480"/>
        <c:scaling>
          <c:orientation val="minMax"/>
          <c:max val="30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5.9193488716241241E-3"/>
              <c:y val="0.39880952380952395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8318208"/>
        <c:crosses val="autoZero"/>
        <c:crossBetween val="between"/>
        <c:majorUnit val="500"/>
        <c:dispUnits>
          <c:builtInUnit val="thousands"/>
          <c:dispUnitsLbl>
            <c:layout/>
          </c:dispUnitsLbl>
        </c:dispUnits>
      </c:valAx>
      <c:catAx>
        <c:axId val="78342784"/>
        <c:scaling>
          <c:orientation val="minMax"/>
        </c:scaling>
        <c:delete val="1"/>
        <c:axPos val="b"/>
        <c:tickLblPos val="nextTo"/>
        <c:crossAx val="78352768"/>
        <c:crosses val="autoZero"/>
        <c:auto val="1"/>
        <c:lblAlgn val="ctr"/>
        <c:lblOffset val="100"/>
      </c:catAx>
      <c:valAx>
        <c:axId val="78352768"/>
        <c:scaling>
          <c:orientation val="minMax"/>
          <c:max val="3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78342784"/>
        <c:crosses val="max"/>
        <c:crossBetween val="between"/>
        <c:majorUnit val="500"/>
      </c:valAx>
      <c:spPr>
        <a:ln>
          <a:solidFill>
            <a:srgbClr val="000000"/>
          </a:solidFill>
        </a:ln>
      </c:spPr>
    </c:plotArea>
    <c:legend>
      <c:legendPos val="t"/>
      <c:legendEntry>
        <c:idx val="10"/>
        <c:delete val="1"/>
      </c:legendEntry>
      <c:legendEntry>
        <c:idx val="11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</c:legend>
    <c:plotVisOnly val="1"/>
    <c:dispBlanksAs val="gap"/>
  </c:chart>
  <c:spPr>
    <a:ln>
      <a:noFill/>
    </a:ln>
  </c:spPr>
  <c:txPr>
    <a:bodyPr/>
    <a:lstStyle/>
    <a:p>
      <a:pPr>
        <a:defRPr sz="1600"/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319644839067709"/>
          <c:y val="0.19426406926406928"/>
          <c:w val="0.86200517943026267"/>
          <c:h val="0.66612554112554145"/>
        </c:manualLayout>
      </c:layout>
      <c:barChart>
        <c:barDir val="col"/>
        <c:grouping val="clustered"/>
        <c:ser>
          <c:idx val="0"/>
          <c:order val="0"/>
          <c:tx>
            <c:strRef>
              <c:f>Ratios!$BR$9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Ratios!$BR$10:$BR$14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Ratios!$BS$9</c:f>
              <c:strCache>
                <c:ptCount val="1"/>
                <c:pt idx="0">
                  <c:v>57–93</c:v>
                </c:pt>
              </c:strCache>
            </c:strRef>
          </c:tx>
          <c:spPr>
            <a:solidFill>
              <a:srgbClr val="C0504D"/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Ratios!$BS$10:$BS$14</c:f>
              <c:numCache>
                <c:formatCode>0</c:formatCode>
                <c:ptCount val="5"/>
                <c:pt idx="0">
                  <c:v>346</c:v>
                </c:pt>
                <c:pt idx="1">
                  <c:v>1074</c:v>
                </c:pt>
                <c:pt idx="2">
                  <c:v>855</c:v>
                </c:pt>
                <c:pt idx="3">
                  <c:v>746</c:v>
                </c:pt>
                <c:pt idx="4">
                  <c:v>312</c:v>
                </c:pt>
              </c:numCache>
            </c:numRef>
          </c:val>
        </c:ser>
        <c:ser>
          <c:idx val="2"/>
          <c:order val="2"/>
          <c:tx>
            <c:strRef>
              <c:f>Ratios!$BT$9</c:f>
              <c:strCache>
                <c:ptCount val="1"/>
                <c:pt idx="0">
                  <c:v>94–139</c:v>
                </c:pt>
              </c:strCache>
            </c:strRef>
          </c:tx>
          <c:spPr>
            <a:solidFill>
              <a:srgbClr val="9BBB59"/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Ratios!$BT$10:$BT$14</c:f>
              <c:numCache>
                <c:formatCode>0</c:formatCode>
                <c:ptCount val="5"/>
                <c:pt idx="0">
                  <c:v>655</c:v>
                </c:pt>
                <c:pt idx="1">
                  <c:v>1286</c:v>
                </c:pt>
                <c:pt idx="2">
                  <c:v>2223</c:v>
                </c:pt>
                <c:pt idx="3">
                  <c:v>1368</c:v>
                </c:pt>
                <c:pt idx="4">
                  <c:v>674</c:v>
                </c:pt>
              </c:numCache>
            </c:numRef>
          </c:val>
        </c:ser>
        <c:ser>
          <c:idx val="3"/>
          <c:order val="3"/>
          <c:tx>
            <c:strRef>
              <c:f>Ratios!$BU$9</c:f>
              <c:strCache>
                <c:ptCount val="1"/>
                <c:pt idx="0">
                  <c:v>140–186</c:v>
                </c:pt>
              </c:strCache>
            </c:strRef>
          </c:tx>
          <c:spPr>
            <a:solidFill>
              <a:srgbClr val="8064A2"/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Ratios!$BU$10:$BU$14</c:f>
              <c:numCache>
                <c:formatCode>0</c:formatCode>
                <c:ptCount val="5"/>
                <c:pt idx="0">
                  <c:v>270</c:v>
                </c:pt>
                <c:pt idx="1">
                  <c:v>522</c:v>
                </c:pt>
                <c:pt idx="2">
                  <c:v>1129</c:v>
                </c:pt>
                <c:pt idx="3">
                  <c:v>589</c:v>
                </c:pt>
                <c:pt idx="4">
                  <c:v>324</c:v>
                </c:pt>
              </c:numCache>
            </c:numRef>
          </c:val>
        </c:ser>
        <c:ser>
          <c:idx val="4"/>
          <c:order val="4"/>
          <c:tx>
            <c:strRef>
              <c:f>Ratios!$BV$9</c:f>
              <c:strCache>
                <c:ptCount val="1"/>
                <c:pt idx="0">
                  <c:v>187–231</c:v>
                </c:pt>
              </c:strCache>
            </c:strRef>
          </c:tx>
          <c:spPr>
            <a:solidFill>
              <a:srgbClr val="4BACC6"/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Ratios!$BV$10:$BV$14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570</c:v>
                </c:pt>
                <c:pt idx="3">
                  <c:v>0</c:v>
                </c:pt>
                <c:pt idx="4">
                  <c:v>167</c:v>
                </c:pt>
              </c:numCache>
            </c:numRef>
          </c:val>
        </c:ser>
        <c:ser>
          <c:idx val="5"/>
          <c:order val="5"/>
          <c:tx>
            <c:strRef>
              <c:f>Ratios!$BW$9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rgbClr val="F79646"/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Ratios!$BW$10:$BW$14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627</c:v>
                </c:pt>
                <c:pt idx="3">
                  <c:v>0</c:v>
                </c:pt>
                <c:pt idx="4">
                  <c:v>293</c:v>
                </c:pt>
              </c:numCache>
            </c:numRef>
          </c:val>
        </c:ser>
        <c:axId val="115172864"/>
        <c:axId val="115174400"/>
      </c:barChart>
      <c:barChart>
        <c:barDir val="col"/>
        <c:grouping val="clustered"/>
        <c:ser>
          <c:idx val="6"/>
          <c:order val="6"/>
          <c:tx>
            <c:strRef>
              <c:f>Ratios!$BX$9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Ratios!$BX$10:$BX$14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Ratios!$BY$9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Ratios!$BY$10:$BY$14</c:f>
              <c:numCache>
                <c:formatCode>0</c:formatCode>
                <c:ptCount val="5"/>
                <c:pt idx="0">
                  <c:v>438.11442952196046</c:v>
                </c:pt>
                <c:pt idx="1">
                  <c:v>1225.1615500063051</c:v>
                </c:pt>
                <c:pt idx="2">
                  <c:v>843.3503329756519</c:v>
                </c:pt>
                <c:pt idx="3">
                  <c:v>887.88680825137169</c:v>
                </c:pt>
                <c:pt idx="4">
                  <c:v>307.55425634256488</c:v>
                </c:pt>
              </c:numCache>
            </c:numRef>
          </c:val>
        </c:ser>
        <c:ser>
          <c:idx val="8"/>
          <c:order val="8"/>
          <c:tx>
            <c:strRef>
              <c:f>Ratios!$BZ$9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Ratios!$BZ$10:$BZ$14</c:f>
              <c:numCache>
                <c:formatCode>0</c:formatCode>
                <c:ptCount val="5"/>
                <c:pt idx="0">
                  <c:v>670.32026040388712</c:v>
                </c:pt>
                <c:pt idx="1">
                  <c:v>1335.6184362759554</c:v>
                </c:pt>
                <c:pt idx="2">
                  <c:v>2239.3666719825305</c:v>
                </c:pt>
                <c:pt idx="3">
                  <c:v>1392.9624651732227</c:v>
                </c:pt>
                <c:pt idx="4">
                  <c:v>707.71220567571936</c:v>
                </c:pt>
              </c:numCache>
            </c:numRef>
          </c:val>
        </c:ser>
        <c:ser>
          <c:idx val="9"/>
          <c:order val="9"/>
          <c:tx>
            <c:strRef>
              <c:f>Ratios!$CA$9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Ratios!$CA$10:$CA$14</c:f>
              <c:numCache>
                <c:formatCode>0</c:formatCode>
                <c:ptCount val="5"/>
                <c:pt idx="0">
                  <c:v>273.0531400369627</c:v>
                </c:pt>
                <c:pt idx="1">
                  <c:v>596.04803582126999</c:v>
                </c:pt>
                <c:pt idx="2">
                  <c:v>1403.3080825758841</c:v>
                </c:pt>
                <c:pt idx="3">
                  <c:v>600.07539722181457</c:v>
                </c:pt>
                <c:pt idx="4">
                  <c:v>392.49737465564181</c:v>
                </c:pt>
              </c:numCache>
            </c:numRef>
          </c:val>
        </c:ser>
        <c:ser>
          <c:idx val="10"/>
          <c:order val="10"/>
          <c:tx>
            <c:strRef>
              <c:f>Ratios!$CB$9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Ratios!$CB$10:$CB$14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555.5395284554096</c:v>
                </c:pt>
                <c:pt idx="3">
                  <c:v>0</c:v>
                </c:pt>
                <c:pt idx="4">
                  <c:v>206.14214559535225</c:v>
                </c:pt>
              </c:numCache>
            </c:numRef>
          </c:val>
        </c:ser>
        <c:ser>
          <c:idx val="11"/>
          <c:order val="11"/>
          <c:tx>
            <c:strRef>
              <c:f>Ratios!$CC$9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Ratios!$CC$10:$CC$14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641.02492607540523</c:v>
                </c:pt>
                <c:pt idx="3">
                  <c:v>0</c:v>
                </c:pt>
                <c:pt idx="4">
                  <c:v>284.26395295309158</c:v>
                </c:pt>
              </c:numCache>
            </c:numRef>
          </c:val>
        </c:ser>
        <c:axId val="115189248"/>
        <c:axId val="115190784"/>
      </c:barChart>
      <c:catAx>
        <c:axId val="11517286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5174400"/>
        <c:crosses val="autoZero"/>
        <c:auto val="1"/>
        <c:lblAlgn val="ctr"/>
        <c:lblOffset val="100"/>
        <c:tickLblSkip val="1"/>
        <c:tickMarkSkip val="1"/>
      </c:catAx>
      <c:valAx>
        <c:axId val="115174400"/>
        <c:scaling>
          <c:orientation val="minMax"/>
          <c:max val="30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5.9193488716241267E-3"/>
              <c:y val="0.39880952380952406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5172864"/>
        <c:crosses val="autoZero"/>
        <c:crossBetween val="between"/>
        <c:majorUnit val="500"/>
        <c:dispUnits>
          <c:builtInUnit val="thousands"/>
          <c:dispUnitsLbl>
            <c:layout/>
          </c:dispUnitsLbl>
        </c:dispUnits>
      </c:valAx>
      <c:catAx>
        <c:axId val="115189248"/>
        <c:scaling>
          <c:orientation val="minMax"/>
        </c:scaling>
        <c:delete val="1"/>
        <c:axPos val="b"/>
        <c:tickLblPos val="nextTo"/>
        <c:crossAx val="115190784"/>
        <c:crosses val="autoZero"/>
        <c:auto val="1"/>
        <c:lblAlgn val="ctr"/>
        <c:lblOffset val="100"/>
      </c:catAx>
      <c:valAx>
        <c:axId val="115190784"/>
        <c:scaling>
          <c:orientation val="minMax"/>
          <c:max val="3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115189248"/>
        <c:crosses val="max"/>
        <c:crossBetween val="between"/>
        <c:majorUnit val="500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</c:legend>
    <c:plotVisOnly val="1"/>
    <c:dispBlanksAs val="gap"/>
  </c:chart>
  <c:spPr>
    <a:ln>
      <a:noFill/>
    </a:ln>
  </c:spPr>
  <c:txPr>
    <a:bodyPr/>
    <a:lstStyle/>
    <a:p>
      <a:pPr>
        <a:defRPr sz="1600"/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6611172770995186"/>
          <c:y val="0.2375541125541126"/>
          <c:w val="0.81908990011098781"/>
          <c:h val="0.57305194805194781"/>
        </c:manualLayout>
      </c:layout>
      <c:barChart>
        <c:barDir val="col"/>
        <c:grouping val="clustered"/>
        <c:ser>
          <c:idx val="0"/>
          <c:order val="0"/>
          <c:tx>
            <c:strRef>
              <c:f>Ratios!$BR$2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Ratios!$BR$3:$BR$8</c:f>
              <c:numCache>
                <c:formatCode>0.00</c:formatCode>
                <c:ptCount val="6"/>
                <c:pt idx="0">
                  <c:v>7.0361550119073394E-3</c:v>
                </c:pt>
                <c:pt idx="1">
                  <c:v>1.224733105728066E-2</c:v>
                </c:pt>
                <c:pt idx="2">
                  <c:v>5.6751401994694249E-3</c:v>
                </c:pt>
                <c:pt idx="3">
                  <c:v>6.0043316964381449E-3</c:v>
                </c:pt>
                <c:pt idx="4">
                  <c:v>2.888358658796936E-3</c:v>
                </c:pt>
                <c:pt idx="5">
                  <c:v>6.7702633247785013E-3</c:v>
                </c:pt>
              </c:numCache>
            </c:numRef>
          </c:val>
        </c:ser>
        <c:ser>
          <c:idx val="1"/>
          <c:order val="1"/>
          <c:tx>
            <c:strRef>
              <c:f>Ratios!$BS$2</c:f>
              <c:strCache>
                <c:ptCount val="1"/>
                <c:pt idx="0">
                  <c:v>57–93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Ratios!$BS$3:$BS$8</c:f>
              <c:numCache>
                <c:formatCode>0.00</c:formatCode>
                <c:ptCount val="6"/>
                <c:pt idx="0">
                  <c:v>0.18066681099805151</c:v>
                </c:pt>
                <c:pt idx="1">
                  <c:v>0.28223053162087464</c:v>
                </c:pt>
                <c:pt idx="2">
                  <c:v>0.17512340911380503</c:v>
                </c:pt>
                <c:pt idx="3">
                  <c:v>0.22462633757210559</c:v>
                </c:pt>
                <c:pt idx="4">
                  <c:v>0.16564109004144167</c:v>
                </c:pt>
                <c:pt idx="5">
                  <c:v>0.20565763586925573</c:v>
                </c:pt>
              </c:numCache>
            </c:numRef>
          </c:val>
        </c:ser>
        <c:ser>
          <c:idx val="2"/>
          <c:order val="2"/>
          <c:tx>
            <c:strRef>
              <c:f>Ratios!$BT$2</c:f>
              <c:strCache>
                <c:ptCount val="1"/>
                <c:pt idx="0">
                  <c:v>94–139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Ratios!$BT$3:$BT$8</c:f>
              <c:numCache>
                <c:formatCode>0.00</c:formatCode>
                <c:ptCount val="6"/>
                <c:pt idx="0">
                  <c:v>0.43634985927689979</c:v>
                </c:pt>
                <c:pt idx="1">
                  <c:v>0.40687151140735922</c:v>
                </c:pt>
                <c:pt idx="2">
                  <c:v>0.39134960878471409</c:v>
                </c:pt>
                <c:pt idx="3">
                  <c:v>0.46941007441082494</c:v>
                </c:pt>
                <c:pt idx="4">
                  <c:v>0.41868642471430367</c:v>
                </c:pt>
                <c:pt idx="5">
                  <c:v>0.42453349571882038</c:v>
                </c:pt>
              </c:numCache>
            </c:numRef>
          </c:val>
        </c:ser>
        <c:ser>
          <c:idx val="3"/>
          <c:order val="3"/>
          <c:tx>
            <c:strRef>
              <c:f>Ratios!$BU$2</c:f>
              <c:strCache>
                <c:ptCount val="1"/>
                <c:pt idx="0">
                  <c:v>140–186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Ratios!$BU$3:$BU$8</c:f>
              <c:numCache>
                <c:formatCode>0.00</c:formatCode>
                <c:ptCount val="6"/>
                <c:pt idx="0">
                  <c:v>0.22006927906473261</c:v>
                </c:pt>
                <c:pt idx="1">
                  <c:v>0.18170487183655773</c:v>
                </c:pt>
                <c:pt idx="2">
                  <c:v>0.2331508781355989</c:v>
                </c:pt>
                <c:pt idx="3">
                  <c:v>0.18630583492376643</c:v>
                </c:pt>
                <c:pt idx="4">
                  <c:v>0.20783624262212733</c:v>
                </c:pt>
                <c:pt idx="5">
                  <c:v>0.20581342131655661</c:v>
                </c:pt>
              </c:numCache>
            </c:numRef>
          </c:val>
        </c:ser>
        <c:ser>
          <c:idx val="4"/>
          <c:order val="4"/>
          <c:tx>
            <c:strRef>
              <c:f>Ratios!$BV$2</c:f>
              <c:strCache>
                <c:ptCount val="1"/>
                <c:pt idx="0">
                  <c:v>187–231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Ratios!$BV$3:$BV$8</c:f>
              <c:numCache>
                <c:formatCode>0.00</c:formatCode>
                <c:ptCount val="6"/>
                <c:pt idx="0">
                  <c:v>0.10413509417622863</c:v>
                </c:pt>
                <c:pt idx="1">
                  <c:v>7.7981899962065795E-2</c:v>
                </c:pt>
                <c:pt idx="2">
                  <c:v>0.12683434635145571</c:v>
                </c:pt>
                <c:pt idx="3">
                  <c:v>7.8399416722063769E-2</c:v>
                </c:pt>
                <c:pt idx="4">
                  <c:v>0.13449704885093558</c:v>
                </c:pt>
                <c:pt idx="5">
                  <c:v>0.10436956121254989</c:v>
                </c:pt>
              </c:numCache>
            </c:numRef>
          </c:val>
        </c:ser>
        <c:ser>
          <c:idx val="5"/>
          <c:order val="5"/>
          <c:tx>
            <c:strRef>
              <c:f>Ratios!$BW$2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Ratios!$BW$3:$BW$8</c:f>
              <c:numCache>
                <c:formatCode>0.00</c:formatCode>
                <c:ptCount val="6"/>
                <c:pt idx="0">
                  <c:v>5.1742801472180126E-2</c:v>
                </c:pt>
                <c:pt idx="1">
                  <c:v>3.8963854115861916E-2</c:v>
                </c:pt>
                <c:pt idx="2">
                  <c:v>6.7866617414956851E-2</c:v>
                </c:pt>
                <c:pt idx="3">
                  <c:v>3.5254004674801109E-2</c:v>
                </c:pt>
                <c:pt idx="4">
                  <c:v>7.0450835112394833E-2</c:v>
                </c:pt>
                <c:pt idx="5">
                  <c:v>5.2855622558038974E-2</c:v>
                </c:pt>
              </c:numCache>
            </c:numRef>
          </c:val>
        </c:ser>
        <c:axId val="80716160"/>
        <c:axId val="80717696"/>
      </c:barChart>
      <c:barChart>
        <c:barDir val="col"/>
        <c:grouping val="clustered"/>
        <c:ser>
          <c:idx val="6"/>
          <c:order val="6"/>
          <c:tx>
            <c:strRef>
              <c:f>Ratios!$BX$2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Ratios!$BX$3:$BX$8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3.0764597807337851E-2</c:v>
                </c:pt>
              </c:numCache>
            </c:numRef>
          </c:val>
        </c:ser>
        <c:ser>
          <c:idx val="7"/>
          <c:order val="7"/>
          <c:tx>
            <c:strRef>
              <c:f>Ratios!$BY$2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Ratios!$BY$3:$BY$8</c:f>
              <c:numCache>
                <c:formatCode>0.000</c:formatCode>
                <c:ptCount val="6"/>
                <c:pt idx="0">
                  <c:v>0.31713231200433706</c:v>
                </c:pt>
                <c:pt idx="1">
                  <c:v>0.38809892126778806</c:v>
                </c:pt>
                <c:pt idx="2">
                  <c:v>0.14840951061709162</c:v>
                </c:pt>
                <c:pt idx="3">
                  <c:v>0.30819507962079118</c:v>
                </c:pt>
                <c:pt idx="4">
                  <c:v>0.16202672407543689</c:v>
                </c:pt>
                <c:pt idx="5">
                  <c:v>0.22524702919160899</c:v>
                </c:pt>
              </c:numCache>
            </c:numRef>
          </c:val>
        </c:ser>
        <c:ser>
          <c:idx val="8"/>
          <c:order val="8"/>
          <c:tx>
            <c:strRef>
              <c:f>Ratios!$BZ$2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Ratios!$BZ$3:$BZ$8</c:f>
              <c:numCache>
                <c:formatCode>0.000</c:formatCode>
                <c:ptCount val="6"/>
                <c:pt idx="0">
                  <c:v>0.48521618928914645</c:v>
                </c:pt>
                <c:pt idx="1">
                  <c:v>0.4230887545739585</c:v>
                </c:pt>
                <c:pt idx="2">
                  <c:v>0.39407503487728807</c:v>
                </c:pt>
                <c:pt idx="3">
                  <c:v>0.48351228317978751</c:v>
                </c:pt>
                <c:pt idx="4">
                  <c:v>0.37283922400383562</c:v>
                </c:pt>
                <c:pt idx="5">
                  <c:v>0.39322821184288936</c:v>
                </c:pt>
              </c:numCache>
            </c:numRef>
          </c:val>
        </c:ser>
        <c:ser>
          <c:idx val="9"/>
          <c:order val="9"/>
          <c:tx>
            <c:strRef>
              <c:f>Ratios!$CA$2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Ratios!$CA$3:$CA$8</c:f>
              <c:numCache>
                <c:formatCode>0.000</c:formatCode>
                <c:ptCount val="6"/>
                <c:pt idx="0">
                  <c:v>0.19765149870651655</c:v>
                </c:pt>
                <c:pt idx="1">
                  <c:v>0.18881232415825347</c:v>
                </c:pt>
                <c:pt idx="2">
                  <c:v>0.24694869692558585</c:v>
                </c:pt>
                <c:pt idx="3">
                  <c:v>0.2082926371994212</c:v>
                </c:pt>
                <c:pt idx="4">
                  <c:v>0.20677673129917151</c:v>
                </c:pt>
                <c:pt idx="5">
                  <c:v>0.20416268561421924</c:v>
                </c:pt>
              </c:numCache>
            </c:numRef>
          </c:val>
        </c:ser>
        <c:ser>
          <c:idx val="10"/>
          <c:order val="10"/>
          <c:tx>
            <c:strRef>
              <c:f>Ratios!$CB$2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Ratios!$CB$3:$CB$8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9.776168494012738E-2</c:v>
                </c:pt>
                <c:pt idx="3">
                  <c:v>0</c:v>
                </c:pt>
                <c:pt idx="4">
                  <c:v>0.10860046920467253</c:v>
                </c:pt>
                <c:pt idx="5">
                  <c:v>6.911992979731188E-2</c:v>
                </c:pt>
              </c:numCache>
            </c:numRef>
          </c:val>
        </c:ser>
        <c:ser>
          <c:idx val="11"/>
          <c:order val="11"/>
          <c:tx>
            <c:strRef>
              <c:f>Ratios!$CC$2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Ratios!$BQ$3:$BQ$8</c:f>
              <c:strCache>
                <c:ptCount val="6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  <c:pt idx="5">
                  <c:v>Canada</c:v>
                </c:pt>
              </c:strCache>
            </c:strRef>
          </c:cat>
          <c:val>
            <c:numRef>
              <c:f>Ratios!$CC$3:$CC$8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0.11280507263990708</c:v>
                </c:pt>
                <c:pt idx="3">
                  <c:v>0</c:v>
                </c:pt>
                <c:pt idx="4">
                  <c:v>0.14975685141688336</c:v>
                </c:pt>
                <c:pt idx="5">
                  <c:v>7.7477545746632695E-2</c:v>
                </c:pt>
              </c:numCache>
            </c:numRef>
          </c:val>
        </c:ser>
        <c:axId val="80723968"/>
        <c:axId val="80725504"/>
      </c:barChart>
      <c:catAx>
        <c:axId val="8071616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0717696"/>
        <c:crosses val="autoZero"/>
        <c:auto val="1"/>
        <c:lblAlgn val="ctr"/>
        <c:lblOffset val="100"/>
        <c:tickLblSkip val="1"/>
        <c:tickMarkSkip val="1"/>
      </c:catAx>
      <c:valAx>
        <c:axId val="80717696"/>
        <c:scaling>
          <c:orientation val="minMax"/>
          <c:max val="0.5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Regional SD Total</a:t>
                </a:r>
              </a:p>
            </c:rich>
          </c:tx>
          <c:layout>
            <c:manualLayout>
              <c:xMode val="edge"/>
              <c:yMode val="edge"/>
              <c:x val="5.9193488716241241E-3"/>
              <c:y val="0.25811688311688324"/>
            </c:manualLayout>
          </c:layout>
        </c:title>
        <c:numFmt formatCode="0%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0716160"/>
        <c:crosses val="autoZero"/>
        <c:crossBetween val="between"/>
        <c:majorUnit val="0.1"/>
      </c:valAx>
      <c:catAx>
        <c:axId val="80723968"/>
        <c:scaling>
          <c:orientation val="minMax"/>
        </c:scaling>
        <c:delete val="1"/>
        <c:axPos val="b"/>
        <c:tickLblPos val="nextTo"/>
        <c:crossAx val="80725504"/>
        <c:crosses val="autoZero"/>
        <c:auto val="1"/>
        <c:lblAlgn val="ctr"/>
        <c:lblOffset val="100"/>
      </c:catAx>
      <c:valAx>
        <c:axId val="80725504"/>
        <c:scaling>
          <c:orientation val="minMax"/>
          <c:max val="0.5"/>
          <c:min val="0"/>
        </c:scaling>
        <c:axPos val="r"/>
        <c:numFmt formatCode="0.00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80723968"/>
        <c:crosses val="max"/>
        <c:crossBetween val="between"/>
        <c:majorUnit val="0.1"/>
      </c:valAx>
      <c:spPr>
        <a:ln>
          <a:solidFill>
            <a:srgbClr val="000000"/>
          </a:solidFill>
        </a:ln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</c:legend>
    <c:plotVisOnly val="1"/>
    <c:dispBlanksAs val="gap"/>
  </c:chart>
  <c:spPr>
    <a:ln>
      <a:noFill/>
    </a:ln>
  </c:spPr>
  <c:txPr>
    <a:bodyPr/>
    <a:lstStyle/>
    <a:p>
      <a:pPr>
        <a:defRPr sz="2200"/>
      </a:pPr>
      <a:endParaRPr lang="en-US"/>
    </a:p>
  </c:txPr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CA"/>
  <c:style val="4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6611172770995186"/>
          <c:y val="0.2375541125541126"/>
          <c:w val="0.81908990011098781"/>
          <c:h val="0.57305194805194781"/>
        </c:manualLayout>
      </c:layout>
      <c:barChart>
        <c:barDir val="col"/>
        <c:grouping val="clustered"/>
        <c:ser>
          <c:idx val="0"/>
          <c:order val="0"/>
          <c:tx>
            <c:strRef>
              <c:f>Ratios!$BR$9</c:f>
              <c:strCache>
                <c:ptCount val="1"/>
                <c:pt idx="0">
                  <c:v>less than 57m²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Ratios!$BR$10:$BR$14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Ratios!$BS$9</c:f>
              <c:strCache>
                <c:ptCount val="1"/>
                <c:pt idx="0">
                  <c:v>57–93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Ratios!$BS$10:$BS$14</c:f>
              <c:numCache>
                <c:formatCode>0</c:formatCode>
                <c:ptCount val="5"/>
                <c:pt idx="0">
                  <c:v>346</c:v>
                </c:pt>
                <c:pt idx="1">
                  <c:v>1074</c:v>
                </c:pt>
                <c:pt idx="2">
                  <c:v>855</c:v>
                </c:pt>
                <c:pt idx="3">
                  <c:v>746</c:v>
                </c:pt>
                <c:pt idx="4">
                  <c:v>312</c:v>
                </c:pt>
              </c:numCache>
            </c:numRef>
          </c:val>
        </c:ser>
        <c:ser>
          <c:idx val="2"/>
          <c:order val="2"/>
          <c:tx>
            <c:strRef>
              <c:f>Ratios!$BT$9</c:f>
              <c:strCache>
                <c:ptCount val="1"/>
                <c:pt idx="0">
                  <c:v>94–139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Ratios!$BT$10:$BT$14</c:f>
              <c:numCache>
                <c:formatCode>0</c:formatCode>
                <c:ptCount val="5"/>
                <c:pt idx="0">
                  <c:v>655</c:v>
                </c:pt>
                <c:pt idx="1">
                  <c:v>1286</c:v>
                </c:pt>
                <c:pt idx="2">
                  <c:v>2223</c:v>
                </c:pt>
                <c:pt idx="3">
                  <c:v>1368</c:v>
                </c:pt>
                <c:pt idx="4">
                  <c:v>674</c:v>
                </c:pt>
              </c:numCache>
            </c:numRef>
          </c:val>
        </c:ser>
        <c:ser>
          <c:idx val="3"/>
          <c:order val="3"/>
          <c:tx>
            <c:strRef>
              <c:f>Ratios!$BU$9</c:f>
              <c:strCache>
                <c:ptCount val="1"/>
                <c:pt idx="0">
                  <c:v>140–186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Ratios!$BU$10:$BU$14</c:f>
              <c:numCache>
                <c:formatCode>0</c:formatCode>
                <c:ptCount val="5"/>
                <c:pt idx="0">
                  <c:v>270</c:v>
                </c:pt>
                <c:pt idx="1">
                  <c:v>522</c:v>
                </c:pt>
                <c:pt idx="2">
                  <c:v>1129</c:v>
                </c:pt>
                <c:pt idx="3">
                  <c:v>589</c:v>
                </c:pt>
                <c:pt idx="4">
                  <c:v>324</c:v>
                </c:pt>
              </c:numCache>
            </c:numRef>
          </c:val>
        </c:ser>
        <c:ser>
          <c:idx val="4"/>
          <c:order val="4"/>
          <c:tx>
            <c:strRef>
              <c:f>Ratios!$BV$9</c:f>
              <c:strCache>
                <c:ptCount val="1"/>
                <c:pt idx="0">
                  <c:v>187–231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Ratios!$BV$10:$BV$14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570</c:v>
                </c:pt>
                <c:pt idx="3">
                  <c:v>0</c:v>
                </c:pt>
                <c:pt idx="4">
                  <c:v>167</c:v>
                </c:pt>
              </c:numCache>
            </c:numRef>
          </c:val>
        </c:ser>
        <c:ser>
          <c:idx val="5"/>
          <c:order val="5"/>
          <c:tx>
            <c:strRef>
              <c:f>Ratios!$BW$9</c:f>
              <c:strCache>
                <c:ptCount val="1"/>
                <c:pt idx="0">
                  <c:v>greater than 231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Ratios!$BW$10:$BW$14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627</c:v>
                </c:pt>
                <c:pt idx="3">
                  <c:v>0</c:v>
                </c:pt>
                <c:pt idx="4">
                  <c:v>293</c:v>
                </c:pt>
              </c:numCache>
            </c:numRef>
          </c:val>
        </c:ser>
        <c:axId val="80741888"/>
        <c:axId val="80743424"/>
      </c:barChart>
      <c:barChart>
        <c:barDir val="col"/>
        <c:grouping val="clustered"/>
        <c:ser>
          <c:idx val="6"/>
          <c:order val="6"/>
          <c:tx>
            <c:strRef>
              <c:f>Ratios!$BX$9</c:f>
              <c:strCache>
                <c:ptCount val="1"/>
                <c:pt idx="0">
                  <c:v>SHEU &lt;=56m^2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Ratios!$BX$10:$BX$14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Ratios!$BY$9</c:f>
              <c:strCache>
                <c:ptCount val="1"/>
                <c:pt idx="0">
                  <c:v>SHEU 57-93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Ratios!$BY$10:$BY$14</c:f>
              <c:numCache>
                <c:formatCode>0</c:formatCode>
                <c:ptCount val="5"/>
                <c:pt idx="0">
                  <c:v>438.11442952196046</c:v>
                </c:pt>
                <c:pt idx="1">
                  <c:v>1225.1615500063051</c:v>
                </c:pt>
                <c:pt idx="2">
                  <c:v>843.3503329756519</c:v>
                </c:pt>
                <c:pt idx="3">
                  <c:v>887.88680825137169</c:v>
                </c:pt>
                <c:pt idx="4">
                  <c:v>307.55425634256488</c:v>
                </c:pt>
              </c:numCache>
            </c:numRef>
          </c:val>
        </c:ser>
        <c:ser>
          <c:idx val="8"/>
          <c:order val="8"/>
          <c:tx>
            <c:strRef>
              <c:f>Ratios!$BZ$9</c:f>
              <c:strCache>
                <c:ptCount val="1"/>
                <c:pt idx="0">
                  <c:v>SHEU 94-139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Ratios!$BZ$10:$BZ$14</c:f>
              <c:numCache>
                <c:formatCode>0</c:formatCode>
                <c:ptCount val="5"/>
                <c:pt idx="0">
                  <c:v>670.32026040388712</c:v>
                </c:pt>
                <c:pt idx="1">
                  <c:v>1335.6184362759554</c:v>
                </c:pt>
                <c:pt idx="2">
                  <c:v>2239.3666719825305</c:v>
                </c:pt>
                <c:pt idx="3">
                  <c:v>1392.9624651732227</c:v>
                </c:pt>
                <c:pt idx="4">
                  <c:v>707.71220567571936</c:v>
                </c:pt>
              </c:numCache>
            </c:numRef>
          </c:val>
        </c:ser>
        <c:ser>
          <c:idx val="9"/>
          <c:order val="9"/>
          <c:tx>
            <c:strRef>
              <c:f>Ratios!$CA$9</c:f>
              <c:strCache>
                <c:ptCount val="1"/>
                <c:pt idx="0">
                  <c:v>SHEU 140-186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Ratios!$CA$10:$CA$14</c:f>
              <c:numCache>
                <c:formatCode>0</c:formatCode>
                <c:ptCount val="5"/>
                <c:pt idx="0">
                  <c:v>273.0531400369627</c:v>
                </c:pt>
                <c:pt idx="1">
                  <c:v>596.04803582126999</c:v>
                </c:pt>
                <c:pt idx="2">
                  <c:v>1403.3080825758841</c:v>
                </c:pt>
                <c:pt idx="3">
                  <c:v>600.07539722181457</c:v>
                </c:pt>
                <c:pt idx="4">
                  <c:v>392.49737465564181</c:v>
                </c:pt>
              </c:numCache>
            </c:numRef>
          </c:val>
        </c:ser>
        <c:ser>
          <c:idx val="10"/>
          <c:order val="10"/>
          <c:tx>
            <c:strRef>
              <c:f>Ratios!$CB$9</c:f>
              <c:strCache>
                <c:ptCount val="1"/>
                <c:pt idx="0">
                  <c:v>SHEU 187-232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Ratios!$CB$10:$CB$14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555.5395284554096</c:v>
                </c:pt>
                <c:pt idx="3">
                  <c:v>0</c:v>
                </c:pt>
                <c:pt idx="4">
                  <c:v>206.14214559535225</c:v>
                </c:pt>
              </c:numCache>
            </c:numRef>
          </c:val>
        </c:ser>
        <c:ser>
          <c:idx val="11"/>
          <c:order val="11"/>
          <c:tx>
            <c:strRef>
              <c:f>Ratios!$CC$9</c:f>
              <c:strCache>
                <c:ptCount val="1"/>
                <c:pt idx="0">
                  <c:v>SHEU &gt;=232</c:v>
                </c:pt>
              </c:strCache>
            </c:strRef>
          </c:tx>
          <c:spPr>
            <a:noFill/>
            <a:ln w="50800">
              <a:solidFill>
                <a:sysClr val="windowText" lastClr="000000"/>
              </a:solidFill>
            </a:ln>
          </c:spPr>
          <c:cat>
            <c:strRef>
              <c:f>Ratios!$BQ$10:$BQ$14</c:f>
              <c:strCache>
                <c:ptCount val="5"/>
                <c:pt idx="0">
                  <c:v>Atlantic</c:v>
                </c:pt>
                <c:pt idx="1">
                  <c:v>Quebec</c:v>
                </c:pt>
                <c:pt idx="2">
                  <c:v>Ontario</c:v>
                </c:pt>
                <c:pt idx="3">
                  <c:v>Prairies</c:v>
                </c:pt>
                <c:pt idx="4">
                  <c:v>British
Columbia</c:v>
                </c:pt>
              </c:strCache>
            </c:strRef>
          </c:cat>
          <c:val>
            <c:numRef>
              <c:f>Ratios!$CC$10:$CC$14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641.02492607540523</c:v>
                </c:pt>
                <c:pt idx="3">
                  <c:v>0</c:v>
                </c:pt>
                <c:pt idx="4">
                  <c:v>284.26395295309158</c:v>
                </c:pt>
              </c:numCache>
            </c:numRef>
          </c:val>
        </c:ser>
        <c:axId val="80750080"/>
        <c:axId val="80751616"/>
      </c:barChart>
      <c:catAx>
        <c:axId val="8074188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0743424"/>
        <c:crosses val="autoZero"/>
        <c:auto val="1"/>
        <c:lblAlgn val="ctr"/>
        <c:lblOffset val="100"/>
        <c:tickLblSkip val="1"/>
        <c:tickMarkSkip val="1"/>
      </c:catAx>
      <c:valAx>
        <c:axId val="80743424"/>
        <c:scaling>
          <c:orientation val="minMax"/>
          <c:max val="30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Dwelling Records</a:t>
                </a:r>
              </a:p>
            </c:rich>
          </c:tx>
          <c:layout>
            <c:manualLayout>
              <c:xMode val="edge"/>
              <c:yMode val="edge"/>
              <c:x val="5.9193488716241241E-3"/>
              <c:y val="0.36201298701298712"/>
            </c:manualLayout>
          </c:layout>
        </c:title>
        <c:numFmt formatCode="#,##0.0" sourceLinked="0"/>
        <c:tickLblPos val="nextTo"/>
        <c:spPr>
          <a:ln>
            <a:solidFill>
              <a:srgbClr val="000000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0741888"/>
        <c:crosses val="autoZero"/>
        <c:crossBetween val="between"/>
        <c:majorUnit val="500"/>
        <c:dispUnits>
          <c:builtInUnit val="thousands"/>
          <c:dispUnits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</c:dispUnitsLbl>
        </c:dispUnits>
      </c:valAx>
      <c:catAx>
        <c:axId val="80750080"/>
        <c:scaling>
          <c:orientation val="minMax"/>
        </c:scaling>
        <c:delete val="1"/>
        <c:axPos val="b"/>
        <c:tickLblPos val="nextTo"/>
        <c:crossAx val="80751616"/>
        <c:crosses val="autoZero"/>
        <c:auto val="1"/>
        <c:lblAlgn val="ctr"/>
        <c:lblOffset val="100"/>
      </c:catAx>
      <c:valAx>
        <c:axId val="80751616"/>
        <c:scaling>
          <c:orientation val="minMax"/>
          <c:max val="3000"/>
          <c:min val="0"/>
        </c:scaling>
        <c:axPos val="r"/>
        <c:numFmt formatCode="0" sourceLinked="1"/>
        <c:majorTickMark val="none"/>
        <c:tickLblPos val="none"/>
        <c:spPr>
          <a:ln>
            <a:solidFill>
              <a:srgbClr val="000000"/>
            </a:solidFill>
          </a:ln>
        </c:spPr>
        <c:crossAx val="80750080"/>
        <c:crosses val="max"/>
        <c:crossBetween val="between"/>
        <c:majorUnit val="500"/>
      </c:valAx>
      <c:spPr>
        <a:ln>
          <a:solidFill>
            <a:srgbClr val="000000"/>
          </a:solidFill>
        </a:ln>
      </c:spPr>
    </c:plotArea>
    <c:legend>
      <c:legendPos val="t"/>
      <c:legendEntry>
        <c:idx val="10"/>
        <c:delete val="1"/>
      </c:legendEntry>
      <c:legendEntry>
        <c:idx val="11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</c:legend>
    <c:plotVisOnly val="1"/>
    <c:dispBlanksAs val="gap"/>
  </c:chart>
  <c:spPr>
    <a:ln>
      <a:noFill/>
    </a:ln>
  </c:spPr>
  <c:txPr>
    <a:bodyPr/>
    <a:lstStyle/>
    <a:p>
      <a:pPr>
        <a:defRPr sz="2200"/>
      </a:pPr>
      <a:endParaRPr lang="en-US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4803149606299213" right="0.74803149606299213" top="0.98425196850393704" bottom="0.98425196850393704" header="0.51181102362204722" footer="0.51181102362204722"/>
  <pageSetup orientation="landscape" horizontalDpi="300" verticalDpi="300" r:id="rId1"/>
  <headerFooter alignWithMargins="0">
    <oddFooter>&amp;C&amp;F          [&amp;A]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0.2345</cdr:x>
      <cdr:y>0.09931</cdr:y>
    </cdr:from>
    <cdr:to>
      <cdr:x>0.48619</cdr:x>
      <cdr:y>0.16067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2467" y="582689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/>
            <a:t>CSDDRD is </a:t>
          </a:r>
          <a:r>
            <a:rPr lang="en-CA" sz="16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0.5269</cdr:x>
      <cdr:y>0.09918</cdr:y>
    </cdr:from>
    <cdr:to>
      <cdr:x>0.77858</cdr:x>
      <cdr:y>0.16053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21833" y="581918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>
              <a:latin typeface="Calibri"/>
            </a:rPr>
            <a:t>SHEU-03 is black outline</a:t>
          </a:r>
          <a:endParaRPr lang="en-CA" sz="16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0.2345</cdr:x>
      <cdr:y>0.09931</cdr:y>
    </cdr:from>
    <cdr:to>
      <cdr:x>0.48619</cdr:x>
      <cdr:y>0.16067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2467" y="582689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/>
            <a:t>CSDDRD is </a:t>
          </a:r>
          <a:r>
            <a:rPr lang="en-CA" sz="16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0.5269</cdr:x>
      <cdr:y>0.09918</cdr:y>
    </cdr:from>
    <cdr:to>
      <cdr:x>0.77858</cdr:x>
      <cdr:y>0.16053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21833" y="581918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>
              <a:latin typeface="Calibri"/>
            </a:rPr>
            <a:t>SHEU-03 is black outline</a:t>
          </a:r>
          <a:endParaRPr lang="en-CA" sz="16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0.2345</cdr:x>
      <cdr:y>0.09931</cdr:y>
    </cdr:from>
    <cdr:to>
      <cdr:x>0.48619</cdr:x>
      <cdr:y>0.16067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2467" y="582689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/>
            <a:t>CSDDRD is </a:t>
          </a:r>
          <a:r>
            <a:rPr lang="en-CA" sz="16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0.5269</cdr:x>
      <cdr:y>0.09918</cdr:y>
    </cdr:from>
    <cdr:to>
      <cdr:x>0.77858</cdr:x>
      <cdr:y>0.16053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21833" y="581918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>
              <a:latin typeface="Calibri"/>
            </a:rPr>
            <a:t>SHEU-03 is black outline</a:t>
          </a:r>
          <a:endParaRPr lang="en-CA" sz="16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0.17177</cdr:x>
      <cdr:y>0.15806</cdr:y>
    </cdr:from>
    <cdr:to>
      <cdr:x>0.50735</cdr:x>
      <cdr:y>0.21942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74116" y="927415"/>
          <a:ext cx="2880000" cy="3600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200"/>
            <a:t>CSDDRD is </a:t>
          </a:r>
          <a:r>
            <a:rPr lang="en-CA" sz="22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0.53173</cdr:x>
      <cdr:y>0.15706</cdr:y>
    </cdr:from>
    <cdr:to>
      <cdr:x>0.86731</cdr:x>
      <cdr:y>0.21841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563283" y="921517"/>
          <a:ext cx="2880000" cy="3599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200">
              <a:latin typeface="Calibri"/>
            </a:rPr>
            <a:t>SHEU-03 is black outline</a:t>
          </a:r>
          <a:endParaRPr lang="en-CA" sz="22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0.17177</cdr:x>
      <cdr:y>0.15806</cdr:y>
    </cdr:from>
    <cdr:to>
      <cdr:x>0.50735</cdr:x>
      <cdr:y>0.21942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74116" y="927415"/>
          <a:ext cx="2880000" cy="3600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200"/>
            <a:t>CSDDRD is </a:t>
          </a:r>
          <a:r>
            <a:rPr lang="en-CA" sz="22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0.53173</cdr:x>
      <cdr:y>0.15706</cdr:y>
    </cdr:from>
    <cdr:to>
      <cdr:x>0.86731</cdr:x>
      <cdr:y>0.21841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563283" y="921517"/>
          <a:ext cx="2880000" cy="3599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200">
              <a:latin typeface="Calibri"/>
            </a:rPr>
            <a:t>SHEU-03 is black outline</a:t>
          </a:r>
          <a:endParaRPr lang="en-CA" sz="22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0.2345</cdr:x>
      <cdr:y>0.09931</cdr:y>
    </cdr:from>
    <cdr:to>
      <cdr:x>0.48619</cdr:x>
      <cdr:y>0.16067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2467" y="582689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/>
            <a:t>CSDDRD is </a:t>
          </a:r>
          <a:r>
            <a:rPr lang="en-CA" sz="16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0.5269</cdr:x>
      <cdr:y>0.09918</cdr:y>
    </cdr:from>
    <cdr:to>
      <cdr:x>0.77858</cdr:x>
      <cdr:y>0.16053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21833" y="581918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>
              <a:latin typeface="Calibri"/>
            </a:rPr>
            <a:t>SHEU-03 is black outline</a:t>
          </a:r>
          <a:endParaRPr lang="en-CA" sz="16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8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0.2345</cdr:x>
      <cdr:y>0.09931</cdr:y>
    </cdr:from>
    <cdr:to>
      <cdr:x>0.48619</cdr:x>
      <cdr:y>0.16067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2467" y="582689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/>
            <a:t>CSDDRD is </a:t>
          </a:r>
          <a:r>
            <a:rPr lang="en-CA" sz="16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0.5269</cdr:x>
      <cdr:y>0.09918</cdr:y>
    </cdr:from>
    <cdr:to>
      <cdr:x>0.77858</cdr:x>
      <cdr:y>0.16053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21833" y="581918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>
              <a:latin typeface="Calibri"/>
            </a:rPr>
            <a:t>SHEU-03 is black outline</a:t>
          </a:r>
          <a:endParaRPr lang="en-CA" sz="1600"/>
        </a:p>
      </cdr:txBody>
    </cdr:sp>
  </cdr:relSizeAnchor>
  <cdr:relSizeAnchor xmlns:cdr="http://schemas.openxmlformats.org/drawingml/2006/chartDrawing">
    <cdr:from>
      <cdr:x>0.2345</cdr:x>
      <cdr:y>0.09931</cdr:y>
    </cdr:from>
    <cdr:to>
      <cdr:x>0.48619</cdr:x>
      <cdr:y>0.16067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012467" y="582689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/>
            <a:t>CSDDRD is </a:t>
          </a:r>
          <a:r>
            <a:rPr lang="en-CA" sz="16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0.5269</cdr:x>
      <cdr:y>0.09918</cdr:y>
    </cdr:from>
    <cdr:to>
      <cdr:x>0.77858</cdr:x>
      <cdr:y>0.16053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4521833" y="581918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>
              <a:latin typeface="Calibri"/>
            </a:rPr>
            <a:t>SHEU-03 is black outline</a:t>
          </a:r>
          <a:endParaRPr lang="en-CA" sz="16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0.10823</cdr:y>
    </cdr:from>
    <cdr:to>
      <cdr:x>0.47498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76" y="635029"/>
          <a:ext cx="2714113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0.10823</cdr:y>
    </cdr:from>
    <cdr:to>
      <cdr:x>0.47498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76" y="635029"/>
          <a:ext cx="2714113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0.10823</cdr:y>
    </cdr:from>
    <cdr:to>
      <cdr:x>0.47498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76" y="635029"/>
          <a:ext cx="2714113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0.16762</cdr:x>
      <cdr:y>0.12407</cdr:y>
    </cdr:from>
    <cdr:to>
      <cdr:x>0.45421</cdr:x>
      <cdr:y>0.2001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8531" y="727956"/>
          <a:ext cx="2459522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0.5083</cdr:x>
      <cdr:y>0.12169</cdr:y>
    </cdr:from>
    <cdr:to>
      <cdr:x>0.89324</cdr:x>
      <cdr:y>0.19772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62256" y="714016"/>
          <a:ext cx="3303565" cy="44609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0.12394</cdr:y>
    </cdr:from>
    <cdr:to>
      <cdr:x>0.47498</cdr:x>
      <cdr:y>0.19997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39" y="727207"/>
          <a:ext cx="2714151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0.12045</cdr:y>
    </cdr:from>
    <cdr:to>
      <cdr:x>0.8927</cdr:x>
      <cdr:y>0.19648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9" y="706723"/>
          <a:ext cx="3303565" cy="44609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0.2345</cdr:x>
      <cdr:y>0.09931</cdr:y>
    </cdr:from>
    <cdr:to>
      <cdr:x>0.48619</cdr:x>
      <cdr:y>0.16067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12467" y="582689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/>
            <a:t>CSDDRD is </a:t>
          </a:r>
          <a:r>
            <a:rPr lang="en-CA" sz="16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0.5269</cdr:x>
      <cdr:y>0.09918</cdr:y>
    </cdr:from>
    <cdr:to>
      <cdr:x>0.77858</cdr:x>
      <cdr:y>0.16053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521833" y="581918"/>
          <a:ext cx="2160000" cy="3600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1600">
              <a:latin typeface="Calibri"/>
            </a:rPr>
            <a:t>SHEU-03 is black outline</a:t>
          </a:r>
          <a:endParaRPr lang="en-CA" sz="16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0.16708</cdr:x>
      <cdr:y>0.10823</cdr:y>
    </cdr:from>
    <cdr:to>
      <cdr:x>0.45367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433871" y="635000"/>
          <a:ext cx="2459556" cy="44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EGHD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0.15872</cdr:x>
      <cdr:y>0.10823</cdr:y>
    </cdr:from>
    <cdr:to>
      <cdr:x>0.47498</cdr:x>
      <cdr:y>0.18426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362176" y="635029"/>
          <a:ext cx="2714113" cy="4460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/>
            <a:t>CSDDRD is </a:t>
          </a:r>
          <a:r>
            <a:rPr lang="en-CA" sz="25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0.50776</cdr:x>
      <cdr:y>0.10823</cdr:y>
    </cdr:from>
    <cdr:to>
      <cdr:x>0.8927</cdr:x>
      <cdr:y>0.18426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4357603" y="635000"/>
          <a:ext cx="3303566" cy="4461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500">
              <a:latin typeface="Calibri"/>
            </a:rPr>
            <a:t>SHEU-03 is black outline</a:t>
          </a:r>
          <a:endParaRPr lang="en-CA" sz="25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0.17177</cdr:x>
      <cdr:y>0.15806</cdr:y>
    </cdr:from>
    <cdr:to>
      <cdr:x>0.50735</cdr:x>
      <cdr:y>0.21942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4116" y="927415"/>
          <a:ext cx="2880000" cy="3600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200"/>
            <a:t>CSDDRD is </a:t>
          </a:r>
          <a:r>
            <a:rPr lang="en-CA" sz="22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0.53173</cdr:x>
      <cdr:y>0.15706</cdr:y>
    </cdr:from>
    <cdr:to>
      <cdr:x>0.86731</cdr:x>
      <cdr:y>0.21841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63283" y="921517"/>
          <a:ext cx="2880000" cy="3599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200">
              <a:latin typeface="Calibri"/>
            </a:rPr>
            <a:t>SHEU-03 is black outline</a:t>
          </a:r>
          <a:endParaRPr lang="en-CA" sz="2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0.17177</cdr:x>
      <cdr:y>0.15806</cdr:y>
    </cdr:from>
    <cdr:to>
      <cdr:x>0.50735</cdr:x>
      <cdr:y>0.21942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4116" y="927415"/>
          <a:ext cx="2880000" cy="3600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200"/>
            <a:t>CSDDRD is </a:t>
          </a:r>
          <a:r>
            <a:rPr lang="en-CA" sz="2200">
              <a:ln>
                <a:noFill/>
              </a:ln>
              <a:solidFill>
                <a:sysClr val="windowText" lastClr="000000"/>
              </a:solidFill>
              <a:effectLst/>
            </a:rPr>
            <a:t>fill</a:t>
          </a:r>
        </a:p>
      </cdr:txBody>
    </cdr:sp>
  </cdr:relSizeAnchor>
  <cdr:relSizeAnchor xmlns:cdr="http://schemas.openxmlformats.org/drawingml/2006/chartDrawing">
    <cdr:from>
      <cdr:x>0.53173</cdr:x>
      <cdr:y>0.15706</cdr:y>
    </cdr:from>
    <cdr:to>
      <cdr:x>0.86731</cdr:x>
      <cdr:y>0.21841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63283" y="921517"/>
          <a:ext cx="2880000" cy="35996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63500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200">
              <a:latin typeface="Calibri"/>
            </a:rPr>
            <a:t>SHEU-03 is black outline</a:t>
          </a:r>
          <a:endParaRPr lang="en-CA" sz="2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67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"/>
  <sheetViews>
    <sheetView workbookViewId="0">
      <pane xSplit="15750" topLeftCell="G1"/>
      <selection activeCell="N24" sqref="N24"/>
      <selection pane="topRight" activeCell="L13" sqref="L13"/>
    </sheetView>
  </sheetViews>
  <sheetFormatPr defaultRowHeight="12.75"/>
  <sheetData>
    <row r="1" spans="1:68">
      <c r="A1" t="s">
        <v>38</v>
      </c>
      <c r="B1">
        <v>15000</v>
      </c>
    </row>
    <row r="2" spans="1:68">
      <c r="A2" t="s">
        <v>0</v>
      </c>
      <c r="C2" t="s">
        <v>1</v>
      </c>
      <c r="D2" t="s">
        <v>2</v>
      </c>
      <c r="E2" t="s">
        <v>3</v>
      </c>
      <c r="F2" t="s">
        <v>37</v>
      </c>
      <c r="G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79</v>
      </c>
      <c r="P2" t="s">
        <v>24</v>
      </c>
      <c r="Q2">
        <v>2</v>
      </c>
      <c r="R2">
        <v>3</v>
      </c>
      <c r="S2" t="s">
        <v>80</v>
      </c>
      <c r="U2" t="s">
        <v>25</v>
      </c>
      <c r="V2">
        <v>1.5</v>
      </c>
      <c r="W2">
        <v>2</v>
      </c>
      <c r="X2" t="s">
        <v>81</v>
      </c>
      <c r="Z2" t="s">
        <v>26</v>
      </c>
      <c r="AA2" t="s">
        <v>10</v>
      </c>
      <c r="AB2" t="s">
        <v>11</v>
      </c>
      <c r="AD2" t="s">
        <v>82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83</v>
      </c>
      <c r="AN2" t="s">
        <v>34</v>
      </c>
      <c r="AO2" t="s">
        <v>12</v>
      </c>
      <c r="AP2" t="s">
        <v>13</v>
      </c>
      <c r="AQ2" t="s">
        <v>14</v>
      </c>
      <c r="AR2" t="s">
        <v>15</v>
      </c>
      <c r="AS2" t="s">
        <v>84</v>
      </c>
      <c r="AU2" t="s">
        <v>35</v>
      </c>
      <c r="AV2" t="s">
        <v>11</v>
      </c>
      <c r="AW2" t="s">
        <v>10</v>
      </c>
      <c r="AX2" t="s">
        <v>17</v>
      </c>
      <c r="AY2" t="s">
        <v>16</v>
      </c>
      <c r="BA2" t="s">
        <v>18</v>
      </c>
      <c r="BB2" t="s">
        <v>19</v>
      </c>
      <c r="BC2" t="s">
        <v>20</v>
      </c>
      <c r="BD2" t="s">
        <v>21</v>
      </c>
      <c r="BE2" t="s">
        <v>22</v>
      </c>
      <c r="BF2" t="s">
        <v>23</v>
      </c>
      <c r="BH2" t="s">
        <v>91</v>
      </c>
      <c r="BI2" t="s">
        <v>92</v>
      </c>
      <c r="BJ2" t="s">
        <v>93</v>
      </c>
      <c r="BK2" t="s">
        <v>94</v>
      </c>
      <c r="BL2" t="s">
        <v>95</v>
      </c>
      <c r="BM2" t="s">
        <v>96</v>
      </c>
      <c r="BN2" t="s">
        <v>97</v>
      </c>
      <c r="BO2" t="s">
        <v>98</v>
      </c>
      <c r="BP2" t="s">
        <v>99</v>
      </c>
    </row>
    <row r="3" spans="1:68">
      <c r="A3" t="s">
        <v>1</v>
      </c>
      <c r="C3">
        <v>9238</v>
      </c>
      <c r="D3">
        <v>0</v>
      </c>
      <c r="E3">
        <v>0</v>
      </c>
      <c r="F3">
        <v>0</v>
      </c>
      <c r="G3">
        <v>0</v>
      </c>
      <c r="I3">
        <v>2646</v>
      </c>
      <c r="J3">
        <v>2745</v>
      </c>
      <c r="K3">
        <v>2156</v>
      </c>
      <c r="L3">
        <v>1084</v>
      </c>
      <c r="M3">
        <v>553</v>
      </c>
      <c r="N3">
        <v>54</v>
      </c>
      <c r="P3">
        <v>377</v>
      </c>
      <c r="Q3">
        <v>1333</v>
      </c>
      <c r="R3">
        <v>627</v>
      </c>
      <c r="S3">
        <v>6901</v>
      </c>
      <c r="U3">
        <v>4306</v>
      </c>
      <c r="V3">
        <v>824</v>
      </c>
      <c r="W3">
        <v>3820</v>
      </c>
      <c r="X3">
        <v>288</v>
      </c>
      <c r="Z3">
        <v>5490</v>
      </c>
      <c r="AA3">
        <v>3710</v>
      </c>
      <c r="AB3">
        <v>38</v>
      </c>
      <c r="AD3">
        <v>19</v>
      </c>
      <c r="AE3">
        <v>15</v>
      </c>
      <c r="AF3">
        <v>34</v>
      </c>
      <c r="AG3">
        <v>8</v>
      </c>
      <c r="AH3">
        <v>304</v>
      </c>
      <c r="AI3">
        <v>8821</v>
      </c>
      <c r="AJ3">
        <v>28</v>
      </c>
      <c r="AK3">
        <v>7</v>
      </c>
      <c r="AL3">
        <v>2</v>
      </c>
      <c r="AN3">
        <v>65</v>
      </c>
      <c r="AO3">
        <v>1669</v>
      </c>
      <c r="AP3">
        <v>4031</v>
      </c>
      <c r="AQ3">
        <v>2033</v>
      </c>
      <c r="AR3">
        <v>962</v>
      </c>
      <c r="AS3">
        <v>478</v>
      </c>
      <c r="AU3">
        <v>2853</v>
      </c>
      <c r="AV3">
        <v>35</v>
      </c>
      <c r="AW3">
        <v>6026</v>
      </c>
      <c r="AX3">
        <v>290</v>
      </c>
      <c r="AY3">
        <v>34</v>
      </c>
      <c r="BA3">
        <v>3905</v>
      </c>
      <c r="BB3">
        <v>2598</v>
      </c>
      <c r="BC3">
        <v>118</v>
      </c>
      <c r="BD3">
        <v>2551</v>
      </c>
      <c r="BE3">
        <v>62</v>
      </c>
      <c r="BF3">
        <v>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>
      <c r="A4" t="s">
        <v>2</v>
      </c>
      <c r="C4">
        <v>0</v>
      </c>
      <c r="D4">
        <v>18453</v>
      </c>
      <c r="E4">
        <v>0</v>
      </c>
      <c r="F4">
        <v>0</v>
      </c>
      <c r="G4">
        <v>0</v>
      </c>
      <c r="I4">
        <v>2687</v>
      </c>
      <c r="J4">
        <v>6928</v>
      </c>
      <c r="K4">
        <v>5233</v>
      </c>
      <c r="L4">
        <v>2642</v>
      </c>
      <c r="M4">
        <v>916</v>
      </c>
      <c r="N4">
        <v>47</v>
      </c>
      <c r="P4">
        <v>1705</v>
      </c>
      <c r="Q4">
        <v>6382</v>
      </c>
      <c r="R4">
        <v>3445</v>
      </c>
      <c r="S4">
        <v>6921</v>
      </c>
      <c r="U4">
        <v>10142</v>
      </c>
      <c r="V4">
        <v>728</v>
      </c>
      <c r="W4">
        <v>7419</v>
      </c>
      <c r="X4">
        <v>164</v>
      </c>
      <c r="Z4">
        <v>16758</v>
      </c>
      <c r="AA4">
        <v>819</v>
      </c>
      <c r="AB4">
        <v>876</v>
      </c>
      <c r="AD4">
        <v>347</v>
      </c>
      <c r="AE4">
        <v>258</v>
      </c>
      <c r="AF4">
        <v>1122</v>
      </c>
      <c r="AG4">
        <v>626</v>
      </c>
      <c r="AH4">
        <v>2331</v>
      </c>
      <c r="AI4">
        <v>12736</v>
      </c>
      <c r="AJ4">
        <v>745</v>
      </c>
      <c r="AK4">
        <v>224</v>
      </c>
      <c r="AL4">
        <v>64</v>
      </c>
      <c r="AN4">
        <v>226</v>
      </c>
      <c r="AO4">
        <v>5208</v>
      </c>
      <c r="AP4">
        <v>7508</v>
      </c>
      <c r="AQ4">
        <v>3353</v>
      </c>
      <c r="AR4">
        <v>1439</v>
      </c>
      <c r="AS4">
        <v>719</v>
      </c>
      <c r="AU4">
        <v>13941</v>
      </c>
      <c r="AV4">
        <v>962</v>
      </c>
      <c r="AW4">
        <v>3348</v>
      </c>
      <c r="AX4">
        <v>175</v>
      </c>
      <c r="AY4">
        <v>27</v>
      </c>
      <c r="BA4">
        <v>6021</v>
      </c>
      <c r="BB4">
        <v>11274</v>
      </c>
      <c r="BC4">
        <v>132</v>
      </c>
      <c r="BD4">
        <v>930</v>
      </c>
      <c r="BE4">
        <v>91</v>
      </c>
      <c r="BF4">
        <v>5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>
      <c r="A5" t="s">
        <v>3</v>
      </c>
      <c r="C5">
        <v>0</v>
      </c>
      <c r="D5">
        <v>0</v>
      </c>
      <c r="E5">
        <v>29779</v>
      </c>
      <c r="F5">
        <v>0</v>
      </c>
      <c r="G5">
        <v>0</v>
      </c>
      <c r="I5">
        <v>6911</v>
      </c>
      <c r="J5">
        <v>10234</v>
      </c>
      <c r="K5">
        <v>5708</v>
      </c>
      <c r="L5">
        <v>5345</v>
      </c>
      <c r="M5">
        <v>1504</v>
      </c>
      <c r="N5">
        <v>77</v>
      </c>
      <c r="P5">
        <v>1573</v>
      </c>
      <c r="Q5">
        <v>6116</v>
      </c>
      <c r="R5">
        <v>3223</v>
      </c>
      <c r="S5">
        <v>18867</v>
      </c>
      <c r="U5">
        <v>12441</v>
      </c>
      <c r="V5">
        <v>788</v>
      </c>
      <c r="W5">
        <v>15456</v>
      </c>
      <c r="X5">
        <v>1094</v>
      </c>
      <c r="Z5">
        <v>7943</v>
      </c>
      <c r="AA5">
        <v>782</v>
      </c>
      <c r="AB5">
        <v>21054</v>
      </c>
      <c r="AD5">
        <v>74</v>
      </c>
      <c r="AE5">
        <v>105</v>
      </c>
      <c r="AF5">
        <v>559</v>
      </c>
      <c r="AG5">
        <v>263</v>
      </c>
      <c r="AH5">
        <v>1686</v>
      </c>
      <c r="AI5">
        <v>26496</v>
      </c>
      <c r="AJ5">
        <v>516</v>
      </c>
      <c r="AK5">
        <v>61</v>
      </c>
      <c r="AL5">
        <v>19</v>
      </c>
      <c r="AN5">
        <v>169</v>
      </c>
      <c r="AO5">
        <v>5215</v>
      </c>
      <c r="AP5">
        <v>11654</v>
      </c>
      <c r="AQ5">
        <v>6943</v>
      </c>
      <c r="AR5">
        <v>3777</v>
      </c>
      <c r="AS5">
        <v>2021</v>
      </c>
      <c r="AU5">
        <v>3017</v>
      </c>
      <c r="AV5">
        <v>21910</v>
      </c>
      <c r="AW5">
        <v>4291</v>
      </c>
      <c r="AX5">
        <v>370</v>
      </c>
      <c r="AY5">
        <v>191</v>
      </c>
      <c r="BA5">
        <v>25312</v>
      </c>
      <c r="BB5">
        <v>2015</v>
      </c>
      <c r="BC5">
        <v>263</v>
      </c>
      <c r="BD5">
        <v>2113</v>
      </c>
      <c r="BE5">
        <v>72</v>
      </c>
      <c r="BF5">
        <v>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>
      <c r="A6" t="s">
        <v>37</v>
      </c>
      <c r="C6">
        <v>0</v>
      </c>
      <c r="D6">
        <v>0</v>
      </c>
      <c r="E6">
        <v>0</v>
      </c>
      <c r="F6">
        <v>46633</v>
      </c>
      <c r="G6">
        <v>0</v>
      </c>
      <c r="I6">
        <v>6206</v>
      </c>
      <c r="J6">
        <v>17245</v>
      </c>
      <c r="K6">
        <v>13653</v>
      </c>
      <c r="L6">
        <v>6909</v>
      </c>
      <c r="M6">
        <v>2494</v>
      </c>
      <c r="N6">
        <v>126</v>
      </c>
      <c r="P6">
        <v>4418</v>
      </c>
      <c r="Q6">
        <v>13480</v>
      </c>
      <c r="R6">
        <v>6123</v>
      </c>
      <c r="S6">
        <v>22612</v>
      </c>
      <c r="U6">
        <v>30585</v>
      </c>
      <c r="V6">
        <v>553</v>
      </c>
      <c r="W6">
        <v>14873</v>
      </c>
      <c r="X6">
        <v>622</v>
      </c>
      <c r="Z6">
        <v>4110</v>
      </c>
      <c r="AA6">
        <v>2</v>
      </c>
      <c r="AB6">
        <v>42521</v>
      </c>
      <c r="AD6">
        <v>35</v>
      </c>
      <c r="AE6">
        <v>13</v>
      </c>
      <c r="AF6">
        <v>108</v>
      </c>
      <c r="AG6">
        <v>50</v>
      </c>
      <c r="AH6">
        <v>416</v>
      </c>
      <c r="AI6">
        <v>45794</v>
      </c>
      <c r="AJ6">
        <v>177</v>
      </c>
      <c r="AK6">
        <v>28</v>
      </c>
      <c r="AL6">
        <v>12</v>
      </c>
      <c r="AN6">
        <v>280</v>
      </c>
      <c r="AO6">
        <v>10475</v>
      </c>
      <c r="AP6">
        <v>21890</v>
      </c>
      <c r="AQ6">
        <v>8688</v>
      </c>
      <c r="AR6">
        <v>3656</v>
      </c>
      <c r="AS6">
        <v>1644</v>
      </c>
      <c r="AU6">
        <v>1983</v>
      </c>
      <c r="AV6">
        <v>44186</v>
      </c>
      <c r="AW6">
        <v>325</v>
      </c>
      <c r="AX6">
        <v>32</v>
      </c>
      <c r="AY6">
        <v>107</v>
      </c>
      <c r="BA6">
        <v>44262</v>
      </c>
      <c r="BB6">
        <v>873</v>
      </c>
      <c r="BC6">
        <v>16</v>
      </c>
      <c r="BD6">
        <v>1437</v>
      </c>
      <c r="BE6">
        <v>45</v>
      </c>
      <c r="BF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>
      <c r="A7" t="s">
        <v>4</v>
      </c>
      <c r="C7">
        <v>0</v>
      </c>
      <c r="D7">
        <v>0</v>
      </c>
      <c r="E7">
        <v>0</v>
      </c>
      <c r="F7">
        <v>0</v>
      </c>
      <c r="G7">
        <v>7963</v>
      </c>
      <c r="I7">
        <v>1052</v>
      </c>
      <c r="J7">
        <v>2621</v>
      </c>
      <c r="K7">
        <v>2596</v>
      </c>
      <c r="L7">
        <v>1278</v>
      </c>
      <c r="M7">
        <v>404</v>
      </c>
      <c r="N7">
        <v>12</v>
      </c>
      <c r="P7">
        <v>582</v>
      </c>
      <c r="Q7">
        <v>2423</v>
      </c>
      <c r="R7">
        <v>1288</v>
      </c>
      <c r="S7">
        <v>3670</v>
      </c>
      <c r="U7">
        <v>5040</v>
      </c>
      <c r="V7">
        <v>258</v>
      </c>
      <c r="W7">
        <v>2557</v>
      </c>
      <c r="X7">
        <v>108</v>
      </c>
      <c r="Z7">
        <v>1552</v>
      </c>
      <c r="AA7">
        <v>44</v>
      </c>
      <c r="AB7">
        <v>6367</v>
      </c>
      <c r="AD7">
        <v>0</v>
      </c>
      <c r="AE7">
        <v>0</v>
      </c>
      <c r="AF7">
        <v>73</v>
      </c>
      <c r="AG7">
        <v>1</v>
      </c>
      <c r="AH7">
        <v>20</v>
      </c>
      <c r="AI7">
        <v>7862</v>
      </c>
      <c r="AJ7">
        <v>6</v>
      </c>
      <c r="AK7">
        <v>0</v>
      </c>
      <c r="AL7">
        <v>1</v>
      </c>
      <c r="AN7">
        <v>23</v>
      </c>
      <c r="AO7">
        <v>1319</v>
      </c>
      <c r="AP7">
        <v>3334</v>
      </c>
      <c r="AQ7">
        <v>1655</v>
      </c>
      <c r="AR7">
        <v>1071</v>
      </c>
      <c r="AS7">
        <v>561</v>
      </c>
      <c r="AU7">
        <v>541</v>
      </c>
      <c r="AV7">
        <v>6781</v>
      </c>
      <c r="AW7">
        <v>584</v>
      </c>
      <c r="AX7">
        <v>42</v>
      </c>
      <c r="AY7">
        <v>15</v>
      </c>
      <c r="BA7">
        <v>7103</v>
      </c>
      <c r="BB7">
        <v>408</v>
      </c>
      <c r="BC7">
        <v>36</v>
      </c>
      <c r="BD7">
        <v>408</v>
      </c>
      <c r="BE7">
        <v>7</v>
      </c>
      <c r="BF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>
      <c r="A8" t="s">
        <v>36</v>
      </c>
    </row>
    <row r="10" spans="1:68">
      <c r="A10" t="s">
        <v>1</v>
      </c>
      <c r="C10">
        <v>1271</v>
      </c>
      <c r="D10">
        <v>0</v>
      </c>
      <c r="E10">
        <v>0</v>
      </c>
      <c r="F10">
        <v>0</v>
      </c>
      <c r="G10">
        <v>0</v>
      </c>
      <c r="I10">
        <v>230</v>
      </c>
      <c r="J10">
        <v>297</v>
      </c>
      <c r="K10">
        <v>258</v>
      </c>
      <c r="L10">
        <v>243</v>
      </c>
      <c r="M10">
        <v>243</v>
      </c>
      <c r="N10">
        <v>0</v>
      </c>
      <c r="P10">
        <v>40</v>
      </c>
      <c r="Q10">
        <v>187</v>
      </c>
      <c r="R10">
        <v>88</v>
      </c>
      <c r="S10">
        <v>956</v>
      </c>
      <c r="U10">
        <v>799</v>
      </c>
      <c r="V10">
        <v>121</v>
      </c>
      <c r="W10">
        <v>351</v>
      </c>
      <c r="X10">
        <v>0</v>
      </c>
      <c r="Z10">
        <v>947</v>
      </c>
      <c r="AA10">
        <v>324</v>
      </c>
      <c r="AB10">
        <v>0</v>
      </c>
      <c r="AD10">
        <v>1</v>
      </c>
      <c r="AE10">
        <v>1</v>
      </c>
      <c r="AF10">
        <v>2</v>
      </c>
      <c r="AG10">
        <v>1</v>
      </c>
      <c r="AH10">
        <v>39</v>
      </c>
      <c r="AI10">
        <v>1223</v>
      </c>
      <c r="AJ10">
        <v>3</v>
      </c>
      <c r="AK10">
        <v>1</v>
      </c>
      <c r="AL10">
        <v>0</v>
      </c>
      <c r="AN10">
        <v>0</v>
      </c>
      <c r="AO10">
        <v>346</v>
      </c>
      <c r="AP10">
        <v>655</v>
      </c>
      <c r="AQ10">
        <v>270</v>
      </c>
      <c r="AR10">
        <v>0</v>
      </c>
      <c r="AS10">
        <v>0</v>
      </c>
      <c r="AU10">
        <v>405</v>
      </c>
      <c r="AV10">
        <v>0</v>
      </c>
      <c r="AW10">
        <v>662</v>
      </c>
      <c r="AX10">
        <v>204</v>
      </c>
      <c r="AY10">
        <v>0</v>
      </c>
      <c r="BA10">
        <v>584</v>
      </c>
      <c r="BB10">
        <v>374</v>
      </c>
      <c r="BC10">
        <v>87</v>
      </c>
      <c r="BD10">
        <v>214</v>
      </c>
      <c r="BE10">
        <v>10</v>
      </c>
      <c r="BF10">
        <v>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>
      <c r="A11" t="s">
        <v>2</v>
      </c>
      <c r="C11">
        <v>0</v>
      </c>
      <c r="D11">
        <v>2882</v>
      </c>
      <c r="E11">
        <v>0</v>
      </c>
      <c r="F11">
        <v>0</v>
      </c>
      <c r="G11">
        <v>0</v>
      </c>
      <c r="I11">
        <v>206</v>
      </c>
      <c r="J11">
        <v>756</v>
      </c>
      <c r="K11">
        <v>704</v>
      </c>
      <c r="L11">
        <v>630</v>
      </c>
      <c r="M11">
        <v>586</v>
      </c>
      <c r="N11">
        <v>0</v>
      </c>
      <c r="P11">
        <v>231</v>
      </c>
      <c r="Q11">
        <v>1041</v>
      </c>
      <c r="R11">
        <v>558</v>
      </c>
      <c r="S11">
        <v>1052</v>
      </c>
      <c r="U11">
        <v>1969</v>
      </c>
      <c r="V11">
        <v>125</v>
      </c>
      <c r="W11">
        <v>788</v>
      </c>
      <c r="X11">
        <v>0</v>
      </c>
      <c r="Z11">
        <v>2882</v>
      </c>
      <c r="AA11">
        <v>0</v>
      </c>
      <c r="AB11">
        <v>0</v>
      </c>
      <c r="AD11">
        <v>40</v>
      </c>
      <c r="AE11">
        <v>35</v>
      </c>
      <c r="AF11">
        <v>179</v>
      </c>
      <c r="AG11">
        <v>103</v>
      </c>
      <c r="AH11">
        <v>388</v>
      </c>
      <c r="AI11">
        <v>1945</v>
      </c>
      <c r="AJ11">
        <v>136</v>
      </c>
      <c r="AK11">
        <v>45</v>
      </c>
      <c r="AL11">
        <v>11</v>
      </c>
      <c r="AN11">
        <v>0</v>
      </c>
      <c r="AO11">
        <v>1074</v>
      </c>
      <c r="AP11">
        <v>1286</v>
      </c>
      <c r="AQ11">
        <v>522</v>
      </c>
      <c r="AR11">
        <v>0</v>
      </c>
      <c r="AS11">
        <v>0</v>
      </c>
      <c r="AU11">
        <v>2394</v>
      </c>
      <c r="AV11">
        <v>0</v>
      </c>
      <c r="AW11">
        <v>347</v>
      </c>
      <c r="AX11">
        <v>141</v>
      </c>
      <c r="AY11">
        <v>0</v>
      </c>
      <c r="BA11">
        <v>685</v>
      </c>
      <c r="BB11">
        <v>2009</v>
      </c>
      <c r="BC11">
        <v>111</v>
      </c>
      <c r="BD11">
        <v>53</v>
      </c>
      <c r="BE11">
        <v>21</v>
      </c>
      <c r="BF11">
        <v>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>
      <c r="A12" t="s">
        <v>3</v>
      </c>
      <c r="C12">
        <v>0</v>
      </c>
      <c r="D12">
        <v>0</v>
      </c>
      <c r="E12">
        <v>5404</v>
      </c>
      <c r="F12">
        <v>0</v>
      </c>
      <c r="G12">
        <v>0</v>
      </c>
      <c r="I12">
        <v>806</v>
      </c>
      <c r="J12">
        <v>1855</v>
      </c>
      <c r="K12">
        <v>855</v>
      </c>
      <c r="L12">
        <v>805</v>
      </c>
      <c r="M12">
        <v>1083</v>
      </c>
      <c r="N12">
        <v>0</v>
      </c>
      <c r="P12">
        <v>269</v>
      </c>
      <c r="Q12">
        <v>1138</v>
      </c>
      <c r="R12">
        <v>593</v>
      </c>
      <c r="S12">
        <v>3404</v>
      </c>
      <c r="U12">
        <v>2565</v>
      </c>
      <c r="V12">
        <v>445</v>
      </c>
      <c r="W12">
        <v>2394</v>
      </c>
      <c r="X12">
        <v>0</v>
      </c>
      <c r="Z12">
        <v>1438</v>
      </c>
      <c r="AA12">
        <v>0</v>
      </c>
      <c r="AB12">
        <v>3966</v>
      </c>
      <c r="AD12">
        <v>11</v>
      </c>
      <c r="AE12">
        <v>14</v>
      </c>
      <c r="AF12">
        <v>92</v>
      </c>
      <c r="AG12">
        <v>47</v>
      </c>
      <c r="AH12">
        <v>314</v>
      </c>
      <c r="AI12">
        <v>4813</v>
      </c>
      <c r="AJ12">
        <v>101</v>
      </c>
      <c r="AK12">
        <v>7</v>
      </c>
      <c r="AL12">
        <v>5</v>
      </c>
      <c r="AN12">
        <v>0</v>
      </c>
      <c r="AO12">
        <v>855</v>
      </c>
      <c r="AP12">
        <v>2223</v>
      </c>
      <c r="AQ12">
        <v>1129</v>
      </c>
      <c r="AR12">
        <v>570</v>
      </c>
      <c r="AS12">
        <v>627</v>
      </c>
      <c r="AU12">
        <v>627</v>
      </c>
      <c r="AV12">
        <v>4121</v>
      </c>
      <c r="AW12">
        <v>656</v>
      </c>
      <c r="AX12">
        <v>0</v>
      </c>
      <c r="AY12">
        <v>0</v>
      </c>
      <c r="BA12">
        <v>4728</v>
      </c>
      <c r="BB12">
        <v>390</v>
      </c>
      <c r="BC12">
        <v>0</v>
      </c>
      <c r="BD12">
        <v>274</v>
      </c>
      <c r="BE12">
        <v>12</v>
      </c>
      <c r="BF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>
      <c r="A13" t="s">
        <v>37</v>
      </c>
      <c r="C13">
        <v>0</v>
      </c>
      <c r="D13">
        <v>0</v>
      </c>
      <c r="E13">
        <v>0</v>
      </c>
      <c r="F13">
        <v>2703</v>
      </c>
      <c r="G13">
        <v>0</v>
      </c>
      <c r="I13">
        <v>499</v>
      </c>
      <c r="J13">
        <v>768</v>
      </c>
      <c r="K13">
        <v>480</v>
      </c>
      <c r="L13">
        <v>414</v>
      </c>
      <c r="M13">
        <v>542</v>
      </c>
      <c r="N13">
        <v>0</v>
      </c>
      <c r="P13">
        <v>294</v>
      </c>
      <c r="Q13">
        <v>802</v>
      </c>
      <c r="R13">
        <v>365</v>
      </c>
      <c r="S13">
        <v>1242</v>
      </c>
      <c r="U13">
        <v>1995</v>
      </c>
      <c r="V13">
        <v>138</v>
      </c>
      <c r="W13">
        <v>570</v>
      </c>
      <c r="X13">
        <v>0</v>
      </c>
      <c r="Z13">
        <v>485</v>
      </c>
      <c r="AA13">
        <v>0</v>
      </c>
      <c r="AB13">
        <v>2218</v>
      </c>
      <c r="AD13">
        <v>4</v>
      </c>
      <c r="AE13">
        <v>2</v>
      </c>
      <c r="AF13">
        <v>5</v>
      </c>
      <c r="AG13">
        <v>1</v>
      </c>
      <c r="AH13">
        <v>31</v>
      </c>
      <c r="AI13">
        <v>2647</v>
      </c>
      <c r="AJ13">
        <v>10</v>
      </c>
      <c r="AK13">
        <v>2</v>
      </c>
      <c r="AL13">
        <v>1</v>
      </c>
      <c r="AN13">
        <v>0</v>
      </c>
      <c r="AO13">
        <v>746</v>
      </c>
      <c r="AP13">
        <v>1368</v>
      </c>
      <c r="AQ13">
        <v>589</v>
      </c>
      <c r="AR13">
        <v>0</v>
      </c>
      <c r="AS13">
        <v>0</v>
      </c>
      <c r="AU13">
        <v>280</v>
      </c>
      <c r="AV13">
        <v>2423</v>
      </c>
      <c r="AW13">
        <v>0</v>
      </c>
      <c r="AX13">
        <v>0</v>
      </c>
      <c r="AY13">
        <v>0</v>
      </c>
      <c r="BA13">
        <v>2499</v>
      </c>
      <c r="BB13">
        <v>125</v>
      </c>
      <c r="BC13">
        <v>0</v>
      </c>
      <c r="BD13">
        <v>76</v>
      </c>
      <c r="BE13">
        <v>3</v>
      </c>
      <c r="BF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>
      <c r="A14" t="s">
        <v>4</v>
      </c>
      <c r="C14">
        <v>0</v>
      </c>
      <c r="D14">
        <v>0</v>
      </c>
      <c r="E14">
        <v>0</v>
      </c>
      <c r="F14">
        <v>0</v>
      </c>
      <c r="G14">
        <v>1770</v>
      </c>
      <c r="I14">
        <v>195</v>
      </c>
      <c r="J14">
        <v>527</v>
      </c>
      <c r="K14">
        <v>332</v>
      </c>
      <c r="L14">
        <v>410</v>
      </c>
      <c r="M14">
        <v>306</v>
      </c>
      <c r="N14">
        <v>0</v>
      </c>
      <c r="P14">
        <v>138</v>
      </c>
      <c r="Q14">
        <v>597</v>
      </c>
      <c r="R14">
        <v>276</v>
      </c>
      <c r="S14">
        <v>759</v>
      </c>
      <c r="U14">
        <v>1141</v>
      </c>
      <c r="V14">
        <v>63</v>
      </c>
      <c r="W14">
        <v>566</v>
      </c>
      <c r="X14">
        <v>0</v>
      </c>
      <c r="Z14">
        <v>763</v>
      </c>
      <c r="AA14">
        <v>0</v>
      </c>
      <c r="AB14">
        <v>1007</v>
      </c>
      <c r="AD14">
        <v>0</v>
      </c>
      <c r="AE14">
        <v>0</v>
      </c>
      <c r="AF14">
        <v>11</v>
      </c>
      <c r="AG14">
        <v>1</v>
      </c>
      <c r="AH14">
        <v>5</v>
      </c>
      <c r="AI14">
        <v>1751</v>
      </c>
      <c r="AJ14">
        <v>2</v>
      </c>
      <c r="AK14">
        <v>0</v>
      </c>
      <c r="AL14">
        <v>0</v>
      </c>
      <c r="AN14">
        <v>0</v>
      </c>
      <c r="AO14">
        <v>312</v>
      </c>
      <c r="AP14">
        <v>674</v>
      </c>
      <c r="AQ14">
        <v>324</v>
      </c>
      <c r="AR14">
        <v>167</v>
      </c>
      <c r="AS14">
        <v>293</v>
      </c>
      <c r="AU14">
        <v>351</v>
      </c>
      <c r="AV14">
        <v>1385</v>
      </c>
      <c r="AW14">
        <v>0</v>
      </c>
      <c r="AX14">
        <v>34</v>
      </c>
      <c r="AY14">
        <v>0</v>
      </c>
      <c r="BA14">
        <v>1370</v>
      </c>
      <c r="BB14">
        <v>258</v>
      </c>
      <c r="BC14">
        <v>31</v>
      </c>
      <c r="BD14">
        <v>106</v>
      </c>
      <c r="BE14">
        <v>5</v>
      </c>
      <c r="BF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>
      <c r="A15" t="s">
        <v>36</v>
      </c>
      <c r="C15">
        <f>SUM(C10:C14)</f>
        <v>1271</v>
      </c>
      <c r="D15">
        <f t="shared" ref="D15:G15" si="0">SUM(D10:D14)</f>
        <v>2882</v>
      </c>
      <c r="E15">
        <f t="shared" si="0"/>
        <v>5404</v>
      </c>
      <c r="F15">
        <f t="shared" si="0"/>
        <v>2703</v>
      </c>
      <c r="G15">
        <f t="shared" si="0"/>
        <v>1770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63"/>
  <sheetViews>
    <sheetView workbookViewId="0">
      <selection activeCell="C13" sqref="C13"/>
    </sheetView>
  </sheetViews>
  <sheetFormatPr defaultRowHeight="12.75"/>
  <cols>
    <col min="1" max="1" width="15.7109375" customWidth="1"/>
    <col min="2" max="5" width="10.42578125" bestFit="1" customWidth="1"/>
    <col min="6" max="6" width="10.140625" bestFit="1" customWidth="1"/>
    <col min="7" max="7" width="9.7109375" bestFit="1" customWidth="1"/>
    <col min="8" max="10" width="9.28515625" bestFit="1" customWidth="1"/>
    <col min="12" max="15" width="9.28515625" bestFit="1" customWidth="1"/>
    <col min="16" max="17" width="9.85546875" bestFit="1" customWidth="1"/>
    <col min="18" max="18" width="9.7109375" bestFit="1" customWidth="1"/>
    <col min="34" max="35" width="10" bestFit="1" customWidth="1"/>
    <col min="47" max="47" width="23.7109375" bestFit="1" customWidth="1"/>
    <col min="48" max="48" width="16.7109375" bestFit="1" customWidth="1"/>
    <col min="49" max="49" width="12" bestFit="1" customWidth="1"/>
    <col min="50" max="50" width="11.5703125" bestFit="1" customWidth="1"/>
    <col min="51" max="51" width="13.7109375" bestFit="1" customWidth="1"/>
    <col min="53" max="53" width="16.42578125" bestFit="1" customWidth="1"/>
    <col min="54" max="54" width="22.85546875" bestFit="1" customWidth="1"/>
    <col min="55" max="55" width="16.85546875" bestFit="1" customWidth="1"/>
    <col min="56" max="56" width="17.28515625" bestFit="1" customWidth="1"/>
    <col min="57" max="57" width="20.140625" bestFit="1" customWidth="1"/>
    <col min="58" max="58" width="11.28515625" bestFit="1" customWidth="1"/>
  </cols>
  <sheetData>
    <row r="1" spans="1:58">
      <c r="A1" t="s">
        <v>85</v>
      </c>
    </row>
    <row r="2" spans="1:58">
      <c r="A2" t="s">
        <v>0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73</v>
      </c>
      <c r="P2" t="s">
        <v>44</v>
      </c>
      <c r="Q2" t="s">
        <v>45</v>
      </c>
      <c r="R2" t="s">
        <v>46</v>
      </c>
      <c r="S2" t="s">
        <v>74</v>
      </c>
      <c r="U2" t="s">
        <v>47</v>
      </c>
      <c r="V2" t="s">
        <v>48</v>
      </c>
      <c r="W2" t="s">
        <v>45</v>
      </c>
      <c r="X2" t="s">
        <v>75</v>
      </c>
      <c r="Z2" t="s">
        <v>49</v>
      </c>
      <c r="AA2" t="s">
        <v>50</v>
      </c>
      <c r="AB2" t="s">
        <v>51</v>
      </c>
      <c r="AD2" t="s">
        <v>76</v>
      </c>
      <c r="AE2" t="s">
        <v>52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77</v>
      </c>
      <c r="AN2" t="s">
        <v>59</v>
      </c>
      <c r="AO2" t="s">
        <v>60</v>
      </c>
      <c r="AP2" t="s">
        <v>61</v>
      </c>
      <c r="AQ2" t="s">
        <v>62</v>
      </c>
      <c r="AR2" t="s">
        <v>63</v>
      </c>
      <c r="AS2" t="s">
        <v>78</v>
      </c>
      <c r="AU2" t="s">
        <v>64</v>
      </c>
      <c r="AV2" t="s">
        <v>51</v>
      </c>
      <c r="AW2" t="s">
        <v>50</v>
      </c>
      <c r="AX2" t="s">
        <v>66</v>
      </c>
      <c r="AY2" t="s">
        <v>65</v>
      </c>
      <c r="BA2" t="s">
        <v>67</v>
      </c>
      <c r="BB2" t="s">
        <v>68</v>
      </c>
      <c r="BC2" t="s">
        <v>69</v>
      </c>
      <c r="BD2" t="s">
        <v>70</v>
      </c>
      <c r="BE2" t="s">
        <v>71</v>
      </c>
      <c r="BF2" t="s">
        <v>72</v>
      </c>
    </row>
    <row r="3" spans="1:58">
      <c r="A3" t="s">
        <v>1</v>
      </c>
      <c r="I3" s="4">
        <v>145795.74620000002</v>
      </c>
      <c r="J3" s="4">
        <v>145738.44149999999</v>
      </c>
      <c r="K3" s="4">
        <v>135488.44279999996</v>
      </c>
      <c r="L3" s="4">
        <v>116138.00819999997</v>
      </c>
      <c r="M3" s="4">
        <v>119174.36049999995</v>
      </c>
      <c r="P3" s="4">
        <v>109613.69420000003</v>
      </c>
      <c r="Q3" s="4">
        <v>262413.78999999998</v>
      </c>
      <c r="R3" s="4">
        <v>118951.55779999997</v>
      </c>
      <c r="S3" s="4">
        <v>171355.95720000006</v>
      </c>
      <c r="U3" s="4">
        <v>382228.00959999999</v>
      </c>
      <c r="V3" s="4">
        <v>90958.016499999998</v>
      </c>
      <c r="W3" s="4">
        <v>162863.79949999996</v>
      </c>
      <c r="Z3" s="4">
        <v>487022.93870000012</v>
      </c>
      <c r="AA3" s="4">
        <v>157855.49100000004</v>
      </c>
      <c r="AB3" s="4"/>
      <c r="AD3" s="4">
        <v>96256.237000000008</v>
      </c>
      <c r="AE3" s="4"/>
      <c r="AF3" s="4">
        <v>56461.108600000014</v>
      </c>
      <c r="AG3" s="4"/>
      <c r="AH3" s="4">
        <v>206201.29820000005</v>
      </c>
      <c r="AI3" s="4">
        <v>106868.4469</v>
      </c>
      <c r="AJ3" s="4">
        <v>66145.583499999993</v>
      </c>
      <c r="AK3" s="4"/>
      <c r="AL3" s="4">
        <v>37974.57009999999</v>
      </c>
      <c r="AN3" s="4"/>
      <c r="AO3" s="4">
        <v>180262.16859999995</v>
      </c>
      <c r="AP3" s="4">
        <v>275803.25060000014</v>
      </c>
      <c r="AQ3" s="4">
        <v>112347.7061</v>
      </c>
      <c r="AU3" s="4">
        <f>BB3</f>
        <v>189274.46699999995</v>
      </c>
      <c r="AV3">
        <v>0</v>
      </c>
      <c r="AW3">
        <f>BD3+BA3*(206925/(206925+57924))</f>
        <v>308057.45833778079</v>
      </c>
      <c r="AX3" s="4">
        <f>BC3+BA3*(57924/(206925+57924))</f>
        <v>127343.99186221923</v>
      </c>
      <c r="AY3" s="4">
        <v>0</v>
      </c>
      <c r="BA3" s="4">
        <v>245710.73510000002</v>
      </c>
      <c r="BB3" s="4">
        <v>189274.46699999995</v>
      </c>
      <c r="BC3" s="4">
        <v>73605.640499999994</v>
      </c>
      <c r="BD3" s="4">
        <v>116085.07460000001</v>
      </c>
    </row>
    <row r="4" spans="1:58">
      <c r="A4" t="s">
        <v>2</v>
      </c>
      <c r="I4" s="4">
        <v>160349.04639999999</v>
      </c>
      <c r="J4" s="4">
        <v>364271.25590000022</v>
      </c>
      <c r="K4" s="4">
        <v>390537.36730000016</v>
      </c>
      <c r="L4" s="4">
        <v>307877.09210000001</v>
      </c>
      <c r="M4" s="4">
        <v>290462.23779999994</v>
      </c>
      <c r="P4" s="4">
        <v>193263.19009999995</v>
      </c>
      <c r="Q4" s="4">
        <v>611119.64170000027</v>
      </c>
      <c r="R4" s="4">
        <v>221447.7226999999</v>
      </c>
      <c r="S4" s="4">
        <v>487666.44499999977</v>
      </c>
      <c r="U4" s="4">
        <v>962051.22169999988</v>
      </c>
      <c r="V4" s="4">
        <v>146969.3113</v>
      </c>
      <c r="W4" s="4">
        <v>377852.74879999971</v>
      </c>
      <c r="Z4" s="4">
        <v>1414949.5426</v>
      </c>
      <c r="AA4" s="4"/>
      <c r="AB4" s="4"/>
      <c r="AD4" s="4"/>
      <c r="AE4" s="4"/>
      <c r="AF4" s="4">
        <v>126007.4483</v>
      </c>
      <c r="AG4" s="4">
        <v>96192.694099999979</v>
      </c>
      <c r="AH4" s="4">
        <v>468085.25209999998</v>
      </c>
      <c r="AI4" s="4">
        <v>238257.44400000002</v>
      </c>
      <c r="AJ4" s="4">
        <v>252829.32669999989</v>
      </c>
      <c r="AK4" s="4">
        <v>122432.5067</v>
      </c>
      <c r="AL4" s="4"/>
      <c r="AN4" s="4"/>
      <c r="AO4" s="4">
        <v>509973.25550000009</v>
      </c>
      <c r="AP4" s="4">
        <v>555950.91280000017</v>
      </c>
      <c r="AQ4" s="4">
        <v>248104.87829999998</v>
      </c>
      <c r="AU4" s="4">
        <f>BB4+BA4*(136352/(136352+147177))</f>
        <v>912163.92117927095</v>
      </c>
      <c r="AV4">
        <v>0</v>
      </c>
      <c r="AW4">
        <f>BA4*(147177/(136352+147177))</f>
        <v>129413.84202072943</v>
      </c>
      <c r="AX4" s="4">
        <f>BC4</f>
        <v>157340.83259999997</v>
      </c>
      <c r="AY4" s="4">
        <v>0</v>
      </c>
      <c r="BA4" s="4">
        <v>249309.18019999997</v>
      </c>
      <c r="BB4" s="4">
        <v>792268.58300000045</v>
      </c>
      <c r="BC4" s="4">
        <v>157340.83259999997</v>
      </c>
    </row>
    <row r="5" spans="1:58">
      <c r="A5" t="s">
        <v>3</v>
      </c>
      <c r="I5" s="4">
        <v>414346.88640000002</v>
      </c>
      <c r="J5" s="4">
        <v>931309.83949999965</v>
      </c>
      <c r="K5" s="4">
        <v>413633.9769999999</v>
      </c>
      <c r="L5" s="4">
        <v>454186.56760000013</v>
      </c>
      <c r="M5" s="4">
        <v>510960.72899999999</v>
      </c>
      <c r="P5" s="4">
        <v>359636.41800000006</v>
      </c>
      <c r="Q5" s="4">
        <v>958146.32799999998</v>
      </c>
      <c r="R5" s="4">
        <v>401214.8475999998</v>
      </c>
      <c r="S5" s="4">
        <v>1005440.4058999995</v>
      </c>
      <c r="U5" s="4">
        <v>1096669.6514000001</v>
      </c>
      <c r="V5" s="4">
        <v>313870.7277000001</v>
      </c>
      <c r="W5" s="4">
        <v>1017952.7506000003</v>
      </c>
      <c r="Z5" s="4">
        <v>758108.42469999986</v>
      </c>
      <c r="AA5" s="4"/>
      <c r="AB5" s="4">
        <v>1850991.5549000006</v>
      </c>
      <c r="AD5" s="4">
        <v>145052.01</v>
      </c>
      <c r="AE5" s="4"/>
      <c r="AF5" s="4">
        <v>321526.50420000002</v>
      </c>
      <c r="AG5" s="4">
        <v>216440.4859</v>
      </c>
      <c r="AH5" s="4">
        <v>849511.00070000009</v>
      </c>
      <c r="AI5" s="4">
        <v>550932.99329999974</v>
      </c>
      <c r="AJ5" s="4">
        <v>298208.19350000005</v>
      </c>
      <c r="AK5" s="4">
        <v>137154.91</v>
      </c>
      <c r="AL5" s="4"/>
      <c r="AN5" s="4"/>
      <c r="AO5" s="4">
        <v>397058.0953000001</v>
      </c>
      <c r="AP5" s="4">
        <v>1054317.0858999998</v>
      </c>
      <c r="AQ5" s="4">
        <v>660692.0192000001</v>
      </c>
      <c r="AR5" s="4">
        <v>261553.77949999998</v>
      </c>
      <c r="AS5" s="4">
        <v>301801.1925</v>
      </c>
      <c r="AU5" s="4">
        <f>BB5+(BA5+BD5)*(158139/(158139+1874624+291355))</f>
        <v>269000.60770266049</v>
      </c>
      <c r="AV5" s="20">
        <f>(BA5+BD5)*(1874624/(158139+1874624+291355))</f>
        <v>1924667.8214322047</v>
      </c>
      <c r="AW5">
        <f>(BA5+BD5)*(291355/(158139+1874624+291355))</f>
        <v>299132.83576513478</v>
      </c>
      <c r="AX5" s="4">
        <v>0</v>
      </c>
      <c r="AY5" s="4">
        <v>0</v>
      </c>
      <c r="BA5" s="4">
        <v>2268968.6510999999</v>
      </c>
      <c r="BB5" s="4">
        <v>106640.02520000002</v>
      </c>
      <c r="BC5" s="4"/>
      <c r="BD5" s="4">
        <v>117192.58859999999</v>
      </c>
    </row>
    <row r="6" spans="1:58">
      <c r="A6" t="s">
        <v>37</v>
      </c>
      <c r="I6" s="4">
        <v>239227.19180000003</v>
      </c>
      <c r="J6" s="4">
        <v>418545.43040000024</v>
      </c>
      <c r="K6" s="4">
        <v>260065.79670000001</v>
      </c>
      <c r="L6" s="4">
        <v>199583.27870000002</v>
      </c>
      <c r="M6" s="4">
        <v>263797.30269999988</v>
      </c>
      <c r="P6" s="4">
        <v>207102.36849999992</v>
      </c>
      <c r="Q6" s="4">
        <v>495140.11279999994</v>
      </c>
      <c r="R6" s="4">
        <v>273837.64470000006</v>
      </c>
      <c r="S6" s="4">
        <v>405138.87429999962</v>
      </c>
      <c r="U6" s="4">
        <v>908218.6277000003</v>
      </c>
      <c r="V6" s="4">
        <v>126447.76079999997</v>
      </c>
      <c r="W6" s="4">
        <v>254123.97299999997</v>
      </c>
      <c r="Z6" s="4">
        <v>230591.25289999993</v>
      </c>
      <c r="AA6" s="4"/>
      <c r="AB6" s="4">
        <v>1132475.8921000005</v>
      </c>
      <c r="AD6" s="4">
        <v>99268.224800000011</v>
      </c>
      <c r="AE6" s="4">
        <v>54098.529300000002</v>
      </c>
      <c r="AF6" s="4">
        <v>133584.81219999999</v>
      </c>
      <c r="AG6" s="4">
        <v>102990.29969999999</v>
      </c>
      <c r="AH6" s="4">
        <v>450228.45609999972</v>
      </c>
      <c r="AI6" s="4">
        <v>239751.36170000001</v>
      </c>
      <c r="AJ6" s="4">
        <v>139367.81099999999</v>
      </c>
      <c r="AK6" s="4">
        <v>74576.842900000032</v>
      </c>
      <c r="AL6" s="4">
        <v>85571.764599999995</v>
      </c>
      <c r="AN6" s="4"/>
      <c r="AO6" s="4">
        <v>387399.99459999992</v>
      </c>
      <c r="AP6" s="4">
        <v>607773.02520000061</v>
      </c>
      <c r="AQ6" s="4">
        <v>261823.02010000002</v>
      </c>
      <c r="AU6" s="4">
        <f>BB6+BA6*(174139/(174139+1191046))</f>
        <v>198959.85804442014</v>
      </c>
      <c r="AV6">
        <f>BA6*(1191046/(174139+1191046))</f>
        <v>1109068.8612555799</v>
      </c>
      <c r="AW6">
        <v>0</v>
      </c>
      <c r="AX6" s="4">
        <v>0</v>
      </c>
      <c r="AY6" s="4">
        <v>0</v>
      </c>
      <c r="BA6" s="4">
        <v>1271222.2478</v>
      </c>
      <c r="BB6" s="4">
        <v>36806.471500000007</v>
      </c>
      <c r="BC6" s="4"/>
      <c r="BD6" s="4"/>
      <c r="BE6" s="4"/>
    </row>
    <row r="7" spans="1:58">
      <c r="A7" t="s">
        <v>4</v>
      </c>
      <c r="I7" s="4">
        <v>91464.856600000043</v>
      </c>
      <c r="J7" s="4">
        <v>241847.95550000004</v>
      </c>
      <c r="K7" s="4">
        <v>155185.93020000003</v>
      </c>
      <c r="L7" s="4">
        <v>193065.24409999995</v>
      </c>
      <c r="M7" s="4">
        <v>228487.01459999999</v>
      </c>
      <c r="P7" s="4">
        <v>141950.88330000007</v>
      </c>
      <c r="Q7" s="4">
        <v>359534.05420000025</v>
      </c>
      <c r="R7" s="4">
        <v>141766.14230000001</v>
      </c>
      <c r="S7" s="4">
        <v>266799.92119999992</v>
      </c>
      <c r="U7" s="4">
        <v>516150.25920000015</v>
      </c>
      <c r="V7" s="4">
        <v>93795.858000000022</v>
      </c>
      <c r="W7" s="4">
        <v>248105.96899999992</v>
      </c>
      <c r="Z7" s="4">
        <v>364036.35800000012</v>
      </c>
      <c r="AA7" s="4"/>
      <c r="AB7" s="4">
        <v>524440.22430000012</v>
      </c>
      <c r="AD7" s="4">
        <v>117718.27580000005</v>
      </c>
      <c r="AE7" s="4">
        <v>53559.179299999996</v>
      </c>
      <c r="AF7" s="4">
        <v>134465.22260000004</v>
      </c>
      <c r="AG7" s="4"/>
      <c r="AH7" s="4">
        <v>255007.84830000013</v>
      </c>
      <c r="AI7" s="4">
        <v>176229.28629999989</v>
      </c>
      <c r="AJ7" s="4">
        <v>61482.619099999996</v>
      </c>
      <c r="AK7" s="4"/>
      <c r="AN7" s="4"/>
      <c r="AO7" s="4">
        <v>145179.50620000003</v>
      </c>
      <c r="AP7" s="4">
        <v>334072.13990000007</v>
      </c>
      <c r="AQ7" s="4">
        <v>185276.49630000006</v>
      </c>
      <c r="AR7" s="4">
        <v>97308.407499999972</v>
      </c>
      <c r="AS7" s="4">
        <v>134185.43060000011</v>
      </c>
      <c r="AU7" s="4">
        <f>BB7+BA7*(59299/(59299+512400))</f>
        <v>153784.66625763802</v>
      </c>
      <c r="AV7">
        <f>BD7+BA7*(512400/(59299+512400))</f>
        <v>598498.886842362</v>
      </c>
      <c r="AW7">
        <v>0</v>
      </c>
      <c r="AX7" s="4">
        <f>BC7</f>
        <v>87717.690499999953</v>
      </c>
      <c r="AY7" s="4">
        <v>0</v>
      </c>
      <c r="BA7" s="4">
        <v>612258.66570000001</v>
      </c>
      <c r="BB7" s="4">
        <v>90278.6489</v>
      </c>
      <c r="BC7" s="4">
        <v>87717.690499999953</v>
      </c>
      <c r="BD7" s="4">
        <v>49746.238499999999</v>
      </c>
    </row>
    <row r="8" spans="1:58">
      <c r="A8" t="s">
        <v>36</v>
      </c>
      <c r="C8" s="1">
        <v>662334.99919999996</v>
      </c>
      <c r="D8" s="1">
        <v>1513496.9994999999</v>
      </c>
      <c r="E8" s="1">
        <v>2724437.9994999976</v>
      </c>
      <c r="F8" s="1">
        <v>1381219.0003000004</v>
      </c>
      <c r="G8" s="1">
        <v>910051.00099999947</v>
      </c>
      <c r="I8" s="2">
        <v>1051184</v>
      </c>
      <c r="J8" s="2">
        <v>2101713</v>
      </c>
      <c r="K8" s="2">
        <v>1354912</v>
      </c>
      <c r="L8" s="2">
        <v>1270850</v>
      </c>
      <c r="M8" s="2">
        <v>1412882</v>
      </c>
      <c r="N8" s="2">
        <v>0</v>
      </c>
      <c r="P8" s="2">
        <v>1011567</v>
      </c>
      <c r="Q8" s="2">
        <v>2686354</v>
      </c>
      <c r="R8" s="2">
        <v>1157218</v>
      </c>
      <c r="S8" s="2">
        <v>2336402</v>
      </c>
      <c r="U8" s="2">
        <v>3865318</v>
      </c>
      <c r="V8" s="2">
        <v>772042</v>
      </c>
      <c r="W8" s="2">
        <v>2060899</v>
      </c>
      <c r="X8" s="2">
        <v>156845</v>
      </c>
      <c r="Z8" s="2">
        <v>3254709</v>
      </c>
      <c r="AA8" s="2">
        <v>278978</v>
      </c>
      <c r="AB8" s="2">
        <v>3565861</v>
      </c>
      <c r="AD8" s="3">
        <v>519077</v>
      </c>
      <c r="AE8" s="3">
        <v>301042</v>
      </c>
      <c r="AF8" s="3">
        <v>772045</v>
      </c>
      <c r="AG8" s="3">
        <v>474223</v>
      </c>
      <c r="AH8" s="3">
        <v>2229034</v>
      </c>
      <c r="AI8" s="3">
        <v>1312040</v>
      </c>
      <c r="AJ8" s="3">
        <v>818034</v>
      </c>
      <c r="AK8" s="3">
        <v>394342</v>
      </c>
      <c r="AL8" s="3">
        <v>291409</v>
      </c>
      <c r="AN8" s="1">
        <v>221244.83570000003</v>
      </c>
      <c r="AO8" s="1">
        <v>1619873.0201999994</v>
      </c>
      <c r="AP8" s="1">
        <v>2827916.4143999969</v>
      </c>
      <c r="AQ8" s="1">
        <v>1468244.12</v>
      </c>
      <c r="AR8" s="1">
        <v>497078.73990000004</v>
      </c>
      <c r="AS8" s="1">
        <v>557182.86929999979</v>
      </c>
      <c r="AU8" s="4">
        <f>SUM(AU3:AU7)</f>
        <v>1723183.5201839895</v>
      </c>
      <c r="AV8" s="4">
        <f>SUM(AV3:AV7)</f>
        <v>3632235.5695301467</v>
      </c>
      <c r="AW8" s="4">
        <f>SUM(AW3:AW7)</f>
        <v>736604.136123645</v>
      </c>
      <c r="AX8" s="4">
        <f>SUM(AX3:AX7)</f>
        <v>372402.51496221917</v>
      </c>
      <c r="AY8" s="4">
        <v>0</v>
      </c>
      <c r="BA8" s="2">
        <v>4647469</v>
      </c>
      <c r="BB8" s="2">
        <v>1215268</v>
      </c>
      <c r="BC8" s="2">
        <v>365671</v>
      </c>
      <c r="BD8" s="2">
        <v>399510</v>
      </c>
      <c r="BE8" s="2"/>
      <c r="BF8" s="2">
        <v>221691</v>
      </c>
    </row>
    <row r="9" spans="1:58">
      <c r="C9" s="22"/>
      <c r="D9" s="22"/>
      <c r="E9" s="22"/>
      <c r="F9" s="22"/>
      <c r="G9" s="22"/>
      <c r="AN9" s="22"/>
      <c r="AO9" s="22"/>
      <c r="AP9" s="22"/>
      <c r="AQ9" s="22"/>
      <c r="AR9" s="22"/>
      <c r="AS9" s="22"/>
    </row>
    <row r="16" spans="1:58">
      <c r="C16" s="22"/>
      <c r="D16" s="22"/>
      <c r="E16" s="22"/>
      <c r="F16" s="22"/>
      <c r="G16" s="22"/>
      <c r="AN16" s="22"/>
      <c r="AO16" s="22"/>
      <c r="AP16" s="22"/>
      <c r="AQ16" s="22"/>
      <c r="AR16" s="22"/>
      <c r="AS16" s="22"/>
    </row>
    <row r="17" spans="3:58">
      <c r="C17" s="22"/>
      <c r="D17" s="22"/>
      <c r="E17" s="22"/>
      <c r="F17" s="22"/>
      <c r="G17" s="22"/>
      <c r="AN17" s="22"/>
      <c r="AO17" s="22"/>
      <c r="AP17" s="22"/>
      <c r="AQ17" s="22"/>
      <c r="AR17" s="22"/>
      <c r="AS17" s="22"/>
    </row>
    <row r="18" spans="3:58" s="6" customFormat="1">
      <c r="I18" s="8"/>
      <c r="J18" s="8"/>
      <c r="K18" s="8"/>
      <c r="L18" s="8"/>
      <c r="M18" s="8"/>
      <c r="P18" s="8"/>
      <c r="Q18" s="8"/>
      <c r="R18" s="8"/>
      <c r="S18" s="8"/>
      <c r="U18" s="8"/>
      <c r="V18" s="8"/>
      <c r="W18" s="8"/>
      <c r="Z18" s="8"/>
      <c r="AA18" s="8"/>
      <c r="AB18" s="8"/>
      <c r="AD18" s="8"/>
      <c r="AE18" s="8"/>
      <c r="AF18" s="8"/>
      <c r="AG18" s="8"/>
      <c r="AH18" s="8"/>
      <c r="AI18" s="8"/>
      <c r="AJ18" s="8"/>
      <c r="AK18" s="8"/>
      <c r="AL18" s="8"/>
      <c r="AN18" s="8"/>
      <c r="AO18" s="8"/>
      <c r="AP18" s="8"/>
      <c r="AQ18" s="8"/>
      <c r="AU18" s="8"/>
      <c r="AX18" s="8"/>
      <c r="AY18" s="8"/>
      <c r="BA18" s="8"/>
      <c r="BB18" s="8"/>
      <c r="BC18" s="8"/>
      <c r="BD18" s="8"/>
    </row>
    <row r="19" spans="3:58" s="6" customFormat="1">
      <c r="I19" s="8"/>
      <c r="J19" s="8"/>
      <c r="K19" s="8"/>
      <c r="L19" s="8"/>
      <c r="M19" s="8"/>
      <c r="P19" s="8"/>
      <c r="Q19" s="8"/>
      <c r="R19" s="8"/>
      <c r="S19" s="8"/>
      <c r="U19" s="8"/>
      <c r="V19" s="8"/>
      <c r="W19" s="8"/>
      <c r="Z19" s="8"/>
      <c r="AA19" s="8"/>
      <c r="AB19" s="8"/>
      <c r="AD19" s="8"/>
      <c r="AE19" s="8"/>
      <c r="AF19" s="8"/>
      <c r="AG19" s="8"/>
      <c r="AH19" s="8"/>
      <c r="AI19" s="8"/>
      <c r="AJ19" s="8"/>
      <c r="AK19" s="8"/>
      <c r="AL19" s="8"/>
      <c r="AN19" s="8"/>
      <c r="AO19" s="8"/>
      <c r="AP19" s="8"/>
      <c r="AQ19" s="8"/>
      <c r="AU19" s="8"/>
      <c r="AX19" s="8"/>
      <c r="AY19" s="8"/>
      <c r="BA19" s="8"/>
      <c r="BB19" s="8"/>
      <c r="BC19" s="8"/>
    </row>
    <row r="20" spans="3:58" s="6" customFormat="1">
      <c r="I20" s="8"/>
      <c r="J20" s="8"/>
      <c r="K20" s="8"/>
      <c r="L20" s="8"/>
      <c r="M20" s="8"/>
      <c r="P20" s="8"/>
      <c r="Q20" s="8"/>
      <c r="R20" s="8"/>
      <c r="S20" s="8"/>
      <c r="U20" s="8"/>
      <c r="V20" s="8"/>
      <c r="W20" s="8"/>
      <c r="Z20" s="8"/>
      <c r="AA20" s="8"/>
      <c r="AB20" s="8"/>
      <c r="AD20" s="8"/>
      <c r="AE20" s="8"/>
      <c r="AF20" s="8"/>
      <c r="AG20" s="8"/>
      <c r="AH20" s="8"/>
      <c r="AI20" s="8"/>
      <c r="AJ20" s="8"/>
      <c r="AK20" s="8"/>
      <c r="AL20" s="8"/>
      <c r="AN20" s="8"/>
      <c r="AO20" s="8"/>
      <c r="AP20" s="8"/>
      <c r="AQ20" s="8"/>
      <c r="AR20" s="8"/>
      <c r="AS20" s="8"/>
      <c r="AU20" s="8"/>
      <c r="AX20" s="8"/>
      <c r="AY20" s="8"/>
      <c r="BA20" s="8"/>
      <c r="BB20" s="8"/>
      <c r="BC20" s="8"/>
      <c r="BD20" s="8"/>
    </row>
    <row r="21" spans="3:58" s="6" customFormat="1">
      <c r="I21" s="8"/>
      <c r="J21" s="8"/>
      <c r="K21" s="8"/>
      <c r="L21" s="8"/>
      <c r="M21" s="8"/>
      <c r="P21" s="8"/>
      <c r="Q21" s="8"/>
      <c r="R21" s="8"/>
      <c r="S21" s="8"/>
      <c r="U21" s="8"/>
      <c r="V21" s="8"/>
      <c r="W21" s="8"/>
      <c r="Z21" s="8"/>
      <c r="AA21" s="8"/>
      <c r="AB21" s="8"/>
      <c r="AD21" s="8"/>
      <c r="AE21" s="8"/>
      <c r="AF21" s="8"/>
      <c r="AG21" s="8"/>
      <c r="AH21" s="8"/>
      <c r="AI21" s="8"/>
      <c r="AJ21" s="8"/>
      <c r="AK21" s="8"/>
      <c r="AL21" s="8"/>
      <c r="AN21" s="8"/>
      <c r="AO21" s="8"/>
      <c r="AP21" s="8"/>
      <c r="AQ21" s="8"/>
      <c r="AU21" s="8"/>
      <c r="AX21" s="8"/>
      <c r="AY21" s="8"/>
      <c r="BA21" s="8"/>
      <c r="BB21" s="8"/>
      <c r="BC21" s="8"/>
      <c r="BD21" s="8"/>
      <c r="BE21" s="8"/>
    </row>
    <row r="22" spans="3:58" s="6" customFormat="1">
      <c r="I22" s="8"/>
      <c r="J22" s="8"/>
      <c r="K22" s="8"/>
      <c r="L22" s="8"/>
      <c r="M22" s="8"/>
      <c r="P22" s="8"/>
      <c r="Q22" s="8"/>
      <c r="R22" s="8"/>
      <c r="S22" s="8"/>
      <c r="U22" s="8"/>
      <c r="V22" s="8"/>
      <c r="W22" s="8"/>
      <c r="Z22" s="8"/>
      <c r="AA22" s="8"/>
      <c r="AB22" s="8"/>
      <c r="AD22" s="8"/>
      <c r="AE22" s="8"/>
      <c r="AF22" s="8"/>
      <c r="AG22" s="8"/>
      <c r="AH22" s="8"/>
      <c r="AI22" s="8"/>
      <c r="AJ22" s="8"/>
      <c r="AK22" s="8"/>
      <c r="AN22" s="8"/>
      <c r="AO22" s="8"/>
      <c r="AP22" s="8"/>
      <c r="AQ22" s="8"/>
      <c r="AR22" s="8"/>
      <c r="AS22" s="8"/>
      <c r="AU22" s="8"/>
      <c r="AX22" s="8"/>
      <c r="AY22" s="8"/>
      <c r="BA22" s="8"/>
      <c r="BB22" s="8"/>
      <c r="BC22" s="8"/>
      <c r="BD22" s="8"/>
    </row>
    <row r="23" spans="3:58" s="6" customFormat="1">
      <c r="C23" s="7"/>
      <c r="D23" s="7"/>
      <c r="E23" s="7"/>
      <c r="F23" s="7"/>
      <c r="G23" s="7"/>
      <c r="I23" s="5"/>
      <c r="J23" s="5"/>
      <c r="K23" s="5"/>
      <c r="L23" s="5"/>
      <c r="M23" s="5"/>
      <c r="N23" s="5"/>
      <c r="P23" s="5"/>
      <c r="Q23" s="5"/>
      <c r="R23" s="5"/>
      <c r="S23" s="5"/>
      <c r="U23" s="5"/>
      <c r="V23" s="5"/>
      <c r="W23" s="5"/>
      <c r="X23" s="5"/>
      <c r="Z23" s="5"/>
      <c r="AA23" s="5"/>
      <c r="AB23" s="5"/>
      <c r="AD23" s="13"/>
      <c r="AE23" s="13"/>
      <c r="AF23" s="13"/>
      <c r="AG23" s="13"/>
      <c r="AH23" s="13"/>
      <c r="AI23" s="13"/>
      <c r="AJ23" s="13"/>
      <c r="AK23" s="13"/>
      <c r="AL23" s="13"/>
      <c r="AN23" s="7"/>
      <c r="AO23" s="7"/>
      <c r="AP23" s="7"/>
      <c r="AQ23" s="7"/>
      <c r="AR23" s="7"/>
      <c r="AS23" s="7"/>
      <c r="AU23" s="8"/>
      <c r="AV23" s="8"/>
      <c r="AW23" s="8"/>
      <c r="AX23" s="8"/>
      <c r="AY23" s="8"/>
      <c r="BA23" s="5"/>
      <c r="BB23" s="5"/>
      <c r="BC23" s="5"/>
      <c r="BD23" s="5"/>
      <c r="BE23" s="5"/>
      <c r="BF23" s="5"/>
    </row>
    <row r="24" spans="3:58" s="6" customFormat="1">
      <c r="I24" s="8"/>
      <c r="J24" s="8"/>
      <c r="K24" s="8"/>
      <c r="L24" s="8"/>
      <c r="M24" s="8"/>
      <c r="P24" s="8"/>
      <c r="Q24" s="8"/>
      <c r="R24" s="8"/>
      <c r="S24" s="8"/>
      <c r="U24" s="8"/>
      <c r="V24" s="8"/>
      <c r="W24" s="8"/>
      <c r="Z24" s="8"/>
      <c r="AA24" s="8"/>
      <c r="AB24" s="8"/>
      <c r="AD24" s="8"/>
      <c r="AE24" s="8"/>
      <c r="AF24" s="8"/>
      <c r="AG24" s="8"/>
      <c r="AH24" s="8"/>
      <c r="AI24" s="8"/>
      <c r="AJ24" s="8"/>
      <c r="AK24" s="8"/>
      <c r="AN24" s="8"/>
      <c r="AO24" s="8"/>
      <c r="AP24" s="8"/>
      <c r="AQ24" s="8"/>
      <c r="AR24" s="8"/>
      <c r="AS24" s="8"/>
      <c r="AU24" s="8"/>
      <c r="AX24" s="8"/>
      <c r="AY24" s="8"/>
      <c r="BA24" s="8"/>
      <c r="BB24" s="8"/>
      <c r="BC24" s="8"/>
      <c r="BD24" s="8"/>
    </row>
    <row r="25" spans="3:58" s="6" customFormat="1">
      <c r="I25" s="8"/>
      <c r="J25" s="8"/>
      <c r="K25" s="8"/>
      <c r="L25" s="8"/>
      <c r="M25" s="8"/>
      <c r="P25" s="8"/>
      <c r="Q25" s="8"/>
      <c r="R25" s="8"/>
      <c r="S25" s="8"/>
      <c r="U25" s="8"/>
      <c r="V25" s="8"/>
      <c r="W25" s="8"/>
      <c r="Z25" s="8"/>
      <c r="AA25" s="8"/>
      <c r="AB25" s="8"/>
      <c r="AD25" s="8"/>
      <c r="AE25" s="8"/>
      <c r="AF25" s="8"/>
      <c r="AG25" s="8"/>
      <c r="AH25" s="8"/>
      <c r="AI25" s="8"/>
      <c r="AJ25" s="8"/>
      <c r="AK25" s="8"/>
      <c r="AL25" s="8"/>
      <c r="AN25" s="8"/>
      <c r="AO25" s="8"/>
      <c r="AP25" s="8"/>
      <c r="AQ25" s="8"/>
      <c r="AU25" s="8"/>
      <c r="AX25" s="8"/>
      <c r="AY25" s="8"/>
      <c r="BA25" s="8"/>
      <c r="BB25" s="8"/>
      <c r="BC25" s="8"/>
      <c r="BD25" s="8"/>
    </row>
    <row r="26" spans="3:58" s="6" customFormat="1">
      <c r="I26" s="8"/>
      <c r="J26" s="8"/>
      <c r="K26" s="8"/>
      <c r="L26" s="8"/>
      <c r="M26" s="8"/>
      <c r="P26" s="8"/>
      <c r="Q26" s="8"/>
      <c r="R26" s="8"/>
      <c r="S26" s="8"/>
      <c r="U26" s="8"/>
      <c r="V26" s="8"/>
      <c r="W26" s="8"/>
      <c r="Z26" s="8"/>
      <c r="AA26" s="8"/>
      <c r="AB26" s="8"/>
      <c r="AD26" s="8"/>
      <c r="AE26" s="8"/>
      <c r="AF26" s="8"/>
      <c r="AG26" s="8"/>
      <c r="AH26" s="8"/>
      <c r="AI26" s="8"/>
      <c r="AJ26" s="8"/>
      <c r="AK26" s="8"/>
      <c r="AL26" s="8"/>
      <c r="AN26" s="8"/>
      <c r="AO26" s="8"/>
      <c r="AP26" s="8"/>
      <c r="AQ26" s="8"/>
      <c r="AU26" s="8"/>
      <c r="AX26" s="8"/>
      <c r="AY26" s="8"/>
      <c r="BA26" s="8"/>
      <c r="BB26" s="8"/>
      <c r="BC26" s="8"/>
    </row>
    <row r="27" spans="3:58" s="6" customFormat="1">
      <c r="I27" s="8"/>
      <c r="J27" s="8"/>
      <c r="K27" s="8"/>
      <c r="L27" s="8"/>
      <c r="M27" s="8"/>
      <c r="P27" s="8"/>
      <c r="Q27" s="8"/>
      <c r="R27" s="8"/>
      <c r="S27" s="8"/>
      <c r="U27" s="8"/>
      <c r="V27" s="8"/>
      <c r="W27" s="8"/>
      <c r="Z27" s="8"/>
      <c r="AA27" s="8"/>
      <c r="AB27" s="8"/>
      <c r="AD27" s="8"/>
      <c r="AE27" s="8"/>
      <c r="AF27" s="8"/>
      <c r="AG27" s="8"/>
      <c r="AH27" s="8"/>
      <c r="AI27" s="8"/>
      <c r="AJ27" s="8"/>
      <c r="AK27" s="8"/>
      <c r="AL27" s="8"/>
      <c r="AN27" s="8"/>
      <c r="AO27" s="8"/>
      <c r="AP27" s="8"/>
      <c r="AQ27" s="8"/>
      <c r="AR27" s="8"/>
      <c r="AS27" s="8"/>
      <c r="AU27" s="8"/>
      <c r="AX27" s="8"/>
      <c r="AY27" s="8"/>
      <c r="BA27" s="8"/>
      <c r="BB27" s="8"/>
      <c r="BC27" s="8"/>
      <c r="BD27" s="8"/>
    </row>
    <row r="28" spans="3:58" s="6" customFormat="1">
      <c r="I28" s="8"/>
      <c r="J28" s="8"/>
      <c r="K28" s="8"/>
      <c r="L28" s="8"/>
      <c r="M28" s="8"/>
      <c r="P28" s="8"/>
      <c r="Q28" s="8"/>
      <c r="R28" s="8"/>
      <c r="S28" s="8"/>
      <c r="U28" s="8"/>
      <c r="V28" s="8"/>
      <c r="W28" s="8"/>
      <c r="Z28" s="8"/>
      <c r="AA28" s="8"/>
      <c r="AB28" s="8"/>
      <c r="AD28" s="8"/>
      <c r="AE28" s="8"/>
      <c r="AF28" s="8"/>
      <c r="AG28" s="8"/>
      <c r="AH28" s="8"/>
      <c r="AI28" s="8"/>
      <c r="AJ28" s="8"/>
      <c r="AK28" s="8"/>
      <c r="AL28" s="8"/>
      <c r="AN28" s="8"/>
      <c r="AO28" s="8"/>
      <c r="AP28" s="8"/>
      <c r="AQ28" s="8"/>
      <c r="AU28" s="8"/>
      <c r="AX28" s="8"/>
      <c r="AY28" s="8"/>
      <c r="BA28" s="8"/>
      <c r="BB28" s="8"/>
      <c r="BC28" s="8"/>
      <c r="BD28" s="8"/>
      <c r="BE28" s="8"/>
    </row>
    <row r="29" spans="3:58" s="6" customFormat="1">
      <c r="I29" s="8"/>
      <c r="J29" s="8"/>
      <c r="K29" s="8"/>
      <c r="L29" s="8"/>
      <c r="M29" s="8"/>
      <c r="P29" s="8"/>
      <c r="Q29" s="8"/>
      <c r="R29" s="8"/>
      <c r="S29" s="8"/>
      <c r="U29" s="8"/>
      <c r="V29" s="8"/>
      <c r="W29" s="8"/>
      <c r="Z29" s="8"/>
      <c r="AA29" s="8"/>
      <c r="AB29" s="8"/>
      <c r="AD29" s="8"/>
      <c r="AE29" s="8"/>
      <c r="AF29" s="8"/>
      <c r="AG29" s="8"/>
      <c r="AH29" s="8"/>
      <c r="AI29" s="8"/>
      <c r="AJ29" s="8"/>
      <c r="AK29" s="8"/>
      <c r="AN29" s="8"/>
      <c r="AO29" s="8"/>
      <c r="AP29" s="8"/>
      <c r="AQ29" s="8"/>
      <c r="AR29" s="8"/>
      <c r="AS29" s="8"/>
      <c r="AU29" s="8"/>
      <c r="AX29" s="8"/>
      <c r="AY29" s="8"/>
      <c r="BA29" s="8"/>
      <c r="BB29" s="8"/>
      <c r="BC29" s="8"/>
      <c r="BD29" s="8"/>
    </row>
    <row r="30" spans="3:58" s="6" customFormat="1">
      <c r="C30" s="7"/>
      <c r="D30" s="7"/>
      <c r="E30" s="7"/>
      <c r="F30" s="7"/>
      <c r="G30" s="7"/>
      <c r="I30" s="5"/>
      <c r="J30" s="5"/>
      <c r="K30" s="5"/>
      <c r="L30" s="5"/>
      <c r="M30" s="5"/>
      <c r="N30" s="5"/>
      <c r="P30" s="5"/>
      <c r="Q30" s="5"/>
      <c r="R30" s="5"/>
      <c r="S30" s="5"/>
      <c r="U30" s="5"/>
      <c r="V30" s="5"/>
      <c r="W30" s="5"/>
      <c r="X30" s="5"/>
      <c r="Z30" s="5"/>
      <c r="AA30" s="5"/>
      <c r="AB30" s="5"/>
      <c r="AD30" s="13"/>
      <c r="AE30" s="13"/>
      <c r="AF30" s="13"/>
      <c r="AG30" s="13"/>
      <c r="AH30" s="13"/>
      <c r="AI30" s="13"/>
      <c r="AJ30" s="13"/>
      <c r="AK30" s="13"/>
      <c r="AL30" s="13"/>
      <c r="AN30" s="7"/>
      <c r="AO30" s="7"/>
      <c r="AP30" s="7"/>
      <c r="AQ30" s="7"/>
      <c r="AR30" s="7"/>
      <c r="AS30" s="7"/>
      <c r="AU30" s="8"/>
      <c r="AV30" s="8"/>
      <c r="AW30" s="8"/>
      <c r="AX30" s="8"/>
      <c r="AY30" s="8"/>
      <c r="BA30" s="5"/>
      <c r="BB30" s="5"/>
      <c r="BC30" s="5"/>
      <c r="BD30" s="5"/>
      <c r="BE30" s="5"/>
      <c r="BF30" s="5"/>
    </row>
    <row r="31" spans="3:58" s="6" customFormat="1">
      <c r="I31" s="8"/>
      <c r="J31" s="8"/>
      <c r="K31" s="8"/>
      <c r="L31" s="8"/>
      <c r="M31" s="8"/>
      <c r="P31" s="8"/>
      <c r="Q31" s="8"/>
      <c r="R31" s="8"/>
      <c r="S31" s="8"/>
      <c r="U31" s="8"/>
      <c r="V31" s="8"/>
      <c r="W31" s="8"/>
      <c r="Z31" s="8"/>
      <c r="AA31" s="8"/>
      <c r="AB31" s="8"/>
      <c r="AD31" s="8"/>
      <c r="AE31" s="8"/>
      <c r="AF31" s="8"/>
      <c r="AG31" s="8"/>
      <c r="AH31" s="8"/>
      <c r="AI31" s="8"/>
      <c r="AJ31" s="8"/>
      <c r="AK31" s="8"/>
      <c r="AL31" s="8"/>
      <c r="AN31" s="8"/>
      <c r="AO31" s="8"/>
      <c r="AP31" s="8"/>
      <c r="AQ31" s="8"/>
      <c r="AU31" s="8"/>
      <c r="AX31" s="8"/>
      <c r="AY31" s="8"/>
      <c r="BA31" s="8"/>
      <c r="BB31" s="8"/>
      <c r="BC31" s="8"/>
      <c r="BD31" s="8"/>
      <c r="BE31" s="8"/>
    </row>
    <row r="32" spans="3:58" s="6" customFormat="1">
      <c r="I32" s="8"/>
      <c r="J32" s="8"/>
      <c r="K32" s="8"/>
      <c r="L32" s="8"/>
      <c r="M32" s="8"/>
      <c r="P32" s="8"/>
      <c r="Q32" s="8"/>
      <c r="R32" s="8"/>
      <c r="S32" s="8"/>
      <c r="U32" s="8"/>
      <c r="V32" s="8"/>
      <c r="W32" s="8"/>
      <c r="Z32" s="8"/>
      <c r="AA32" s="8"/>
      <c r="AB32" s="8"/>
      <c r="AD32" s="8"/>
      <c r="AE32" s="8"/>
      <c r="AF32" s="8"/>
      <c r="AG32" s="8"/>
      <c r="AH32" s="8"/>
      <c r="AI32" s="8"/>
      <c r="AJ32" s="8"/>
      <c r="AK32" s="8"/>
      <c r="AL32" s="8"/>
      <c r="AN32" s="8"/>
      <c r="AO32" s="8"/>
      <c r="AP32" s="8"/>
      <c r="AQ32" s="8"/>
      <c r="AU32" s="8"/>
      <c r="AX32" s="8"/>
      <c r="AY32" s="8"/>
      <c r="BA32" s="8"/>
      <c r="BB32" s="8"/>
      <c r="BC32" s="8"/>
      <c r="BD32" s="8"/>
    </row>
    <row r="33" spans="1:58" s="6" customFormat="1">
      <c r="I33" s="8"/>
      <c r="J33" s="8"/>
      <c r="K33" s="8"/>
      <c r="L33" s="8"/>
      <c r="M33" s="8"/>
      <c r="P33" s="8"/>
      <c r="Q33" s="8"/>
      <c r="R33" s="8"/>
      <c r="S33" s="8"/>
      <c r="U33" s="8"/>
      <c r="V33" s="8"/>
      <c r="W33" s="8"/>
      <c r="Z33" s="8"/>
      <c r="AA33" s="8"/>
      <c r="AB33" s="8"/>
      <c r="AD33" s="8"/>
      <c r="AE33" s="8"/>
      <c r="AF33" s="8"/>
      <c r="AG33" s="8"/>
      <c r="AH33" s="8"/>
      <c r="AI33" s="8"/>
      <c r="AJ33" s="8"/>
      <c r="AK33" s="8"/>
      <c r="AL33" s="8"/>
      <c r="AN33" s="8"/>
      <c r="AO33" s="8"/>
      <c r="AP33" s="8"/>
      <c r="AQ33" s="8"/>
      <c r="AU33" s="8"/>
      <c r="AX33" s="8"/>
      <c r="AY33" s="8"/>
      <c r="BA33" s="8"/>
      <c r="BB33" s="8"/>
      <c r="BC33" s="8"/>
    </row>
    <row r="34" spans="1:58" s="6" customFormat="1">
      <c r="I34" s="8"/>
      <c r="J34" s="8"/>
      <c r="K34" s="8"/>
      <c r="L34" s="8"/>
      <c r="M34" s="8"/>
      <c r="P34" s="8"/>
      <c r="Q34" s="8"/>
      <c r="R34" s="8"/>
      <c r="S34" s="8"/>
      <c r="U34" s="8"/>
      <c r="V34" s="8"/>
      <c r="W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N34" s="8"/>
      <c r="AO34" s="8"/>
      <c r="AP34" s="8"/>
      <c r="AQ34" s="8"/>
      <c r="AR34" s="8"/>
      <c r="AS34" s="8"/>
      <c r="AU34" s="8"/>
      <c r="AX34" s="8"/>
      <c r="AY34" s="8"/>
      <c r="BA34" s="8"/>
      <c r="BB34" s="8"/>
      <c r="BC34" s="8"/>
      <c r="BD34" s="8"/>
    </row>
    <row r="35" spans="1:58" s="6" customFormat="1">
      <c r="I35" s="8"/>
      <c r="J35" s="8"/>
      <c r="K35" s="8"/>
      <c r="L35" s="8"/>
      <c r="M35" s="8"/>
      <c r="P35" s="8"/>
      <c r="Q35" s="8"/>
      <c r="R35" s="8"/>
      <c r="S35" s="8"/>
      <c r="U35" s="8"/>
      <c r="V35" s="8"/>
      <c r="W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N35" s="8"/>
      <c r="AO35" s="8"/>
      <c r="AP35" s="8"/>
      <c r="AQ35" s="8"/>
      <c r="AU35" s="8"/>
      <c r="AX35" s="8"/>
      <c r="AY35" s="8"/>
      <c r="BA35" s="8"/>
      <c r="BB35" s="8"/>
      <c r="BC35" s="8"/>
      <c r="BD35" s="8"/>
      <c r="BE35" s="8"/>
    </row>
    <row r="36" spans="1:58" s="6" customFormat="1">
      <c r="I36" s="8"/>
      <c r="J36" s="8"/>
      <c r="K36" s="8"/>
      <c r="L36" s="8"/>
      <c r="M36" s="8"/>
      <c r="P36" s="8"/>
      <c r="Q36" s="8"/>
      <c r="R36" s="8"/>
      <c r="S36" s="8"/>
      <c r="U36" s="8"/>
      <c r="V36" s="8"/>
      <c r="W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N36" s="8"/>
      <c r="AO36" s="8"/>
      <c r="AP36" s="8"/>
      <c r="AQ36" s="8"/>
      <c r="AR36" s="8"/>
      <c r="AS36" s="8"/>
      <c r="AU36" s="8"/>
      <c r="AX36" s="8"/>
      <c r="AY36" s="8"/>
      <c r="BA36" s="8"/>
      <c r="BB36" s="8"/>
      <c r="BC36" s="8"/>
      <c r="BD36" s="8"/>
    </row>
    <row r="37" spans="1:58" s="6" customFormat="1">
      <c r="C37" s="7"/>
      <c r="D37" s="7"/>
      <c r="E37" s="7"/>
      <c r="F37" s="7"/>
      <c r="G37" s="7"/>
      <c r="I37" s="5"/>
      <c r="J37" s="5"/>
      <c r="K37" s="5"/>
      <c r="L37" s="5"/>
      <c r="M37" s="5"/>
      <c r="N37" s="5"/>
      <c r="P37" s="5"/>
      <c r="Q37" s="5"/>
      <c r="R37" s="5"/>
      <c r="S37" s="5"/>
      <c r="U37" s="5"/>
      <c r="V37" s="5"/>
      <c r="W37" s="5"/>
      <c r="X37" s="5"/>
      <c r="Z37" s="5"/>
      <c r="AA37" s="5"/>
      <c r="AB37" s="5"/>
      <c r="AD37" s="13"/>
      <c r="AE37" s="13"/>
      <c r="AF37" s="13"/>
      <c r="AG37" s="13"/>
      <c r="AH37" s="13"/>
      <c r="AI37" s="13"/>
      <c r="AJ37" s="13"/>
      <c r="AK37" s="13"/>
      <c r="AL37" s="13"/>
      <c r="AN37" s="7"/>
      <c r="AO37" s="7"/>
      <c r="AP37" s="7"/>
      <c r="AQ37" s="7"/>
      <c r="AR37" s="7"/>
      <c r="AS37" s="7"/>
      <c r="AU37" s="8"/>
      <c r="AV37" s="8"/>
      <c r="AW37" s="8"/>
      <c r="AX37" s="8"/>
      <c r="AY37" s="8"/>
      <c r="BA37" s="5"/>
      <c r="BB37" s="5"/>
      <c r="BC37" s="5"/>
      <c r="BD37" s="5"/>
      <c r="BE37" s="5"/>
      <c r="BF37" s="5"/>
    </row>
    <row r="38" spans="1:58" s="6" customFormat="1">
      <c r="I38" s="8"/>
      <c r="J38" s="8"/>
      <c r="K38" s="8"/>
      <c r="L38" s="8"/>
      <c r="M38" s="8"/>
      <c r="P38" s="8"/>
      <c r="Q38" s="8"/>
      <c r="R38" s="8"/>
      <c r="S38" s="8"/>
      <c r="U38" s="8"/>
      <c r="V38" s="8"/>
      <c r="W38" s="8"/>
      <c r="Z38" s="8"/>
      <c r="AA38" s="8"/>
      <c r="AB38" s="8"/>
      <c r="AD38" s="8"/>
      <c r="AE38" s="8"/>
      <c r="AF38" s="8"/>
      <c r="AG38" s="8"/>
      <c r="AH38" s="8"/>
      <c r="AI38" s="8"/>
      <c r="AJ38" s="8"/>
      <c r="AK38" s="8"/>
      <c r="AL38" s="8"/>
      <c r="AN38" s="8"/>
      <c r="AO38" s="8"/>
      <c r="AP38" s="8"/>
      <c r="AQ38" s="8"/>
      <c r="AR38" s="8"/>
      <c r="AS38" s="8"/>
      <c r="AU38" s="8"/>
      <c r="AY38" s="8"/>
      <c r="BA38" s="8"/>
      <c r="BB38" s="8"/>
      <c r="BC38" s="8"/>
      <c r="BD38" s="8"/>
    </row>
    <row r="39" spans="1:58" s="6" customFormat="1">
      <c r="I39" s="8"/>
      <c r="J39" s="8"/>
      <c r="K39" s="8"/>
      <c r="L39" s="8"/>
      <c r="M39" s="8"/>
      <c r="P39" s="8"/>
      <c r="Q39" s="8"/>
      <c r="R39" s="8"/>
      <c r="S39" s="8"/>
      <c r="U39" s="8"/>
      <c r="V39" s="8"/>
      <c r="W39" s="8"/>
      <c r="Z39" s="8"/>
      <c r="AA39" s="8"/>
      <c r="AB39" s="8"/>
      <c r="AD39" s="8"/>
      <c r="AE39" s="8"/>
      <c r="AF39" s="8"/>
      <c r="AG39" s="8"/>
      <c r="AH39" s="8"/>
      <c r="AI39" s="8"/>
      <c r="AJ39" s="8"/>
      <c r="AK39" s="8"/>
      <c r="AL39" s="8"/>
      <c r="AN39" s="8"/>
      <c r="AO39" s="8"/>
      <c r="AP39" s="8"/>
      <c r="AQ39" s="8"/>
      <c r="AU39" s="8"/>
      <c r="AY39" s="8"/>
      <c r="BA39" s="8"/>
      <c r="BB39" s="8"/>
      <c r="BC39" s="8"/>
      <c r="BD39" s="8"/>
      <c r="BE39" s="8"/>
    </row>
    <row r="40" spans="1:58" s="6" customFormat="1">
      <c r="I40" s="8"/>
      <c r="J40" s="8"/>
      <c r="K40" s="8"/>
      <c r="L40" s="8"/>
      <c r="M40" s="8"/>
      <c r="P40" s="8"/>
      <c r="Q40" s="8"/>
      <c r="R40" s="8"/>
      <c r="S40" s="8"/>
      <c r="U40" s="8"/>
      <c r="V40" s="8"/>
      <c r="W40" s="8"/>
      <c r="Z40" s="8"/>
      <c r="AA40" s="8"/>
      <c r="AB40" s="8"/>
      <c r="AD40" s="8"/>
      <c r="AE40" s="8"/>
      <c r="AF40" s="8"/>
      <c r="AG40" s="8"/>
      <c r="AH40" s="8"/>
      <c r="AI40" s="8"/>
      <c r="AJ40" s="8"/>
      <c r="AK40" s="8"/>
      <c r="AN40" s="8"/>
      <c r="AO40" s="8"/>
      <c r="AP40" s="8"/>
      <c r="AQ40" s="8"/>
      <c r="AR40" s="8"/>
      <c r="AS40" s="8"/>
      <c r="AU40" s="8"/>
      <c r="AY40" s="8"/>
      <c r="BA40" s="8"/>
      <c r="BB40" s="8"/>
      <c r="BC40" s="8"/>
      <c r="BD40" s="8"/>
    </row>
    <row r="41" spans="1:58" s="6" customFormat="1">
      <c r="C41" s="7"/>
      <c r="D41" s="7"/>
      <c r="E41" s="7"/>
      <c r="F41" s="7"/>
      <c r="G41" s="7"/>
      <c r="I41" s="5"/>
      <c r="J41" s="5"/>
      <c r="K41" s="5"/>
      <c r="L41" s="5"/>
      <c r="M41" s="5"/>
      <c r="N41" s="5"/>
      <c r="P41" s="5"/>
      <c r="Q41" s="5"/>
      <c r="R41" s="5"/>
      <c r="S41" s="5"/>
      <c r="U41" s="5"/>
      <c r="V41" s="5"/>
      <c r="W41" s="5"/>
      <c r="X41" s="5"/>
      <c r="Z41" s="5"/>
      <c r="AA41" s="5"/>
      <c r="AB41" s="5"/>
      <c r="AD41" s="13"/>
      <c r="AE41" s="13"/>
      <c r="AF41" s="13"/>
      <c r="AG41" s="13"/>
      <c r="AH41" s="13"/>
      <c r="AI41" s="13"/>
      <c r="AJ41" s="13"/>
      <c r="AK41" s="13"/>
      <c r="AL41" s="13"/>
      <c r="AN41" s="7"/>
      <c r="AO41" s="7"/>
      <c r="AP41" s="7"/>
      <c r="AQ41" s="7"/>
      <c r="AR41" s="7"/>
      <c r="AS41" s="7"/>
      <c r="AU41" s="8"/>
      <c r="AV41" s="8"/>
      <c r="AW41" s="8"/>
      <c r="AY41" s="8"/>
      <c r="BA41" s="5"/>
      <c r="BB41" s="5"/>
      <c r="BC41" s="5"/>
      <c r="BD41" s="5"/>
      <c r="BE41" s="5"/>
      <c r="BF41" s="5"/>
    </row>
    <row r="42" spans="1:58" s="6" customFormat="1"/>
    <row r="43" spans="1:58" s="6" customFormat="1"/>
    <row r="44" spans="1:58">
      <c r="A44" s="6"/>
      <c r="B44" s="6"/>
      <c r="C44" s="6"/>
      <c r="D44" s="6"/>
      <c r="E44" s="6"/>
      <c r="F44" s="6"/>
      <c r="G44" s="6"/>
    </row>
    <row r="45" spans="1:58">
      <c r="A45" s="6"/>
      <c r="B45" s="6"/>
      <c r="C45" s="6"/>
      <c r="D45" s="6"/>
      <c r="E45" s="7"/>
      <c r="F45" s="6"/>
      <c r="G45" s="6"/>
    </row>
    <row r="46" spans="1:58">
      <c r="A46" s="6"/>
      <c r="B46" s="6"/>
      <c r="C46" s="6"/>
      <c r="D46" s="6"/>
      <c r="E46" s="6"/>
      <c r="F46" s="6"/>
      <c r="G46" s="6"/>
    </row>
    <row r="47" spans="1:58">
      <c r="A47" s="6"/>
      <c r="B47" s="6"/>
      <c r="C47" s="6"/>
      <c r="D47" s="6"/>
      <c r="E47" s="6"/>
      <c r="F47" s="6"/>
      <c r="G47" s="6"/>
    </row>
    <row r="48" spans="1:58">
      <c r="A48" s="6"/>
      <c r="B48" s="6"/>
      <c r="C48" s="6"/>
      <c r="D48" s="6"/>
      <c r="E48" s="6"/>
      <c r="F48" s="6"/>
      <c r="G48" s="6"/>
    </row>
    <row r="49" spans="1:7">
      <c r="A49" s="6"/>
      <c r="B49" s="6"/>
      <c r="C49" s="6"/>
      <c r="D49" s="6"/>
      <c r="E49" s="8"/>
      <c r="F49" s="6"/>
      <c r="G49" s="6"/>
    </row>
    <row r="50" spans="1:7">
      <c r="A50" s="6"/>
      <c r="B50" s="6"/>
      <c r="C50" s="6"/>
      <c r="D50" s="6"/>
      <c r="E50" s="6"/>
      <c r="F50" s="6"/>
      <c r="G50" s="6"/>
    </row>
    <row r="51" spans="1:7">
      <c r="A51" s="6"/>
      <c r="B51" s="6"/>
      <c r="C51" s="6"/>
      <c r="D51" s="6"/>
      <c r="E51" s="6"/>
      <c r="F51" s="6"/>
      <c r="G51" s="6"/>
    </row>
    <row r="52" spans="1:7">
      <c r="A52" s="6"/>
      <c r="B52" s="6"/>
      <c r="C52" s="6"/>
      <c r="D52" s="6"/>
      <c r="E52" s="6"/>
      <c r="F52" s="6"/>
      <c r="G52" s="6"/>
    </row>
    <row r="53" spans="1:7">
      <c r="A53" s="6"/>
      <c r="B53" s="6"/>
      <c r="C53" s="6"/>
      <c r="D53" s="6"/>
      <c r="E53" s="6"/>
      <c r="F53" s="6"/>
      <c r="G53" s="6"/>
    </row>
    <row r="54" spans="1:7">
      <c r="A54" s="6"/>
      <c r="B54" s="6"/>
      <c r="C54" s="6"/>
      <c r="D54" s="6"/>
      <c r="E54" s="6"/>
      <c r="F54" s="7"/>
      <c r="G54" s="6"/>
    </row>
    <row r="55" spans="1:7">
      <c r="A55" s="6"/>
      <c r="B55" s="6"/>
      <c r="C55" s="6"/>
      <c r="D55" s="6"/>
      <c r="E55" s="6"/>
      <c r="F55" s="6"/>
      <c r="G55" s="6"/>
    </row>
    <row r="56" spans="1:7">
      <c r="A56" s="6"/>
      <c r="B56" s="6"/>
      <c r="C56" s="6"/>
      <c r="D56" s="6"/>
      <c r="E56" s="6"/>
      <c r="F56" s="6"/>
      <c r="G56" s="6"/>
    </row>
    <row r="57" spans="1:7">
      <c r="A57" s="6"/>
      <c r="B57" s="6"/>
      <c r="C57" s="6"/>
      <c r="D57" s="6"/>
      <c r="E57" s="6"/>
      <c r="F57" s="6"/>
      <c r="G57" s="6"/>
    </row>
    <row r="58" spans="1:7">
      <c r="A58" s="6"/>
      <c r="B58" s="6"/>
      <c r="C58" s="6"/>
      <c r="D58" s="6"/>
      <c r="E58" s="8"/>
      <c r="F58" s="6"/>
      <c r="G58" s="6"/>
    </row>
    <row r="59" spans="1:7">
      <c r="A59" s="6"/>
      <c r="B59" s="6"/>
      <c r="C59" s="6"/>
      <c r="D59" s="6"/>
      <c r="E59" s="6"/>
      <c r="F59" s="6"/>
      <c r="G59" s="6"/>
    </row>
    <row r="60" spans="1:7">
      <c r="A60" s="6"/>
      <c r="B60" s="6"/>
      <c r="C60" s="6"/>
      <c r="D60" s="6"/>
      <c r="E60" s="6"/>
      <c r="F60" s="6"/>
      <c r="G60" s="6"/>
    </row>
    <row r="61" spans="1:7">
      <c r="A61" s="6"/>
      <c r="B61" s="6"/>
      <c r="C61" s="6"/>
      <c r="D61" s="6"/>
      <c r="E61" s="6"/>
      <c r="F61" s="6"/>
      <c r="G61" s="6"/>
    </row>
    <row r="62" spans="1:7">
      <c r="A62" s="6"/>
      <c r="B62" s="6"/>
      <c r="C62" s="6"/>
      <c r="D62" s="6"/>
      <c r="E62" s="6"/>
      <c r="F62" s="6"/>
      <c r="G62" s="6"/>
    </row>
    <row r="63" spans="1:7">
      <c r="A63" s="6"/>
      <c r="B63" s="6"/>
      <c r="C63" s="6"/>
      <c r="D63" s="6"/>
      <c r="E63" s="6"/>
      <c r="F63" s="6"/>
      <c r="G63" s="6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K36"/>
  <sheetViews>
    <sheetView workbookViewId="0">
      <selection activeCell="BR9" sqref="BR9:BW9"/>
    </sheetView>
  </sheetViews>
  <sheetFormatPr defaultRowHeight="12.75"/>
  <cols>
    <col min="1" max="35" width="9.140625" style="6"/>
    <col min="36" max="36" width="10.140625" style="6" bestFit="1" customWidth="1"/>
    <col min="37" max="68" width="9.140625" style="6"/>
    <col min="69" max="69" width="16.28515625" style="6" bestFit="1" customWidth="1"/>
    <col min="70" max="16384" width="9.140625" style="6"/>
  </cols>
  <sheetData>
    <row r="1" spans="1:115">
      <c r="A1" s="10" t="s">
        <v>38</v>
      </c>
      <c r="BZ1" s="10"/>
    </row>
    <row r="2" spans="1:115">
      <c r="A2" s="12" t="str">
        <f>'CSDDRD (SD)'!A2</f>
        <v>Region</v>
      </c>
      <c r="B2" s="6" t="str">
        <f>'CSDDRD (SD)'!C2</f>
        <v>Atlantic</v>
      </c>
      <c r="C2" s="6" t="str">
        <f>'CSDDRD (SD)'!D2</f>
        <v>Quebec</v>
      </c>
      <c r="D2" s="6" t="str">
        <f>'CSDDRD (SD)'!E2</f>
        <v>Ontario</v>
      </c>
      <c r="E2" s="6" t="str">
        <f>'CSDDRD (SD)'!F2</f>
        <v>Prairies</v>
      </c>
      <c r="F2" s="6" t="str">
        <f>'CSDDRD (SD)'!G2</f>
        <v>British Columbia</v>
      </c>
      <c r="G2" s="6" t="str">
        <f>'SHEU-03 (SD)'!C2</f>
        <v>SHEU Atlantic</v>
      </c>
      <c r="H2" s="6" t="str">
        <f>'SHEU-03 (SD)'!D2</f>
        <v>SHEU Quebec</v>
      </c>
      <c r="I2" s="6" t="str">
        <f>'SHEU-03 (SD)'!E2</f>
        <v>SHEU Ontario</v>
      </c>
      <c r="J2" s="6" t="str">
        <f>'SHEU-03 (SD)'!F2</f>
        <v>SHEU Prairies</v>
      </c>
      <c r="K2" s="6" t="str">
        <f>'SHEU-03 (SD)'!G2</f>
        <v>SHEU British Columbia</v>
      </c>
      <c r="L2" s="12" t="str">
        <f t="shared" ref="L2:L8" si="0">$A2</f>
        <v>Region</v>
      </c>
      <c r="M2" s="17" t="s">
        <v>101</v>
      </c>
      <c r="N2" s="17" t="s">
        <v>109</v>
      </c>
      <c r="O2" s="17" t="s">
        <v>110</v>
      </c>
      <c r="P2" s="17" t="s">
        <v>111</v>
      </c>
      <c r="Q2" s="17" t="s">
        <v>112</v>
      </c>
      <c r="R2" s="17" t="s">
        <v>102</v>
      </c>
      <c r="S2" s="6" t="str">
        <f>'SHEU-03 (SD)'!I2</f>
        <v>SHEU &lt;1946</v>
      </c>
      <c r="T2" s="6" t="str">
        <f>'SHEU-03 (SD)'!J2</f>
        <v>SHEU 1946-1969</v>
      </c>
      <c r="U2" s="6" t="str">
        <f>'SHEU-03 (SD)'!K2</f>
        <v>SHEU 1970-1979</v>
      </c>
      <c r="V2" s="6" t="str">
        <f>'SHEU-03 (SD)'!L2</f>
        <v>SHEU 1980-1989</v>
      </c>
      <c r="W2" s="6" t="str">
        <f>'SHEU-03 (SD)'!M2</f>
        <v>SHEU 1990-2003</v>
      </c>
      <c r="X2" s="6" t="str">
        <f>'SHEU-03 (SD)'!N2</f>
        <v>SHEU &gt;=2004</v>
      </c>
      <c r="Y2" s="12" t="str">
        <f t="shared" ref="Y2:Y8" si="1">$A2</f>
        <v>Region</v>
      </c>
      <c r="Z2" s="6" t="str">
        <f>'CSDDRD (SD)'!P2</f>
        <v>1 person</v>
      </c>
      <c r="AA2" s="6">
        <f>'CSDDRD (SD)'!Q2</f>
        <v>2</v>
      </c>
      <c r="AB2" s="6">
        <f>'CSDDRD (SD)'!R2</f>
        <v>3</v>
      </c>
      <c r="AC2" s="17" t="s">
        <v>108</v>
      </c>
      <c r="AD2" s="6" t="str">
        <f>'SHEU-03 (SD)'!P2</f>
        <v>SHEU 1 person</v>
      </c>
      <c r="AE2" s="6" t="str">
        <f>'SHEU-03 (SD)'!Q2</f>
        <v>SHEU 2</v>
      </c>
      <c r="AF2" s="6" t="str">
        <f>'SHEU-03 (SD)'!R2</f>
        <v>SHEU 3</v>
      </c>
      <c r="AG2" s="6" t="str">
        <f>'SHEU-03 (SD)'!S2</f>
        <v>SHEU &gt;=4</v>
      </c>
      <c r="AH2" s="12" t="str">
        <f t="shared" ref="AH2:AH8" si="2">$A2</f>
        <v>Region</v>
      </c>
      <c r="AI2" s="6" t="str">
        <f>'CSDDRD (SD)'!U2</f>
        <v>1 storey</v>
      </c>
      <c r="AJ2" s="19" t="s">
        <v>103</v>
      </c>
      <c r="AK2" s="6">
        <f>'CSDDRD (SD)'!W2</f>
        <v>2</v>
      </c>
      <c r="AL2" s="17" t="s">
        <v>104</v>
      </c>
      <c r="AM2" s="6" t="str">
        <f>'SHEU-03 (SD)'!U2</f>
        <v>SHEU 1 storey</v>
      </c>
      <c r="AN2" s="6" t="str">
        <f>'SHEU-03 (SD)'!V2</f>
        <v>SHEU 1.5</v>
      </c>
      <c r="AO2" s="6" t="str">
        <f>'SHEU-03 (SD)'!W2</f>
        <v>SHEU 2</v>
      </c>
      <c r="AP2" s="6" t="str">
        <f>'SHEU-03 (SD)'!X2</f>
        <v>SHEU &gt;=2.5</v>
      </c>
      <c r="AQ2" s="12" t="str">
        <f t="shared" ref="AQ2:AQ8" si="3">$A2</f>
        <v>Region</v>
      </c>
      <c r="AR2" s="17" t="s">
        <v>105</v>
      </c>
      <c r="AS2" s="6" t="str">
        <f>'CSDDRD (SD)'!AA2</f>
        <v>Oil</v>
      </c>
      <c r="AT2" s="6" t="str">
        <f>'CSDDRD (SD)'!AB2</f>
        <v>Natural Gas</v>
      </c>
      <c r="AU2" s="6" t="str">
        <f>'SHEU-03 (SD)'!Z2</f>
        <v>SHEU DHW-Electricity</v>
      </c>
      <c r="AV2" s="6" t="str">
        <f>'SHEU-03 (SD)'!AA2</f>
        <v>SHEU Oil</v>
      </c>
      <c r="AW2" s="6" t="str">
        <f>'SHEU-03 (SD)'!AB2</f>
        <v>SHEU Natural Gas</v>
      </c>
      <c r="AX2" s="12" t="str">
        <f t="shared" ref="AX2:AX8" si="4">$A2</f>
        <v>Region</v>
      </c>
      <c r="AY2" s="6" t="str">
        <f>'CSDDRD (SD)'!AD2</f>
        <v>&lt;=16C</v>
      </c>
      <c r="AZ2" s="6" t="str">
        <f>'CSDDRD (SD)'!AE2</f>
        <v>17C</v>
      </c>
      <c r="BA2" s="6" t="str">
        <f>'CSDDRD (SD)'!AF2</f>
        <v>18C</v>
      </c>
      <c r="BB2" s="6" t="str">
        <f>'CSDDRD (SD)'!AG2</f>
        <v>19C</v>
      </c>
      <c r="BC2" s="6" t="str">
        <f>'CSDDRD (SD)'!AH2</f>
        <v>20C</v>
      </c>
      <c r="BD2" s="6" t="str">
        <f>'CSDDRD (SD)'!AI2</f>
        <v>21C</v>
      </c>
      <c r="BE2" s="6" t="str">
        <f>'CSDDRD (SD)'!AJ2</f>
        <v>22C</v>
      </c>
      <c r="BF2" s="6" t="str">
        <f>'CSDDRD (SD)'!AK2</f>
        <v>23C</v>
      </c>
      <c r="BG2" s="6" t="str">
        <f>'CSDDRD (SD)'!AL2</f>
        <v>&gt;=24C</v>
      </c>
      <c r="BH2" s="6" t="str">
        <f>'SHEU-03 (SD)'!AD2</f>
        <v>SHEU &lt;=16C</v>
      </c>
      <c r="BI2" s="6" t="str">
        <f>'SHEU-03 (SD)'!AE2</f>
        <v>SHEU 17C</v>
      </c>
      <c r="BJ2" s="6" t="str">
        <f>'SHEU-03 (SD)'!AF2</f>
        <v>SHEU 18C</v>
      </c>
      <c r="BK2" s="6" t="str">
        <f>'SHEU-03 (SD)'!AG2</f>
        <v>SHEU 19C</v>
      </c>
      <c r="BL2" s="6" t="str">
        <f>'SHEU-03 (SD)'!AH2</f>
        <v>SHEU 20C</v>
      </c>
      <c r="BM2" s="6" t="str">
        <f>'SHEU-03 (SD)'!AI2</f>
        <v>SHEU 21C</v>
      </c>
      <c r="BN2" s="6" t="str">
        <f>'SHEU-03 (SD)'!AJ2</f>
        <v>SHEU 22C</v>
      </c>
      <c r="BO2" s="6" t="str">
        <f>'SHEU-03 (SD)'!AK2</f>
        <v>SHEU 23C</v>
      </c>
      <c r="BP2" s="6" t="str">
        <f>'SHEU-03 (SD)'!AL2</f>
        <v>SHEU &gt;=24C</v>
      </c>
      <c r="BQ2" s="12" t="str">
        <f t="shared" ref="BQ2:BQ8" si="5">$A2</f>
        <v>Region</v>
      </c>
      <c r="BR2" s="17" t="s">
        <v>106</v>
      </c>
      <c r="BS2" s="17" t="s">
        <v>113</v>
      </c>
      <c r="BT2" s="17" t="s">
        <v>114</v>
      </c>
      <c r="BU2" s="17" t="s">
        <v>115</v>
      </c>
      <c r="BV2" s="17" t="s">
        <v>116</v>
      </c>
      <c r="BW2" s="17" t="s">
        <v>107</v>
      </c>
      <c r="BX2" s="6" t="str">
        <f>'SHEU-03 (SD)'!AN2</f>
        <v>SHEU &lt;=56m^2</v>
      </c>
      <c r="BY2" s="6" t="str">
        <f>'SHEU-03 (SD)'!AO2</f>
        <v>SHEU 57-93</v>
      </c>
      <c r="BZ2" s="6" t="str">
        <f>'SHEU-03 (SD)'!AP2</f>
        <v>SHEU 94-139</v>
      </c>
      <c r="CA2" s="6" t="str">
        <f>'SHEU-03 (SD)'!AQ2</f>
        <v>SHEU 140-186</v>
      </c>
      <c r="CB2" s="6" t="str">
        <f>'SHEU-03 (SD)'!AR2</f>
        <v>SHEU 187-232</v>
      </c>
      <c r="CC2" s="6" t="str">
        <f>'SHEU-03 (SD)'!AS2</f>
        <v>SHEU &gt;=232</v>
      </c>
      <c r="CD2" s="12" t="str">
        <f t="shared" ref="CD2:CD8" si="6">$A2</f>
        <v>Region</v>
      </c>
      <c r="CE2" s="17" t="s">
        <v>105</v>
      </c>
      <c r="CF2" s="6" t="str">
        <f>'CSDDRD (SD)'!AV2</f>
        <v>Natural Gas</v>
      </c>
      <c r="CG2" s="6" t="str">
        <f>'CSDDRD (SD)'!AW2</f>
        <v>Oil</v>
      </c>
      <c r="CH2" s="6" t="str">
        <f>'CSDDRD (SD)'!AX2</f>
        <v>Wood</v>
      </c>
      <c r="CI2" s="6" t="str">
        <f>'CSDDRD (SD)'!AY2</f>
        <v>Propane</v>
      </c>
      <c r="CJ2" s="6" t="str">
        <f>'SHEU-03 (SD)'!AU2</f>
        <v>SHEU Spc.Heat-Electricity</v>
      </c>
      <c r="CK2" s="6" t="str">
        <f>'SHEU-03 (SD)'!AV2</f>
        <v>SHEU Natural Gas</v>
      </c>
      <c r="CL2" s="6" t="str">
        <f>'SHEU-03 (SD)'!AW2</f>
        <v>SHEU Oil</v>
      </c>
      <c r="CM2" s="6" t="str">
        <f>'SHEU-03 (SD)'!AX2</f>
        <v>SHEU Wood</v>
      </c>
      <c r="CN2" s="6" t="str">
        <f>'SHEU-03 (SD)'!AY2</f>
        <v>SHEU Propane</v>
      </c>
      <c r="CO2" s="12" t="str">
        <f t="shared" ref="CO2:CO8" si="7">$A2</f>
        <v>Region</v>
      </c>
      <c r="CP2" s="6" t="str">
        <f>'CSDDRD (SD)'!BA2</f>
        <v>Air Furnace</v>
      </c>
      <c r="CQ2" s="6" t="str">
        <f>'CSDDRD (SD)'!BB2</f>
        <v>Electric Baseboard</v>
      </c>
      <c r="CR2" s="6" t="str">
        <f>'CSDDRD (SD)'!BC2</f>
        <v>Wood Stove</v>
      </c>
      <c r="CS2" s="6" t="str">
        <f>'CSDDRD (SD)'!BD2</f>
        <v>Water Boiler</v>
      </c>
      <c r="CT2" s="6" t="str">
        <f>'CSDDRD (SD)'!BE2</f>
        <v>Electric Radiant</v>
      </c>
      <c r="CU2" s="6" t="str">
        <f>'CSDDRD (SD)'!BF2</f>
        <v>Other</v>
      </c>
      <c r="CV2" s="6" t="str">
        <f>'SHEU-03 (SD)'!BA2</f>
        <v>SHEU Air Furnace</v>
      </c>
      <c r="CW2" s="6" t="str">
        <f>'SHEU-03 (SD)'!BB2</f>
        <v>SHEU Electric Baseboard</v>
      </c>
      <c r="CX2" s="6" t="str">
        <f>'SHEU-03 (SD)'!BC2</f>
        <v>SHEU Wood Stove</v>
      </c>
      <c r="CY2" s="6" t="str">
        <f>'SHEU-03 (SD)'!BD2</f>
        <v>SHEU Water Boiler</v>
      </c>
      <c r="CZ2" s="6" t="str">
        <f>'SHEU-03 (SD)'!BE2</f>
        <v>SHEU Electric Radiant</v>
      </c>
      <c r="DA2" s="6" t="str">
        <f>'SHEU-03 (SD)'!BF2</f>
        <v>SHEU Other</v>
      </c>
    </row>
    <row r="3" spans="1:115">
      <c r="A3" s="9" t="str">
        <f>'CSDDRD (SD)'!A3</f>
        <v>Atlantic</v>
      </c>
      <c r="B3" s="14">
        <f>'CSDDRD (SD)'!C3</f>
        <v>9238</v>
      </c>
      <c r="C3" s="14">
        <f>'CSDDRD (SD)'!D3</f>
        <v>0</v>
      </c>
      <c r="D3" s="14">
        <f>'CSDDRD (SD)'!E3</f>
        <v>0</v>
      </c>
      <c r="E3" s="14">
        <f>'CSDDRD (SD)'!F3</f>
        <v>0</v>
      </c>
      <c r="F3" s="14">
        <f>'CSDDRD (SD)'!G3</f>
        <v>0</v>
      </c>
      <c r="G3" s="11"/>
      <c r="H3" s="11"/>
      <c r="I3" s="11"/>
      <c r="J3" s="11"/>
      <c r="K3" s="11"/>
      <c r="L3" s="12" t="str">
        <f t="shared" si="0"/>
        <v>Atlantic</v>
      </c>
      <c r="M3" s="11">
        <f>'CSDDRD (SD)'!I3/SUM('CSDDRD (SD)'!$I3:$N3)</f>
        <v>0.2864256332539511</v>
      </c>
      <c r="N3" s="11">
        <f>'CSDDRD (SD)'!J3/SUM('CSDDRD (SD)'!$I3:$N3)</f>
        <v>0.29714223857977917</v>
      </c>
      <c r="O3" s="11">
        <f>'CSDDRD (SD)'!K3/SUM('CSDDRD (SD)'!$I3:$N3)</f>
        <v>0.23338384931803421</v>
      </c>
      <c r="P3" s="11">
        <f>'CSDDRD (SD)'!L3/SUM('CSDDRD (SD)'!$I3:$N3)</f>
        <v>0.11734141589088547</v>
      </c>
      <c r="Q3" s="11">
        <f>'CSDDRD (SD)'!M3/SUM('CSDDRD (SD)'!$I3:$N3)</f>
        <v>5.986144187053475E-2</v>
      </c>
      <c r="R3" s="11">
        <f>'CSDDRD (SD)'!N3/SUM('CSDDRD (SD)'!$I3:$N3)</f>
        <v>5.8454210868153283E-3</v>
      </c>
      <c r="S3" s="21">
        <f>'SHEU-03 (SD)'!I3/SUM('SHEU-03 (SD)'!$I3:$N3)</f>
        <v>0.22012387443831166</v>
      </c>
      <c r="T3" s="21">
        <f>'SHEU-03 (SD)'!J3/SUM('SHEU-03 (SD)'!$I3:$N3)</f>
        <v>0.22003735522964951</v>
      </c>
      <c r="U3" s="21">
        <f>'SHEU-03 (SD)'!K3/SUM('SHEU-03 (SD)'!$I3:$N3)</f>
        <v>0.2045618047719801</v>
      </c>
      <c r="V3" s="21">
        <f>'SHEU-03 (SD)'!L3/SUM('SHEU-03 (SD)'!$I3:$N3)</f>
        <v>0.17534632525878455</v>
      </c>
      <c r="W3" s="21">
        <f>'SHEU-03 (SD)'!M3/SUM('SHEU-03 (SD)'!$I3:$N3)</f>
        <v>0.17993064030127426</v>
      </c>
      <c r="X3" s="21">
        <f>'SHEU-03 (SD)'!N3/SUM('SHEU-03 (SD)'!$I3:$N3)</f>
        <v>0</v>
      </c>
      <c r="Y3" s="12" t="str">
        <f t="shared" si="1"/>
        <v>Atlantic</v>
      </c>
      <c r="Z3" s="11">
        <f>'CSDDRD (SD)'!P3/SUM('CSDDRD (SD)'!$P3:$S3)</f>
        <v>4.0809699069062566E-2</v>
      </c>
      <c r="AA3" s="11">
        <f>'CSDDRD (SD)'!Q3/SUM('CSDDRD (SD)'!$P3:$S3)</f>
        <v>0.14429530201342283</v>
      </c>
      <c r="AB3" s="11">
        <f>'CSDDRD (SD)'!R3/SUM('CSDDRD (SD)'!$P3:$S3)</f>
        <v>6.7871833730244635E-2</v>
      </c>
      <c r="AC3" s="11">
        <f>'CSDDRD (SD)'!S3/SUM('CSDDRD (SD)'!$P3:$S3)</f>
        <v>0.74702316518726997</v>
      </c>
      <c r="AD3" s="21">
        <f>'SHEU-03 (SD)'!P3/SUM('SHEU-03 (SD)'!$P3:$S3)</f>
        <v>0.16549585078909723</v>
      </c>
      <c r="AE3" s="21">
        <f>'SHEU-03 (SD)'!Q3/SUM('SHEU-03 (SD)'!$P3:$S3)</f>
        <v>0.39619496224260525</v>
      </c>
      <c r="AF3" s="21">
        <f>'SHEU-03 (SD)'!R3/SUM('SHEU-03 (SD)'!$P3:$S3)</f>
        <v>0.17959425055851702</v>
      </c>
      <c r="AG3" s="21">
        <f>'SHEU-03 (SD)'!S3/SUM('SHEU-03 (SD)'!$P3:$S3)</f>
        <v>0.2587149364097806</v>
      </c>
      <c r="AH3" s="12" t="str">
        <f t="shared" si="2"/>
        <v>Atlantic</v>
      </c>
      <c r="AI3" s="11">
        <f>'CSDDRD (SD)'!U3/SUM('CSDDRD (SD)'!$U3:$X3)</f>
        <v>0.46611820740420007</v>
      </c>
      <c r="AJ3" s="11">
        <f>'CSDDRD (SD)'!V3/SUM('CSDDRD (SD)'!$U3:$X3)</f>
        <v>8.9196795843256113E-2</v>
      </c>
      <c r="AK3" s="11">
        <f>'CSDDRD (SD)'!W3/SUM('CSDDRD (SD)'!$U3:$X3)</f>
        <v>0.41350941762286209</v>
      </c>
      <c r="AL3" s="11">
        <f>'CSDDRD (SD)'!X3/SUM('CSDDRD (SD)'!$U3:$X3)</f>
        <v>3.117557912968175E-2</v>
      </c>
      <c r="AM3" s="11">
        <f>'SHEU-03 (SD)'!U3/SUM('SHEU-03 (SD)'!$U3:$X3)</f>
        <v>0.60094035752534924</v>
      </c>
      <c r="AN3" s="11">
        <f>'SHEU-03 (SD)'!V3/SUM('SHEU-03 (SD)'!$U3:$X3)</f>
        <v>0.14300454593191228</v>
      </c>
      <c r="AO3" s="11">
        <f>'SHEU-03 (SD)'!W3/SUM('SHEU-03 (SD)'!$U3:$X3)</f>
        <v>0.25605509654273845</v>
      </c>
      <c r="AP3" s="11">
        <f>'SHEU-03 (SD)'!X3/SUM('SHEU-03 (SD)'!$U3:$X3)</f>
        <v>0</v>
      </c>
      <c r="AQ3" s="12" t="str">
        <f t="shared" si="3"/>
        <v>Atlantic</v>
      </c>
      <c r="AR3" s="11">
        <f>'CSDDRD (SD)'!Z3/SUM('CSDDRD (SD)'!$Z3:$AB3)</f>
        <v>0.59428447715955834</v>
      </c>
      <c r="AS3" s="11">
        <f>'CSDDRD (SD)'!AA3/SUM('CSDDRD (SD)'!$Z3:$AB3)</f>
        <v>0.40160207837194201</v>
      </c>
      <c r="AT3" s="11">
        <f>'CSDDRD (SD)'!AB3/SUM('CSDDRD (SD)'!$Z3:$AB3)</f>
        <v>4.1134444684996756E-3</v>
      </c>
      <c r="AU3" s="11">
        <f>'SHEU-03 (SD)'!Z3/SUM('SHEU-03 (SD)'!$Z3:$AB3)</f>
        <v>0.75521666762301998</v>
      </c>
      <c r="AV3" s="11">
        <f>'SHEU-03 (SD)'!AA3/SUM('SHEU-03 (SD)'!$Z3:$AB3)</f>
        <v>0.24478333237697994</v>
      </c>
      <c r="AW3" s="11">
        <f>'SHEU-03 (SD)'!AB3/SUM('SHEU-03 (SD)'!$Z3:$AB3)</f>
        <v>0</v>
      </c>
      <c r="AX3" s="12" t="str">
        <f t="shared" si="4"/>
        <v>Atlantic</v>
      </c>
      <c r="AY3" s="11">
        <f>'CSDDRD (SD)'!AD3/SUM('CSDDRD (SD)'!$AD3:$AL3)</f>
        <v>2.0567222342498378E-3</v>
      </c>
      <c r="AZ3" s="11">
        <f>'CSDDRD (SD)'!AE3/SUM('CSDDRD (SD)'!$AD3:$AL3)</f>
        <v>1.6237280796709244E-3</v>
      </c>
      <c r="BA3" s="11">
        <f>'CSDDRD (SD)'!AF3/SUM('CSDDRD (SD)'!$AD3:$AL3)</f>
        <v>3.6804503139207623E-3</v>
      </c>
      <c r="BB3" s="11">
        <f>'CSDDRD (SD)'!AG3/SUM('CSDDRD (SD)'!$AD3:$AL3)</f>
        <v>8.6598830915782634E-4</v>
      </c>
      <c r="BC3" s="11">
        <f>'CSDDRD (SD)'!AH3/SUM('CSDDRD (SD)'!$AD3:$AL3)</f>
        <v>3.2907555747997405E-2</v>
      </c>
      <c r="BD3" s="11">
        <f>'CSDDRD (SD)'!AI3/SUM('CSDDRD (SD)'!$AD3:$AL3)</f>
        <v>0.95486035938514835</v>
      </c>
      <c r="BE3" s="11">
        <f>'CSDDRD (SD)'!AJ3/SUM('CSDDRD (SD)'!$AD3:$AL3)</f>
        <v>3.0309590820523924E-3</v>
      </c>
      <c r="BF3" s="11">
        <f>'CSDDRD (SD)'!AK3/SUM('CSDDRD (SD)'!$AD3:$AL3)</f>
        <v>7.577397705130981E-4</v>
      </c>
      <c r="BG3" s="11">
        <f>'CSDDRD (SD)'!AL3/SUM('CSDDRD (SD)'!$AD3:$AL3)</f>
        <v>2.1649707728945658E-4</v>
      </c>
      <c r="BH3" s="11">
        <f>'SHEU-03 (SD)'!AD3/SUM('SHEU-03 (SD)'!$AD3:$AL3)</f>
        <v>0.16889807589343536</v>
      </c>
      <c r="BI3" s="11">
        <f>'SHEU-03 (SD)'!AE3/SUM('SHEU-03 (SD)'!$AD3:$AL3)</f>
        <v>0</v>
      </c>
      <c r="BJ3" s="11">
        <f>'SHEU-03 (SD)'!AF3/SUM('SHEU-03 (SD)'!$AD3:$AL3)</f>
        <v>9.9070698196422294E-2</v>
      </c>
      <c r="BK3" s="11">
        <f>'SHEU-03 (SD)'!AG3/SUM('SHEU-03 (SD)'!$AD3:$AL3)</f>
        <v>0</v>
      </c>
      <c r="BL3" s="11">
        <f>'SHEU-03 (SD)'!AH3/SUM('SHEU-03 (SD)'!$AD3:$AL3)</f>
        <v>0.36181554149793432</v>
      </c>
      <c r="BM3" s="11">
        <f>'SHEU-03 (SD)'!AI3/SUM('SHEU-03 (SD)'!$AD3:$AL3)</f>
        <v>0.18751901817156807</v>
      </c>
      <c r="BN3" s="11">
        <f>'SHEU-03 (SD)'!AJ3/SUM('SHEU-03 (SD)'!$AD3:$AL3)</f>
        <v>0.11606377030922747</v>
      </c>
      <c r="BO3" s="11">
        <f>'SHEU-03 (SD)'!AK3/SUM('SHEU-03 (SD)'!$AD3:$AL3)</f>
        <v>0</v>
      </c>
      <c r="BP3" s="11">
        <f>'SHEU-03 (SD)'!AL3/SUM('SHEU-03 (SD)'!$AD3:$AL3)</f>
        <v>6.6632895931412514E-2</v>
      </c>
      <c r="BQ3" s="12" t="str">
        <f t="shared" si="5"/>
        <v>Atlantic</v>
      </c>
      <c r="BR3" s="11">
        <f>'CSDDRD (SD)'!AN3/SUM('CSDDRD (SD)'!$AN3:$AS3)</f>
        <v>7.0361550119073394E-3</v>
      </c>
      <c r="BS3" s="11">
        <f>'CSDDRD (SD)'!AO3/SUM('CSDDRD (SD)'!$AN3:$AS3)</f>
        <v>0.18066681099805151</v>
      </c>
      <c r="BT3" s="11">
        <f>'CSDDRD (SD)'!AP3/SUM('CSDDRD (SD)'!$AN3:$AS3)</f>
        <v>0.43634985927689979</v>
      </c>
      <c r="BU3" s="11">
        <f>'CSDDRD (SD)'!AQ3/SUM('CSDDRD (SD)'!$AN3:$AS3)</f>
        <v>0.22006927906473261</v>
      </c>
      <c r="BV3" s="11">
        <f>'CSDDRD (SD)'!AR3/SUM('CSDDRD (SD)'!$AN3:$AS3)</f>
        <v>0.10413509417622863</v>
      </c>
      <c r="BW3" s="11">
        <f>'CSDDRD (SD)'!AS3/SUM('CSDDRD (SD)'!$AN3:$AS3)</f>
        <v>5.1742801472180126E-2</v>
      </c>
      <c r="BX3" s="21">
        <f>'SHEU-03 (SD)'!AN3/SUM('SHEU-03 (SD)'!$AN3:$AS3)</f>
        <v>0</v>
      </c>
      <c r="BY3" s="21">
        <f>'SHEU-03 (SD)'!AO3/SUM('SHEU-03 (SD)'!$AN3:$AS3)</f>
        <v>0.31713231200433706</v>
      </c>
      <c r="BZ3" s="21">
        <f>'SHEU-03 (SD)'!AP3/SUM('SHEU-03 (SD)'!$AN3:$AS3)</f>
        <v>0.48521618928914645</v>
      </c>
      <c r="CA3" s="21">
        <f>'SHEU-03 (SD)'!AQ3/SUM('SHEU-03 (SD)'!$AN3:$AS3)</f>
        <v>0.19765149870651655</v>
      </c>
      <c r="CB3" s="21">
        <f>'SHEU-03 (SD)'!AR3/SUM('SHEU-03 (SD)'!$AN3:$AS3)</f>
        <v>0</v>
      </c>
      <c r="CC3" s="21">
        <f>'SHEU-03 (SD)'!AS3/SUM('SHEU-03 (SD)'!$AN3:$AS3)</f>
        <v>0</v>
      </c>
      <c r="CD3" s="12" t="str">
        <f t="shared" si="6"/>
        <v>Atlantic</v>
      </c>
      <c r="CE3" s="11">
        <f>'CSDDRD (SD)'!AU3/SUM('CSDDRD (SD)'!$AU3:$AY3)</f>
        <v>0.30883308075340982</v>
      </c>
      <c r="CF3" s="11">
        <f>'CSDDRD (SD)'!AV3/SUM('CSDDRD (SD)'!$AU3:$AY3)</f>
        <v>3.7886988525654905E-3</v>
      </c>
      <c r="CG3" s="11">
        <f>'CSDDRD (SD)'!AW3/SUM('CSDDRD (SD)'!$AU3:$AY3)</f>
        <v>0.65230569387313275</v>
      </c>
      <c r="CH3" s="11">
        <f>'CSDDRD (SD)'!AX3/SUM('CSDDRD (SD)'!$AU3:$AY3)</f>
        <v>3.1392076206971209E-2</v>
      </c>
      <c r="CI3" s="11">
        <f>'CSDDRD (SD)'!AY3/SUM('CSDDRD (SD)'!$AU3:$AY3)</f>
        <v>3.6804503139207623E-3</v>
      </c>
      <c r="CJ3" s="21">
        <f>'SHEU-03 (SD)'!AU3/SUM('SHEU-03 (SD)'!$AU3:$AY3)</f>
        <v>0.30299626060244084</v>
      </c>
      <c r="CK3" s="11">
        <f>'SHEU-03 (SD)'!AV3/SUM('SHEU-03 (SD)'!$AU3:$AY3)</f>
        <v>0</v>
      </c>
      <c r="CL3" s="21">
        <f>'SHEU-03 (SD)'!AW3/SUM('SHEU-03 (SD)'!$AU3:$AY3)</f>
        <v>0.49314764641254971</v>
      </c>
      <c r="CM3" s="21">
        <f>'SHEU-03 (SD)'!AX3/SUM('SHEU-03 (SD)'!$AU3:$AY3)</f>
        <v>0.2038560929850094</v>
      </c>
      <c r="CN3" s="11">
        <f>'SHEU-03 (SD)'!AY3/SUM('SHEU-03 (SD)'!$AU3:$AY3)</f>
        <v>0</v>
      </c>
      <c r="CO3" s="12" t="str">
        <f t="shared" si="7"/>
        <v>Atlantic</v>
      </c>
      <c r="CP3" s="11">
        <f>'CSDDRD (SD)'!BA3/SUM('CSDDRD (SD)'!$BA3:$BF3)</f>
        <v>0.42271054340766401</v>
      </c>
      <c r="CQ3" s="11">
        <f>'CSDDRD (SD)'!BB3/SUM('CSDDRD (SD)'!$BA3:$BF3)</f>
        <v>0.28122970339900411</v>
      </c>
      <c r="CR3" s="11">
        <f>'CSDDRD (SD)'!BC3/SUM('CSDDRD (SD)'!$BA3:$BF3)</f>
        <v>1.2773327560077938E-2</v>
      </c>
      <c r="CS3" s="11">
        <f>'CSDDRD (SD)'!BD3/SUM('CSDDRD (SD)'!$BA3:$BF3)</f>
        <v>0.27614202208270189</v>
      </c>
      <c r="CT3" s="11">
        <f>'CSDDRD (SD)'!BE3/SUM('CSDDRD (SD)'!$BA3:$BF3)</f>
        <v>6.7114093959731542E-3</v>
      </c>
      <c r="CU3" s="11">
        <f>'CSDDRD (SD)'!BF3/SUM('CSDDRD (SD)'!$BA3:$BF3)</f>
        <v>4.3299415457891317E-4</v>
      </c>
      <c r="CV3" s="11">
        <f>'SHEU-03 (SD)'!BA3/SUM('SHEU-03 (SD)'!$BA3:$BF3)</f>
        <v>0.39334113631489942</v>
      </c>
      <c r="CW3" s="11">
        <f>'SHEU-03 (SD)'!BB3/SUM('SHEU-03 (SD)'!$BA3:$BF3)</f>
        <v>0.30299626060244084</v>
      </c>
      <c r="CX3" s="11">
        <f>'SHEU-03 (SD)'!BC3/SUM('SHEU-03 (SD)'!$BA3:$BF3)</f>
        <v>0.1178301235461811</v>
      </c>
      <c r="CY3" s="11">
        <f>'SHEU-03 (SD)'!BD3/SUM('SHEU-03 (SD)'!$BA3:$BF3)</f>
        <v>0.18583247953647861</v>
      </c>
      <c r="CZ3" s="11">
        <f>'SHEU-03 (SD)'!BE3/SUM('SHEU-03 (SD)'!$BA3:$BF3)</f>
        <v>0</v>
      </c>
      <c r="DA3" s="11">
        <f>'SHEU-03 (SD)'!BF3/SUM('SHEU-03 (SD)'!$BA3:$BF3)</f>
        <v>0</v>
      </c>
      <c r="DD3" s="11"/>
      <c r="DE3" s="11"/>
      <c r="DF3" s="11"/>
      <c r="DG3" s="11"/>
      <c r="DH3" s="11"/>
      <c r="DI3" s="11"/>
      <c r="DJ3" s="11"/>
      <c r="DK3" s="11"/>
    </row>
    <row r="4" spans="1:115">
      <c r="A4" s="9" t="str">
        <f>'CSDDRD (SD)'!A4</f>
        <v>Quebec</v>
      </c>
      <c r="B4" s="14">
        <f>'CSDDRD (SD)'!C4</f>
        <v>0</v>
      </c>
      <c r="C4" s="14">
        <f>'CSDDRD (SD)'!D4</f>
        <v>18453</v>
      </c>
      <c r="D4" s="14">
        <f>'CSDDRD (SD)'!E4</f>
        <v>0</v>
      </c>
      <c r="E4" s="14">
        <f>'CSDDRD (SD)'!F4</f>
        <v>0</v>
      </c>
      <c r="F4" s="14">
        <f>'CSDDRD (SD)'!G4</f>
        <v>0</v>
      </c>
      <c r="G4" s="11"/>
      <c r="H4" s="11"/>
      <c r="I4" s="11"/>
      <c r="J4" s="11"/>
      <c r="K4" s="11"/>
      <c r="L4" s="12" t="str">
        <f t="shared" si="0"/>
        <v>Quebec</v>
      </c>
      <c r="M4" s="11">
        <f>'CSDDRD (SD)'!I4/SUM('CSDDRD (SD)'!$I4:$N4)</f>
        <v>0.14561317942881916</v>
      </c>
      <c r="N4" s="11">
        <f>'CSDDRD (SD)'!J4/SUM('CSDDRD (SD)'!$I4:$N4)</f>
        <v>0.37544030780902832</v>
      </c>
      <c r="O4" s="11">
        <f>'CSDDRD (SD)'!K4/SUM('CSDDRD (SD)'!$I4:$N4)</f>
        <v>0.28358532487942339</v>
      </c>
      <c r="P4" s="11">
        <f>'CSDDRD (SD)'!L4/SUM('CSDDRD (SD)'!$I4:$N4)</f>
        <v>0.14317455156343142</v>
      </c>
      <c r="Q4" s="11">
        <f>'CSDDRD (SD)'!M4/SUM('CSDDRD (SD)'!$I4:$N4)</f>
        <v>4.9639624993226036E-2</v>
      </c>
      <c r="R4" s="11">
        <f>'CSDDRD (SD)'!N4/SUM('CSDDRD (SD)'!$I4:$N4)</f>
        <v>2.5470113260716415E-3</v>
      </c>
      <c r="S4" s="21">
        <f>'SHEU-03 (SD)'!I4/SUM('SHEU-03 (SD)'!$I4:$N4)</f>
        <v>0.10594606163935111</v>
      </c>
      <c r="T4" s="21">
        <f>'SHEU-03 (SD)'!J4/SUM('SHEU-03 (SD)'!$I4:$N4)</f>
        <v>0.24068184873861068</v>
      </c>
      <c r="U4" s="21">
        <f>'SHEU-03 (SD)'!K4/SUM('SHEU-03 (SD)'!$I4:$N4)</f>
        <v>0.25803643312739855</v>
      </c>
      <c r="V4" s="21">
        <f>'SHEU-03 (SD)'!L4/SUM('SHEU-03 (SD)'!$I4:$N4)</f>
        <v>0.20342101253039183</v>
      </c>
      <c r="W4" s="21">
        <f>'SHEU-03 (SD)'!M4/SUM('SHEU-03 (SD)'!$I4:$N4)</f>
        <v>0.19191464396424782</v>
      </c>
      <c r="X4" s="21">
        <f>'SHEU-03 (SD)'!N4/SUM('SHEU-03 (SD)'!$I4:$N4)</f>
        <v>0</v>
      </c>
      <c r="Y4" s="12" t="str">
        <f t="shared" si="1"/>
        <v>Quebec</v>
      </c>
      <c r="Z4" s="11">
        <f>'CSDDRD (SD)'!P4/SUM('CSDDRD (SD)'!$P4:$S4)</f>
        <v>9.2396900233024437E-2</v>
      </c>
      <c r="AA4" s="11">
        <f>'CSDDRD (SD)'!Q4/SUM('CSDDRD (SD)'!$P4:$S4)</f>
        <v>0.34585162304232375</v>
      </c>
      <c r="AB4" s="11">
        <f>'CSDDRD (SD)'!R4/SUM('CSDDRD (SD)'!$P4:$S4)</f>
        <v>0.18669051102801712</v>
      </c>
      <c r="AC4" s="11">
        <f>'CSDDRD (SD)'!S4/SUM('CSDDRD (SD)'!$P4:$S4)</f>
        <v>0.37506096569663472</v>
      </c>
      <c r="AD4" s="21">
        <f>'SHEU-03 (SD)'!P4/SUM('SHEU-03 (SD)'!$P4:$S4)</f>
        <v>0.12769314386737901</v>
      </c>
      <c r="AE4" s="21">
        <f>'SHEU-03 (SD)'!Q4/SUM('SHEU-03 (SD)'!$P4:$S4)</f>
        <v>0.40377988321211755</v>
      </c>
      <c r="AF4" s="21">
        <f>'SHEU-03 (SD)'!R4/SUM('SHEU-03 (SD)'!$P4:$S4)</f>
        <v>0.1463152703792327</v>
      </c>
      <c r="AG4" s="21">
        <f>'SHEU-03 (SD)'!S4/SUM('SHEU-03 (SD)'!$P4:$S4)</f>
        <v>0.32221170254127074</v>
      </c>
      <c r="AH4" s="12" t="str">
        <f t="shared" si="2"/>
        <v>Quebec</v>
      </c>
      <c r="AI4" s="11">
        <f>'CSDDRD (SD)'!U4/SUM('CSDDRD (SD)'!$U4:$X4)</f>
        <v>0.54961252912805503</v>
      </c>
      <c r="AJ4" s="11">
        <f>'CSDDRD (SD)'!V4/SUM('CSDDRD (SD)'!$U4:$X4)</f>
        <v>3.9451579688939468E-2</v>
      </c>
      <c r="AK4" s="11">
        <f>'CSDDRD (SD)'!W4/SUM('CSDDRD (SD)'!$U4:$X4)</f>
        <v>0.40204844740692569</v>
      </c>
      <c r="AL4" s="11">
        <f>'CSDDRD (SD)'!X4/SUM('CSDDRD (SD)'!$U4:$X4)</f>
        <v>8.88744377607977E-3</v>
      </c>
      <c r="AM4" s="11">
        <f>'SHEU-03 (SD)'!U4/SUM('SHEU-03 (SD)'!$U4:$X4)</f>
        <v>0.64702973244320228</v>
      </c>
      <c r="AN4" s="11">
        <f>'SHEU-03 (SD)'!V4/SUM('SHEU-03 (SD)'!$U4:$X4)</f>
        <v>9.8844543848470981E-2</v>
      </c>
      <c r="AO4" s="11">
        <f>'SHEU-03 (SD)'!W4/SUM('SHEU-03 (SD)'!$U4:$X4)</f>
        <v>0.25412572370832676</v>
      </c>
      <c r="AP4" s="11">
        <f>'SHEU-03 (SD)'!X4/SUM('SHEU-03 (SD)'!$U4:$X4)</f>
        <v>0</v>
      </c>
      <c r="AQ4" s="12" t="str">
        <f t="shared" si="3"/>
        <v>Quebec</v>
      </c>
      <c r="AR4" s="11">
        <f>'CSDDRD (SD)'!Z4/SUM('CSDDRD (SD)'!$Z4:$AB4)</f>
        <v>0.90814501707039508</v>
      </c>
      <c r="AS4" s="11">
        <f>'CSDDRD (SD)'!AA4/SUM('CSDDRD (SD)'!$Z4:$AB4)</f>
        <v>4.4383027150056903E-2</v>
      </c>
      <c r="AT4" s="11">
        <f>'CSDDRD (SD)'!AB4/SUM('CSDDRD (SD)'!$Z4:$AB4)</f>
        <v>4.747195577954804E-2</v>
      </c>
      <c r="AU4" s="11">
        <f>'SHEU-03 (SD)'!Z4/SUM('SHEU-03 (SD)'!$Z4:$AB4)</f>
        <v>1</v>
      </c>
      <c r="AV4" s="11">
        <f>'SHEU-03 (SD)'!AA4/SUM('SHEU-03 (SD)'!$Z4:$AB4)</f>
        <v>0</v>
      </c>
      <c r="AW4" s="11">
        <f>'SHEU-03 (SD)'!AB4/SUM('SHEU-03 (SD)'!$Z4:$AB4)</f>
        <v>0</v>
      </c>
      <c r="AX4" s="12" t="str">
        <f t="shared" si="4"/>
        <v>Quebec</v>
      </c>
      <c r="AY4" s="11">
        <f>'CSDDRD (SD)'!AD4/SUM('CSDDRD (SD)'!$AD4:$AL4)</f>
        <v>1.8804530428656586E-2</v>
      </c>
      <c r="AZ4" s="11">
        <f>'CSDDRD (SD)'!AE4/SUM('CSDDRD (SD)'!$AD4:$AL4)</f>
        <v>1.3981466428223054E-2</v>
      </c>
      <c r="BA4" s="11">
        <f>'CSDDRD (SD)'!AF4/SUM('CSDDRD (SD)'!$AD4:$AL4)</f>
        <v>6.0803121443667695E-2</v>
      </c>
      <c r="BB4" s="11">
        <f>'CSDDRD (SD)'!AG4/SUM('CSDDRD (SD)'!$AD4:$AL4)</f>
        <v>3.3924023194060585E-2</v>
      </c>
      <c r="BC4" s="11">
        <f>'CSDDRD (SD)'!AH4/SUM('CSDDRD (SD)'!$AD4:$AL4)</f>
        <v>0.12632092342708504</v>
      </c>
      <c r="BD4" s="11">
        <f>'CSDDRD (SD)'!AI4/SUM('CSDDRD (SD)'!$AD4:$AL4)</f>
        <v>0.69018587763507289</v>
      </c>
      <c r="BE4" s="11">
        <f>'CSDDRD (SD)'!AJ4/SUM('CSDDRD (SD)'!$AD4:$AL4)</f>
        <v>4.0372839104752617E-2</v>
      </c>
      <c r="BF4" s="11">
        <f>'CSDDRD (SD)'!AK4/SUM('CSDDRD (SD)'!$AD4:$AL4)</f>
        <v>1.2138947596596759E-2</v>
      </c>
      <c r="BG4" s="11">
        <f>'CSDDRD (SD)'!AL4/SUM('CSDDRD (SD)'!$AD4:$AL4)</f>
        <v>3.4682707418847883E-3</v>
      </c>
      <c r="BH4" s="11">
        <f>'SHEU-03 (SD)'!AD4/SUM('SHEU-03 (SD)'!$AD4:$AL4)</f>
        <v>0</v>
      </c>
      <c r="BI4" s="11">
        <f>'SHEU-03 (SD)'!AE4/SUM('SHEU-03 (SD)'!$AD4:$AL4)</f>
        <v>0</v>
      </c>
      <c r="BJ4" s="11">
        <f>'SHEU-03 (SD)'!AF4/SUM('SHEU-03 (SD)'!$AD4:$AL4)</f>
        <v>9.6645955499126024E-2</v>
      </c>
      <c r="BK4" s="11">
        <f>'SHEU-03 (SD)'!AG4/SUM('SHEU-03 (SD)'!$AD4:$AL4)</f>
        <v>7.3778454835432453E-2</v>
      </c>
      <c r="BL4" s="11">
        <f>'SHEU-03 (SD)'!AH4/SUM('SHEU-03 (SD)'!$AD4:$AL4)</f>
        <v>0.35901486026880985</v>
      </c>
      <c r="BM4" s="11">
        <f>'SHEU-03 (SD)'!AI4/SUM('SHEU-03 (SD)'!$AD4:$AL4)</f>
        <v>0.18274013672062839</v>
      </c>
      <c r="BN4" s="11">
        <f>'SHEU-03 (SD)'!AJ4/SUM('SHEU-03 (SD)'!$AD4:$AL4)</f>
        <v>0.19391656752660535</v>
      </c>
      <c r="BO4" s="11">
        <f>'SHEU-03 (SD)'!AK4/SUM('SHEU-03 (SD)'!$AD4:$AL4)</f>
        <v>9.3904025149397843E-2</v>
      </c>
      <c r="BP4" s="11">
        <f>'SHEU-03 (SD)'!AL4/SUM('SHEU-03 (SD)'!$AD4:$AL4)</f>
        <v>0</v>
      </c>
      <c r="BQ4" s="12" t="str">
        <f t="shared" si="5"/>
        <v>Quebec</v>
      </c>
      <c r="BR4" s="11">
        <f>'CSDDRD (SD)'!AN4/SUM('CSDDRD (SD)'!$AN4:$AS4)</f>
        <v>1.224733105728066E-2</v>
      </c>
      <c r="BS4" s="11">
        <f>'CSDDRD (SD)'!AO4/SUM('CSDDRD (SD)'!$AN4:$AS4)</f>
        <v>0.28223053162087464</v>
      </c>
      <c r="BT4" s="11">
        <f>'CSDDRD (SD)'!AP4/SUM('CSDDRD (SD)'!$AN4:$AS4)</f>
        <v>0.40687151140735922</v>
      </c>
      <c r="BU4" s="11">
        <f>'CSDDRD (SD)'!AQ4/SUM('CSDDRD (SD)'!$AN4:$AS4)</f>
        <v>0.18170487183655773</v>
      </c>
      <c r="BV4" s="11">
        <f>'CSDDRD (SD)'!AR4/SUM('CSDDRD (SD)'!$AN4:$AS4)</f>
        <v>7.7981899962065795E-2</v>
      </c>
      <c r="BW4" s="11">
        <f>'CSDDRD (SD)'!AS4/SUM('CSDDRD (SD)'!$AN4:$AS4)</f>
        <v>3.8963854115861916E-2</v>
      </c>
      <c r="BX4" s="21">
        <f>'SHEU-03 (SD)'!AN4/SUM('SHEU-03 (SD)'!$AN4:$AS4)</f>
        <v>0</v>
      </c>
      <c r="BY4" s="21">
        <f>'SHEU-03 (SD)'!AO4/SUM('SHEU-03 (SD)'!$AN4:$AS4)</f>
        <v>0.38809892126778806</v>
      </c>
      <c r="BZ4" s="21">
        <f>'SHEU-03 (SD)'!AP4/SUM('SHEU-03 (SD)'!$AN4:$AS4)</f>
        <v>0.4230887545739585</v>
      </c>
      <c r="CA4" s="21">
        <f>'SHEU-03 (SD)'!AQ4/SUM('SHEU-03 (SD)'!$AN4:$AS4)</f>
        <v>0.18881232415825347</v>
      </c>
      <c r="CB4" s="21">
        <f>'SHEU-03 (SD)'!AR4/SUM('SHEU-03 (SD)'!$AN4:$AS4)</f>
        <v>0</v>
      </c>
      <c r="CC4" s="21">
        <f>'SHEU-03 (SD)'!AS4/SUM('SHEU-03 (SD)'!$AN4:$AS4)</f>
        <v>0</v>
      </c>
      <c r="CD4" s="12" t="str">
        <f t="shared" si="6"/>
        <v>Quebec</v>
      </c>
      <c r="CE4" s="11">
        <f>'CSDDRD (SD)'!AU4/SUM('CSDDRD (SD)'!$AU4:$AY4)</f>
        <v>0.75548691269712243</v>
      </c>
      <c r="CF4" s="11">
        <f>'CSDDRD (SD)'!AV4/SUM('CSDDRD (SD)'!$AU4:$AY4)</f>
        <v>5.2132444588955724E-2</v>
      </c>
      <c r="CG4" s="11">
        <f>'CSDDRD (SD)'!AW4/SUM('CSDDRD (SD)'!$AU4:$AY4)</f>
        <v>0.181433913184848</v>
      </c>
      <c r="CH4" s="11">
        <f>'CSDDRD (SD)'!AX4/SUM('CSDDRD (SD)'!$AU4:$AY4)</f>
        <v>9.4835528098412177E-3</v>
      </c>
      <c r="CI4" s="11">
        <f>'CSDDRD (SD)'!AY4/SUM('CSDDRD (SD)'!$AU4:$AY4)</f>
        <v>1.4631767192326451E-3</v>
      </c>
      <c r="CJ4" s="11">
        <f>'SHEU-03 (SD)'!AU4/SUM('SHEU-03 (SD)'!$AU4:$AY4)</f>
        <v>0.76082223127969162</v>
      </c>
      <c r="CK4" s="11">
        <f>'SHEU-03 (SD)'!AV4/SUM('SHEU-03 (SD)'!$AU4:$AY4)</f>
        <v>0</v>
      </c>
      <c r="CL4" s="11">
        <f>'SHEU-03 (SD)'!AW4/SUM('SHEU-03 (SD)'!$AU4:$AY4)</f>
        <v>0.10794214258923533</v>
      </c>
      <c r="CM4" s="11">
        <f>'SHEU-03 (SD)'!AX4/SUM('SHEU-03 (SD)'!$AU4:$AY4)</f>
        <v>0.13123562613107309</v>
      </c>
      <c r="CN4" s="11">
        <f>'SHEU-03 (SD)'!AY4/SUM('SHEU-03 (SD)'!$AU4:$AY4)</f>
        <v>0</v>
      </c>
      <c r="CO4" s="12" t="str">
        <f t="shared" si="7"/>
        <v>Quebec</v>
      </c>
      <c r="CP4" s="11">
        <f>'CSDDRD (SD)'!BA4/SUM('CSDDRD (SD)'!$BA4:$BF4)</f>
        <v>0.32628840838887985</v>
      </c>
      <c r="CQ4" s="11">
        <f>'CSDDRD (SD)'!BB4/SUM('CSDDRD (SD)'!$BA4:$BF4)</f>
        <v>0.61095756787514222</v>
      </c>
      <c r="CR4" s="11">
        <f>'CSDDRD (SD)'!BC4/SUM('CSDDRD (SD)'!$BA4:$BF4)</f>
        <v>7.1533084051373756E-3</v>
      </c>
      <c r="CS4" s="11">
        <f>'CSDDRD (SD)'!BD4/SUM('CSDDRD (SD)'!$BA4:$BF4)</f>
        <v>5.0398309218013332E-2</v>
      </c>
      <c r="CT4" s="11">
        <f>'CSDDRD (SD)'!BE4/SUM('CSDDRD (SD)'!$BA4:$BF4)</f>
        <v>4.9314474611174336E-3</v>
      </c>
      <c r="CU4" s="11">
        <f>'CSDDRD (SD)'!BF4/SUM('CSDDRD (SD)'!$BA4:$BF4)</f>
        <v>2.7095865170974912E-4</v>
      </c>
      <c r="CV4" s="11">
        <f>'SHEU-03 (SD)'!BA4/SUM('SHEU-03 (SD)'!$BA4:$BF4)</f>
        <v>0.20794504403665862</v>
      </c>
      <c r="CW4" s="11">
        <f>'SHEU-03 (SD)'!BB4/SUM('SHEU-03 (SD)'!$BA4:$BF4)</f>
        <v>0.66081932983226843</v>
      </c>
      <c r="CX4" s="11">
        <f>'SHEU-03 (SD)'!BC4/SUM('SHEU-03 (SD)'!$BA4:$BF4)</f>
        <v>0.13123562613107309</v>
      </c>
      <c r="CY4" s="11">
        <f>'SHEU-03 (SD)'!BD4/SUM('SHEU-03 (SD)'!$BA4:$BF4)</f>
        <v>0</v>
      </c>
      <c r="CZ4" s="11">
        <f>'SHEU-03 (SD)'!BE4/SUM('SHEU-03 (SD)'!$BA4:$BF4)</f>
        <v>0</v>
      </c>
      <c r="DA4" s="11">
        <f>'SHEU-03 (SD)'!BF4/SUM('SHEU-03 (SD)'!$BA4:$BF4)</f>
        <v>0</v>
      </c>
      <c r="DD4" s="11"/>
      <c r="DE4" s="11"/>
      <c r="DF4" s="11"/>
      <c r="DG4" s="11"/>
      <c r="DH4" s="11"/>
      <c r="DI4" s="11"/>
      <c r="DJ4" s="11"/>
      <c r="DK4" s="11"/>
    </row>
    <row r="5" spans="1:115">
      <c r="A5" s="9" t="str">
        <f>'CSDDRD (SD)'!A5</f>
        <v>Ontario</v>
      </c>
      <c r="B5" s="14">
        <f>'CSDDRD (SD)'!C5</f>
        <v>0</v>
      </c>
      <c r="C5" s="14">
        <f>'CSDDRD (SD)'!D5</f>
        <v>0</v>
      </c>
      <c r="D5" s="14">
        <f>'CSDDRD (SD)'!E5</f>
        <v>29779</v>
      </c>
      <c r="E5" s="14">
        <f>'CSDDRD (SD)'!F5</f>
        <v>0</v>
      </c>
      <c r="F5" s="14">
        <f>'CSDDRD (SD)'!G5</f>
        <v>0</v>
      </c>
      <c r="G5" s="11"/>
      <c r="H5" s="11"/>
      <c r="I5" s="11"/>
      <c r="J5" s="11"/>
      <c r="K5" s="11"/>
      <c r="L5" s="12" t="str">
        <f t="shared" si="0"/>
        <v>Ontario</v>
      </c>
      <c r="M5" s="11">
        <f>'CSDDRD (SD)'!I5/SUM('CSDDRD (SD)'!$I5:$N5)</f>
        <v>0.23207629537593608</v>
      </c>
      <c r="N5" s="11">
        <f>'CSDDRD (SD)'!J5/SUM('CSDDRD (SD)'!$I5:$N5)</f>
        <v>0.34366499882467511</v>
      </c>
      <c r="O5" s="11">
        <f>'CSDDRD (SD)'!K5/SUM('CSDDRD (SD)'!$I5:$N5)</f>
        <v>0.19167869975486082</v>
      </c>
      <c r="P5" s="11">
        <f>'CSDDRD (SD)'!L5/SUM('CSDDRD (SD)'!$I5:$N5)</f>
        <v>0.17948890157493536</v>
      </c>
      <c r="Q5" s="11">
        <f>'CSDDRD (SD)'!M5/SUM('CSDDRD (SD)'!$I5:$N5)</f>
        <v>5.0505389704153934E-2</v>
      </c>
      <c r="R5" s="11">
        <f>'CSDDRD (SD)'!N5/SUM('CSDDRD (SD)'!$I5:$N5)</f>
        <v>2.5857147654387322E-3</v>
      </c>
      <c r="S5" s="21">
        <f>'SHEU-03 (SD)'!I5/SUM('SHEU-03 (SD)'!$I5:$N5)</f>
        <v>0.15208526913662293</v>
      </c>
      <c r="T5" s="21">
        <f>'SHEU-03 (SD)'!J5/SUM('SHEU-03 (SD)'!$I5:$N5)</f>
        <v>0.34183557844624013</v>
      </c>
      <c r="U5" s="21">
        <f>'SHEU-03 (SD)'!K5/SUM('SHEU-03 (SD)'!$I5:$N5)</f>
        <v>0.15182359704126569</v>
      </c>
      <c r="V5" s="21">
        <f>'SHEU-03 (SD)'!L5/SUM('SHEU-03 (SD)'!$I5:$N5)</f>
        <v>0.16670835147775592</v>
      </c>
      <c r="W5" s="21">
        <f>'SHEU-03 (SD)'!M5/SUM('SHEU-03 (SD)'!$I5:$N5)</f>
        <v>0.18754720389811538</v>
      </c>
      <c r="X5" s="21">
        <f>'SHEU-03 (SD)'!N5/SUM('SHEU-03 (SD)'!$I5:$N5)</f>
        <v>0</v>
      </c>
      <c r="Y5" s="12" t="str">
        <f t="shared" si="1"/>
        <v>Ontario</v>
      </c>
      <c r="Z5" s="11">
        <f>'CSDDRD (SD)'!P5/SUM('CSDDRD (SD)'!$P5:$S5)</f>
        <v>5.2822458779676951E-2</v>
      </c>
      <c r="AA5" s="11">
        <f>'CSDDRD (SD)'!Q5/SUM('CSDDRD (SD)'!$P5:$S5)</f>
        <v>0.20537962994056214</v>
      </c>
      <c r="AB5" s="11">
        <f>'CSDDRD (SD)'!R5/SUM('CSDDRD (SD)'!$P5:$S5)</f>
        <v>0.10823063232479264</v>
      </c>
      <c r="AC5" s="11">
        <f>'CSDDRD (SD)'!S5/SUM('CSDDRD (SD)'!$P5:$S5)</f>
        <v>0.63356727895496823</v>
      </c>
      <c r="AD5" s="21">
        <f>'SHEU-03 (SD)'!P5/SUM('SHEU-03 (SD)'!$P5:$S5)</f>
        <v>0.13200389146899363</v>
      </c>
      <c r="AE5" s="21">
        <f>'SHEU-03 (SD)'!Q5/SUM('SHEU-03 (SD)'!$P5:$S5)</f>
        <v>0.35168586261674634</v>
      </c>
      <c r="AF5" s="21">
        <f>'SHEU-03 (SD)'!R5/SUM('SHEU-03 (SD)'!$P5:$S5)</f>
        <v>0.14726517823992782</v>
      </c>
      <c r="AG5" s="21">
        <f>'SHEU-03 (SD)'!S5/SUM('SHEU-03 (SD)'!$P5:$S5)</f>
        <v>0.36904506767433221</v>
      </c>
      <c r="AH5" s="12" t="str">
        <f t="shared" si="2"/>
        <v>Ontario</v>
      </c>
      <c r="AI5" s="11">
        <f>'CSDDRD (SD)'!U5/SUM('CSDDRD (SD)'!$U5:$X5)</f>
        <v>0.41777762853017225</v>
      </c>
      <c r="AJ5" s="11">
        <f>'CSDDRD (SD)'!V5/SUM('CSDDRD (SD)'!$U5:$X5)</f>
        <v>2.6461600456697675E-2</v>
      </c>
      <c r="AK5" s="11">
        <f>'CSDDRD (SD)'!W5/SUM('CSDDRD (SD)'!$U5:$X5)</f>
        <v>0.51902347291715634</v>
      </c>
      <c r="AL5" s="11">
        <f>'CSDDRD (SD)'!X5/SUM('CSDDRD (SD)'!$U5:$X5)</f>
        <v>3.6737298095973675E-2</v>
      </c>
      <c r="AM5" s="11">
        <f>'SHEU-03 (SD)'!U5/SUM('SHEU-03 (SD)'!$U5:$X5)</f>
        <v>0.45158441586181275</v>
      </c>
      <c r="AN5" s="11">
        <f>'SHEU-03 (SD)'!V5/SUM('SHEU-03 (SD)'!$U5:$X5)</f>
        <v>0.12924505482903037</v>
      </c>
      <c r="AO5" s="11">
        <f>'SHEU-03 (SD)'!W5/SUM('SHEU-03 (SD)'!$U5:$X5)</f>
        <v>0.41917052930915694</v>
      </c>
      <c r="AP5" s="11">
        <f>'SHEU-03 (SD)'!X5/SUM('SHEU-03 (SD)'!$U5:$X5)</f>
        <v>0</v>
      </c>
      <c r="AQ5" s="12" t="str">
        <f t="shared" si="3"/>
        <v>Ontario</v>
      </c>
      <c r="AR5" s="11">
        <f>'CSDDRD (SD)'!Z5/SUM('CSDDRD (SD)'!$Z5:$AB5)</f>
        <v>0.26673158937506297</v>
      </c>
      <c r="AS5" s="11">
        <f>'CSDDRD (SD)'!AA5/SUM('CSDDRD (SD)'!$Z5:$AB5)</f>
        <v>2.6260116189260888E-2</v>
      </c>
      <c r="AT5" s="11">
        <f>'CSDDRD (SD)'!AB5/SUM('CSDDRD (SD)'!$Z5:$AB5)</f>
        <v>0.70700829443567614</v>
      </c>
      <c r="AU5" s="11">
        <f>'SHEU-03 (SD)'!Z5/SUM('SHEU-03 (SD)'!$Z5:$AB5)</f>
        <v>0.29056319444539841</v>
      </c>
      <c r="AV5" s="11">
        <f>'SHEU-03 (SD)'!AA5/SUM('SHEU-03 (SD)'!$Z5:$AB5)</f>
        <v>0</v>
      </c>
      <c r="AW5" s="11">
        <f>'SHEU-03 (SD)'!AB5/SUM('SHEU-03 (SD)'!$Z5:$AB5)</f>
        <v>0.70943680555460165</v>
      </c>
      <c r="AX5" s="12" t="str">
        <f t="shared" si="4"/>
        <v>Ontario</v>
      </c>
      <c r="AY5" s="11">
        <f>'CSDDRD (SD)'!AD5/SUM('CSDDRD (SD)'!$AD5:$AL5)</f>
        <v>2.4849726317203399E-3</v>
      </c>
      <c r="AZ5" s="11">
        <f>'CSDDRD (SD)'!AE5/SUM('CSDDRD (SD)'!$AD5:$AL5)</f>
        <v>3.5259746801437255E-3</v>
      </c>
      <c r="BA5" s="11">
        <f>'CSDDRD (SD)'!AF5/SUM('CSDDRD (SD)'!$AD5:$AL5)</f>
        <v>1.8771617582860407E-2</v>
      </c>
      <c r="BB5" s="11">
        <f>'CSDDRD (SD)'!AG5/SUM('CSDDRD (SD)'!$AD5:$AL5)</f>
        <v>8.8317270559790453E-3</v>
      </c>
      <c r="BC5" s="11">
        <f>'CSDDRD (SD)'!AH5/SUM('CSDDRD (SD)'!$AD5:$AL5)</f>
        <v>5.6617079149736391E-2</v>
      </c>
      <c r="BD5" s="11">
        <f>'CSDDRD (SD)'!AI5/SUM('CSDDRD (SD)'!$AD5:$AL5)</f>
        <v>0.88975452500083951</v>
      </c>
      <c r="BE5" s="11">
        <f>'CSDDRD (SD)'!AJ5/SUM('CSDDRD (SD)'!$AD5:$AL5)</f>
        <v>1.7327646999563451E-2</v>
      </c>
      <c r="BF5" s="11">
        <f>'CSDDRD (SD)'!AK5/SUM('CSDDRD (SD)'!$AD5:$AL5)</f>
        <v>2.0484233856073071E-3</v>
      </c>
      <c r="BG5" s="11">
        <f>'CSDDRD (SD)'!AL5/SUM('CSDDRD (SD)'!$AD5:$AL5)</f>
        <v>6.3803351354981702E-4</v>
      </c>
      <c r="BH5" s="11">
        <f>'SHEU-03 (SD)'!AD5/SUM('SHEU-03 (SD)'!$AD5:$AL5)</f>
        <v>5.7587147496291693E-2</v>
      </c>
      <c r="BI5" s="11">
        <f>'SHEU-03 (SD)'!AE5/SUM('SHEU-03 (SD)'!$AD5:$AL5)</f>
        <v>0</v>
      </c>
      <c r="BJ5" s="11">
        <f>'SHEU-03 (SD)'!AF5/SUM('SHEU-03 (SD)'!$AD5:$AL5)</f>
        <v>0.12764934606099185</v>
      </c>
      <c r="BK5" s="11">
        <f>'SHEU-03 (SD)'!AG5/SUM('SHEU-03 (SD)'!$AD5:$AL5)</f>
        <v>8.5929110432129419E-2</v>
      </c>
      <c r="BL5" s="11">
        <f>'SHEU-03 (SD)'!AH5/SUM('SHEU-03 (SD)'!$AD5:$AL5)</f>
        <v>0.33726464939736622</v>
      </c>
      <c r="BM5" s="11">
        <f>'SHEU-03 (SD)'!AI5/SUM('SHEU-03 (SD)'!$AD5:$AL5)</f>
        <v>0.21872609380415042</v>
      </c>
      <c r="BN5" s="11">
        <f>'SHEU-03 (SD)'!AJ5/SUM('SHEU-03 (SD)'!$AD5:$AL5)</f>
        <v>0.11839173565183408</v>
      </c>
      <c r="BO5" s="11">
        <f>'SHEU-03 (SD)'!AK5/SUM('SHEU-03 (SD)'!$AD5:$AL5)</f>
        <v>5.4451917157236303E-2</v>
      </c>
      <c r="BP5" s="11">
        <f>'SHEU-03 (SD)'!AL5/SUM('SHEU-03 (SD)'!$AD5:$AL5)</f>
        <v>0</v>
      </c>
      <c r="BQ5" s="12" t="str">
        <f t="shared" si="5"/>
        <v>Ontario</v>
      </c>
      <c r="BR5" s="11">
        <f>'CSDDRD (SD)'!AN5/SUM('CSDDRD (SD)'!$AN5:$AS5)</f>
        <v>5.6751401994694249E-3</v>
      </c>
      <c r="BS5" s="11">
        <f>'CSDDRD (SD)'!AO5/SUM('CSDDRD (SD)'!$AN5:$AS5)</f>
        <v>0.17512340911380503</v>
      </c>
      <c r="BT5" s="11">
        <f>'CSDDRD (SD)'!AP5/SUM('CSDDRD (SD)'!$AN5:$AS5)</f>
        <v>0.39134960878471409</v>
      </c>
      <c r="BU5" s="11">
        <f>'CSDDRD (SD)'!AQ5/SUM('CSDDRD (SD)'!$AN5:$AS5)</f>
        <v>0.2331508781355989</v>
      </c>
      <c r="BV5" s="11">
        <f>'CSDDRD (SD)'!AR5/SUM('CSDDRD (SD)'!$AN5:$AS5)</f>
        <v>0.12683434635145571</v>
      </c>
      <c r="BW5" s="11">
        <f>'CSDDRD (SD)'!AS5/SUM('CSDDRD (SD)'!$AN5:$AS5)</f>
        <v>6.7866617414956851E-2</v>
      </c>
      <c r="BX5" s="21">
        <f>'SHEU-03 (SD)'!AN5/SUM('SHEU-03 (SD)'!$AN5:$AS5)</f>
        <v>0</v>
      </c>
      <c r="BY5" s="21">
        <f>'SHEU-03 (SD)'!AO5/SUM('SHEU-03 (SD)'!$AN5:$AS5)</f>
        <v>0.14840951061709162</v>
      </c>
      <c r="BZ5" s="21">
        <f>'SHEU-03 (SD)'!AP5/SUM('SHEU-03 (SD)'!$AN5:$AS5)</f>
        <v>0.39407503487728807</v>
      </c>
      <c r="CA5" s="21">
        <f>'SHEU-03 (SD)'!AQ5/SUM('SHEU-03 (SD)'!$AN5:$AS5)</f>
        <v>0.24694869692558585</v>
      </c>
      <c r="CB5" s="21">
        <f>'SHEU-03 (SD)'!AR5/SUM('SHEU-03 (SD)'!$AN5:$AS5)</f>
        <v>9.776168494012738E-2</v>
      </c>
      <c r="CC5" s="21">
        <f>'SHEU-03 (SD)'!AS5/SUM('SHEU-03 (SD)'!$AN5:$AS5)</f>
        <v>0.11280507263990708</v>
      </c>
      <c r="CD5" s="12" t="str">
        <f t="shared" si="6"/>
        <v>Ontario</v>
      </c>
      <c r="CE5" s="11">
        <f>'CSDDRD (SD)'!AU5/SUM('CSDDRD (SD)'!$AU5:$AY5)</f>
        <v>0.10131300580946305</v>
      </c>
      <c r="CF5" s="11">
        <f>'CSDDRD (SD)'!AV5/SUM('CSDDRD (SD)'!$AU5:$AY5)</f>
        <v>0.7357533832566574</v>
      </c>
      <c r="CG5" s="11">
        <f>'CSDDRD (SD)'!AW5/SUM('CSDDRD (SD)'!$AU5:$AY5)</f>
        <v>0.14409483192854025</v>
      </c>
      <c r="CH5" s="11">
        <f>'CSDDRD (SD)'!AX5/SUM('CSDDRD (SD)'!$AU5:$AY5)</f>
        <v>1.2424863158601699E-2</v>
      </c>
      <c r="CI5" s="11">
        <f>'CSDDRD (SD)'!AY5/SUM('CSDDRD (SD)'!$AU5:$AY5)</f>
        <v>6.4139158467376341E-3</v>
      </c>
      <c r="CJ5" s="11">
        <f>'SHEU-03 (SD)'!AU5/SUM('SHEU-03 (SD)'!$AU5:$AY5)</f>
        <v>0.10791097208202501</v>
      </c>
      <c r="CK5" s="11">
        <f>'SHEU-03 (SD)'!AV5/SUM('SHEU-03 (SD)'!$AU5:$AY5)</f>
        <v>0.77209035815753801</v>
      </c>
      <c r="CL5" s="11">
        <f>'SHEU-03 (SD)'!AW5/SUM('SHEU-03 (SD)'!$AU5:$AY5)</f>
        <v>0.11999866976043702</v>
      </c>
      <c r="CM5" s="11">
        <f>'SHEU-03 (SD)'!AX5/SUM('SHEU-03 (SD)'!$AU5:$AY5)</f>
        <v>0</v>
      </c>
      <c r="CN5" s="11">
        <f>'SHEU-03 (SD)'!AY5/SUM('SHEU-03 (SD)'!$AU5:$AY5)</f>
        <v>0</v>
      </c>
      <c r="CO5" s="12" t="str">
        <f t="shared" si="7"/>
        <v>Ontario</v>
      </c>
      <c r="CP5" s="11">
        <f>'CSDDRD (SD)'!BA5/SUM('CSDDRD (SD)'!$BA5:$BF5)</f>
        <v>0.84999496289331411</v>
      </c>
      <c r="CQ5" s="11">
        <f>'CSDDRD (SD)'!BB5/SUM('CSDDRD (SD)'!$BA5:$BF5)</f>
        <v>6.7665133147520068E-2</v>
      </c>
      <c r="CR5" s="11">
        <f>'CSDDRD (SD)'!BC5/SUM('CSDDRD (SD)'!$BA5:$BF5)</f>
        <v>8.8317270559790453E-3</v>
      </c>
      <c r="CS5" s="11">
        <f>'CSDDRD (SD)'!BD5/SUM('CSDDRD (SD)'!$BA5:$BF5)</f>
        <v>7.0956042848987544E-2</v>
      </c>
      <c r="CT5" s="11">
        <f>'CSDDRD (SD)'!BE5/SUM('CSDDRD (SD)'!$BA5:$BF5)</f>
        <v>2.4178112092414117E-3</v>
      </c>
      <c r="CU5" s="11">
        <f>'CSDDRD (SD)'!BF5/SUM('CSDDRD (SD)'!$BA5:$BF5)</f>
        <v>1.3432284495785621E-4</v>
      </c>
      <c r="CV5" s="11">
        <f>'SHEU-03 (SD)'!BA5/SUM('SHEU-03 (SD)'!$BA5:$BF5)</f>
        <v>0.91020840010325532</v>
      </c>
      <c r="CW5" s="11">
        <f>'SHEU-03 (SD)'!BB5/SUM('SHEU-03 (SD)'!$BA5:$BF5)</f>
        <v>4.277919250986819E-2</v>
      </c>
      <c r="CX5" s="11">
        <f>'SHEU-03 (SD)'!BC5/SUM('SHEU-03 (SD)'!$BA5:$BF5)</f>
        <v>0</v>
      </c>
      <c r="CY5" s="11">
        <f>'SHEU-03 (SD)'!BD5/SUM('SHEU-03 (SD)'!$BA5:$BF5)</f>
        <v>4.7012407386876565E-2</v>
      </c>
      <c r="CZ5" s="11">
        <f>'SHEU-03 (SD)'!BE5/SUM('SHEU-03 (SD)'!$BA5:$BF5)</f>
        <v>0</v>
      </c>
      <c r="DA5" s="11">
        <f>'SHEU-03 (SD)'!BF5/SUM('SHEU-03 (SD)'!$BA5:$BF5)</f>
        <v>0</v>
      </c>
      <c r="DD5" s="11"/>
      <c r="DE5" s="11"/>
      <c r="DF5" s="11"/>
      <c r="DG5" s="11"/>
      <c r="DH5" s="11"/>
      <c r="DI5" s="11"/>
      <c r="DJ5" s="11"/>
      <c r="DK5" s="11"/>
    </row>
    <row r="6" spans="1:115">
      <c r="A6" s="9" t="str">
        <f>'CSDDRD (SD)'!A6</f>
        <v>Prairies</v>
      </c>
      <c r="B6" s="14">
        <f>'CSDDRD (SD)'!C6</f>
        <v>0</v>
      </c>
      <c r="C6" s="14">
        <f>'CSDDRD (SD)'!D6</f>
        <v>0</v>
      </c>
      <c r="D6" s="14">
        <f>'CSDDRD (SD)'!E6</f>
        <v>0</v>
      </c>
      <c r="E6" s="14">
        <f>'CSDDRD (SD)'!F6</f>
        <v>46633</v>
      </c>
      <c r="F6" s="14">
        <f>'CSDDRD (SD)'!G6</f>
        <v>0</v>
      </c>
      <c r="G6" s="11"/>
      <c r="H6" s="11"/>
      <c r="I6" s="11"/>
      <c r="J6" s="11"/>
      <c r="K6" s="11"/>
      <c r="L6" s="12" t="str">
        <f t="shared" si="0"/>
        <v>Prairies</v>
      </c>
      <c r="M6" s="11">
        <f>'CSDDRD (SD)'!I6/SUM('CSDDRD (SD)'!$I6:$N6)</f>
        <v>0.13308172324319686</v>
      </c>
      <c r="N6" s="11">
        <f>'CSDDRD (SD)'!J6/SUM('CSDDRD (SD)'!$I6:$N6)</f>
        <v>0.36980250037527074</v>
      </c>
      <c r="O6" s="11">
        <f>'CSDDRD (SD)'!K6/SUM('CSDDRD (SD)'!$I6:$N6)</f>
        <v>0.29277550232667854</v>
      </c>
      <c r="P6" s="11">
        <f>'CSDDRD (SD)'!L6/SUM('CSDDRD (SD)'!$I6:$N6)</f>
        <v>0.14815688460961121</v>
      </c>
      <c r="Q6" s="11">
        <f>'CSDDRD (SD)'!M6/SUM('CSDDRD (SD)'!$I6:$N6)</f>
        <v>5.3481440181845474E-2</v>
      </c>
      <c r="R6" s="11">
        <f>'CSDDRD (SD)'!N6/SUM('CSDDRD (SD)'!$I6:$N6)</f>
        <v>2.7019492633971651E-3</v>
      </c>
      <c r="S6" s="23">
        <f>'SHEU-03 (SD)'!I6/SUM('SHEU-03 (SD)'!$I6:$N6)</f>
        <v>0.17320004412626813</v>
      </c>
      <c r="T6" s="23">
        <f>'SHEU-03 (SD)'!J6/SUM('SHEU-03 (SD)'!$I6:$N6)</f>
        <v>0.30302611700902776</v>
      </c>
      <c r="U6" s="23">
        <f>'SHEU-03 (SD)'!K6/SUM('SHEU-03 (SD)'!$I6:$N6)</f>
        <v>0.18828715550793451</v>
      </c>
      <c r="V6" s="21">
        <f>'SHEU-03 (SD)'!L6/SUM('SHEU-03 (SD)'!$I6:$N6)</f>
        <v>0.14449792441072024</v>
      </c>
      <c r="W6" s="21">
        <f>'SHEU-03 (SD)'!M6/SUM('SHEU-03 (SD)'!$I6:$N6)</f>
        <v>0.19098875894604922</v>
      </c>
      <c r="X6" s="21">
        <f>'SHEU-03 (SD)'!N6/SUM('SHEU-03 (SD)'!$I6:$N6)</f>
        <v>0</v>
      </c>
      <c r="Y6" s="12" t="str">
        <f t="shared" si="1"/>
        <v>Prairies</v>
      </c>
      <c r="Z6" s="11">
        <f>'CSDDRD (SD)'!P6/SUM('CSDDRD (SD)'!$P6:$S6)</f>
        <v>9.4739776553084729E-2</v>
      </c>
      <c r="AA6" s="11">
        <f>'CSDDRD (SD)'!Q6/SUM('CSDDRD (SD)'!$P6:$S6)</f>
        <v>0.28906568309995068</v>
      </c>
      <c r="AB6" s="11">
        <f>'CSDDRD (SD)'!R6/SUM('CSDDRD (SD)'!$P6:$S6)</f>
        <v>0.13130186777603842</v>
      </c>
      <c r="AC6" s="11">
        <f>'CSDDRD (SD)'!S6/SUM('CSDDRD (SD)'!$P6:$S6)</f>
        <v>0.48489267257092616</v>
      </c>
      <c r="AD6" s="21">
        <f>'SHEU-03 (SD)'!P6/SUM('SHEU-03 (SD)'!$P6:$S6)</f>
        <v>0.14994173151036691</v>
      </c>
      <c r="AE6" s="21">
        <f>'SHEU-03 (SD)'!Q6/SUM('SHEU-03 (SD)'!$P6:$S6)</f>
        <v>0.35848052531311542</v>
      </c>
      <c r="AF6" s="21">
        <f>'SHEU-03 (SD)'!R6/SUM('SHEU-03 (SD)'!$P6:$S6)</f>
        <v>0.19825794797242347</v>
      </c>
      <c r="AG6" s="21">
        <f>'SHEU-03 (SD)'!S6/SUM('SHEU-03 (SD)'!$P6:$S6)</f>
        <v>0.29331979520409424</v>
      </c>
      <c r="AH6" s="12" t="str">
        <f t="shared" si="2"/>
        <v>Prairies</v>
      </c>
      <c r="AI6" s="11">
        <f>'CSDDRD (SD)'!U6/SUM('CSDDRD (SD)'!$U6:$X6)</f>
        <v>0.65586601762700236</v>
      </c>
      <c r="AJ6" s="11">
        <f>'CSDDRD (SD)'!V6/SUM('CSDDRD (SD)'!$U6:$X6)</f>
        <v>1.1858555100465335E-2</v>
      </c>
      <c r="AK6" s="11">
        <f>'CSDDRD (SD)'!W6/SUM('CSDDRD (SD)'!$U6:$X6)</f>
        <v>0.31893723328973045</v>
      </c>
      <c r="AL6" s="11">
        <f>'CSDDRD (SD)'!X6/SUM('CSDDRD (SD)'!$U6:$X6)</f>
        <v>1.3338193982801878E-2</v>
      </c>
      <c r="AM6" s="11">
        <f>'SHEU-03 (SD)'!U6/SUM('SHEU-03 (SD)'!$U6:$X6)</f>
        <v>0.70470625388829011</v>
      </c>
      <c r="AN6" s="11">
        <f>'SHEU-03 (SD)'!V6/SUM('SHEU-03 (SD)'!$U6:$X6)</f>
        <v>9.8113521467393411E-2</v>
      </c>
      <c r="AO6" s="11">
        <f>'SHEU-03 (SD)'!W6/SUM('SHEU-03 (SD)'!$U6:$X6)</f>
        <v>0.19718022464431656</v>
      </c>
      <c r="AP6" s="11">
        <f>'SHEU-03 (SD)'!X6/SUM('SHEU-03 (SD)'!$U6:$X6)</f>
        <v>0</v>
      </c>
      <c r="AQ6" s="12" t="str">
        <f t="shared" si="3"/>
        <v>Prairies</v>
      </c>
      <c r="AR6" s="11">
        <f>'CSDDRD (SD)'!Z6/SUM('CSDDRD (SD)'!$Z6:$AB6)</f>
        <v>8.8135011687002759E-2</v>
      </c>
      <c r="AS6" s="11">
        <f>'CSDDRD (SD)'!AA6/SUM('CSDDRD (SD)'!$Z6:$AB6)</f>
        <v>4.2888083545986745E-5</v>
      </c>
      <c r="AT6" s="11">
        <f>'CSDDRD (SD)'!AB6/SUM('CSDDRD (SD)'!$Z6:$AB6)</f>
        <v>0.9118221002294512</v>
      </c>
      <c r="AU6" s="11">
        <f>'SHEU-03 (SD)'!Z6/SUM('SHEU-03 (SD)'!$Z6:$AB6)</f>
        <v>0.16917086861483985</v>
      </c>
      <c r="AV6" s="11">
        <f>'SHEU-03 (SD)'!AA6/SUM('SHEU-03 (SD)'!$Z6:$AB6)</f>
        <v>0</v>
      </c>
      <c r="AW6" s="11">
        <f>'SHEU-03 (SD)'!AB6/SUM('SHEU-03 (SD)'!$Z6:$AB6)</f>
        <v>0.83082913138516012</v>
      </c>
      <c r="AX6" s="12" t="str">
        <f t="shared" si="4"/>
        <v>Prairies</v>
      </c>
      <c r="AY6" s="11">
        <f>'CSDDRD (SD)'!AD6/SUM('CSDDRD (SD)'!$AD6:$AL6)</f>
        <v>7.5054146205476811E-4</v>
      </c>
      <c r="AZ6" s="11">
        <f>'CSDDRD (SD)'!AE6/SUM('CSDDRD (SD)'!$AD6:$AL6)</f>
        <v>2.7877254304891388E-4</v>
      </c>
      <c r="BA6" s="11">
        <f>'CSDDRD (SD)'!AF6/SUM('CSDDRD (SD)'!$AD6:$AL6)</f>
        <v>2.3159565114832842E-3</v>
      </c>
      <c r="BB6" s="11">
        <f>'CSDDRD (SD)'!AG6/SUM('CSDDRD (SD)'!$AD6:$AL6)</f>
        <v>1.0722020886496687E-3</v>
      </c>
      <c r="BC6" s="11">
        <f>'CSDDRD (SD)'!AH6/SUM('CSDDRD (SD)'!$AD6:$AL6)</f>
        <v>8.9207213775652442E-3</v>
      </c>
      <c r="BD6" s="11">
        <f>'CSDDRD (SD)'!AI6/SUM('CSDDRD (SD)'!$AD6:$AL6)</f>
        <v>0.98200844895245853</v>
      </c>
      <c r="BE6" s="11">
        <f>'CSDDRD (SD)'!AJ6/SUM('CSDDRD (SD)'!$AD6:$AL6)</f>
        <v>3.7955953938198271E-3</v>
      </c>
      <c r="BF6" s="11">
        <f>'CSDDRD (SD)'!AK6/SUM('CSDDRD (SD)'!$AD6:$AL6)</f>
        <v>6.0043316964381445E-4</v>
      </c>
      <c r="BG6" s="11">
        <f>'CSDDRD (SD)'!AL6/SUM('CSDDRD (SD)'!$AD6:$AL6)</f>
        <v>2.5732850127592049E-4</v>
      </c>
      <c r="BH6" s="11">
        <f>'SHEU-03 (SD)'!AD6/SUM('SHEU-03 (SD)'!$AD6:$AL6)</f>
        <v>7.1962797485791916E-2</v>
      </c>
      <c r="BI6" s="11">
        <f>'SHEU-03 (SD)'!AE6/SUM('SHEU-03 (SD)'!$AD6:$AL6)</f>
        <v>3.9217801226310238E-2</v>
      </c>
      <c r="BJ6" s="11">
        <f>'SHEU-03 (SD)'!AF6/SUM('SHEU-03 (SD)'!$AD6:$AL6)</f>
        <v>9.6840019118848431E-2</v>
      </c>
      <c r="BK6" s="11">
        <f>'SHEU-03 (SD)'!AG6/SUM('SHEU-03 (SD)'!$AD6:$AL6)</f>
        <v>7.4661051864726352E-2</v>
      </c>
      <c r="BL6" s="11">
        <f>'SHEU-03 (SD)'!AH6/SUM('SHEU-03 (SD)'!$AD6:$AL6)</f>
        <v>0.32638539949658729</v>
      </c>
      <c r="BM6" s="11">
        <f>'SHEU-03 (SD)'!AI6/SUM('SHEU-03 (SD)'!$AD6:$AL6)</f>
        <v>0.17380363881514629</v>
      </c>
      <c r="BN6" s="11">
        <f>'SHEU-03 (SD)'!AJ6/SUM('SHEU-03 (SD)'!$AD6:$AL6)</f>
        <v>0.10103230494186415</v>
      </c>
      <c r="BO6" s="11">
        <f>'SHEU-03 (SD)'!AK6/SUM('SHEU-03 (SD)'!$AD6:$AL6)</f>
        <v>5.4063203543279446E-2</v>
      </c>
      <c r="BP6" s="11">
        <f>'SHEU-03 (SD)'!AL6/SUM('SHEU-03 (SD)'!$AD6:$AL6)</f>
        <v>6.2033783507445747E-2</v>
      </c>
      <c r="BQ6" s="12" t="str">
        <f t="shared" si="5"/>
        <v>Prairies</v>
      </c>
      <c r="BR6" s="11">
        <f>'CSDDRD (SD)'!AN6/SUM('CSDDRD (SD)'!$AN6:$AS6)</f>
        <v>6.0043316964381449E-3</v>
      </c>
      <c r="BS6" s="11">
        <f>'CSDDRD (SD)'!AO6/SUM('CSDDRD (SD)'!$AN6:$AS6)</f>
        <v>0.22462633757210559</v>
      </c>
      <c r="BT6" s="11">
        <f>'CSDDRD (SD)'!AP6/SUM('CSDDRD (SD)'!$AN6:$AS6)</f>
        <v>0.46941007441082494</v>
      </c>
      <c r="BU6" s="11">
        <f>'CSDDRD (SD)'!AQ6/SUM('CSDDRD (SD)'!$AN6:$AS6)</f>
        <v>0.18630583492376643</v>
      </c>
      <c r="BV6" s="11">
        <f>'CSDDRD (SD)'!AR6/SUM('CSDDRD (SD)'!$AN6:$AS6)</f>
        <v>7.8399416722063769E-2</v>
      </c>
      <c r="BW6" s="11">
        <f>'CSDDRD (SD)'!AS6/SUM('CSDDRD (SD)'!$AN6:$AS6)</f>
        <v>3.5254004674801109E-2</v>
      </c>
      <c r="BX6" s="21">
        <f>'SHEU-03 (SD)'!AN6/SUM('SHEU-03 (SD)'!$AN6:$AS6)</f>
        <v>0</v>
      </c>
      <c r="BY6" s="21">
        <f>'SHEU-03 (SD)'!AO6/SUM('SHEU-03 (SD)'!$AN6:$AS6)</f>
        <v>0.30819507962079118</v>
      </c>
      <c r="BZ6" s="21">
        <f>'SHEU-03 (SD)'!AP6/SUM('SHEU-03 (SD)'!$AN6:$AS6)</f>
        <v>0.48351228317978751</v>
      </c>
      <c r="CA6" s="21">
        <f>'SHEU-03 (SD)'!AQ6/SUM('SHEU-03 (SD)'!$AN6:$AS6)</f>
        <v>0.2082926371994212</v>
      </c>
      <c r="CB6" s="21">
        <f>'SHEU-03 (SD)'!AR6/SUM('SHEU-03 (SD)'!$AN6:$AS6)</f>
        <v>0</v>
      </c>
      <c r="CC6" s="21">
        <f>'SHEU-03 (SD)'!AS6/SUM('SHEU-03 (SD)'!$AN6:$AS6)</f>
        <v>0</v>
      </c>
      <c r="CD6" s="12" t="str">
        <f t="shared" si="6"/>
        <v>Prairies</v>
      </c>
      <c r="CE6" s="11">
        <f>'CSDDRD (SD)'!AU6/SUM('CSDDRD (SD)'!$AU6:$AY6)</f>
        <v>4.252353483584586E-2</v>
      </c>
      <c r="CF6" s="11">
        <f>'CSDDRD (SD)'!AV6/SUM('CSDDRD (SD)'!$AU6:$AY6)</f>
        <v>0.94752642978148527</v>
      </c>
      <c r="CG6" s="11">
        <f>'CSDDRD (SD)'!AW6/SUM('CSDDRD (SD)'!$AU6:$AY6)</f>
        <v>6.9693135762228468E-3</v>
      </c>
      <c r="CH6" s="11">
        <f>'CSDDRD (SD)'!AX6/SUM('CSDDRD (SD)'!$AU6:$AY6)</f>
        <v>6.8620933673578792E-4</v>
      </c>
      <c r="CI6" s="11">
        <f>'CSDDRD (SD)'!AY6/SUM('CSDDRD (SD)'!$AU6:$AY6)</f>
        <v>2.2945124697102909E-3</v>
      </c>
      <c r="CJ6" s="11">
        <f>'SHEU-03 (SD)'!AU6/SUM('SHEU-03 (SD)'!$AU6:$AY6)</f>
        <v>0.15210664346184599</v>
      </c>
      <c r="CK6" s="11">
        <f>'SHEU-03 (SD)'!AV6/SUM('SHEU-03 (SD)'!$AU6:$AY6)</f>
        <v>0.84789335653815401</v>
      </c>
      <c r="CL6" s="11">
        <f>'SHEU-03 (SD)'!AW6/SUM('SHEU-03 (SD)'!$AU6:$AY6)</f>
        <v>0</v>
      </c>
      <c r="CM6" s="11">
        <f>'SHEU-03 (SD)'!AX6/SUM('SHEU-03 (SD)'!$AU6:$AY6)</f>
        <v>0</v>
      </c>
      <c r="CN6" s="11">
        <f>'SHEU-03 (SD)'!AY6/SUM('SHEU-03 (SD)'!$AU6:$AY6)</f>
        <v>0</v>
      </c>
      <c r="CO6" s="12" t="str">
        <f t="shared" si="7"/>
        <v>Prairies</v>
      </c>
      <c r="CP6" s="11">
        <f>'CSDDRD (SD)'!BA6/SUM('CSDDRD (SD)'!$BA6:$BF6)</f>
        <v>0.94915617695623267</v>
      </c>
      <c r="CQ6" s="11">
        <f>'CSDDRD (SD)'!BB6/SUM('CSDDRD (SD)'!$BA6:$BF6)</f>
        <v>1.8720648467823214E-2</v>
      </c>
      <c r="CR6" s="11">
        <f>'CSDDRD (SD)'!BC6/SUM('CSDDRD (SD)'!$BA6:$BF6)</f>
        <v>3.4310466836789396E-4</v>
      </c>
      <c r="CS6" s="11">
        <f>'CSDDRD (SD)'!BD6/SUM('CSDDRD (SD)'!$BA6:$BF6)</f>
        <v>3.0815088027791478E-2</v>
      </c>
      <c r="CT6" s="11">
        <f>'CSDDRD (SD)'!BE6/SUM('CSDDRD (SD)'!$BA6:$BF6)</f>
        <v>9.6498187978470186E-4</v>
      </c>
      <c r="CU6" s="11">
        <f>'CSDDRD (SD)'!BF6/SUM('CSDDRD (SD)'!$BA6:$BF6)</f>
        <v>0</v>
      </c>
      <c r="CV6" s="11">
        <f>'SHEU-03 (SD)'!BA6/SUM('SHEU-03 (SD)'!$BA6:$BF6)</f>
        <v>0.97186111363082517</v>
      </c>
      <c r="CW6" s="11">
        <f>'SHEU-03 (SD)'!BB6/SUM('SHEU-03 (SD)'!$BA6:$BF6)</f>
        <v>2.8138886369174852E-2</v>
      </c>
      <c r="CX6" s="11">
        <f>'SHEU-03 (SD)'!BC6/SUM('SHEU-03 (SD)'!$BA6:$BF6)</f>
        <v>0</v>
      </c>
      <c r="CY6" s="11">
        <f>'SHEU-03 (SD)'!BD6/SUM('SHEU-03 (SD)'!$BA6:$BF6)</f>
        <v>0</v>
      </c>
      <c r="CZ6" s="11">
        <f>'SHEU-03 (SD)'!BE6/SUM('SHEU-03 (SD)'!$BA6:$BF6)</f>
        <v>0</v>
      </c>
      <c r="DA6" s="11">
        <f>'SHEU-03 (SD)'!BF6/SUM('SHEU-03 (SD)'!$BA6:$BF6)</f>
        <v>0</v>
      </c>
      <c r="DD6" s="11"/>
      <c r="DE6" s="11"/>
      <c r="DF6" s="11"/>
      <c r="DG6" s="11"/>
      <c r="DH6" s="11"/>
      <c r="DI6" s="11"/>
      <c r="DJ6" s="11"/>
      <c r="DK6" s="11"/>
    </row>
    <row r="7" spans="1:115" ht="25.5">
      <c r="A7" s="16" t="s">
        <v>100</v>
      </c>
      <c r="B7" s="14">
        <f>'CSDDRD (SD)'!C7</f>
        <v>0</v>
      </c>
      <c r="C7" s="14">
        <f>'CSDDRD (SD)'!D7</f>
        <v>0</v>
      </c>
      <c r="D7" s="14">
        <f>'CSDDRD (SD)'!E7</f>
        <v>0</v>
      </c>
      <c r="E7" s="14">
        <f>'CSDDRD (SD)'!F7</f>
        <v>0</v>
      </c>
      <c r="F7" s="14">
        <f>'CSDDRD (SD)'!G7</f>
        <v>7963</v>
      </c>
      <c r="G7" s="11">
        <f>'SHEU-03 (SD)'!C8/SUM('SHEU-03 (SD)'!$C8:$G8)</f>
        <v>9.2099188664187343E-2</v>
      </c>
      <c r="H7" s="11">
        <f>'SHEU-03 (SD)'!D8/SUM('SHEU-03 (SD)'!$C8:$G8)</f>
        <v>0.21045520147356869</v>
      </c>
      <c r="I7" s="11">
        <f>'SHEU-03 (SD)'!E8/SUM('SHEU-03 (SD)'!$C8:$G8)</f>
        <v>0.37883930280432543</v>
      </c>
      <c r="J7" s="11">
        <f>'SHEU-03 (SD)'!F8/SUM('SHEU-03 (SD)'!$C8:$G8)</f>
        <v>0.19206164470976061</v>
      </c>
      <c r="K7" s="11">
        <f>'SHEU-03 (SD)'!G8/SUM('SHEU-03 (SD)'!$C8:$G8)</f>
        <v>0.126544662348158</v>
      </c>
      <c r="L7" s="12" t="str">
        <f t="shared" si="0"/>
        <v>British
Columbia</v>
      </c>
      <c r="M7" s="11">
        <f>'CSDDRD (SD)'!I7/SUM('CSDDRD (SD)'!$I7:$N7)</f>
        <v>0.13211101343714679</v>
      </c>
      <c r="N7" s="11">
        <f>'CSDDRD (SD)'!J7/SUM('CSDDRD (SD)'!$I7:$N7)</f>
        <v>0.32914730629159866</v>
      </c>
      <c r="O7" s="11">
        <f>'CSDDRD (SD)'!K7/SUM('CSDDRD (SD)'!$I7:$N7)</f>
        <v>0.32600778601029762</v>
      </c>
      <c r="P7" s="11">
        <f>'CSDDRD (SD)'!L7/SUM('CSDDRD (SD)'!$I7:$N7)</f>
        <v>0.160492276780108</v>
      </c>
      <c r="Q7" s="11">
        <f>'CSDDRD (SD)'!M7/SUM('CSDDRD (SD)'!$I7:$N7)</f>
        <v>5.0734647745824438E-2</v>
      </c>
      <c r="R7" s="11">
        <f>'CSDDRD (SD)'!N7/SUM('CSDDRD (SD)'!$I7:$N7)</f>
        <v>1.5069697350244883E-3</v>
      </c>
      <c r="S7" s="21">
        <f>'SHEU-03 (SD)'!I7/SUM('SHEU-03 (SD)'!$I7:$N7)</f>
        <v>0.10050519860919316</v>
      </c>
      <c r="T7" s="21">
        <f>'SHEU-03 (SD)'!J7/SUM('SHEU-03 (SD)'!$I7:$N7)</f>
        <v>0.26575208997544963</v>
      </c>
      <c r="U7" s="21">
        <f>'SHEU-03 (SD)'!K7/SUM('SHEU-03 (SD)'!$I7:$N7)</f>
        <v>0.17052443217959828</v>
      </c>
      <c r="V7" s="21">
        <f>'SHEU-03 (SD)'!L7/SUM('SHEU-03 (SD)'!$I7:$N7)</f>
        <v>0.21214771907052707</v>
      </c>
      <c r="W7" s="21">
        <f>'SHEU-03 (SD)'!M7/SUM('SHEU-03 (SD)'!$I7:$N7)</f>
        <v>0.25107056016523188</v>
      </c>
      <c r="X7" s="21">
        <f>'SHEU-03 (SD)'!N7/SUM('SHEU-03 (SD)'!$I7:$N7)</f>
        <v>0</v>
      </c>
      <c r="Y7" s="12" t="str">
        <f t="shared" si="1"/>
        <v>British
Columbia</v>
      </c>
      <c r="Z7" s="11">
        <f>'CSDDRD (SD)'!P7/SUM('CSDDRD (SD)'!$P7:$S7)</f>
        <v>7.3088032148687684E-2</v>
      </c>
      <c r="AA7" s="11">
        <f>'CSDDRD (SD)'!Q7/SUM('CSDDRD (SD)'!$P7:$S7)</f>
        <v>0.30428230566369457</v>
      </c>
      <c r="AB7" s="11">
        <f>'CSDDRD (SD)'!R7/SUM('CSDDRD (SD)'!$P7:$S7)</f>
        <v>0.1617480848926284</v>
      </c>
      <c r="AC7" s="11">
        <f>'CSDDRD (SD)'!S7/SUM('CSDDRD (SD)'!$P7:$S7)</f>
        <v>0.46088157729498935</v>
      </c>
      <c r="AD7" s="23">
        <f>'SHEU-03 (SD)'!P7/SUM('SHEU-03 (SD)'!$P7:$S7)</f>
        <v>0.15598123967120389</v>
      </c>
      <c r="AE7" s="23">
        <f>'SHEU-03 (SD)'!Q7/SUM('SHEU-03 (SD)'!$P7:$S7)</f>
        <v>0.3950702255202509</v>
      </c>
      <c r="AF7" s="23">
        <f>'SHEU-03 (SD)'!R7/SUM('SHEU-03 (SD)'!$P7:$S7)</f>
        <v>0.15577823896047771</v>
      </c>
      <c r="AG7" s="21">
        <f>'SHEU-03 (SD)'!S7/SUM('SHEU-03 (SD)'!$P7:$S7)</f>
        <v>0.29317029584806731</v>
      </c>
      <c r="AH7" s="12" t="str">
        <f t="shared" si="2"/>
        <v>British
Columbia</v>
      </c>
      <c r="AI7" s="11">
        <f>'CSDDRD (SD)'!U7/SUM('CSDDRD (SD)'!$U7:$X7)</f>
        <v>0.63292728871028503</v>
      </c>
      <c r="AJ7" s="11">
        <f>'CSDDRD (SD)'!V7/SUM('CSDDRD (SD)'!$U7:$X7)</f>
        <v>3.2399849303026494E-2</v>
      </c>
      <c r="AK7" s="11">
        <f>'CSDDRD (SD)'!W7/SUM('CSDDRD (SD)'!$U7:$X7)</f>
        <v>0.32111013437146801</v>
      </c>
      <c r="AL7" s="11">
        <f>'CSDDRD (SD)'!X7/SUM('CSDDRD (SD)'!$U7:$X7)</f>
        <v>1.3562727615220394E-2</v>
      </c>
      <c r="AM7" s="11">
        <f>'SHEU-03 (SD)'!U7/SUM('SHEU-03 (SD)'!$U7:$X7)</f>
        <v>0.60153721143647754</v>
      </c>
      <c r="AN7" s="11">
        <f>'SHEU-03 (SD)'!V7/SUM('SHEU-03 (SD)'!$U7:$X7)</f>
        <v>0.10931254583318792</v>
      </c>
      <c r="AO7" s="11">
        <f>'SHEU-03 (SD)'!W7/SUM('SHEU-03 (SD)'!$U7:$X7)</f>
        <v>0.28915024273033446</v>
      </c>
      <c r="AP7" s="11">
        <f>'SHEU-03 (SD)'!X7/SUM('SHEU-03 (SD)'!$U7:$X7)</f>
        <v>0</v>
      </c>
      <c r="AQ7" s="12" t="str">
        <f t="shared" si="3"/>
        <v>British
Columbia</v>
      </c>
      <c r="AR7" s="11">
        <f>'CSDDRD (SD)'!Z7/SUM('CSDDRD (SD)'!$Z7:$AB7)</f>
        <v>0.19490141906316716</v>
      </c>
      <c r="AS7" s="11">
        <f>'CSDDRD (SD)'!AA7/SUM('CSDDRD (SD)'!$Z7:$AB7)</f>
        <v>5.5255556950897901E-3</v>
      </c>
      <c r="AT7" s="11">
        <f>'CSDDRD (SD)'!AB7/SUM('CSDDRD (SD)'!$Z7:$AB7)</f>
        <v>0.79957302524174301</v>
      </c>
      <c r="AU7" s="11">
        <f>'SHEU-03 (SD)'!Z7/SUM('SHEU-03 (SD)'!$Z7:$AB7)</f>
        <v>0.40973095436867774</v>
      </c>
      <c r="AV7" s="11">
        <f>'SHEU-03 (SD)'!AA7/SUM('SHEU-03 (SD)'!$Z7:$AB7)</f>
        <v>0</v>
      </c>
      <c r="AW7" s="11">
        <f>'SHEU-03 (SD)'!AB7/SUM('SHEU-03 (SD)'!$Z7:$AB7)</f>
        <v>0.59026904563132232</v>
      </c>
      <c r="AX7" s="12" t="str">
        <f t="shared" si="4"/>
        <v>British
Columbia</v>
      </c>
      <c r="AY7" s="11">
        <f>'CSDDRD (SD)'!AD7/SUM('CSDDRD (SD)'!$AD7:$AL7)</f>
        <v>0</v>
      </c>
      <c r="AZ7" s="11">
        <f>'CSDDRD (SD)'!AE7/SUM('CSDDRD (SD)'!$AD7:$AL7)</f>
        <v>0</v>
      </c>
      <c r="BA7" s="11">
        <f>'CSDDRD (SD)'!AF7/SUM('CSDDRD (SD)'!$AD7:$AL7)</f>
        <v>9.16739922139897E-3</v>
      </c>
      <c r="BB7" s="11">
        <f>'CSDDRD (SD)'!AG7/SUM('CSDDRD (SD)'!$AD7:$AL7)</f>
        <v>1.255808112520407E-4</v>
      </c>
      <c r="BC7" s="11">
        <f>'CSDDRD (SD)'!AH7/SUM('CSDDRD (SD)'!$AD7:$AL7)</f>
        <v>2.5116162250408136E-3</v>
      </c>
      <c r="BD7" s="11">
        <f>'CSDDRD (SD)'!AI7/SUM('CSDDRD (SD)'!$AD7:$AL7)</f>
        <v>0.98731633806354391</v>
      </c>
      <c r="BE7" s="11">
        <f>'CSDDRD (SD)'!AJ7/SUM('CSDDRD (SD)'!$AD7:$AL7)</f>
        <v>7.5348486751224413E-4</v>
      </c>
      <c r="BF7" s="11">
        <f>'CSDDRD (SD)'!AK7/SUM('CSDDRD (SD)'!$AD7:$AL7)</f>
        <v>0</v>
      </c>
      <c r="BG7" s="11">
        <f>'CSDDRD (SD)'!AL7/SUM('CSDDRD (SD)'!$AD7:$AL7)</f>
        <v>1.255808112520407E-4</v>
      </c>
      <c r="BH7" s="11">
        <f>'SHEU-03 (SD)'!AD7/SUM('SHEU-03 (SD)'!$AD7:$AL7)</f>
        <v>0.14743120173305629</v>
      </c>
      <c r="BI7" s="11">
        <f>'SHEU-03 (SD)'!AE7/SUM('SHEU-03 (SD)'!$AD7:$AL7)</f>
        <v>6.7077895206780022E-2</v>
      </c>
      <c r="BJ7" s="11">
        <f>'SHEU-03 (SD)'!AF7/SUM('SHEU-03 (SD)'!$AD7:$AL7)</f>
        <v>0.16840519642762994</v>
      </c>
      <c r="BK7" s="11">
        <f>'SHEU-03 (SD)'!AG7/SUM('SHEU-03 (SD)'!$AD7:$AL7)</f>
        <v>0</v>
      </c>
      <c r="BL7" s="11">
        <f>'SHEU-03 (SD)'!AH7/SUM('SHEU-03 (SD)'!$AD7:$AL7)</f>
        <v>0.31937363396406387</v>
      </c>
      <c r="BM7" s="11">
        <f>'SHEU-03 (SD)'!AI7/SUM('SHEU-03 (SD)'!$AD7:$AL7)</f>
        <v>0.22071080538004112</v>
      </c>
      <c r="BN7" s="11">
        <f>'SHEU-03 (SD)'!AJ7/SUM('SHEU-03 (SD)'!$AD7:$AL7)</f>
        <v>7.7001267288428585E-2</v>
      </c>
      <c r="BO7" s="11">
        <f>'SHEU-03 (SD)'!AK7/SUM('SHEU-03 (SD)'!$AD7:$AL7)</f>
        <v>0</v>
      </c>
      <c r="BP7" s="11">
        <f>'SHEU-03 (SD)'!AL7/SUM('SHEU-03 (SD)'!$AD7:$AL7)</f>
        <v>0</v>
      </c>
      <c r="BQ7" s="12" t="str">
        <f t="shared" si="5"/>
        <v>British
Columbia</v>
      </c>
      <c r="BR7" s="11">
        <f>'CSDDRD (SD)'!AN7/SUM('CSDDRD (SD)'!$AN7:$AS7)</f>
        <v>2.888358658796936E-3</v>
      </c>
      <c r="BS7" s="11">
        <f>'CSDDRD (SD)'!AO7/SUM('CSDDRD (SD)'!$AN7:$AS7)</f>
        <v>0.16564109004144167</v>
      </c>
      <c r="BT7" s="11">
        <f>'CSDDRD (SD)'!AP7/SUM('CSDDRD (SD)'!$AN7:$AS7)</f>
        <v>0.41868642471430367</v>
      </c>
      <c r="BU7" s="11">
        <f>'CSDDRD (SD)'!AQ7/SUM('CSDDRD (SD)'!$AN7:$AS7)</f>
        <v>0.20783624262212733</v>
      </c>
      <c r="BV7" s="11">
        <f>'CSDDRD (SD)'!AR7/SUM('CSDDRD (SD)'!$AN7:$AS7)</f>
        <v>0.13449704885093558</v>
      </c>
      <c r="BW7" s="11">
        <f>'CSDDRD (SD)'!AS7/SUM('CSDDRD (SD)'!$AN7:$AS7)</f>
        <v>7.0450835112394833E-2</v>
      </c>
      <c r="BX7" s="21">
        <f>'SHEU-03 (SD)'!AN7/SUM('SHEU-03 (SD)'!$AN7:$AS7)</f>
        <v>0</v>
      </c>
      <c r="BY7" s="21">
        <f>'SHEU-03 (SD)'!AO7/SUM('SHEU-03 (SD)'!$AN7:$AS7)</f>
        <v>0.16202672407543689</v>
      </c>
      <c r="BZ7" s="21">
        <f>'SHEU-03 (SD)'!AP7/SUM('SHEU-03 (SD)'!$AN7:$AS7)</f>
        <v>0.37283922400383562</v>
      </c>
      <c r="CA7" s="21">
        <f>'SHEU-03 (SD)'!AQ7/SUM('SHEU-03 (SD)'!$AN7:$AS7)</f>
        <v>0.20677673129917151</v>
      </c>
      <c r="CB7" s="21">
        <f>'SHEU-03 (SD)'!AR7/SUM('SHEU-03 (SD)'!$AN7:$AS7)</f>
        <v>0.10860046920467253</v>
      </c>
      <c r="CC7" s="21">
        <f>'SHEU-03 (SD)'!AS7/SUM('SHEU-03 (SD)'!$AN7:$AS7)</f>
        <v>0.14975685141688336</v>
      </c>
      <c r="CD7" s="12" t="str">
        <f t="shared" si="6"/>
        <v>British
Columbia</v>
      </c>
      <c r="CE7" s="11">
        <f>'CSDDRD (SD)'!AU7/SUM('CSDDRD (SD)'!$AU7:$AY7)</f>
        <v>6.7939218887354005E-2</v>
      </c>
      <c r="CF7" s="11">
        <f>'CSDDRD (SD)'!AV7/SUM('CSDDRD (SD)'!$AU7:$AY7)</f>
        <v>0.85156348110008795</v>
      </c>
      <c r="CG7" s="11">
        <f>'CSDDRD (SD)'!AW7/SUM('CSDDRD (SD)'!$AU7:$AY7)</f>
        <v>7.333919377119176E-2</v>
      </c>
      <c r="CH7" s="11">
        <f>'CSDDRD (SD)'!AX7/SUM('CSDDRD (SD)'!$AU7:$AY7)</f>
        <v>5.2743940725857091E-3</v>
      </c>
      <c r="CI7" s="11">
        <f>'CSDDRD (SD)'!AY7/SUM('CSDDRD (SD)'!$AU7:$AY7)</f>
        <v>1.8837121687806104E-3</v>
      </c>
      <c r="CJ7" s="21">
        <f>'SHEU-03 (SD)'!AU7/SUM('SHEU-03 (SD)'!$AU7:$AY7)</f>
        <v>0.18307671259933125</v>
      </c>
      <c r="CK7" s="21">
        <f>'SHEU-03 (SD)'!AV7/SUM('SHEU-03 (SD)'!$AU7:$AY7)</f>
        <v>0.71249761997657368</v>
      </c>
      <c r="CL7" s="21">
        <f>'SHEU-03 (SD)'!AW7/SUM('SHEU-03 (SD)'!$AU7:$AY7)</f>
        <v>0</v>
      </c>
      <c r="CM7" s="21">
        <f>'SHEU-03 (SD)'!AX7/SUM('SHEU-03 (SD)'!$AU7:$AY7)</f>
        <v>0.10442566742409518</v>
      </c>
      <c r="CN7" s="11">
        <f>'SHEU-03 (SD)'!AY7/SUM('SHEU-03 (SD)'!$AU7:$AY7)</f>
        <v>0</v>
      </c>
      <c r="CO7" s="12" t="str">
        <f t="shared" si="7"/>
        <v>British
Columbia</v>
      </c>
      <c r="CP7" s="11">
        <f>'CSDDRD (SD)'!BA7/SUM('CSDDRD (SD)'!$BA7:$BF7)</f>
        <v>0.89200050232324501</v>
      </c>
      <c r="CQ7" s="11">
        <f>'CSDDRD (SD)'!BB7/SUM('CSDDRD (SD)'!$BA7:$BF7)</f>
        <v>5.1236970990832603E-2</v>
      </c>
      <c r="CR7" s="11">
        <f>'CSDDRD (SD)'!BC7/SUM('CSDDRD (SD)'!$BA7:$BF7)</f>
        <v>4.5209092050734652E-3</v>
      </c>
      <c r="CS7" s="11">
        <f>'CSDDRD (SD)'!BD7/SUM('CSDDRD (SD)'!$BA7:$BF7)</f>
        <v>5.1236970990832603E-2</v>
      </c>
      <c r="CT7" s="11">
        <f>'CSDDRD (SD)'!BE7/SUM('CSDDRD (SD)'!$BA7:$BF7)</f>
        <v>8.7906567876428485E-4</v>
      </c>
      <c r="CU7" s="11">
        <f>'CSDDRD (SD)'!BF7/SUM('CSDDRD (SD)'!$BA7:$BF7)</f>
        <v>1.255808112520407E-4</v>
      </c>
      <c r="CV7" s="11">
        <f>'SHEU-03 (SD)'!BA7/SUM('SHEU-03 (SD)'!$BA7:$BF7)</f>
        <v>0.72887828484162509</v>
      </c>
      <c r="CW7" s="11">
        <f>'SHEU-03 (SD)'!BB7/SUM('SHEU-03 (SD)'!$BA7:$BF7)</f>
        <v>0.10747442291048533</v>
      </c>
      <c r="CX7" s="11">
        <f>'SHEU-03 (SD)'!BC7/SUM('SHEU-03 (SD)'!$BA7:$BF7)</f>
        <v>0.10442566742409518</v>
      </c>
      <c r="CY7" s="11">
        <f>'SHEU-03 (SD)'!BD7/SUM('SHEU-03 (SD)'!$BA7:$BF7)</f>
        <v>5.9221624823794491E-2</v>
      </c>
      <c r="CZ7" s="11">
        <f>'SHEU-03 (SD)'!BE7/SUM('SHEU-03 (SD)'!$BA7:$BF7)</f>
        <v>0</v>
      </c>
      <c r="DA7" s="11">
        <f>'SHEU-03 (SD)'!BF7/SUM('SHEU-03 (SD)'!$BA7:$BF7)</f>
        <v>0</v>
      </c>
      <c r="DD7" s="11"/>
      <c r="DE7" s="11"/>
      <c r="DF7" s="11"/>
      <c r="DG7" s="11"/>
      <c r="DH7" s="11"/>
      <c r="DI7" s="11"/>
      <c r="DJ7" s="11"/>
      <c r="DK7" s="11"/>
    </row>
    <row r="8" spans="1:115">
      <c r="A8" s="9" t="str">
        <f>'CSDDRD (SD)'!A8</f>
        <v>Canada</v>
      </c>
      <c r="B8" s="11">
        <f>SUM(B3:B7)/SUM($B3:$F7)</f>
        <v>8.2433565934360103E-2</v>
      </c>
      <c r="C8" s="11">
        <f>SUM(C3:C7)/SUM($B3:$F7)</f>
        <v>0.16466189566862385</v>
      </c>
      <c r="D8" s="11">
        <f>SUM(D3:D7)/SUM($B3:$F7)</f>
        <v>0.26572733924651543</v>
      </c>
      <c r="E8" s="11">
        <f>SUM(E3:E7)/SUM($B3:$F7)</f>
        <v>0.41612085735191762</v>
      </c>
      <c r="F8" s="11">
        <f>SUM(F3:F7)/SUM($B3:$F7)</f>
        <v>7.1056341798582973E-2</v>
      </c>
      <c r="G8" s="11">
        <f>'SHEU-03 (SD)'!C8/SUM('SHEU-03 (SD)'!$C8:$G8)</f>
        <v>9.2099188664187343E-2</v>
      </c>
      <c r="H8" s="11">
        <f>'SHEU-03 (SD)'!D8/SUM('SHEU-03 (SD)'!$C8:$G8)</f>
        <v>0.21045520147356869</v>
      </c>
      <c r="I8" s="11">
        <f>'SHEU-03 (SD)'!E8/SUM('SHEU-03 (SD)'!$C8:$G8)</f>
        <v>0.37883930280432543</v>
      </c>
      <c r="J8" s="11">
        <f>'SHEU-03 (SD)'!F8/SUM('SHEU-03 (SD)'!$C8:$G8)</f>
        <v>0.19206164470976061</v>
      </c>
      <c r="K8" s="11">
        <f>'SHEU-03 (SD)'!G8/SUM('SHEU-03 (SD)'!$C8:$G8)</f>
        <v>0.126544662348158</v>
      </c>
      <c r="L8" s="12" t="str">
        <f t="shared" si="0"/>
        <v>Canada</v>
      </c>
      <c r="M8" s="11">
        <f t="shared" ref="M8:R8" si="8">SUM(M3:M7)/SUM($M3:$R7)</f>
        <v>0.18586156894781003</v>
      </c>
      <c r="N8" s="11">
        <f t="shared" si="8"/>
        <v>0.34303947037607047</v>
      </c>
      <c r="O8" s="11">
        <f t="shared" si="8"/>
        <v>0.26548623245785896</v>
      </c>
      <c r="P8" s="11">
        <f t="shared" si="8"/>
        <v>0.14973080608379433</v>
      </c>
      <c r="Q8" s="11">
        <f t="shared" si="8"/>
        <v>5.2844508899116939E-2</v>
      </c>
      <c r="R8" s="11">
        <f t="shared" si="8"/>
        <v>3.0374132353494718E-3</v>
      </c>
      <c r="S8" s="21">
        <f>'SHEU-03 (SD)'!I8/SUM('SHEU-03 (SD)'!$I8:$N8)</f>
        <v>0.14616950664676737</v>
      </c>
      <c r="T8" s="21">
        <f>'SHEU-03 (SD)'!J8/SUM('SHEU-03 (SD)'!$I8:$N8)</f>
        <v>0.29224793406586991</v>
      </c>
      <c r="U8" s="21">
        <f>'SHEU-03 (SD)'!K8/SUM('SHEU-03 (SD)'!$I8:$N8)</f>
        <v>0.18840357025010357</v>
      </c>
      <c r="V8" s="21">
        <f>'SHEU-03 (SD)'!L8/SUM('SHEU-03 (SD)'!$I8:$N8)</f>
        <v>0.17671455950817774</v>
      </c>
      <c r="W8" s="21">
        <f>'SHEU-03 (SD)'!M8/SUM('SHEU-03 (SD)'!$I8:$N8)</f>
        <v>0.19646442952908147</v>
      </c>
      <c r="X8" s="21">
        <f>'SHEU-03 (SD)'!N8/SUM('SHEU-03 (SD)'!$I8:$N8)</f>
        <v>0</v>
      </c>
      <c r="Y8" s="12" t="str">
        <f t="shared" si="1"/>
        <v>Canada</v>
      </c>
      <c r="Z8" s="11">
        <f>SUM(Z3:Z7)/SUM($Z3:$AC7)</f>
        <v>7.0771373356707273E-2</v>
      </c>
      <c r="AA8" s="11">
        <f>SUM(AA3:AA7)/SUM($Z3:$AC7)</f>
        <v>0.25777490875199083</v>
      </c>
      <c r="AB8" s="11">
        <f>SUM(AB3:AB7)/SUM($Z3:$AC7)</f>
        <v>0.13116858595034425</v>
      </c>
      <c r="AC8" s="11">
        <f>SUM(AC3:AC7)/SUM($Z3:$AC7)</f>
        <v>0.54028513194095762</v>
      </c>
      <c r="AD8" s="21">
        <f>'SHEU-03 (SD)'!P8/SUM('SHEU-03 (SD)'!$P8:$S8)</f>
        <v>0.14066067342173255</v>
      </c>
      <c r="AE8" s="21">
        <f>'SHEU-03 (SD)'!Q8/SUM('SHEU-03 (SD)'!$P8:$S8)</f>
        <v>0.37354358405243049</v>
      </c>
      <c r="AF8" s="21">
        <f>'SHEU-03 (SD)'!R8/SUM('SHEU-03 (SD)'!$P8:$S8)</f>
        <v>0.1609137735570165</v>
      </c>
      <c r="AG8" s="21">
        <f>'SHEU-03 (SD)'!S8/SUM('SHEU-03 (SD)'!$P8:$S8)</f>
        <v>0.32488196896882043</v>
      </c>
      <c r="AH8" s="12" t="str">
        <f t="shared" si="2"/>
        <v>Canada</v>
      </c>
      <c r="AI8" s="11">
        <f>SUM(AI3:AI7)/SUM($AI3:$AL7)</f>
        <v>0.544460334279943</v>
      </c>
      <c r="AJ8" s="11">
        <f>SUM(AJ3:AJ7)/SUM($AI3:$AL7)</f>
        <v>3.9873676078477013E-2</v>
      </c>
      <c r="AK8" s="11">
        <f>SUM(AK3:AK7)/SUM($AI3:$AL7)</f>
        <v>0.39492574112162854</v>
      </c>
      <c r="AL8" s="11">
        <f>SUM(AL3:AL7)/SUM($AI3:$AL7)</f>
        <v>2.0740248519951494E-2</v>
      </c>
      <c r="AM8" s="11">
        <f>'SHEU-03 (SD)'!U8/SUM('SHEU-03 (SD)'!$U8:$X8)</f>
        <v>0.56385986266583266</v>
      </c>
      <c r="AN8" s="11">
        <f>'SHEU-03 (SD)'!V8/SUM('SHEU-03 (SD)'!$U8:$X8)</f>
        <v>0.11262294488894697</v>
      </c>
      <c r="AO8" s="11">
        <f>'SHEU-03 (SD)'!W8/SUM('SHEU-03 (SD)'!$U8:$X8)</f>
        <v>0.30063716028232396</v>
      </c>
      <c r="AP8" s="11">
        <f>'SHEU-03 (SD)'!X8/SUM('SHEU-03 (SD)'!$U8:$X8)</f>
        <v>2.2880032162896434E-2</v>
      </c>
      <c r="AQ8" s="12" t="str">
        <f t="shared" si="3"/>
        <v>Canada</v>
      </c>
      <c r="AR8" s="11">
        <f>SUM(AR3:AR7)/SUM($AR3:$AT7)</f>
        <v>0.41043950287103731</v>
      </c>
      <c r="AS8" s="11">
        <f>SUM(AS3:AS7)/SUM($AR3:$AT7)</f>
        <v>9.5562733097979108E-2</v>
      </c>
      <c r="AT8" s="11">
        <f>SUM(AT3:AT7)/SUM($AR3:$AT7)</f>
        <v>0.49399776403098361</v>
      </c>
      <c r="AU8" s="11">
        <f>'SHEU-03 (SD)'!Z8/SUM('SHEU-03 (SD)'!$Z8:$AB8)</f>
        <v>0.45843890343441585</v>
      </c>
      <c r="AV8" s="11">
        <f>'SHEU-03 (SD)'!AA8/SUM('SHEU-03 (SD)'!$Z8:$AB8)</f>
        <v>3.9295177664831621E-2</v>
      </c>
      <c r="AW8" s="11">
        <f>'SHEU-03 (SD)'!AB8/SUM('SHEU-03 (SD)'!$Z8:$AB8)</f>
        <v>0.50226591890075256</v>
      </c>
      <c r="AX8" s="12" t="str">
        <f t="shared" si="4"/>
        <v>Canada</v>
      </c>
      <c r="AY8" s="11">
        <f>SUM(AY3:AY7)/SUM($AY3:$BG7)</f>
        <v>4.8193533513363074E-3</v>
      </c>
      <c r="AZ8" s="11">
        <f t="shared" ref="AZ8:BG8" si="9">SUM(AZ3:AZ7)/SUM($AY3:$BG7)</f>
        <v>3.8819883462173238E-3</v>
      </c>
      <c r="BA8" s="11">
        <f t="shared" si="9"/>
        <v>1.8947709014666223E-2</v>
      </c>
      <c r="BB8" s="11">
        <f t="shared" si="9"/>
        <v>8.9639042918198322E-3</v>
      </c>
      <c r="BC8" s="11">
        <f t="shared" si="9"/>
        <v>4.5455579185484978E-2</v>
      </c>
      <c r="BD8" s="11">
        <f t="shared" si="9"/>
        <v>0.90082510980741259</v>
      </c>
      <c r="BE8" s="11">
        <f t="shared" si="9"/>
        <v>1.3056105089540105E-2</v>
      </c>
      <c r="BF8" s="11">
        <f t="shared" si="9"/>
        <v>3.1091087844721957E-3</v>
      </c>
      <c r="BG8" s="11">
        <f t="shared" si="9"/>
        <v>9.4114212905040454E-4</v>
      </c>
      <c r="BH8" s="11">
        <f>'SHEU-03 (SD)'!AD8/SUM('SHEU-03 (SD)'!$AD8:$AL8)</f>
        <v>7.299381852350488E-2</v>
      </c>
      <c r="BI8" s="11">
        <f>'SHEU-03 (SD)'!AE8/SUM('SHEU-03 (SD)'!$AD8:$AL8)</f>
        <v>4.2333228241576794E-2</v>
      </c>
      <c r="BJ8" s="11">
        <f>'SHEU-03 (SD)'!AF8/SUM('SHEU-03 (SD)'!$AD8:$AL8)</f>
        <v>0.10856676874910529</v>
      </c>
      <c r="BK8" s="11">
        <f>'SHEU-03 (SD)'!AG8/SUM('SHEU-03 (SD)'!$AD8:$AL8)</f>
        <v>6.668634441840432E-2</v>
      </c>
      <c r="BL8" s="11">
        <f>'SHEU-03 (SD)'!AH8/SUM('SHEU-03 (SD)'!$AD8:$AL8)</f>
        <v>0.31345196045812507</v>
      </c>
      <c r="BM8" s="11">
        <f>'SHEU-03 (SD)'!AI8/SUM('SHEU-03 (SD)'!$AD8:$AL8)</f>
        <v>0.18450212522531212</v>
      </c>
      <c r="BN8" s="11">
        <f>'SHEU-03 (SD)'!AJ8/SUM('SHEU-03 (SD)'!$AD8:$AL8)</f>
        <v>0.11503384920167295</v>
      </c>
      <c r="BO8" s="11">
        <f>'SHEU-03 (SD)'!AK8/SUM('SHEU-03 (SD)'!$AD8:$AL8)</f>
        <v>5.5453291870369834E-2</v>
      </c>
      <c r="BP8" s="11">
        <f>'SHEU-03 (SD)'!AL8/SUM('SHEU-03 (SD)'!$AD8:$AL8)</f>
        <v>4.0978613311928737E-2</v>
      </c>
      <c r="BQ8" s="12" t="str">
        <f t="shared" si="5"/>
        <v>Canada</v>
      </c>
      <c r="BR8" s="11">
        <f t="shared" ref="BR8:BW8" si="10">SUM(BR3:BR7)/SUM($BR3:$BW7)</f>
        <v>6.7702633247785013E-3</v>
      </c>
      <c r="BS8" s="11">
        <f t="shared" si="10"/>
        <v>0.20565763586925573</v>
      </c>
      <c r="BT8" s="11">
        <f t="shared" si="10"/>
        <v>0.42453349571882038</v>
      </c>
      <c r="BU8" s="11">
        <f t="shared" si="10"/>
        <v>0.20581342131655661</v>
      </c>
      <c r="BV8" s="11">
        <f t="shared" si="10"/>
        <v>0.10436956121254989</v>
      </c>
      <c r="BW8" s="11">
        <f t="shared" si="10"/>
        <v>5.2855622558038974E-2</v>
      </c>
      <c r="BX8" s="21">
        <f>'SHEU-03 (SD)'!AN8/SUM('SHEU-03 (SD)'!$AN8:$AS8)</f>
        <v>3.0764597807337851E-2</v>
      </c>
      <c r="BY8" s="21">
        <f>'SHEU-03 (SD)'!AO8/SUM('SHEU-03 (SD)'!$AN8:$AS8)</f>
        <v>0.22524702919160899</v>
      </c>
      <c r="BZ8" s="21">
        <f>'SHEU-03 (SD)'!AP8/SUM('SHEU-03 (SD)'!$AN8:$AS8)</f>
        <v>0.39322821184288936</v>
      </c>
      <c r="CA8" s="21">
        <f>'SHEU-03 (SD)'!AQ8/SUM('SHEU-03 (SD)'!$AN8:$AS8)</f>
        <v>0.20416268561421924</v>
      </c>
      <c r="CB8" s="21">
        <f>'SHEU-03 (SD)'!AR8/SUM('SHEU-03 (SD)'!$AN8:$AS8)</f>
        <v>6.911992979731188E-2</v>
      </c>
      <c r="CC8" s="21">
        <f>'SHEU-03 (SD)'!AS8/SUM('SHEU-03 (SD)'!$AN8:$AS8)</f>
        <v>7.7477545746632695E-2</v>
      </c>
      <c r="CD8" s="12" t="str">
        <f t="shared" si="6"/>
        <v>Canada</v>
      </c>
      <c r="CE8" s="11">
        <f>SUM(CE3:CE7)/SUM($CE3:$CI7)</f>
        <v>0.25521915059663897</v>
      </c>
      <c r="CF8" s="11">
        <f>SUM(CF3:CF7)/SUM($CE3:$CI7)</f>
        <v>0.51815288751595012</v>
      </c>
      <c r="CG8" s="11">
        <f>SUM(CG3:CG7)/SUM($CE3:$CI7)</f>
        <v>0.21162858926678704</v>
      </c>
      <c r="CH8" s="11">
        <f>SUM(CH3:CH7)/SUM($CE3:$CI7)</f>
        <v>1.1852219116947119E-2</v>
      </c>
      <c r="CI8" s="11">
        <f>SUM(CI3:CI7)/SUM($CE3:$CI7)</f>
        <v>3.1471535036763872E-3</v>
      </c>
      <c r="CJ8" s="11">
        <f>'SHEU-03 (SD)'!AU8/SUM('SHEU-03 (SD)'!$AU8:$AY8)</f>
        <v>0.26656405213353696</v>
      </c>
      <c r="CK8" s="11">
        <f>'SHEU-03 (SD)'!AV8/SUM('SHEU-03 (SD)'!$AU8:$AY8)</f>
        <v>0.56188062407545603</v>
      </c>
      <c r="CL8" s="11">
        <f>'SHEU-03 (SD)'!AW8/SUM('SHEU-03 (SD)'!$AU8:$AY8)</f>
        <v>0.11394734283582118</v>
      </c>
      <c r="CM8" s="11">
        <f>'SHEU-03 (SD)'!AX8/SUM('SHEU-03 (SD)'!$AU8:$AY8)</f>
        <v>5.7607980955185781E-2</v>
      </c>
      <c r="CN8" s="11">
        <f>'SHEU-03 (SD)'!AY8/SUM('SHEU-03 (SD)'!$AU8:$AY8)</f>
        <v>0</v>
      </c>
      <c r="CO8" s="12" t="str">
        <f t="shared" si="7"/>
        <v>Canada</v>
      </c>
      <c r="CP8" s="11">
        <f t="shared" ref="CP8:CU8" si="11">SUM(CP3:CP7)/SUM($CP3:$CU7)</f>
        <v>0.68803011879386711</v>
      </c>
      <c r="CQ8" s="11">
        <f t="shared" si="11"/>
        <v>0.20596200477606447</v>
      </c>
      <c r="CR8" s="11">
        <f t="shared" si="11"/>
        <v>6.7244753789271446E-3</v>
      </c>
      <c r="CS8" s="11">
        <f t="shared" si="11"/>
        <v>9.5909686633665364E-2</v>
      </c>
      <c r="CT8" s="11">
        <f t="shared" si="11"/>
        <v>3.1809431249761972E-3</v>
      </c>
      <c r="CU8" s="11">
        <f t="shared" si="11"/>
        <v>1.9277129249971182E-4</v>
      </c>
      <c r="CV8" s="11">
        <f>'SHEU-03 (SD)'!BA8/SUM('SHEU-03 (SD)'!$BA8:$BF8)</f>
        <v>0.67850135679277457</v>
      </c>
      <c r="CW8" s="11">
        <f>'SHEU-03 (SD)'!BB8/SUM('SHEU-03 (SD)'!$BA8:$BF8)</f>
        <v>0.1774215141331425</v>
      </c>
      <c r="CX8" s="11">
        <f>'SHEU-03 (SD)'!BC8/SUM('SHEU-03 (SD)'!$BA8:$BF8)</f>
        <v>5.3385675007142745E-2</v>
      </c>
      <c r="CY8" s="11">
        <f>'SHEU-03 (SD)'!BD8/SUM('SHEU-03 (SD)'!$BA8:$BF8)</f>
        <v>5.8325956999881308E-2</v>
      </c>
      <c r="CZ8" s="11">
        <f>'SHEU-03 (SD)'!BE8/SUM('SHEU-03 (SD)'!$BA8:$BF8)</f>
        <v>0</v>
      </c>
      <c r="DA8" s="11">
        <f>'SHEU-03 (SD)'!BF8/SUM('SHEU-03 (SD)'!$BA8:$BF8)</f>
        <v>3.2365497067058865E-2</v>
      </c>
      <c r="DD8" s="11"/>
      <c r="DE8" s="11"/>
      <c r="DF8" s="11"/>
      <c r="DG8" s="11"/>
      <c r="DH8" s="11"/>
      <c r="DI8" s="11"/>
      <c r="DJ8" s="11"/>
      <c r="DK8" s="11"/>
    </row>
    <row r="9" spans="1:115">
      <c r="A9" s="12" t="s">
        <v>0</v>
      </c>
      <c r="B9" s="6" t="s">
        <v>1</v>
      </c>
      <c r="C9" s="6" t="s">
        <v>2</v>
      </c>
      <c r="D9" s="6" t="s">
        <v>3</v>
      </c>
      <c r="E9" s="6" t="s">
        <v>37</v>
      </c>
      <c r="F9" s="6" t="s">
        <v>4</v>
      </c>
      <c r="G9" s="6" t="s">
        <v>86</v>
      </c>
      <c r="H9" s="6" t="s">
        <v>87</v>
      </c>
      <c r="I9" s="6" t="s">
        <v>88</v>
      </c>
      <c r="J9" s="6" t="s">
        <v>89</v>
      </c>
      <c r="K9" s="6" t="s">
        <v>90</v>
      </c>
      <c r="L9" s="12" t="s">
        <v>0</v>
      </c>
      <c r="M9" s="17" t="s">
        <v>101</v>
      </c>
      <c r="N9" s="17" t="s">
        <v>109</v>
      </c>
      <c r="O9" s="17" t="s">
        <v>110</v>
      </c>
      <c r="P9" s="17" t="s">
        <v>111</v>
      </c>
      <c r="Q9" s="17" t="s">
        <v>112</v>
      </c>
      <c r="R9" s="17" t="s">
        <v>102</v>
      </c>
      <c r="S9" s="6" t="s">
        <v>39</v>
      </c>
      <c r="T9" s="6" t="s">
        <v>40</v>
      </c>
      <c r="U9" s="6" t="s">
        <v>41</v>
      </c>
      <c r="V9" s="6" t="s">
        <v>42</v>
      </c>
      <c r="W9" s="6" t="s">
        <v>43</v>
      </c>
      <c r="X9" s="6" t="s">
        <v>73</v>
      </c>
      <c r="Y9" s="12" t="s">
        <v>0</v>
      </c>
      <c r="Z9" s="6" t="s">
        <v>24</v>
      </c>
      <c r="AA9" s="6">
        <v>2</v>
      </c>
      <c r="AB9" s="6">
        <v>3</v>
      </c>
      <c r="AC9" s="17" t="s">
        <v>108</v>
      </c>
      <c r="AD9" s="6" t="s">
        <v>44</v>
      </c>
      <c r="AE9" s="6" t="s">
        <v>45</v>
      </c>
      <c r="AF9" s="6" t="s">
        <v>46</v>
      </c>
      <c r="AG9" s="6" t="s">
        <v>74</v>
      </c>
      <c r="AH9" s="12" t="s">
        <v>0</v>
      </c>
      <c r="AI9" s="6" t="s">
        <v>25</v>
      </c>
      <c r="AJ9" s="19" t="s">
        <v>103</v>
      </c>
      <c r="AK9" s="6">
        <v>2</v>
      </c>
      <c r="AL9" s="17" t="s">
        <v>104</v>
      </c>
      <c r="AM9" s="6" t="s">
        <v>47</v>
      </c>
      <c r="AN9" s="6" t="s">
        <v>48</v>
      </c>
      <c r="AO9" s="6" t="s">
        <v>45</v>
      </c>
      <c r="AP9" s="6" t="s">
        <v>75</v>
      </c>
      <c r="AQ9" s="12" t="s">
        <v>0</v>
      </c>
      <c r="AR9" s="17" t="s">
        <v>105</v>
      </c>
      <c r="AS9" s="6" t="s">
        <v>10</v>
      </c>
      <c r="AT9" s="6" t="s">
        <v>11</v>
      </c>
      <c r="AU9" s="6" t="s">
        <v>49</v>
      </c>
      <c r="AV9" s="6" t="s">
        <v>50</v>
      </c>
      <c r="AW9" s="6" t="s">
        <v>51</v>
      </c>
      <c r="AX9" s="12" t="s">
        <v>0</v>
      </c>
      <c r="AY9" s="6" t="s">
        <v>82</v>
      </c>
      <c r="AZ9" s="6" t="s">
        <v>27</v>
      </c>
      <c r="BA9" s="6" t="s">
        <v>28</v>
      </c>
      <c r="BB9" s="6" t="s">
        <v>29</v>
      </c>
      <c r="BC9" s="6" t="s">
        <v>30</v>
      </c>
      <c r="BD9" s="6" t="s">
        <v>31</v>
      </c>
      <c r="BE9" s="6" t="s">
        <v>32</v>
      </c>
      <c r="BF9" s="6" t="s">
        <v>33</v>
      </c>
      <c r="BG9" s="6" t="s">
        <v>83</v>
      </c>
      <c r="BH9" s="6" t="s">
        <v>76</v>
      </c>
      <c r="BI9" s="6" t="s">
        <v>52</v>
      </c>
      <c r="BJ9" s="6" t="s">
        <v>53</v>
      </c>
      <c r="BK9" s="6" t="s">
        <v>54</v>
      </c>
      <c r="BL9" s="6" t="s">
        <v>55</v>
      </c>
      <c r="BM9" s="6" t="s">
        <v>56</v>
      </c>
      <c r="BN9" s="6" t="s">
        <v>57</v>
      </c>
      <c r="BO9" s="6" t="s">
        <v>58</v>
      </c>
      <c r="BP9" s="6" t="s">
        <v>77</v>
      </c>
      <c r="BQ9" s="12" t="s">
        <v>0</v>
      </c>
      <c r="BR9" s="17" t="s">
        <v>106</v>
      </c>
      <c r="BS9" s="17" t="s">
        <v>113</v>
      </c>
      <c r="BT9" s="17" t="s">
        <v>114</v>
      </c>
      <c r="BU9" s="17" t="s">
        <v>115</v>
      </c>
      <c r="BV9" s="17" t="s">
        <v>116</v>
      </c>
      <c r="BW9" s="17" t="s">
        <v>107</v>
      </c>
      <c r="BX9" s="6" t="s">
        <v>59</v>
      </c>
      <c r="BY9" s="6" t="s">
        <v>60</v>
      </c>
      <c r="BZ9" s="6" t="s">
        <v>61</v>
      </c>
      <c r="CA9" s="6" t="s">
        <v>62</v>
      </c>
      <c r="CB9" s="6" t="s">
        <v>63</v>
      </c>
      <c r="CC9" s="6" t="s">
        <v>78</v>
      </c>
      <c r="CD9" s="12" t="s">
        <v>0</v>
      </c>
      <c r="CE9" s="17" t="s">
        <v>105</v>
      </c>
      <c r="CF9" s="6" t="s">
        <v>11</v>
      </c>
      <c r="CG9" s="6" t="s">
        <v>10</v>
      </c>
      <c r="CH9" s="6" t="s">
        <v>17</v>
      </c>
      <c r="CI9" s="6" t="s">
        <v>16</v>
      </c>
      <c r="CJ9" s="6" t="s">
        <v>64</v>
      </c>
      <c r="CK9" s="6" t="s">
        <v>51</v>
      </c>
      <c r="CL9" s="6" t="s">
        <v>50</v>
      </c>
      <c r="CM9" s="6" t="s">
        <v>66</v>
      </c>
      <c r="CN9" s="6" t="s">
        <v>65</v>
      </c>
      <c r="CO9" s="12" t="s">
        <v>0</v>
      </c>
      <c r="CP9" s="6" t="s">
        <v>18</v>
      </c>
      <c r="CQ9" s="6" t="s">
        <v>19</v>
      </c>
      <c r="CR9" s="6" t="s">
        <v>20</v>
      </c>
      <c r="CS9" s="6" t="s">
        <v>21</v>
      </c>
      <c r="CT9" s="6" t="s">
        <v>22</v>
      </c>
      <c r="CU9" s="6" t="s">
        <v>23</v>
      </c>
      <c r="CV9" s="6" t="s">
        <v>67</v>
      </c>
      <c r="CW9" s="6" t="s">
        <v>68</v>
      </c>
      <c r="CX9" s="6" t="s">
        <v>69</v>
      </c>
      <c r="CY9" s="6" t="s">
        <v>70</v>
      </c>
      <c r="CZ9" s="6" t="s">
        <v>71</v>
      </c>
      <c r="DA9" s="6" t="s">
        <v>72</v>
      </c>
    </row>
    <row r="10" spans="1:115">
      <c r="A10" s="9" t="str">
        <f>'CSDDRD (SD)'!A10</f>
        <v>Atlantic</v>
      </c>
      <c r="B10" s="14">
        <f>'CSDDRD (SD)'!C10</f>
        <v>1271</v>
      </c>
      <c r="C10" s="14">
        <f>'CSDDRD (SD)'!D10</f>
        <v>0</v>
      </c>
      <c r="D10" s="14">
        <f>'CSDDRD (SD)'!E10</f>
        <v>0</v>
      </c>
      <c r="E10" s="14">
        <f>'CSDDRD (SD)'!F10</f>
        <v>0</v>
      </c>
      <c r="F10" s="14">
        <f>'CSDDRD (SD)'!G10</f>
        <v>0</v>
      </c>
      <c r="G10" s="11"/>
      <c r="H10" s="11"/>
      <c r="I10" s="11"/>
      <c r="J10" s="11"/>
      <c r="K10" s="11"/>
      <c r="L10" s="12" t="str">
        <f t="shared" ref="L10:L15" si="12">$A10</f>
        <v>Atlantic</v>
      </c>
      <c r="M10" s="14">
        <f>'CSDDRD (SD)'!I10</f>
        <v>230</v>
      </c>
      <c r="N10" s="14">
        <f>'CSDDRD (SD)'!J10</f>
        <v>297</v>
      </c>
      <c r="O10" s="14">
        <f>'CSDDRD (SD)'!K10</f>
        <v>258</v>
      </c>
      <c r="P10" s="14">
        <f>'CSDDRD (SD)'!L10</f>
        <v>243</v>
      </c>
      <c r="Q10" s="14">
        <f>'CSDDRD (SD)'!M10</f>
        <v>243</v>
      </c>
      <c r="R10" s="14">
        <f>'CSDDRD (SD)'!N10</f>
        <v>0</v>
      </c>
      <c r="S10" s="14">
        <f>S3*$G$8*'CSDDRD (SD)'!$B$1</f>
        <v>304.09845362078931</v>
      </c>
      <c r="T10" s="14">
        <f>T3*$G$8*'CSDDRD (SD)'!$B$1</f>
        <v>303.97892838696453</v>
      </c>
      <c r="U10" s="14">
        <f>U3*$G$8*'CSDDRD (SD)'!$B$1</f>
        <v>282.59964376771882</v>
      </c>
      <c r="V10" s="14">
        <f>V3*$G$8*'CSDDRD (SD)'!$B$1</f>
        <v>242.23881437371136</v>
      </c>
      <c r="W10" s="14">
        <f>W3*$G$8*'CSDDRD (SD)'!$B$1</f>
        <v>248.57198981362632</v>
      </c>
      <c r="X10" s="14">
        <f>X3*$G$8*'CSDDRD (SD)'!$B$1</f>
        <v>0</v>
      </c>
      <c r="Y10" s="12" t="str">
        <f t="shared" ref="Y10:Y15" si="13">$A10</f>
        <v>Atlantic</v>
      </c>
      <c r="Z10" s="14">
        <f>'CSDDRD (SD)'!P10</f>
        <v>40</v>
      </c>
      <c r="AA10" s="14">
        <f>'CSDDRD (SD)'!Q10</f>
        <v>187</v>
      </c>
      <c r="AB10" s="14">
        <f>'CSDDRD (SD)'!R10</f>
        <v>88</v>
      </c>
      <c r="AC10" s="14">
        <f>'CSDDRD (SD)'!S10</f>
        <v>956</v>
      </c>
      <c r="AD10" s="14">
        <f>AD3*$G$8*'CSDDRD (SD)'!$B$1</f>
        <v>228.63050377447897</v>
      </c>
      <c r="AE10" s="14">
        <f>AE3*$G$8*'CSDDRD (SD)'!$B$1</f>
        <v>547.33851863073414</v>
      </c>
      <c r="AF10" s="14">
        <f>AF3*$G$8*'CSDDRD (SD)'!$B$1</f>
        <v>248.10727147788288</v>
      </c>
      <c r="AG10" s="14">
        <f>AG3*$G$8*'CSDDRD (SD)'!$B$1</f>
        <v>357.41153607971427</v>
      </c>
      <c r="AH10" s="12" t="str">
        <f t="shared" ref="AH10:AH15" si="14">$A10</f>
        <v>Atlantic</v>
      </c>
      <c r="AI10" s="14">
        <f>'CSDDRD (SD)'!U10</f>
        <v>799</v>
      </c>
      <c r="AJ10" s="14">
        <f>'CSDDRD (SD)'!V10</f>
        <v>121</v>
      </c>
      <c r="AK10" s="14">
        <f>'CSDDRD (SD)'!W10</f>
        <v>351</v>
      </c>
      <c r="AL10" s="14">
        <f>'CSDDRD (SD)'!X10</f>
        <v>0</v>
      </c>
      <c r="AM10" s="14">
        <f>AM3*$G$8*'CSDDRD (SD)'!$B$1</f>
        <v>830.19179045477006</v>
      </c>
      <c r="AN10" s="14">
        <f>AN3*$G$8*'CSDDRD (SD)'!$B$1</f>
        <v>197.55903983429451</v>
      </c>
      <c r="AO10" s="14">
        <f>AO3*$G$8*'CSDDRD (SD)'!$B$1</f>
        <v>353.73699967374563</v>
      </c>
      <c r="AP10" s="14">
        <f>AP3*$G$8*'CSDDRD (SD)'!$B$1</f>
        <v>0</v>
      </c>
      <c r="AQ10" s="12" t="str">
        <f t="shared" ref="AQ10:AQ15" si="15">$A10</f>
        <v>Atlantic</v>
      </c>
      <c r="AR10" s="14">
        <f>'CSDDRD (SD)'!Z10</f>
        <v>947</v>
      </c>
      <c r="AS10" s="14">
        <f>'CSDDRD (SD)'!AA10</f>
        <v>324</v>
      </c>
      <c r="AT10" s="14">
        <f>'CSDDRD (SD)'!AB10</f>
        <v>0</v>
      </c>
      <c r="AU10" s="14">
        <f>AU3*$G$8*'CSDDRD (SD)'!$B$1</f>
        <v>1043.3226353062707</v>
      </c>
      <c r="AV10" s="14">
        <f>AV3*$G$8*'CSDDRD (SD)'!$B$1</f>
        <v>338.16519465653931</v>
      </c>
      <c r="AW10" s="14">
        <f>AW3*$G$8*'CSDDRD (SD)'!$B$1</f>
        <v>0</v>
      </c>
      <c r="AX10" s="12" t="str">
        <f t="shared" ref="AX10:AX15" si="16">$A10</f>
        <v>Atlantic</v>
      </c>
      <c r="AY10" s="14">
        <f>'CSDDRD (SD)'!AD10</f>
        <v>1</v>
      </c>
      <c r="AZ10" s="14">
        <f>'CSDDRD (SD)'!AE10</f>
        <v>1</v>
      </c>
      <c r="BA10" s="14">
        <f>'CSDDRD (SD)'!AF10</f>
        <v>2</v>
      </c>
      <c r="BB10" s="14">
        <f>'CSDDRD (SD)'!AG10</f>
        <v>1</v>
      </c>
      <c r="BC10" s="14">
        <f>'CSDDRD (SD)'!AH10</f>
        <v>39</v>
      </c>
      <c r="BD10" s="14">
        <f>'CSDDRD (SD)'!AI10</f>
        <v>1223</v>
      </c>
      <c r="BE10" s="14">
        <f>'CSDDRD (SD)'!AJ10</f>
        <v>3</v>
      </c>
      <c r="BF10" s="14">
        <f>'CSDDRD (SD)'!AK10</f>
        <v>1</v>
      </c>
      <c r="BG10" s="14">
        <f>'CSDDRD (SD)'!AL10</f>
        <v>0</v>
      </c>
      <c r="BH10" s="14">
        <f>BH3*$G$8*'CSDDRD (SD)'!$B$1</f>
        <v>233.33063635091602</v>
      </c>
      <c r="BI10" s="14">
        <f>BI3*$G$8*'CSDDRD (SD)'!$B$1</f>
        <v>0</v>
      </c>
      <c r="BJ10" s="14">
        <f>BJ3*$G$8*'CSDDRD (SD)'!$B$1</f>
        <v>136.86496386427592</v>
      </c>
      <c r="BK10" s="14">
        <f>BK3*$G$8*'CSDDRD (SD)'!$B$1</f>
        <v>0</v>
      </c>
      <c r="BL10" s="14">
        <f>BL3*$G$8*'CSDDRD (SD)'!$B$1</f>
        <v>499.8437672708003</v>
      </c>
      <c r="BM10" s="14">
        <f>BM3*$G$8*'CSDDRD (SD)'!$B$1</f>
        <v>259.05524149059636</v>
      </c>
      <c r="BN10" s="14">
        <f>BN3*$G$8*'CSDDRD (SD)'!$B$1</f>
        <v>160.34068618179671</v>
      </c>
      <c r="BO10" s="14">
        <f>BO3*$G$8*'CSDDRD (SD)'!$B$1</f>
        <v>0</v>
      </c>
      <c r="BP10" s="14">
        <f>BP3*$G$8*'CSDDRD (SD)'!$B$1</f>
        <v>92.052534804424837</v>
      </c>
      <c r="BQ10" s="12" t="str">
        <f t="shared" ref="BQ10:BQ15" si="17">$A10</f>
        <v>Atlantic</v>
      </c>
      <c r="BR10" s="14">
        <f>'CSDDRD (SD)'!AN10</f>
        <v>0</v>
      </c>
      <c r="BS10" s="14">
        <f>'CSDDRD (SD)'!AO10</f>
        <v>346</v>
      </c>
      <c r="BT10" s="14">
        <f>'CSDDRD (SD)'!AP10</f>
        <v>655</v>
      </c>
      <c r="BU10" s="14">
        <f>'CSDDRD (SD)'!AQ10</f>
        <v>270</v>
      </c>
      <c r="BV10" s="14">
        <f>'CSDDRD (SD)'!AR10</f>
        <v>0</v>
      </c>
      <c r="BW10" s="14">
        <f>'CSDDRD (SD)'!AS10</f>
        <v>0</v>
      </c>
      <c r="BX10" s="14">
        <f>BX3*$G$8*'CSDDRD (SD)'!$B$1</f>
        <v>0</v>
      </c>
      <c r="BY10" s="14">
        <f>BY3*$G$8*'CSDDRD (SD)'!$B$1</f>
        <v>438.11442952196046</v>
      </c>
      <c r="BZ10" s="14">
        <f>BZ3*$G$8*'CSDDRD (SD)'!$B$1</f>
        <v>670.32026040388712</v>
      </c>
      <c r="CA10" s="14">
        <f>CA3*$G$8*'CSDDRD (SD)'!$B$1</f>
        <v>273.0531400369627</v>
      </c>
      <c r="CB10" s="14">
        <f>CB3*$G$8*'CSDDRD (SD)'!$B$1</f>
        <v>0</v>
      </c>
      <c r="CC10" s="14">
        <f>CC3*$G$8*'CSDDRD (SD)'!$B$1</f>
        <v>0</v>
      </c>
      <c r="CD10" s="12" t="str">
        <f t="shared" ref="CD10:CD15" si="18">$A10</f>
        <v>Atlantic</v>
      </c>
      <c r="CE10" s="14">
        <f>'CSDDRD (SD)'!AU10</f>
        <v>405</v>
      </c>
      <c r="CF10" s="14">
        <f>'CSDDRD (SD)'!AV10</f>
        <v>0</v>
      </c>
      <c r="CG10" s="14">
        <f>'CSDDRD (SD)'!AW10</f>
        <v>662</v>
      </c>
      <c r="CH10" s="14">
        <f>'CSDDRD (SD)'!AX10</f>
        <v>204</v>
      </c>
      <c r="CI10" s="14">
        <f>'CSDDRD (SD)'!AY10</f>
        <v>0</v>
      </c>
      <c r="CJ10" s="14">
        <f>CJ3*$G$8*'CSDDRD (SD)'!$B$1</f>
        <v>418.58564654651207</v>
      </c>
      <c r="CK10" s="14">
        <f>CK3*$G$8*'CSDDRD (SD)'!$B$1</f>
        <v>0</v>
      </c>
      <c r="CL10" s="14">
        <f>CL3*$G$8*'CSDDRD (SD)'!$B$1</f>
        <v>681.27747189374054</v>
      </c>
      <c r="CM10" s="14">
        <f>CM3*$G$8*'CSDDRD (SD)'!$B$1</f>
        <v>281.6247115225575</v>
      </c>
      <c r="CN10" s="14">
        <f>CN3*$G$8*'CSDDRD (SD)'!$B$1</f>
        <v>0</v>
      </c>
      <c r="CO10" s="12" t="str">
        <f t="shared" ref="CO10:CO15" si="19">$A10</f>
        <v>Atlantic</v>
      </c>
      <c r="CP10" s="14">
        <f>'CSDDRD (SD)'!BA10</f>
        <v>584</v>
      </c>
      <c r="CQ10" s="14">
        <f>'CSDDRD (SD)'!BB10</f>
        <v>374</v>
      </c>
      <c r="CR10" s="14">
        <f>'CSDDRD (SD)'!BC10</f>
        <v>87</v>
      </c>
      <c r="CS10" s="14">
        <f>'CSDDRD (SD)'!BD10</f>
        <v>214</v>
      </c>
      <c r="CT10" s="14">
        <f>'CSDDRD (SD)'!BE10</f>
        <v>10</v>
      </c>
      <c r="CU10" s="14">
        <f>'CSDDRD (SD)'!BF10</f>
        <v>2</v>
      </c>
      <c r="CV10" s="14">
        <f>CV3*$G$8*'CSDDRD (SD)'!$B$1</f>
        <v>543.39599284277631</v>
      </c>
      <c r="CW10" s="14">
        <f>CW3*$G$8*'CSDDRD (SD)'!$B$1</f>
        <v>418.58564654651207</v>
      </c>
      <c r="CX10" s="14">
        <f>CX3*$G$8*'CSDDRD (SD)'!$B$1</f>
        <v>162.78088168206355</v>
      </c>
      <c r="CY10" s="14">
        <f>CY3*$G$8*'CSDDRD (SD)'!$B$1</f>
        <v>256.72530889145816</v>
      </c>
      <c r="CZ10" s="14">
        <f>CZ3*$G$8*'CSDDRD (SD)'!$B$1</f>
        <v>0</v>
      </c>
      <c r="DA10" s="14">
        <f>DA3*$G$8*'CSDDRD (SD)'!$B$1</f>
        <v>0</v>
      </c>
      <c r="DD10" s="11"/>
      <c r="DE10" s="11"/>
      <c r="DF10" s="11"/>
      <c r="DG10" s="11"/>
      <c r="DH10" s="11"/>
      <c r="DI10" s="11"/>
      <c r="DJ10" s="11"/>
      <c r="DK10" s="11"/>
    </row>
    <row r="11" spans="1:115">
      <c r="A11" s="9" t="str">
        <f>'CSDDRD (SD)'!A11</f>
        <v>Quebec</v>
      </c>
      <c r="B11" s="14">
        <f>'CSDDRD (SD)'!C11</f>
        <v>0</v>
      </c>
      <c r="C11" s="14">
        <f>'CSDDRD (SD)'!D11</f>
        <v>2882</v>
      </c>
      <c r="D11" s="14">
        <f>'CSDDRD (SD)'!E11</f>
        <v>0</v>
      </c>
      <c r="E11" s="14">
        <f>'CSDDRD (SD)'!F11</f>
        <v>0</v>
      </c>
      <c r="F11" s="14">
        <f>'CSDDRD (SD)'!G11</f>
        <v>0</v>
      </c>
      <c r="G11" s="11"/>
      <c r="H11" s="11"/>
      <c r="I11" s="11"/>
      <c r="J11" s="11"/>
      <c r="K11" s="11"/>
      <c r="L11" s="12" t="str">
        <f t="shared" si="12"/>
        <v>Quebec</v>
      </c>
      <c r="M11" s="14">
        <f>'CSDDRD (SD)'!I11</f>
        <v>206</v>
      </c>
      <c r="N11" s="14">
        <f>'CSDDRD (SD)'!J11</f>
        <v>756</v>
      </c>
      <c r="O11" s="14">
        <f>'CSDDRD (SD)'!K11</f>
        <v>704</v>
      </c>
      <c r="P11" s="14">
        <f>'CSDDRD (SD)'!L11</f>
        <v>630</v>
      </c>
      <c r="Q11" s="14">
        <f>'CSDDRD (SD)'!M11</f>
        <v>586</v>
      </c>
      <c r="R11" s="14">
        <f>'CSDDRD (SD)'!N11</f>
        <v>0</v>
      </c>
      <c r="S11" s="14">
        <f>S4*$H$8*'CSDDRD (SD)'!$B$1</f>
        <v>334.45349621461145</v>
      </c>
      <c r="T11" s="14">
        <f>T4*$H$8*'CSDDRD (SD)'!$B$1</f>
        <v>759.79120450972948</v>
      </c>
      <c r="U11" s="14">
        <f>U4*$H$8*'CSDDRD (SD)'!$B$1</f>
        <v>814.57664282021551</v>
      </c>
      <c r="V11" s="14">
        <f>V4*$H$8*'CSDDRD (SD)'!$B$1</f>
        <v>642.16515264061434</v>
      </c>
      <c r="W11" s="14">
        <f>W4*$H$8*'CSDDRD (SD)'!$B$1</f>
        <v>605.84152591835971</v>
      </c>
      <c r="X11" s="14">
        <f>X4*$H$8*'CSDDRD (SD)'!$B$1</f>
        <v>0</v>
      </c>
      <c r="Y11" s="12" t="str">
        <f t="shared" si="13"/>
        <v>Quebec</v>
      </c>
      <c r="Z11" s="14">
        <f>'CSDDRD (SD)'!P11</f>
        <v>231</v>
      </c>
      <c r="AA11" s="14">
        <f>'CSDDRD (SD)'!Q11</f>
        <v>1041</v>
      </c>
      <c r="AB11" s="14">
        <f>'CSDDRD (SD)'!R11</f>
        <v>558</v>
      </c>
      <c r="AC11" s="14">
        <f>'CSDDRD (SD)'!S11</f>
        <v>1052</v>
      </c>
      <c r="AD11" s="14">
        <f>AD4*$H$8*'CSDDRD (SD)'!$B$1</f>
        <v>403.10529479103968</v>
      </c>
      <c r="AE11" s="14">
        <f>AE4*$H$8*'CSDDRD (SD)'!$B$1</f>
        <v>1274.6636500857035</v>
      </c>
      <c r="AF11" s="14">
        <f>AF4*$H$8*'CSDDRD (SD)'!$B$1</f>
        <v>461.89214559481644</v>
      </c>
      <c r="AG11" s="14">
        <f>AG4*$H$8*'CSDDRD (SD)'!$B$1</f>
        <v>1017.1669316319708</v>
      </c>
      <c r="AH11" s="12" t="str">
        <f t="shared" si="14"/>
        <v>Quebec</v>
      </c>
      <c r="AI11" s="14">
        <f>'CSDDRD (SD)'!U11</f>
        <v>1969</v>
      </c>
      <c r="AJ11" s="14">
        <f>'CSDDRD (SD)'!V11</f>
        <v>125</v>
      </c>
      <c r="AK11" s="14">
        <f>'CSDDRD (SD)'!W11</f>
        <v>788</v>
      </c>
      <c r="AL11" s="14">
        <f>'CSDDRD (SD)'!X11</f>
        <v>0</v>
      </c>
      <c r="AM11" s="14">
        <f>AM4*$H$8*'CSDDRD (SD)'!$B$1</f>
        <v>2042.5615905108509</v>
      </c>
      <c r="AN11" s="14">
        <f>AN4*$H$8*'CSDDRD (SD)'!$B$1</f>
        <v>312.03522585289431</v>
      </c>
      <c r="AO11" s="14">
        <f>AO4*$H$8*'CSDDRD (SD)'!$B$1</f>
        <v>802.23120573978542</v>
      </c>
      <c r="AP11" s="14">
        <f>AP4*$H$8*'CSDDRD (SD)'!$B$1</f>
        <v>0</v>
      </c>
      <c r="AQ11" s="12" t="str">
        <f t="shared" si="15"/>
        <v>Quebec</v>
      </c>
      <c r="AR11" s="14">
        <f>'CSDDRD (SD)'!Z11</f>
        <v>2882</v>
      </c>
      <c r="AS11" s="14">
        <f>'CSDDRD (SD)'!AA11</f>
        <v>0</v>
      </c>
      <c r="AT11" s="14">
        <f>'CSDDRD (SD)'!AB11</f>
        <v>0</v>
      </c>
      <c r="AU11" s="14">
        <f>AU4*$H$8*'CSDDRD (SD)'!$B$1</f>
        <v>3156.8280221035302</v>
      </c>
      <c r="AV11" s="14">
        <f>AV4*$H$8*'CSDDRD (SD)'!$B$1</f>
        <v>0</v>
      </c>
      <c r="AW11" s="14">
        <f>AW4*$H$8*'CSDDRD (SD)'!$B$1</f>
        <v>0</v>
      </c>
      <c r="AX11" s="12" t="str">
        <f t="shared" si="16"/>
        <v>Quebec</v>
      </c>
      <c r="AY11" s="14">
        <f>'CSDDRD (SD)'!AD11</f>
        <v>40</v>
      </c>
      <c r="AZ11" s="14">
        <f>'CSDDRD (SD)'!AE11</f>
        <v>35</v>
      </c>
      <c r="BA11" s="14">
        <f>'CSDDRD (SD)'!AF11</f>
        <v>179</v>
      </c>
      <c r="BB11" s="14">
        <f>'CSDDRD (SD)'!AG11</f>
        <v>103</v>
      </c>
      <c r="BC11" s="14">
        <f>'CSDDRD (SD)'!AH11</f>
        <v>388</v>
      </c>
      <c r="BD11" s="14">
        <f>'CSDDRD (SD)'!AI11</f>
        <v>1945</v>
      </c>
      <c r="BE11" s="14">
        <f>'CSDDRD (SD)'!AJ11</f>
        <v>136</v>
      </c>
      <c r="BF11" s="14">
        <f>'CSDDRD (SD)'!AK11</f>
        <v>45</v>
      </c>
      <c r="BG11" s="14">
        <f>'CSDDRD (SD)'!AL11</f>
        <v>11</v>
      </c>
      <c r="BH11" s="14">
        <f>BH4*$H$8*'CSDDRD (SD)'!$B$1</f>
        <v>0</v>
      </c>
      <c r="BI11" s="14">
        <f>BI4*$H$8*'CSDDRD (SD)'!$B$1</f>
        <v>0</v>
      </c>
      <c r="BJ11" s="14">
        <f>BJ4*$H$8*'CSDDRD (SD)'!$B$1</f>
        <v>305.09466054261185</v>
      </c>
      <c r="BK11" s="14">
        <f>BK4*$H$8*'CSDDRD (SD)'!$B$1</f>
        <v>232.9058936519929</v>
      </c>
      <c r="BL11" s="14">
        <f>BL4*$H$8*'CSDDRD (SD)'!$B$1</f>
        <v>1133.3481712481625</v>
      </c>
      <c r="BM11" s="14">
        <f>BM4*$H$8*'CSDDRD (SD)'!$B$1</f>
        <v>576.87918436271002</v>
      </c>
      <c r="BN11" s="14">
        <f>BN4*$H$8*'CSDDRD (SD)'!$B$1</f>
        <v>612.16125431811929</v>
      </c>
      <c r="BO11" s="14">
        <f>BO4*$H$8*'CSDDRD (SD)'!$B$1</f>
        <v>296.43885797993374</v>
      </c>
      <c r="BP11" s="14">
        <f>BP4*$H$8*'CSDDRD (SD)'!$B$1</f>
        <v>0</v>
      </c>
      <c r="BQ11" s="12" t="str">
        <f t="shared" si="17"/>
        <v>Quebec</v>
      </c>
      <c r="BR11" s="14">
        <f>'CSDDRD (SD)'!AN11</f>
        <v>0</v>
      </c>
      <c r="BS11" s="14">
        <f>'CSDDRD (SD)'!AO11</f>
        <v>1074</v>
      </c>
      <c r="BT11" s="14">
        <f>'CSDDRD (SD)'!AP11</f>
        <v>1286</v>
      </c>
      <c r="BU11" s="14">
        <f>'CSDDRD (SD)'!AQ11</f>
        <v>522</v>
      </c>
      <c r="BV11" s="14">
        <f>'CSDDRD (SD)'!AR11</f>
        <v>0</v>
      </c>
      <c r="BW11" s="14">
        <f>'CSDDRD (SD)'!AS11</f>
        <v>0</v>
      </c>
      <c r="BX11" s="14">
        <f>BX4*$H$8*'CSDDRD (SD)'!$B$1</f>
        <v>0</v>
      </c>
      <c r="BY11" s="14">
        <f>BY4*$H$8*'CSDDRD (SD)'!$B$1</f>
        <v>1225.1615500063051</v>
      </c>
      <c r="BZ11" s="14">
        <f>BZ4*$H$8*'CSDDRD (SD)'!$B$1</f>
        <v>1335.6184362759554</v>
      </c>
      <c r="CA11" s="14">
        <f>CA4*$H$8*'CSDDRD (SD)'!$B$1</f>
        <v>596.04803582126999</v>
      </c>
      <c r="CB11" s="14">
        <f>CB4*$H$8*'CSDDRD (SD)'!$B$1</f>
        <v>0</v>
      </c>
      <c r="CC11" s="14">
        <f>CC4*$H$8*'CSDDRD (SD)'!$B$1</f>
        <v>0</v>
      </c>
      <c r="CD11" s="12" t="str">
        <f t="shared" si="18"/>
        <v>Quebec</v>
      </c>
      <c r="CE11" s="14">
        <f>'CSDDRD (SD)'!AU11</f>
        <v>2394</v>
      </c>
      <c r="CF11" s="14">
        <f>'CSDDRD (SD)'!AV11</f>
        <v>0</v>
      </c>
      <c r="CG11" s="14">
        <f>'CSDDRD (SD)'!AW11</f>
        <v>347</v>
      </c>
      <c r="CH11" s="14">
        <f>'CSDDRD (SD)'!AX11</f>
        <v>141</v>
      </c>
      <c r="CI11" s="14">
        <f>'CSDDRD (SD)'!AY11</f>
        <v>0</v>
      </c>
      <c r="CJ11" s="14">
        <f>CJ4*$H$8*'CSDDRD (SD)'!$B$1</f>
        <v>2401.7849395430635</v>
      </c>
      <c r="CK11" s="14">
        <f>CK4*$H$8*'CSDDRD (SD)'!$B$1</f>
        <v>0</v>
      </c>
      <c r="CL11" s="14">
        <f>CL4*$H$8*'CSDDRD (SD)'!$B$1</f>
        <v>340.75478049159307</v>
      </c>
      <c r="CM11" s="14">
        <f>CM4*$H$8*'CSDDRD (SD)'!$B$1</f>
        <v>414.28830206887386</v>
      </c>
      <c r="CN11" s="14">
        <f>CN4*$H$8*'CSDDRD (SD)'!$B$1</f>
        <v>0</v>
      </c>
      <c r="CO11" s="12" t="str">
        <f t="shared" si="19"/>
        <v>Quebec</v>
      </c>
      <c r="CP11" s="14">
        <f>'CSDDRD (SD)'!BA11</f>
        <v>685</v>
      </c>
      <c r="CQ11" s="14">
        <f>'CSDDRD (SD)'!BB11</f>
        <v>2009</v>
      </c>
      <c r="CR11" s="14">
        <f>'CSDDRD (SD)'!BC11</f>
        <v>111</v>
      </c>
      <c r="CS11" s="14">
        <f>'CSDDRD (SD)'!BD11</f>
        <v>53</v>
      </c>
      <c r="CT11" s="14">
        <f>'CSDDRD (SD)'!BE11</f>
        <v>21</v>
      </c>
      <c r="CU11" s="14">
        <f>'CSDDRD (SD)'!BF11</f>
        <v>3</v>
      </c>
      <c r="CV11" s="14">
        <f>CV4*$H$8*'CSDDRD (SD)'!$B$1</f>
        <v>656.44674207247658</v>
      </c>
      <c r="CW11" s="14">
        <f>CW4*$H$8*'CSDDRD (SD)'!$B$1</f>
        <v>2086.0929779621802</v>
      </c>
      <c r="CX11" s="14">
        <f>CX4*$H$8*'CSDDRD (SD)'!$B$1</f>
        <v>414.28830206887386</v>
      </c>
      <c r="CY11" s="14">
        <f>CY4*$H$8*'CSDDRD (SD)'!$B$1</f>
        <v>0</v>
      </c>
      <c r="CZ11" s="14">
        <f>CZ4*$H$8*'CSDDRD (SD)'!$B$1</f>
        <v>0</v>
      </c>
      <c r="DA11" s="14">
        <f>DA4*$H$8*'CSDDRD (SD)'!$B$1</f>
        <v>0</v>
      </c>
      <c r="DD11" s="11"/>
      <c r="DE11" s="11"/>
      <c r="DF11" s="11"/>
      <c r="DG11" s="11"/>
      <c r="DH11" s="11"/>
      <c r="DI11" s="11"/>
      <c r="DJ11" s="11"/>
      <c r="DK11" s="11"/>
    </row>
    <row r="12" spans="1:115">
      <c r="A12" s="9" t="str">
        <f>'CSDDRD (SD)'!A12</f>
        <v>Ontario</v>
      </c>
      <c r="B12" s="14">
        <f>'CSDDRD (SD)'!C12</f>
        <v>0</v>
      </c>
      <c r="C12" s="14">
        <f>'CSDDRD (SD)'!D12</f>
        <v>0</v>
      </c>
      <c r="D12" s="14">
        <f>'CSDDRD (SD)'!E12</f>
        <v>5404</v>
      </c>
      <c r="E12" s="14">
        <f>'CSDDRD (SD)'!F12</f>
        <v>0</v>
      </c>
      <c r="F12" s="14">
        <f>'CSDDRD (SD)'!G12</f>
        <v>0</v>
      </c>
      <c r="G12" s="11"/>
      <c r="H12" s="11"/>
      <c r="I12" s="11"/>
      <c r="J12" s="11"/>
      <c r="K12" s="11"/>
      <c r="L12" s="12" t="str">
        <f t="shared" si="12"/>
        <v>Ontario</v>
      </c>
      <c r="M12" s="14">
        <f>'CSDDRD (SD)'!I12</f>
        <v>806</v>
      </c>
      <c r="N12" s="14">
        <f>'CSDDRD (SD)'!J12</f>
        <v>1855</v>
      </c>
      <c r="O12" s="14">
        <f>'CSDDRD (SD)'!K12</f>
        <v>855</v>
      </c>
      <c r="P12" s="14">
        <f>'CSDDRD (SD)'!L12</f>
        <v>805</v>
      </c>
      <c r="Q12" s="14">
        <f>'CSDDRD (SD)'!M12</f>
        <v>1083</v>
      </c>
      <c r="R12" s="14">
        <f>'CSDDRD (SD)'!N12</f>
        <v>0</v>
      </c>
      <c r="S12" s="14">
        <f>S5*$I$8*'CSDDRD (SD)'!$B$1</f>
        <v>864.23815989789625</v>
      </c>
      <c r="T12" s="14">
        <f>T5*$I$8*'CSDDRD (SD)'!$B$1</f>
        <v>1942.5112831843037</v>
      </c>
      <c r="U12" s="14">
        <f>U5*$I$8*'CSDDRD (SD)'!$B$1</f>
        <v>862.75118478536911</v>
      </c>
      <c r="V12" s="14">
        <f>V5*$I$8*'CSDDRD (SD)'!$B$1</f>
        <v>947.33513468237231</v>
      </c>
      <c r="W12" s="14">
        <f>W5*$I$8*'CSDDRD (SD)'!$B$1</f>
        <v>1065.7537795149403</v>
      </c>
      <c r="X12" s="14">
        <f>X5*$I$8*'CSDDRD (SD)'!$B$1</f>
        <v>0</v>
      </c>
      <c r="Y12" s="12" t="str">
        <f t="shared" si="13"/>
        <v>Ontario</v>
      </c>
      <c r="Z12" s="14">
        <f>'CSDDRD (SD)'!P12</f>
        <v>269</v>
      </c>
      <c r="AA12" s="14">
        <f>'CSDDRD (SD)'!Q12</f>
        <v>1138</v>
      </c>
      <c r="AB12" s="14">
        <f>'CSDDRD (SD)'!R12</f>
        <v>593</v>
      </c>
      <c r="AC12" s="14">
        <f>'CSDDRD (SD)'!S12</f>
        <v>3404</v>
      </c>
      <c r="AD12" s="14">
        <f>AD5*$I$8*'CSDDRD (SD)'!$B$1</f>
        <v>750.12393317357089</v>
      </c>
      <c r="AE12" s="14">
        <f>AE5*$I$8*'CSDDRD (SD)'!$B$1</f>
        <v>1998.4864049979892</v>
      </c>
      <c r="AF12" s="14">
        <f>AF5*$I$8*'CSDDRD (SD)'!$B$1</f>
        <v>836.84756177653458</v>
      </c>
      <c r="AG12" s="14">
        <f>AG5*$I$8*'CSDDRD (SD)'!$B$1</f>
        <v>2097.1316421167867</v>
      </c>
      <c r="AH12" s="12" t="str">
        <f t="shared" si="14"/>
        <v>Ontario</v>
      </c>
      <c r="AI12" s="14">
        <f>'CSDDRD (SD)'!U12</f>
        <v>2565</v>
      </c>
      <c r="AJ12" s="14">
        <f>'CSDDRD (SD)'!V12</f>
        <v>445</v>
      </c>
      <c r="AK12" s="14">
        <f>'CSDDRD (SD)'!W12</f>
        <v>2394</v>
      </c>
      <c r="AL12" s="14">
        <f>'CSDDRD (SD)'!X12</f>
        <v>0</v>
      </c>
      <c r="AM12" s="14">
        <f>AM5*$I$8*'CSDDRD (SD)'!$B$1</f>
        <v>2566.1688789358154</v>
      </c>
      <c r="AN12" s="14">
        <f>AN5*$I$8*'CSDDRD (SD)'!$B$1</f>
        <v>734.44659693505025</v>
      </c>
      <c r="AO12" s="14">
        <f>AO5*$I$8*'CSDDRD (SD)'!$B$1</f>
        <v>2381.9740661940159</v>
      </c>
      <c r="AP12" s="14">
        <f>AP5*$I$8*'CSDDRD (SD)'!$B$1</f>
        <v>0</v>
      </c>
      <c r="AQ12" s="12" t="str">
        <f t="shared" si="15"/>
        <v>Ontario</v>
      </c>
      <c r="AR12" s="14">
        <f>'CSDDRD (SD)'!Z12</f>
        <v>1438</v>
      </c>
      <c r="AS12" s="14">
        <f>'CSDDRD (SD)'!AA12</f>
        <v>0</v>
      </c>
      <c r="AT12" s="14">
        <f>'CSDDRD (SD)'!AB12</f>
        <v>3966</v>
      </c>
      <c r="AU12" s="14">
        <f>AU5*$I$8*'CSDDRD (SD)'!$B$1</f>
        <v>1651.1513700643857</v>
      </c>
      <c r="AV12" s="14">
        <f>AV5*$I$8*'CSDDRD (SD)'!$B$1</f>
        <v>0</v>
      </c>
      <c r="AW12" s="14">
        <f>AW5*$I$8*'CSDDRD (SD)'!$B$1</f>
        <v>4031.4381720004963</v>
      </c>
      <c r="AX12" s="12" t="str">
        <f t="shared" si="16"/>
        <v>Ontario</v>
      </c>
      <c r="AY12" s="14">
        <f>'CSDDRD (SD)'!AD12</f>
        <v>11</v>
      </c>
      <c r="AZ12" s="14">
        <f>'CSDDRD (SD)'!AE12</f>
        <v>14</v>
      </c>
      <c r="BA12" s="14">
        <f>'CSDDRD (SD)'!AF12</f>
        <v>92</v>
      </c>
      <c r="BB12" s="14">
        <f>'CSDDRD (SD)'!AG12</f>
        <v>47</v>
      </c>
      <c r="BC12" s="14">
        <f>'CSDDRD (SD)'!AH12</f>
        <v>314</v>
      </c>
      <c r="BD12" s="14">
        <f>'CSDDRD (SD)'!AI12</f>
        <v>4813</v>
      </c>
      <c r="BE12" s="14">
        <f>'CSDDRD (SD)'!AJ12</f>
        <v>101</v>
      </c>
      <c r="BF12" s="14">
        <f>'CSDDRD (SD)'!AK12</f>
        <v>7</v>
      </c>
      <c r="BG12" s="14">
        <f>'CSDDRD (SD)'!AL12</f>
        <v>5</v>
      </c>
      <c r="BH12" s="14">
        <f>BH5*$I$8*'CSDDRD (SD)'!$B$1</f>
        <v>327.244122119775</v>
      </c>
      <c r="BI12" s="14">
        <f>BI5*$I$8*'CSDDRD (SD)'!$B$1</f>
        <v>0</v>
      </c>
      <c r="BJ12" s="14">
        <f>BJ5*$I$8*'CSDDRD (SD)'!$B$1</f>
        <v>725.37883897761321</v>
      </c>
      <c r="BK12" s="14">
        <f>BK5*$I$8*'CSDDRD (SD)'!$B$1</f>
        <v>488.29986430055692</v>
      </c>
      <c r="BL12" s="14">
        <f>BL5*$I$8*'CSDDRD (SD)'!$B$1</f>
        <v>1916.5365695736523</v>
      </c>
      <c r="BM12" s="14">
        <f>BM5*$I$8*'CSDDRD (SD)'!$B$1</f>
        <v>1242.9306132281674</v>
      </c>
      <c r="BN12" s="14">
        <f>BN5*$I$8*'CSDDRD (SD)'!$B$1</f>
        <v>672.77163888202233</v>
      </c>
      <c r="BO12" s="14">
        <f>BO5*$I$8*'CSDDRD (SD)'!$B$1</f>
        <v>309.42789498309435</v>
      </c>
      <c r="BP12" s="14">
        <f>BP5*$I$8*'CSDDRD (SD)'!$B$1</f>
        <v>0</v>
      </c>
      <c r="BQ12" s="12" t="str">
        <f t="shared" si="17"/>
        <v>Ontario</v>
      </c>
      <c r="BR12" s="14">
        <f>'CSDDRD (SD)'!AN12</f>
        <v>0</v>
      </c>
      <c r="BS12" s="14">
        <f>'CSDDRD (SD)'!AO12</f>
        <v>855</v>
      </c>
      <c r="BT12" s="14">
        <f>'CSDDRD (SD)'!AP12</f>
        <v>2223</v>
      </c>
      <c r="BU12" s="14">
        <f>'CSDDRD (SD)'!AQ12</f>
        <v>1129</v>
      </c>
      <c r="BV12" s="14">
        <f>'CSDDRD (SD)'!AR12</f>
        <v>570</v>
      </c>
      <c r="BW12" s="14">
        <f>'CSDDRD (SD)'!AS12</f>
        <v>627</v>
      </c>
      <c r="BX12" s="14">
        <f>BX5*$I$8*'CSDDRD (SD)'!$B$1</f>
        <v>0</v>
      </c>
      <c r="BY12" s="14">
        <f>BY5*$I$8*'CSDDRD (SD)'!$B$1</f>
        <v>843.3503329756519</v>
      </c>
      <c r="BZ12" s="14">
        <f>BZ5*$I$8*'CSDDRD (SD)'!$B$1</f>
        <v>2239.3666719825305</v>
      </c>
      <c r="CA12" s="14">
        <f>CA5*$I$8*'CSDDRD (SD)'!$B$1</f>
        <v>1403.3080825758841</v>
      </c>
      <c r="CB12" s="14">
        <f>CB5*$I$8*'CSDDRD (SD)'!$B$1</f>
        <v>555.5395284554096</v>
      </c>
      <c r="CC12" s="14">
        <f>CC5*$I$8*'CSDDRD (SD)'!$B$1</f>
        <v>641.02492607540523</v>
      </c>
      <c r="CD12" s="12" t="str">
        <f t="shared" si="18"/>
        <v>Ontario</v>
      </c>
      <c r="CE12" s="14">
        <f>'CSDDRD (SD)'!AU12</f>
        <v>627</v>
      </c>
      <c r="CF12" s="14">
        <f>'CSDDRD (SD)'!AV12</f>
        <v>4121</v>
      </c>
      <c r="CG12" s="14">
        <f>'CSDDRD (SD)'!AW12</f>
        <v>656</v>
      </c>
      <c r="CH12" s="14">
        <f>'CSDDRD (SD)'!AX12</f>
        <v>0</v>
      </c>
      <c r="CI12" s="14">
        <f>'CSDDRD (SD)'!AY12</f>
        <v>0</v>
      </c>
      <c r="CJ12" s="14">
        <f>CJ5*$I$8*'CSDDRD (SD)'!$B$1</f>
        <v>613.21376142737063</v>
      </c>
      <c r="CK12" s="14">
        <f>CK5*$I$8*'CSDDRD (SD)'!$B$1</f>
        <v>4387.4725947951547</v>
      </c>
      <c r="CL12" s="14">
        <f>CL5*$I$8*'CSDDRD (SD)'!$B$1</f>
        <v>681.90318584235672</v>
      </c>
      <c r="CM12" s="14">
        <f>CM5*$I$8*'CSDDRD (SD)'!$B$1</f>
        <v>0</v>
      </c>
      <c r="CN12" s="14">
        <f>CN5*$I$8*'CSDDRD (SD)'!$B$1</f>
        <v>0</v>
      </c>
      <c r="CO12" s="12" t="str">
        <f t="shared" si="19"/>
        <v>Ontario</v>
      </c>
      <c r="CP12" s="14">
        <f>'CSDDRD (SD)'!BA12</f>
        <v>4728</v>
      </c>
      <c r="CQ12" s="14">
        <f>'CSDDRD (SD)'!BB12</f>
        <v>390</v>
      </c>
      <c r="CR12" s="14">
        <f>'CSDDRD (SD)'!BC12</f>
        <v>0</v>
      </c>
      <c r="CS12" s="14">
        <f>'CSDDRD (SD)'!BD12</f>
        <v>274</v>
      </c>
      <c r="CT12" s="14">
        <f>'CSDDRD (SD)'!BE12</f>
        <v>12</v>
      </c>
      <c r="CU12" s="14">
        <f>'CSDDRD (SD)'!BF12</f>
        <v>0</v>
      </c>
      <c r="CV12" s="14">
        <f>CV5*$I$8*'CSDDRD (SD)'!$B$1</f>
        <v>5172.3407355263653</v>
      </c>
      <c r="CW12" s="14">
        <f>CW5*$I$8*'CSDDRD (SD)'!$B$1</f>
        <v>243.09659197455727</v>
      </c>
      <c r="CX12" s="14">
        <f>CX5*$I$8*'CSDDRD (SD)'!$B$1</f>
        <v>0</v>
      </c>
      <c r="CY12" s="14">
        <f>CY5*$I$8*'CSDDRD (SD)'!$B$1</f>
        <v>267.15221456395858</v>
      </c>
      <c r="CZ12" s="14">
        <f>CZ5*$I$8*'CSDDRD (SD)'!$B$1</f>
        <v>0</v>
      </c>
      <c r="DA12" s="14">
        <f>DA5*$I$8*'CSDDRD (SD)'!$B$1</f>
        <v>0</v>
      </c>
      <c r="DD12" s="11"/>
      <c r="DE12" s="11"/>
      <c r="DF12" s="11"/>
      <c r="DG12" s="11"/>
      <c r="DH12" s="11"/>
      <c r="DI12" s="11"/>
      <c r="DJ12" s="11"/>
      <c r="DK12" s="11"/>
    </row>
    <row r="13" spans="1:115">
      <c r="A13" s="9" t="str">
        <f>'CSDDRD (SD)'!A13</f>
        <v>Prairies</v>
      </c>
      <c r="B13" s="14">
        <f>'CSDDRD (SD)'!C13</f>
        <v>0</v>
      </c>
      <c r="C13" s="14">
        <f>'CSDDRD (SD)'!D13</f>
        <v>0</v>
      </c>
      <c r="D13" s="14">
        <f>'CSDDRD (SD)'!E13</f>
        <v>0</v>
      </c>
      <c r="E13" s="14">
        <f>'CSDDRD (SD)'!F13</f>
        <v>2703</v>
      </c>
      <c r="F13" s="14">
        <f>'CSDDRD (SD)'!G13</f>
        <v>0</v>
      </c>
      <c r="G13" s="11"/>
      <c r="H13" s="11"/>
      <c r="I13" s="11"/>
      <c r="J13" s="11"/>
      <c r="K13" s="11"/>
      <c r="L13" s="12" t="str">
        <f t="shared" si="12"/>
        <v>Prairies</v>
      </c>
      <c r="M13" s="14">
        <f>'CSDDRD (SD)'!I13</f>
        <v>499</v>
      </c>
      <c r="N13" s="14">
        <f>'CSDDRD (SD)'!J13</f>
        <v>768</v>
      </c>
      <c r="O13" s="14">
        <f>'CSDDRD (SD)'!K13</f>
        <v>480</v>
      </c>
      <c r="P13" s="14">
        <f>'CSDDRD (SD)'!L13</f>
        <v>414</v>
      </c>
      <c r="Q13" s="14">
        <f>'CSDDRD (SD)'!M13</f>
        <v>542</v>
      </c>
      <c r="R13" s="14">
        <f>'CSDDRD (SD)'!N13</f>
        <v>0</v>
      </c>
      <c r="S13" s="14">
        <f>S6*$J$8*'CSDDRD (SD)'!$B$1</f>
        <v>498.97628008041255</v>
      </c>
      <c r="T13" s="14">
        <f>T6*$J$8*'CSDDRD (SD)'!$B$1</f>
        <v>872.99541634149352</v>
      </c>
      <c r="U13" s="14">
        <f>U6*$J$8*'CSDDRD (SD)'!$B$1</f>
        <v>542.44111146864554</v>
      </c>
      <c r="V13" s="14">
        <f>V6*$J$8*'CSDDRD (SD)'!$B$1</f>
        <v>416.28763529204389</v>
      </c>
      <c r="W13" s="14">
        <f>W6*$J$8*'CSDDRD (SD)'!$B$1</f>
        <v>550.22422746381335</v>
      </c>
      <c r="X13" s="14">
        <f>X6*$J$8*'CSDDRD (SD)'!$B$1</f>
        <v>0</v>
      </c>
      <c r="Y13" s="12" t="str">
        <f t="shared" si="13"/>
        <v>Prairies</v>
      </c>
      <c r="Z13" s="14">
        <f>'CSDDRD (SD)'!P13</f>
        <v>294</v>
      </c>
      <c r="AA13" s="14">
        <f>'CSDDRD (SD)'!Q13</f>
        <v>802</v>
      </c>
      <c r="AB13" s="14">
        <f>'CSDDRD (SD)'!R13</f>
        <v>365</v>
      </c>
      <c r="AC13" s="14">
        <f>'CSDDRD (SD)'!S13</f>
        <v>1242</v>
      </c>
      <c r="AD13" s="14">
        <f>AD6*$J$8*'CSDDRD (SD)'!$B$1</f>
        <v>431.97083346765612</v>
      </c>
      <c r="AE13" s="14">
        <f>AE6*$J$8*'CSDDRD (SD)'!$B$1</f>
        <v>1032.755389320839</v>
      </c>
      <c r="AF13" s="14">
        <f>AF6*$J$8*'CSDDRD (SD)'!$B$1</f>
        <v>571.16621346548698</v>
      </c>
      <c r="AG13" s="14">
        <f>AG6*$J$8*'CSDDRD (SD)'!$B$1</f>
        <v>845.03223439242731</v>
      </c>
      <c r="AH13" s="12" t="str">
        <f t="shared" si="14"/>
        <v>Prairies</v>
      </c>
      <c r="AI13" s="14">
        <f>'CSDDRD (SD)'!U13</f>
        <v>1995</v>
      </c>
      <c r="AJ13" s="14">
        <f>'CSDDRD (SD)'!V13</f>
        <v>138</v>
      </c>
      <c r="AK13" s="14">
        <f>'CSDDRD (SD)'!W13</f>
        <v>570</v>
      </c>
      <c r="AL13" s="14">
        <f>'CSDDRD (SD)'!X13</f>
        <v>0</v>
      </c>
      <c r="AM13" s="14">
        <f>AM6*$J$8*'CSDDRD (SD)'!$B$1</f>
        <v>2030.2056323855873</v>
      </c>
      <c r="AN13" s="14">
        <f>AN6*$J$8*'CSDDRD (SD)'!$B$1</f>
        <v>282.65766451940976</v>
      </c>
      <c r="AO13" s="14">
        <f>AO6*$J$8*'CSDDRD (SD)'!$B$1</f>
        <v>568.06137374141269</v>
      </c>
      <c r="AP13" s="14">
        <f>AP6*$J$8*'CSDDRD (SD)'!$B$1</f>
        <v>0</v>
      </c>
      <c r="AQ13" s="12" t="str">
        <f t="shared" si="15"/>
        <v>Prairies</v>
      </c>
      <c r="AR13" s="14">
        <f>'CSDDRD (SD)'!Z13</f>
        <v>485</v>
      </c>
      <c r="AS13" s="14">
        <f>'CSDDRD (SD)'!AA13</f>
        <v>0</v>
      </c>
      <c r="AT13" s="14">
        <f>'CSDDRD (SD)'!AB13</f>
        <v>2218</v>
      </c>
      <c r="AU13" s="14">
        <f>AU6*$J$8*'CSDDRD (SD)'!$B$1</f>
        <v>487.36852894717447</v>
      </c>
      <c r="AV13" s="14">
        <f>AV6*$J$8*'CSDDRD (SD)'!$B$1</f>
        <v>0</v>
      </c>
      <c r="AW13" s="14">
        <f>AW6*$J$8*'CSDDRD (SD)'!$B$1</f>
        <v>2393.556141699235</v>
      </c>
      <c r="AX13" s="12" t="str">
        <f t="shared" si="16"/>
        <v>Prairies</v>
      </c>
      <c r="AY13" s="14">
        <f>'CSDDRD (SD)'!AD13</f>
        <v>4</v>
      </c>
      <c r="AZ13" s="14">
        <f>'CSDDRD (SD)'!AE13</f>
        <v>2</v>
      </c>
      <c r="BA13" s="14">
        <f>'CSDDRD (SD)'!AF13</f>
        <v>5</v>
      </c>
      <c r="BB13" s="14">
        <f>'CSDDRD (SD)'!AG13</f>
        <v>1</v>
      </c>
      <c r="BC13" s="14">
        <f>'CSDDRD (SD)'!AH13</f>
        <v>31</v>
      </c>
      <c r="BD13" s="14">
        <f>'CSDDRD (SD)'!AI13</f>
        <v>2647</v>
      </c>
      <c r="BE13" s="14">
        <f>'CSDDRD (SD)'!AJ13</f>
        <v>10</v>
      </c>
      <c r="BF13" s="14">
        <f>'CSDDRD (SD)'!AK13</f>
        <v>2</v>
      </c>
      <c r="BG13" s="14">
        <f>'CSDDRD (SD)'!AL13</f>
        <v>1</v>
      </c>
      <c r="BH13" s="14">
        <f>BH6*$J$8*'CSDDRD (SD)'!$B$1</f>
        <v>207.31939864554934</v>
      </c>
      <c r="BI13" s="14">
        <f>BI6*$J$8*'CSDDRD (SD)'!$B$1</f>
        <v>112.98353108138417</v>
      </c>
      <c r="BJ13" s="14">
        <f>BJ6*$J$8*'CSDDRD (SD)'!$B$1</f>
        <v>278.98880018536039</v>
      </c>
      <c r="BK13" s="14">
        <f>BK6*$J$8*'CSDDRD (SD)'!$B$1</f>
        <v>215.09286625350126</v>
      </c>
      <c r="BL13" s="14">
        <f>BL6*$J$8*'CSDDRD (SD)'!$B$1</f>
        <v>940.29174954850237</v>
      </c>
      <c r="BM13" s="14">
        <f>BM6*$J$8*'CSDDRD (SD)'!$B$1</f>
        <v>500.71519091067279</v>
      </c>
      <c r="BN13" s="14">
        <f>BN6*$J$8*'CSDDRD (SD)'!$B$1</f>
        <v>291.06645983928757</v>
      </c>
      <c r="BO13" s="14">
        <f>BO6*$J$8*'CSDDRD (SD)'!$B$1</f>
        <v>155.75201686201214</v>
      </c>
      <c r="BP13" s="14">
        <f>BP6*$J$8*'CSDDRD (SD)'!$B$1</f>
        <v>178.71465732013877</v>
      </c>
      <c r="BQ13" s="12" t="str">
        <f t="shared" si="17"/>
        <v>Prairies</v>
      </c>
      <c r="BR13" s="14">
        <f>'CSDDRD (SD)'!AN13</f>
        <v>0</v>
      </c>
      <c r="BS13" s="14">
        <f>'CSDDRD (SD)'!AO13</f>
        <v>746</v>
      </c>
      <c r="BT13" s="14">
        <f>'CSDDRD (SD)'!AP13</f>
        <v>1368</v>
      </c>
      <c r="BU13" s="14">
        <f>'CSDDRD (SD)'!AQ13</f>
        <v>589</v>
      </c>
      <c r="BV13" s="14">
        <f>'CSDDRD (SD)'!AR13</f>
        <v>0</v>
      </c>
      <c r="BW13" s="14">
        <f>'CSDDRD (SD)'!AS13</f>
        <v>0</v>
      </c>
      <c r="BX13" s="14">
        <f>BX6*$J$8*'CSDDRD (SD)'!$B$1</f>
        <v>0</v>
      </c>
      <c r="BY13" s="14">
        <f>BY6*$J$8*'CSDDRD (SD)'!$B$1</f>
        <v>887.88680825137169</v>
      </c>
      <c r="BZ13" s="14">
        <f>BZ6*$J$8*'CSDDRD (SD)'!$B$1</f>
        <v>1392.9624651732227</v>
      </c>
      <c r="CA13" s="14">
        <f>CA6*$J$8*'CSDDRD (SD)'!$B$1</f>
        <v>600.07539722181457</v>
      </c>
      <c r="CB13" s="14">
        <f>CB6*$J$8*'CSDDRD (SD)'!$B$1</f>
        <v>0</v>
      </c>
      <c r="CC13" s="14">
        <f>CC6*$J$8*'CSDDRD (SD)'!$B$1</f>
        <v>0</v>
      </c>
      <c r="CD13" s="12" t="str">
        <f t="shared" si="18"/>
        <v>Prairies</v>
      </c>
      <c r="CE13" s="14">
        <f>'CSDDRD (SD)'!AU13</f>
        <v>280</v>
      </c>
      <c r="CF13" s="14">
        <f>'CSDDRD (SD)'!AV13</f>
        <v>2423</v>
      </c>
      <c r="CG13" s="14">
        <f>'CSDDRD (SD)'!AW13</f>
        <v>0</v>
      </c>
      <c r="CH13" s="14">
        <f>'CSDDRD (SD)'!AX13</f>
        <v>0</v>
      </c>
      <c r="CI13" s="14">
        <f>'CSDDRD (SD)'!AY13</f>
        <v>0</v>
      </c>
      <c r="CJ13" s="14">
        <f>CJ6*$J$8*'CSDDRD (SD)'!$B$1</f>
        <v>438.2077817184495</v>
      </c>
      <c r="CK13" s="14">
        <f>CK6*$J$8*'CSDDRD (SD)'!$B$1</f>
        <v>2442.7168889279601</v>
      </c>
      <c r="CL13" s="14">
        <f>CL6*$J$8*'CSDDRD (SD)'!$B$1</f>
        <v>0</v>
      </c>
      <c r="CM13" s="14">
        <f>CM6*$J$8*'CSDDRD (SD)'!$B$1</f>
        <v>0</v>
      </c>
      <c r="CN13" s="14">
        <f>CN6*$J$8*'CSDDRD (SD)'!$B$1</f>
        <v>0</v>
      </c>
      <c r="CO13" s="12" t="str">
        <f t="shared" si="19"/>
        <v>Prairies</v>
      </c>
      <c r="CP13" s="14">
        <f>'CSDDRD (SD)'!BA13</f>
        <v>2499</v>
      </c>
      <c r="CQ13" s="14">
        <f>'CSDDRD (SD)'!BB13</f>
        <v>125</v>
      </c>
      <c r="CR13" s="14">
        <f>'CSDDRD (SD)'!BC13</f>
        <v>0</v>
      </c>
      <c r="CS13" s="14">
        <f>'CSDDRD (SD)'!BD13</f>
        <v>76</v>
      </c>
      <c r="CT13" s="14">
        <f>'CSDDRD (SD)'!BE13</f>
        <v>3</v>
      </c>
      <c r="CU13" s="14">
        <f>'CSDDRD (SD)'!BF13</f>
        <v>0</v>
      </c>
      <c r="CV13" s="14">
        <f>CV6*$J$8*'CSDDRD (SD)'!$B$1</f>
        <v>2799.8586587009377</v>
      </c>
      <c r="CW13" s="14">
        <f>CW6*$J$8*'CSDDRD (SD)'!$B$1</f>
        <v>81.066011945471786</v>
      </c>
      <c r="CX13" s="14">
        <f>CX6*$J$8*'CSDDRD (SD)'!$B$1</f>
        <v>0</v>
      </c>
      <c r="CY13" s="14">
        <f>CY6*$J$8*'CSDDRD (SD)'!$B$1</f>
        <v>0</v>
      </c>
      <c r="CZ13" s="14">
        <f>CZ6*$J$8*'CSDDRD (SD)'!$B$1</f>
        <v>0</v>
      </c>
      <c r="DA13" s="14">
        <f>DA6*$J$8*'CSDDRD (SD)'!$B$1</f>
        <v>0</v>
      </c>
      <c r="DD13" s="11"/>
      <c r="DE13" s="11"/>
      <c r="DF13" s="11"/>
      <c r="DG13" s="11"/>
      <c r="DH13" s="11"/>
      <c r="DI13" s="11"/>
      <c r="DJ13" s="11"/>
      <c r="DK13" s="11"/>
    </row>
    <row r="14" spans="1:115" ht="25.5">
      <c r="A14" s="16" t="s">
        <v>100</v>
      </c>
      <c r="B14" s="14">
        <f>'CSDDRD (SD)'!C14</f>
        <v>0</v>
      </c>
      <c r="C14" s="14">
        <f>'CSDDRD (SD)'!D14</f>
        <v>0</v>
      </c>
      <c r="D14" s="14">
        <f>'CSDDRD (SD)'!E14</f>
        <v>0</v>
      </c>
      <c r="E14" s="14">
        <f>'CSDDRD (SD)'!F14</f>
        <v>0</v>
      </c>
      <c r="F14" s="14">
        <f>'CSDDRD (SD)'!G14</f>
        <v>1770</v>
      </c>
      <c r="G14" s="11"/>
      <c r="H14" s="11"/>
      <c r="I14" s="11"/>
      <c r="J14" s="11"/>
      <c r="K14" s="11"/>
      <c r="L14" s="12" t="str">
        <f t="shared" si="12"/>
        <v>British
Columbia</v>
      </c>
      <c r="M14" s="14">
        <f>'CSDDRD (SD)'!I14</f>
        <v>195</v>
      </c>
      <c r="N14" s="14">
        <f>'CSDDRD (SD)'!J14</f>
        <v>527</v>
      </c>
      <c r="O14" s="14">
        <f>'CSDDRD (SD)'!K14</f>
        <v>332</v>
      </c>
      <c r="P14" s="14">
        <f>'CSDDRD (SD)'!L14</f>
        <v>410</v>
      </c>
      <c r="Q14" s="14">
        <f>'CSDDRD (SD)'!M14</f>
        <v>306</v>
      </c>
      <c r="R14" s="14">
        <f>'CSDDRD (SD)'!N14</f>
        <v>0</v>
      </c>
      <c r="S14" s="14">
        <f>S7*$K$8*'CSDDRD (SD)'!$B$1</f>
        <v>190.77594633352362</v>
      </c>
      <c r="T14" s="14">
        <f>T7*$K$8*'CSDDRD (SD)'!$B$1</f>
        <v>504.44262741390867</v>
      </c>
      <c r="U14" s="14">
        <f>U7*$K$8*'CSDDRD (SD)'!$B$1</f>
        <v>323.68435038417948</v>
      </c>
      <c r="V14" s="14">
        <f>V7*$K$8*'CSDDRD (SD)'!$B$1</f>
        <v>402.69242216567591</v>
      </c>
      <c r="W14" s="14">
        <f>W7*$K$8*'CSDDRD (SD)'!$B$1</f>
        <v>476.57458892508242</v>
      </c>
      <c r="X14" s="14">
        <f>X7*$K$8*'CSDDRD (SD)'!$B$1</f>
        <v>0</v>
      </c>
      <c r="Y14" s="12" t="str">
        <f t="shared" si="13"/>
        <v>British
Columbia</v>
      </c>
      <c r="Z14" s="14">
        <f>'CSDDRD (SD)'!P14</f>
        <v>138</v>
      </c>
      <c r="AA14" s="14">
        <f>'CSDDRD (SD)'!Q14</f>
        <v>597</v>
      </c>
      <c r="AB14" s="14">
        <f>'CSDDRD (SD)'!R14</f>
        <v>276</v>
      </c>
      <c r="AC14" s="14">
        <f>'CSDDRD (SD)'!S14</f>
        <v>759</v>
      </c>
      <c r="AD14" s="14">
        <f>AD7*$K$8*'CSDDRD (SD)'!$B$1</f>
        <v>296.07889960259405</v>
      </c>
      <c r="AE14" s="14">
        <f>AE7*$K$8*'CSDDRD (SD)'!$B$1</f>
        <v>749.9104243840618</v>
      </c>
      <c r="AF14" s="14">
        <f>AF7*$K$8*'CSDDRD (SD)'!$B$1</f>
        <v>295.69356975666483</v>
      </c>
      <c r="AG14" s="14">
        <f>AG7*$K$8*'CSDDRD (SD)'!$B$1</f>
        <v>556.48704147904903</v>
      </c>
      <c r="AH14" s="12" t="str">
        <f t="shared" si="14"/>
        <v>British
Columbia</v>
      </c>
      <c r="AI14" s="14">
        <f>'CSDDRD (SD)'!U14</f>
        <v>1141</v>
      </c>
      <c r="AJ14" s="14">
        <f>'CSDDRD (SD)'!V14</f>
        <v>63</v>
      </c>
      <c r="AK14" s="14">
        <f>'CSDDRD (SD)'!W14</f>
        <v>566</v>
      </c>
      <c r="AL14" s="14">
        <f>'CSDDRD (SD)'!X14</f>
        <v>0</v>
      </c>
      <c r="AM14" s="14">
        <f>AM7*$K$8*'CSDDRD (SD)'!$B$1</f>
        <v>1141.8198496662237</v>
      </c>
      <c r="AN14" s="14">
        <f>AN7*$K$8*'CSDDRD (SD)'!$B$1</f>
        <v>207.49378804317467</v>
      </c>
      <c r="AO14" s="14">
        <f>AO7*$K$8*'CSDDRD (SD)'!$B$1</f>
        <v>548.85629751297154</v>
      </c>
      <c r="AP14" s="14">
        <f>AP7*$K$8*'CSDDRD (SD)'!$B$1</f>
        <v>0</v>
      </c>
      <c r="AQ14" s="12" t="str">
        <f t="shared" si="15"/>
        <v>British
Columbia</v>
      </c>
      <c r="AR14" s="14">
        <f>'CSDDRD (SD)'!Z14</f>
        <v>763</v>
      </c>
      <c r="AS14" s="14">
        <f>'CSDDRD (SD)'!AA14</f>
        <v>0</v>
      </c>
      <c r="AT14" s="14">
        <f>'CSDDRD (SD)'!AB14</f>
        <v>1007</v>
      </c>
      <c r="AU14" s="14">
        <f>AU7*$K$8*'CSDDRD (SD)'!$B$1</f>
        <v>777.7389791125928</v>
      </c>
      <c r="AV14" s="14">
        <f>AV7*$K$8*'CSDDRD (SD)'!$B$1</f>
        <v>0</v>
      </c>
      <c r="AW14" s="14">
        <f>AW7*$K$8*'CSDDRD (SD)'!$B$1</f>
        <v>1120.4309561097773</v>
      </c>
      <c r="AX14" s="12" t="str">
        <f t="shared" si="16"/>
        <v>British
Columbia</v>
      </c>
      <c r="AY14" s="14">
        <f>'CSDDRD (SD)'!AD14</f>
        <v>0</v>
      </c>
      <c r="AZ14" s="14">
        <f>'CSDDRD (SD)'!AE14</f>
        <v>0</v>
      </c>
      <c r="BA14" s="14">
        <f>'CSDDRD (SD)'!AF14</f>
        <v>11</v>
      </c>
      <c r="BB14" s="14">
        <f>'CSDDRD (SD)'!AG14</f>
        <v>1</v>
      </c>
      <c r="BC14" s="14">
        <f>'CSDDRD (SD)'!AH14</f>
        <v>5</v>
      </c>
      <c r="BD14" s="14">
        <f>'CSDDRD (SD)'!AI14</f>
        <v>1751</v>
      </c>
      <c r="BE14" s="14">
        <f>'CSDDRD (SD)'!AJ14</f>
        <v>2</v>
      </c>
      <c r="BF14" s="14">
        <f>'CSDDRD (SD)'!AK14</f>
        <v>0</v>
      </c>
      <c r="BG14" s="14">
        <f>'CSDDRD (SD)'!AL14</f>
        <v>0</v>
      </c>
      <c r="BH14" s="14">
        <f>BH7*$K$8*'CSDDRD (SD)'!$B$1</f>
        <v>279.84947464339166</v>
      </c>
      <c r="BI14" s="14">
        <f>BI7*$K$8*'CSDDRD (SD)'!$B$1</f>
        <v>127.32524399950657</v>
      </c>
      <c r="BJ14" s="14">
        <f>BJ7*$K$8*'CSDDRD (SD)'!$B$1</f>
        <v>319.66168079414484</v>
      </c>
      <c r="BK14" s="14">
        <f>BK7*$K$8*'CSDDRD (SD)'!$B$1</f>
        <v>0</v>
      </c>
      <c r="BL14" s="14">
        <f>BL7*$K$8*'CSDDRD (SD)'!$B$1</f>
        <v>606.22543009330002</v>
      </c>
      <c r="BM14" s="14">
        <f>BM7*$K$8*'CSDDRD (SD)'!$B$1</f>
        <v>418.94661515110977</v>
      </c>
      <c r="BN14" s="14">
        <f>BN7*$K$8*'CSDDRD (SD)'!$B$1</f>
        <v>146.16149054091687</v>
      </c>
      <c r="BO14" s="14">
        <f>BO7*$K$8*'CSDDRD (SD)'!$B$1</f>
        <v>0</v>
      </c>
      <c r="BP14" s="14">
        <f>BP7*$K$8*'CSDDRD (SD)'!$B$1</f>
        <v>0</v>
      </c>
      <c r="BQ14" s="12" t="str">
        <f t="shared" si="17"/>
        <v>British
Columbia</v>
      </c>
      <c r="BR14" s="14">
        <f>'CSDDRD (SD)'!AN14</f>
        <v>0</v>
      </c>
      <c r="BS14" s="14">
        <f>'CSDDRD (SD)'!AO14</f>
        <v>312</v>
      </c>
      <c r="BT14" s="14">
        <f>'CSDDRD (SD)'!AP14</f>
        <v>674</v>
      </c>
      <c r="BU14" s="14">
        <f>'CSDDRD (SD)'!AQ14</f>
        <v>324</v>
      </c>
      <c r="BV14" s="14">
        <f>'CSDDRD (SD)'!AR14</f>
        <v>167</v>
      </c>
      <c r="BW14" s="14">
        <f>'CSDDRD (SD)'!AS14</f>
        <v>293</v>
      </c>
      <c r="BX14" s="14">
        <f>BX7*$K$8*'CSDDRD (SD)'!$B$1</f>
        <v>0</v>
      </c>
      <c r="BY14" s="14">
        <f>BY7*$K$8*'CSDDRD (SD)'!$B$1</f>
        <v>307.55425634256488</v>
      </c>
      <c r="BZ14" s="14">
        <f>BZ7*$K$8*'CSDDRD (SD)'!$B$1</f>
        <v>707.71220567571936</v>
      </c>
      <c r="CA14" s="14">
        <f>CA7*$K$8*'CSDDRD (SD)'!$B$1</f>
        <v>392.49737465564181</v>
      </c>
      <c r="CB14" s="14">
        <f>CB7*$K$8*'CSDDRD (SD)'!$B$1</f>
        <v>206.14214559535225</v>
      </c>
      <c r="CC14" s="14">
        <f>CC7*$K$8*'CSDDRD (SD)'!$B$1</f>
        <v>284.26395295309158</v>
      </c>
      <c r="CD14" s="12" t="str">
        <f t="shared" si="18"/>
        <v>British
Columbia</v>
      </c>
      <c r="CE14" s="14">
        <f>'CSDDRD (SD)'!AU14</f>
        <v>351</v>
      </c>
      <c r="CF14" s="14">
        <f>'CSDDRD (SD)'!AV14</f>
        <v>1385</v>
      </c>
      <c r="CG14" s="14">
        <f>'CSDDRD (SD)'!AW14</f>
        <v>0</v>
      </c>
      <c r="CH14" s="14">
        <f>'CSDDRD (SD)'!AX14</f>
        <v>34</v>
      </c>
      <c r="CI14" s="14">
        <f>'CSDDRD (SD)'!AY14</f>
        <v>0</v>
      </c>
      <c r="CJ14" s="14">
        <f>CJ7*$K$8*'CSDDRD (SD)'!$B$1</f>
        <v>347.51071169539705</v>
      </c>
      <c r="CK14" s="14">
        <f>CK7*$K$8*'CSDDRD (SD)'!$B$1</f>
        <v>1352.4415611570257</v>
      </c>
      <c r="CL14" s="14">
        <f>CL7*$K$8*'CSDDRD (SD)'!$B$1</f>
        <v>0</v>
      </c>
      <c r="CM14" s="14">
        <f>CM7*$K$8*'CSDDRD (SD)'!$B$1</f>
        <v>198.2176623699475</v>
      </c>
      <c r="CN14" s="14">
        <f>CN7*$K$8*'CSDDRD (SD)'!$B$1</f>
        <v>0</v>
      </c>
      <c r="CO14" s="12" t="str">
        <f t="shared" si="19"/>
        <v>British
Columbia</v>
      </c>
      <c r="CP14" s="14">
        <f>'CSDDRD (SD)'!BA14</f>
        <v>1370</v>
      </c>
      <c r="CQ14" s="14">
        <f>'CSDDRD (SD)'!BB14</f>
        <v>258</v>
      </c>
      <c r="CR14" s="14">
        <f>'CSDDRD (SD)'!BC14</f>
        <v>31</v>
      </c>
      <c r="CS14" s="14">
        <f>'CSDDRD (SD)'!BD14</f>
        <v>106</v>
      </c>
      <c r="CT14" s="14">
        <f>'CSDDRD (SD)'!BE14</f>
        <v>5</v>
      </c>
      <c r="CU14" s="14">
        <f>'CSDDRD (SD)'!BF14</f>
        <v>0</v>
      </c>
      <c r="CV14" s="14">
        <f>CV7*$K$8*'CSDDRD (SD)'!$B$1</f>
        <v>1383.5348467228198</v>
      </c>
      <c r="CW14" s="14">
        <f>CW7*$K$8*'CSDDRD (SD)'!$B$1</f>
        <v>204.00471837405755</v>
      </c>
      <c r="CX14" s="14">
        <f>CX7*$K$8*'CSDDRD (SD)'!$B$1</f>
        <v>198.2176623699475</v>
      </c>
      <c r="CY14" s="14">
        <f>CY7*$K$8*'CSDDRD (SD)'!$B$1</f>
        <v>112.4127077555455</v>
      </c>
      <c r="CZ14" s="14">
        <f>CZ7*$K$8*'CSDDRD (SD)'!$B$1</f>
        <v>0</v>
      </c>
      <c r="DA14" s="14">
        <f>DA7*$K$8*'CSDDRD (SD)'!$B$1</f>
        <v>0</v>
      </c>
      <c r="DD14" s="11"/>
      <c r="DE14" s="11"/>
      <c r="DF14" s="11"/>
      <c r="DG14" s="11"/>
      <c r="DH14" s="11"/>
      <c r="DI14" s="11"/>
      <c r="DJ14" s="11"/>
      <c r="DK14" s="11"/>
    </row>
    <row r="15" spans="1:115">
      <c r="A15" s="9" t="str">
        <f>'CSDDRD (SD)'!A15</f>
        <v>Canada</v>
      </c>
      <c r="B15" s="14">
        <f>SUM(B10:B14)</f>
        <v>1271</v>
      </c>
      <c r="C15" s="14">
        <f>SUM(C10:C14)</f>
        <v>2882</v>
      </c>
      <c r="D15" s="14">
        <f>SUM(D10:D14)</f>
        <v>5404</v>
      </c>
      <c r="E15" s="14">
        <f>SUM(E10:E14)</f>
        <v>2703</v>
      </c>
      <c r="F15" s="14">
        <f>SUM(F10:F14)</f>
        <v>1770</v>
      </c>
      <c r="G15" s="14">
        <f>G8*'CSDDRD (SD)'!$B$1</f>
        <v>1381.4878299628101</v>
      </c>
      <c r="H15" s="14">
        <f>H8*'CSDDRD (SD)'!$B$1</f>
        <v>3156.8280221035302</v>
      </c>
      <c r="I15" s="14">
        <f>I8*'CSDDRD (SD)'!$B$1</f>
        <v>5682.5895420648812</v>
      </c>
      <c r="J15" s="14">
        <f>J8*'CSDDRD (SD)'!$B$1</f>
        <v>2880.9246706464091</v>
      </c>
      <c r="K15" s="14">
        <f>K8*'CSDDRD (SD)'!$B$1</f>
        <v>1898.16993522237</v>
      </c>
      <c r="L15" s="12" t="str">
        <f t="shared" si="12"/>
        <v>Canada</v>
      </c>
      <c r="M15" s="14">
        <f t="shared" ref="M15:R15" si="20">SUM(M10:M14)</f>
        <v>1936</v>
      </c>
      <c r="N15" s="14">
        <f t="shared" si="20"/>
        <v>4203</v>
      </c>
      <c r="O15" s="14">
        <f t="shared" si="20"/>
        <v>2629</v>
      </c>
      <c r="P15" s="14">
        <f t="shared" si="20"/>
        <v>2502</v>
      </c>
      <c r="Q15" s="14">
        <f t="shared" si="20"/>
        <v>2760</v>
      </c>
      <c r="R15" s="14">
        <f t="shared" si="20"/>
        <v>0</v>
      </c>
      <c r="S15" s="14">
        <f t="shared" ref="S15:X15" si="21">SUM(S10:S14)</f>
        <v>2192.5423361472331</v>
      </c>
      <c r="T15" s="14">
        <f t="shared" si="21"/>
        <v>4383.7194598364003</v>
      </c>
      <c r="U15" s="14">
        <f t="shared" si="21"/>
        <v>2826.0529332261285</v>
      </c>
      <c r="V15" s="14">
        <f t="shared" si="21"/>
        <v>2650.7191591544179</v>
      </c>
      <c r="W15" s="14">
        <f t="shared" si="21"/>
        <v>2946.9661116358225</v>
      </c>
      <c r="X15" s="14">
        <f t="shared" si="21"/>
        <v>0</v>
      </c>
      <c r="Y15" s="12" t="str">
        <f t="shared" si="13"/>
        <v>Canada</v>
      </c>
      <c r="Z15" s="14">
        <f t="shared" ref="Z15:AG15" si="22">SUM(Z10:Z14)</f>
        <v>972</v>
      </c>
      <c r="AA15" s="14">
        <f t="shared" si="22"/>
        <v>3765</v>
      </c>
      <c r="AB15" s="14">
        <f t="shared" si="22"/>
        <v>1880</v>
      </c>
      <c r="AC15" s="14">
        <f t="shared" si="22"/>
        <v>7413</v>
      </c>
      <c r="AD15" s="14">
        <f t="shared" si="22"/>
        <v>2109.9094648093396</v>
      </c>
      <c r="AE15" s="14">
        <f t="shared" si="22"/>
        <v>5603.1543874193276</v>
      </c>
      <c r="AF15" s="14">
        <f t="shared" si="22"/>
        <v>2413.706762071386</v>
      </c>
      <c r="AG15" s="14">
        <f t="shared" si="22"/>
        <v>4873.2293856999486</v>
      </c>
      <c r="AH15" s="12" t="str">
        <f t="shared" si="14"/>
        <v>Canada</v>
      </c>
      <c r="AI15" s="14">
        <f t="shared" ref="AI15:AP15" si="23">SUM(AI10:AI14)</f>
        <v>8469</v>
      </c>
      <c r="AJ15" s="14">
        <f t="shared" si="23"/>
        <v>892</v>
      </c>
      <c r="AK15" s="14">
        <f t="shared" si="23"/>
        <v>4669</v>
      </c>
      <c r="AL15" s="14">
        <f t="shared" si="23"/>
        <v>0</v>
      </c>
      <c r="AM15" s="14">
        <f t="shared" si="23"/>
        <v>8610.9477419532486</v>
      </c>
      <c r="AN15" s="14">
        <f t="shared" si="23"/>
        <v>1734.1923151848234</v>
      </c>
      <c r="AO15" s="14">
        <f t="shared" si="23"/>
        <v>4654.8599428619309</v>
      </c>
      <c r="AP15" s="14">
        <f t="shared" si="23"/>
        <v>0</v>
      </c>
      <c r="AQ15" s="12" t="str">
        <f t="shared" si="15"/>
        <v>Canada</v>
      </c>
      <c r="AR15" s="14">
        <f t="shared" ref="AR15:AW15" si="24">SUM(AR10:AR14)</f>
        <v>6515</v>
      </c>
      <c r="AS15" s="14">
        <f t="shared" si="24"/>
        <v>324</v>
      </c>
      <c r="AT15" s="14">
        <f t="shared" si="24"/>
        <v>7191</v>
      </c>
      <c r="AU15" s="14">
        <f t="shared" si="24"/>
        <v>7116.4095355339532</v>
      </c>
      <c r="AV15" s="14">
        <f t="shared" si="24"/>
        <v>338.16519465653931</v>
      </c>
      <c r="AW15" s="14">
        <f t="shared" si="24"/>
        <v>7545.4252698095088</v>
      </c>
      <c r="AX15" s="12" t="str">
        <f t="shared" si="16"/>
        <v>Canada</v>
      </c>
      <c r="AY15" s="14">
        <f t="shared" ref="AY15:BG15" si="25">SUM(AY10:AY14)</f>
        <v>56</v>
      </c>
      <c r="AZ15" s="14">
        <f t="shared" si="25"/>
        <v>52</v>
      </c>
      <c r="BA15" s="14">
        <f t="shared" si="25"/>
        <v>289</v>
      </c>
      <c r="BB15" s="14">
        <f t="shared" si="25"/>
        <v>153</v>
      </c>
      <c r="BC15" s="14">
        <f t="shared" si="25"/>
        <v>777</v>
      </c>
      <c r="BD15" s="14">
        <f t="shared" si="25"/>
        <v>12379</v>
      </c>
      <c r="BE15" s="14">
        <f t="shared" si="25"/>
        <v>252</v>
      </c>
      <c r="BF15" s="14">
        <f t="shared" si="25"/>
        <v>55</v>
      </c>
      <c r="BG15" s="14">
        <f t="shared" si="25"/>
        <v>17</v>
      </c>
      <c r="BH15" s="14">
        <f>SUM(BH10:BH14)</f>
        <v>1047.7436317596321</v>
      </c>
      <c r="BI15" s="14">
        <f t="shared" ref="BI15:BP15" si="26">SUM(BI10:BI14)</f>
        <v>240.30877508089074</v>
      </c>
      <c r="BJ15" s="14">
        <f t="shared" si="26"/>
        <v>1765.9889443640061</v>
      </c>
      <c r="BK15" s="14">
        <f t="shared" si="26"/>
        <v>936.29862420605104</v>
      </c>
      <c r="BL15" s="14">
        <f t="shared" si="26"/>
        <v>5096.2456877344175</v>
      </c>
      <c r="BM15" s="14">
        <f t="shared" si="26"/>
        <v>2998.5268451432562</v>
      </c>
      <c r="BN15" s="14">
        <f t="shared" si="26"/>
        <v>1882.5015297621428</v>
      </c>
      <c r="BO15" s="14">
        <f t="shared" si="26"/>
        <v>761.61876982504032</v>
      </c>
      <c r="BP15" s="14">
        <f t="shared" si="26"/>
        <v>270.76719212456362</v>
      </c>
      <c r="BQ15" s="12" t="str">
        <f t="shared" si="17"/>
        <v>Canada</v>
      </c>
      <c r="BR15" s="14">
        <f t="shared" ref="BR15:BW15" si="27">SUM(BR10:BR14)</f>
        <v>0</v>
      </c>
      <c r="BS15" s="14">
        <f t="shared" si="27"/>
        <v>3333</v>
      </c>
      <c r="BT15" s="14">
        <f t="shared" si="27"/>
        <v>6206</v>
      </c>
      <c r="BU15" s="14">
        <f t="shared" si="27"/>
        <v>2834</v>
      </c>
      <c r="BV15" s="14">
        <f t="shared" si="27"/>
        <v>737</v>
      </c>
      <c r="BW15" s="14">
        <f t="shared" si="27"/>
        <v>920</v>
      </c>
      <c r="BX15" s="14">
        <f t="shared" ref="BX15:CC15" si="28">SUM(BX10:BX14)</f>
        <v>0</v>
      </c>
      <c r="BY15" s="14">
        <f t="shared" si="28"/>
        <v>3702.0673770978538</v>
      </c>
      <c r="BZ15" s="14">
        <f t="shared" si="28"/>
        <v>6345.9800395113161</v>
      </c>
      <c r="CA15" s="14">
        <f t="shared" si="28"/>
        <v>3264.982030311573</v>
      </c>
      <c r="CB15" s="14">
        <f t="shared" si="28"/>
        <v>761.68167405076179</v>
      </c>
      <c r="CC15" s="14">
        <f t="shared" si="28"/>
        <v>925.28887902849681</v>
      </c>
      <c r="CD15" s="12" t="str">
        <f t="shared" si="18"/>
        <v>Canada</v>
      </c>
      <c r="CE15" s="14">
        <f t="shared" ref="CE15:CN15" si="29">SUM(CE10:CE14)</f>
        <v>4057</v>
      </c>
      <c r="CF15" s="14">
        <f t="shared" si="29"/>
        <v>7929</v>
      </c>
      <c r="CG15" s="14">
        <f t="shared" si="29"/>
        <v>1665</v>
      </c>
      <c r="CH15" s="14">
        <f t="shared" si="29"/>
        <v>379</v>
      </c>
      <c r="CI15" s="14">
        <f t="shared" si="29"/>
        <v>0</v>
      </c>
      <c r="CJ15" s="14">
        <f t="shared" si="29"/>
        <v>4219.3028409307926</v>
      </c>
      <c r="CK15" s="14">
        <f t="shared" si="29"/>
        <v>8182.6310448801405</v>
      </c>
      <c r="CL15" s="14">
        <f t="shared" si="29"/>
        <v>1703.9354382276902</v>
      </c>
      <c r="CM15" s="14">
        <f t="shared" si="29"/>
        <v>894.13067596137876</v>
      </c>
      <c r="CN15" s="14">
        <f t="shared" si="29"/>
        <v>0</v>
      </c>
      <c r="CO15" s="12" t="str">
        <f t="shared" si="19"/>
        <v>Canada</v>
      </c>
      <c r="CP15" s="14">
        <f>SUM(CP10:CP14)</f>
        <v>9866</v>
      </c>
      <c r="CQ15" s="14">
        <f>SUM(CQ10:CQ14)</f>
        <v>3156</v>
      </c>
      <c r="CR15" s="14">
        <f>SUM(CR10:CR14)</f>
        <v>229</v>
      </c>
      <c r="CS15" s="14">
        <f>SUM(CS10:CS14)</f>
        <v>723</v>
      </c>
      <c r="CT15" s="14">
        <f>SUM(CT10:CT14)</f>
        <v>51</v>
      </c>
      <c r="CU15" s="14">
        <f t="shared" ref="CU15:DA15" si="30">SUM(CU10:CU14)</f>
        <v>5</v>
      </c>
      <c r="CV15" s="14">
        <f t="shared" si="30"/>
        <v>10555.576975865375</v>
      </c>
      <c r="CW15" s="14">
        <f t="shared" si="30"/>
        <v>3032.8459468027791</v>
      </c>
      <c r="CX15" s="14">
        <f t="shared" si="30"/>
        <v>775.286846120885</v>
      </c>
      <c r="CY15" s="14">
        <f t="shared" si="30"/>
        <v>636.29023121096225</v>
      </c>
      <c r="CZ15" s="14">
        <f t="shared" si="30"/>
        <v>0</v>
      </c>
      <c r="DA15" s="14">
        <f t="shared" si="30"/>
        <v>0</v>
      </c>
      <c r="DD15" s="11"/>
      <c r="DE15" s="11"/>
      <c r="DF15" s="11"/>
      <c r="DG15" s="11"/>
      <c r="DH15" s="11"/>
      <c r="DI15" s="11"/>
      <c r="DJ15" s="11"/>
      <c r="DK15" s="11"/>
    </row>
    <row r="17" spans="2:11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5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5"/>
      <c r="Z17" s="11"/>
      <c r="AA17" s="11"/>
      <c r="AB17" s="11"/>
      <c r="AC17" s="11"/>
      <c r="AD17" s="11"/>
      <c r="AE17" s="11"/>
      <c r="AF17" s="11"/>
      <c r="AG17" s="11"/>
      <c r="AH17" s="15"/>
      <c r="AI17" s="11"/>
      <c r="AJ17" s="11"/>
      <c r="AK17" s="11"/>
      <c r="AL17" s="11"/>
      <c r="AM17" s="11"/>
      <c r="AN17" s="11"/>
      <c r="AO17" s="11"/>
      <c r="AP17" s="11"/>
      <c r="AQ17" s="15"/>
      <c r="AR17" s="11"/>
      <c r="AS17" s="11"/>
      <c r="AT17" s="11"/>
      <c r="AU17" s="11"/>
      <c r="AV17" s="11"/>
      <c r="AW17" s="11"/>
      <c r="AX17" s="15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5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5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5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D17" s="11"/>
      <c r="DE17" s="11"/>
      <c r="DF17" s="11"/>
      <c r="DG17" s="11"/>
      <c r="DH17" s="11"/>
      <c r="DI17" s="11"/>
      <c r="DJ17" s="11"/>
      <c r="DK17" s="11"/>
    </row>
    <row r="18" spans="2:11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5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5"/>
      <c r="Z18" s="11"/>
      <c r="AA18" s="11"/>
      <c r="AB18" s="11"/>
      <c r="AC18" s="11"/>
      <c r="AD18" s="11"/>
      <c r="AE18" s="11"/>
      <c r="AF18" s="11"/>
      <c r="AG18" s="11"/>
      <c r="AH18" s="15"/>
      <c r="AI18" s="11"/>
      <c r="AJ18" s="11"/>
      <c r="AK18" s="11"/>
      <c r="AL18" s="11"/>
      <c r="AM18" s="11"/>
      <c r="AN18" s="11"/>
      <c r="AO18" s="11"/>
      <c r="AP18" s="11"/>
      <c r="AQ18" s="15"/>
      <c r="AR18" s="11"/>
      <c r="AS18" s="11"/>
      <c r="AT18" s="11"/>
      <c r="AU18" s="11"/>
      <c r="AV18" s="11"/>
      <c r="AW18" s="11"/>
      <c r="AX18" s="15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5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5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5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D18" s="11"/>
      <c r="DE18" s="11"/>
      <c r="DF18" s="11"/>
      <c r="DG18" s="11"/>
      <c r="DH18" s="11"/>
      <c r="DI18" s="11"/>
      <c r="DJ18" s="11"/>
      <c r="DK18" s="11"/>
    </row>
    <row r="19" spans="2:11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5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5"/>
      <c r="Z19" s="11"/>
      <c r="AA19" s="11"/>
      <c r="AB19" s="11"/>
      <c r="AC19" s="11"/>
      <c r="AD19" s="11"/>
      <c r="AE19" s="11"/>
      <c r="AF19" s="11"/>
      <c r="AG19" s="11"/>
      <c r="AH19" s="15"/>
      <c r="AI19" s="11"/>
      <c r="AJ19" s="18"/>
      <c r="AK19" s="11"/>
      <c r="AL19" s="11"/>
      <c r="AM19" s="11"/>
      <c r="AN19" s="11"/>
      <c r="AO19" s="11"/>
      <c r="AP19" s="11"/>
      <c r="AQ19" s="15"/>
      <c r="AR19" s="11"/>
      <c r="AS19" s="11"/>
      <c r="AT19" s="11"/>
      <c r="AU19" s="11"/>
      <c r="AV19" s="11"/>
      <c r="AW19" s="11"/>
      <c r="AX19" s="15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5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5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5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D19" s="11"/>
      <c r="DE19" s="11"/>
      <c r="DF19" s="11"/>
      <c r="DG19" s="11"/>
      <c r="DH19" s="11"/>
      <c r="DI19" s="11"/>
      <c r="DJ19" s="11"/>
      <c r="DK19" s="11"/>
    </row>
    <row r="20" spans="2:11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5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5"/>
      <c r="Z20" s="11"/>
      <c r="AA20" s="11"/>
      <c r="AB20" s="11"/>
      <c r="AC20" s="11"/>
      <c r="AD20" s="11"/>
      <c r="AE20" s="11"/>
      <c r="AF20" s="11"/>
      <c r="AG20" s="11"/>
      <c r="AH20" s="15"/>
      <c r="AI20" s="11"/>
      <c r="AJ20" s="11"/>
      <c r="AK20" s="11"/>
      <c r="AL20" s="11"/>
      <c r="AM20" s="11"/>
      <c r="AN20" s="11"/>
      <c r="AO20" s="11"/>
      <c r="AP20" s="11"/>
      <c r="AQ20" s="15"/>
      <c r="AR20" s="11"/>
      <c r="AS20" s="11"/>
      <c r="AT20" s="11"/>
      <c r="AU20" s="11"/>
      <c r="AV20" s="11"/>
      <c r="AW20" s="11"/>
      <c r="AX20" s="15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5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5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5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D20" s="11"/>
      <c r="DE20" s="11"/>
      <c r="DF20" s="11"/>
      <c r="DG20" s="11"/>
      <c r="DH20" s="11"/>
      <c r="DI20" s="11"/>
      <c r="DJ20" s="11"/>
      <c r="DK20" s="11"/>
    </row>
    <row r="21" spans="2:11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5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5"/>
      <c r="Z21" s="11"/>
      <c r="AA21" s="11"/>
      <c r="AB21" s="11"/>
      <c r="AC21" s="11"/>
      <c r="AD21" s="11"/>
      <c r="AE21" s="11"/>
      <c r="AF21" s="11"/>
      <c r="AG21" s="11"/>
      <c r="AH21" s="15"/>
      <c r="AI21" s="11"/>
      <c r="AJ21" s="11"/>
      <c r="AK21" s="11"/>
      <c r="AL21" s="11"/>
      <c r="AM21" s="11"/>
      <c r="AN21" s="11"/>
      <c r="AO21" s="11"/>
      <c r="AP21" s="11"/>
      <c r="AQ21" s="15"/>
      <c r="AR21" s="11"/>
      <c r="AS21" s="11"/>
      <c r="AT21" s="11"/>
      <c r="AU21" s="11"/>
      <c r="AV21" s="11"/>
      <c r="AW21" s="11"/>
      <c r="AX21" s="15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5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5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5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D21" s="11"/>
      <c r="DE21" s="11"/>
      <c r="DF21" s="11"/>
      <c r="DG21" s="11"/>
      <c r="DH21" s="11"/>
      <c r="DI21" s="11"/>
      <c r="DJ21" s="11"/>
      <c r="DK21" s="11"/>
    </row>
    <row r="22" spans="2:11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5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5"/>
      <c r="Z22" s="11"/>
      <c r="AA22" s="11"/>
      <c r="AB22" s="11"/>
      <c r="AC22" s="11"/>
      <c r="AD22" s="11"/>
      <c r="AE22" s="11"/>
      <c r="AF22" s="11"/>
      <c r="AG22" s="11"/>
      <c r="AH22" s="15"/>
      <c r="AI22" s="11"/>
      <c r="AJ22" s="11"/>
      <c r="AK22" s="11"/>
      <c r="AL22" s="11"/>
      <c r="AM22" s="11"/>
      <c r="AN22" s="11"/>
      <c r="AO22" s="11"/>
      <c r="AP22" s="11"/>
      <c r="AQ22" s="15"/>
      <c r="AR22" s="11"/>
      <c r="AS22" s="11"/>
      <c r="AT22" s="11"/>
      <c r="AU22" s="11"/>
      <c r="AV22" s="11"/>
      <c r="AW22" s="11"/>
      <c r="AX22" s="15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5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5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5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D22" s="11"/>
      <c r="DE22" s="11"/>
      <c r="DF22" s="11"/>
      <c r="DG22" s="11"/>
      <c r="DH22" s="11"/>
      <c r="DI22" s="11"/>
      <c r="DJ22" s="11"/>
      <c r="DK22" s="11"/>
    </row>
    <row r="24" spans="2:11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5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5"/>
      <c r="Z24" s="11"/>
      <c r="AA24" s="11"/>
      <c r="AB24" s="11"/>
      <c r="AC24" s="11"/>
      <c r="AD24" s="11"/>
      <c r="AE24" s="11"/>
      <c r="AF24" s="11"/>
      <c r="AG24" s="11"/>
      <c r="AH24" s="15"/>
      <c r="AI24" s="11"/>
      <c r="AJ24" s="11"/>
      <c r="AK24" s="11"/>
      <c r="AL24" s="11"/>
      <c r="AM24" s="11"/>
      <c r="AN24" s="11"/>
      <c r="AO24" s="11"/>
      <c r="AP24" s="11"/>
      <c r="AQ24" s="15"/>
      <c r="AR24" s="11"/>
      <c r="AS24" s="11"/>
      <c r="AT24" s="11"/>
      <c r="AU24" s="11"/>
      <c r="AV24" s="11"/>
      <c r="AW24" s="11"/>
      <c r="AX24" s="15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5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5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5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D24" s="11"/>
      <c r="DE24" s="11"/>
      <c r="DF24" s="11"/>
      <c r="DG24" s="11"/>
      <c r="DH24" s="11"/>
      <c r="DI24" s="11"/>
      <c r="DJ24" s="11"/>
      <c r="DK24" s="11"/>
    </row>
    <row r="25" spans="2:11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5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5"/>
      <c r="Z25" s="11"/>
      <c r="AA25" s="11"/>
      <c r="AB25" s="11"/>
      <c r="AC25" s="11"/>
      <c r="AD25" s="11"/>
      <c r="AE25" s="11"/>
      <c r="AF25" s="11"/>
      <c r="AG25" s="11"/>
      <c r="AH25" s="15"/>
      <c r="AI25" s="11"/>
      <c r="AJ25" s="11"/>
      <c r="AK25" s="11"/>
      <c r="AL25" s="11"/>
      <c r="AM25" s="11"/>
      <c r="AN25" s="11"/>
      <c r="AO25" s="11"/>
      <c r="AP25" s="11"/>
      <c r="AQ25" s="15"/>
      <c r="AR25" s="11"/>
      <c r="AS25" s="11"/>
      <c r="AT25" s="11"/>
      <c r="AU25" s="11"/>
      <c r="AV25" s="11"/>
      <c r="AW25" s="11"/>
      <c r="AX25" s="15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5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5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5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D25" s="11"/>
      <c r="DE25" s="11"/>
      <c r="DF25" s="11"/>
      <c r="DG25" s="11"/>
      <c r="DH25" s="11"/>
      <c r="DI25" s="11"/>
      <c r="DJ25" s="11"/>
      <c r="DK25" s="11"/>
    </row>
    <row r="26" spans="2:1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5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5"/>
      <c r="Z26" s="11"/>
      <c r="AA26" s="11"/>
      <c r="AB26" s="11"/>
      <c r="AC26" s="11"/>
      <c r="AD26" s="11"/>
      <c r="AE26" s="11"/>
      <c r="AF26" s="11"/>
      <c r="AG26" s="11"/>
      <c r="AH26" s="15"/>
      <c r="AI26" s="11"/>
      <c r="AJ26" s="11"/>
      <c r="AK26" s="11"/>
      <c r="AL26" s="11"/>
      <c r="AM26" s="11"/>
      <c r="AN26" s="11"/>
      <c r="AO26" s="11"/>
      <c r="AP26" s="11"/>
      <c r="AQ26" s="15"/>
      <c r="AR26" s="11"/>
      <c r="AS26" s="11"/>
      <c r="AT26" s="11"/>
      <c r="AU26" s="11"/>
      <c r="AV26" s="11"/>
      <c r="AW26" s="11"/>
      <c r="AX26" s="15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5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5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5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D26" s="11"/>
      <c r="DE26" s="11"/>
      <c r="DF26" s="11"/>
      <c r="DG26" s="11"/>
      <c r="DH26" s="11"/>
      <c r="DI26" s="11"/>
      <c r="DJ26" s="11"/>
      <c r="DK26" s="11"/>
    </row>
    <row r="27" spans="2:1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5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5"/>
      <c r="Z27" s="11"/>
      <c r="AA27" s="11"/>
      <c r="AB27" s="11"/>
      <c r="AC27" s="11"/>
      <c r="AD27" s="11"/>
      <c r="AE27" s="11"/>
      <c r="AF27" s="11"/>
      <c r="AG27" s="11"/>
      <c r="AH27" s="15"/>
      <c r="AI27" s="11"/>
      <c r="AJ27" s="11"/>
      <c r="AK27" s="11"/>
      <c r="AL27" s="11"/>
      <c r="AM27" s="11"/>
      <c r="AN27" s="11"/>
      <c r="AO27" s="11"/>
      <c r="AP27" s="11"/>
      <c r="AQ27" s="15"/>
      <c r="AR27" s="11"/>
      <c r="AS27" s="11"/>
      <c r="AT27" s="11"/>
      <c r="AU27" s="11"/>
      <c r="AV27" s="11"/>
      <c r="AW27" s="11"/>
      <c r="AX27" s="15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5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5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5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D27" s="11"/>
      <c r="DE27" s="11"/>
      <c r="DF27" s="11"/>
      <c r="DG27" s="11"/>
      <c r="DH27" s="11"/>
      <c r="DI27" s="11"/>
      <c r="DJ27" s="11"/>
      <c r="DK27" s="11"/>
    </row>
    <row r="28" spans="2:1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5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5"/>
      <c r="Z28" s="11"/>
      <c r="AA28" s="11"/>
      <c r="AB28" s="11"/>
      <c r="AC28" s="11"/>
      <c r="AD28" s="11"/>
      <c r="AE28" s="11"/>
      <c r="AF28" s="11"/>
      <c r="AG28" s="11"/>
      <c r="AH28" s="15"/>
      <c r="AI28" s="11"/>
      <c r="AJ28" s="11"/>
      <c r="AK28" s="11"/>
      <c r="AL28" s="11"/>
      <c r="AM28" s="11"/>
      <c r="AN28" s="11"/>
      <c r="AO28" s="11"/>
      <c r="AP28" s="11"/>
      <c r="AQ28" s="15"/>
      <c r="AR28" s="11"/>
      <c r="AS28" s="11"/>
      <c r="AT28" s="11"/>
      <c r="AU28" s="11"/>
      <c r="AV28" s="11"/>
      <c r="AW28" s="11"/>
      <c r="AX28" s="15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5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5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5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D28" s="11"/>
      <c r="DE28" s="11"/>
      <c r="DF28" s="11"/>
      <c r="DG28" s="11"/>
      <c r="DH28" s="11"/>
      <c r="DI28" s="11"/>
      <c r="DJ28" s="11"/>
      <c r="DK28" s="11"/>
    </row>
    <row r="29" spans="2:1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5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5"/>
      <c r="Z29" s="11"/>
      <c r="AA29" s="11"/>
      <c r="AB29" s="11"/>
      <c r="AC29" s="11"/>
      <c r="AD29" s="11"/>
      <c r="AE29" s="11"/>
      <c r="AF29" s="11"/>
      <c r="AG29" s="11"/>
      <c r="AH29" s="15"/>
      <c r="AI29" s="11"/>
      <c r="AJ29" s="11"/>
      <c r="AK29" s="11"/>
      <c r="AL29" s="11"/>
      <c r="AM29" s="11"/>
      <c r="AN29" s="11"/>
      <c r="AO29" s="11"/>
      <c r="AP29" s="11"/>
      <c r="AQ29" s="15"/>
      <c r="AR29" s="11"/>
      <c r="AS29" s="11"/>
      <c r="AT29" s="11"/>
      <c r="AU29" s="11"/>
      <c r="AV29" s="11"/>
      <c r="AW29" s="11"/>
      <c r="AX29" s="15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5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5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5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D29" s="11"/>
      <c r="DE29" s="11"/>
      <c r="DF29" s="11"/>
      <c r="DG29" s="11"/>
      <c r="DH29" s="11"/>
      <c r="DI29" s="11"/>
      <c r="DJ29" s="11"/>
      <c r="DK29" s="11"/>
    </row>
    <row r="31" spans="2:11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5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5"/>
      <c r="Z31" s="11"/>
      <c r="AA31" s="11"/>
      <c r="AB31" s="11"/>
      <c r="AC31" s="11"/>
      <c r="AD31" s="11"/>
      <c r="AE31" s="11"/>
      <c r="AF31" s="11"/>
      <c r="AG31" s="11"/>
      <c r="AH31" s="15"/>
      <c r="AI31" s="11"/>
      <c r="AJ31" s="11"/>
      <c r="AK31" s="11"/>
      <c r="AL31" s="11"/>
      <c r="AM31" s="11"/>
      <c r="AN31" s="11"/>
      <c r="AO31" s="11"/>
      <c r="AP31" s="11"/>
      <c r="AQ31" s="15"/>
      <c r="AR31" s="11"/>
      <c r="AS31" s="11"/>
      <c r="AT31" s="11"/>
      <c r="AU31" s="11"/>
      <c r="AV31" s="11"/>
      <c r="AW31" s="11"/>
      <c r="AX31" s="15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5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5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5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D31" s="11"/>
      <c r="DE31" s="11"/>
      <c r="DF31" s="11"/>
      <c r="DG31" s="11"/>
      <c r="DH31" s="11"/>
      <c r="DI31" s="11"/>
      <c r="DJ31" s="11"/>
      <c r="DK31" s="11"/>
    </row>
    <row r="32" spans="2:11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5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5"/>
      <c r="Z32" s="11"/>
      <c r="AA32" s="11"/>
      <c r="AB32" s="11"/>
      <c r="AC32" s="11"/>
      <c r="AD32" s="11"/>
      <c r="AE32" s="11"/>
      <c r="AF32" s="11"/>
      <c r="AG32" s="11"/>
      <c r="AH32" s="15"/>
      <c r="AI32" s="11"/>
      <c r="AJ32" s="11"/>
      <c r="AK32" s="11"/>
      <c r="AL32" s="11"/>
      <c r="AM32" s="11"/>
      <c r="AN32" s="11"/>
      <c r="AO32" s="11"/>
      <c r="AP32" s="11"/>
      <c r="AQ32" s="15"/>
      <c r="AR32" s="11"/>
      <c r="AS32" s="11"/>
      <c r="AT32" s="11"/>
      <c r="AU32" s="11"/>
      <c r="AV32" s="11"/>
      <c r="AW32" s="11"/>
      <c r="AX32" s="15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5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5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5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D32" s="11"/>
      <c r="DE32" s="11"/>
      <c r="DF32" s="11"/>
      <c r="DG32" s="11"/>
      <c r="DH32" s="11"/>
      <c r="DI32" s="11"/>
      <c r="DJ32" s="11"/>
      <c r="DK32" s="11"/>
    </row>
    <row r="33" spans="2:11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5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5"/>
      <c r="Z33" s="11"/>
      <c r="AA33" s="11"/>
      <c r="AB33" s="11"/>
      <c r="AC33" s="11"/>
      <c r="AD33" s="11"/>
      <c r="AE33" s="11"/>
      <c r="AF33" s="11"/>
      <c r="AG33" s="11"/>
      <c r="AH33" s="15"/>
      <c r="AI33" s="11"/>
      <c r="AJ33" s="11"/>
      <c r="AK33" s="11"/>
      <c r="AL33" s="11"/>
      <c r="AM33" s="11"/>
      <c r="AN33" s="11"/>
      <c r="AO33" s="11"/>
      <c r="AP33" s="11"/>
      <c r="AQ33" s="15"/>
      <c r="AR33" s="11"/>
      <c r="AS33" s="11"/>
      <c r="AT33" s="11"/>
      <c r="AU33" s="11"/>
      <c r="AV33" s="11"/>
      <c r="AW33" s="11"/>
      <c r="AX33" s="15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5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5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5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D33" s="11"/>
      <c r="DE33" s="11"/>
      <c r="DF33" s="11"/>
      <c r="DG33" s="11"/>
      <c r="DH33" s="11"/>
      <c r="DI33" s="11"/>
      <c r="DJ33" s="11"/>
      <c r="DK33" s="11"/>
    </row>
    <row r="34" spans="2:11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5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5"/>
      <c r="Z34" s="11"/>
      <c r="AA34" s="11"/>
      <c r="AB34" s="11"/>
      <c r="AC34" s="11"/>
      <c r="AD34" s="11"/>
      <c r="AE34" s="11"/>
      <c r="AF34" s="11"/>
      <c r="AG34" s="11"/>
      <c r="AH34" s="15"/>
      <c r="AI34" s="11"/>
      <c r="AJ34" s="11"/>
      <c r="AK34" s="11"/>
      <c r="AL34" s="11"/>
      <c r="AM34" s="11"/>
      <c r="AN34" s="11"/>
      <c r="AO34" s="11"/>
      <c r="AP34" s="11"/>
      <c r="AQ34" s="15"/>
      <c r="AR34" s="11"/>
      <c r="AS34" s="11"/>
      <c r="AT34" s="11"/>
      <c r="AU34" s="11"/>
      <c r="AV34" s="11"/>
      <c r="AW34" s="11"/>
      <c r="AX34" s="15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5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5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5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D34" s="11"/>
      <c r="DE34" s="11"/>
      <c r="DF34" s="11"/>
      <c r="DG34" s="11"/>
      <c r="DH34" s="11"/>
      <c r="DI34" s="11"/>
      <c r="DJ34" s="11"/>
      <c r="DK34" s="11"/>
    </row>
    <row r="35" spans="2:11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5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5"/>
      <c r="Z35" s="11"/>
      <c r="AA35" s="11"/>
      <c r="AB35" s="11"/>
      <c r="AC35" s="11"/>
      <c r="AD35" s="11"/>
      <c r="AE35" s="11"/>
      <c r="AF35" s="11"/>
      <c r="AG35" s="11"/>
      <c r="AH35" s="15"/>
      <c r="AI35" s="11"/>
      <c r="AJ35" s="11"/>
      <c r="AK35" s="11"/>
      <c r="AL35" s="11"/>
      <c r="AM35" s="11"/>
      <c r="AN35" s="11"/>
      <c r="AO35" s="11"/>
      <c r="AP35" s="11"/>
      <c r="AQ35" s="15"/>
      <c r="AR35" s="11"/>
      <c r="AS35" s="11"/>
      <c r="AT35" s="11"/>
      <c r="AU35" s="11"/>
      <c r="AV35" s="11"/>
      <c r="AW35" s="11"/>
      <c r="AX35" s="15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5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5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5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D35" s="11"/>
      <c r="DE35" s="11"/>
      <c r="DF35" s="11"/>
      <c r="DG35" s="11"/>
      <c r="DH35" s="11"/>
      <c r="DI35" s="11"/>
      <c r="DJ35" s="11"/>
      <c r="DK35" s="11"/>
    </row>
    <row r="36" spans="2:11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5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5"/>
      <c r="Z36" s="11"/>
      <c r="AA36" s="11"/>
      <c r="AB36" s="11"/>
      <c r="AC36" s="11"/>
      <c r="AD36" s="11"/>
      <c r="AE36" s="11"/>
      <c r="AF36" s="11"/>
      <c r="AG36" s="11"/>
      <c r="AH36" s="15"/>
      <c r="AI36" s="11"/>
      <c r="AJ36" s="11"/>
      <c r="AK36" s="11"/>
      <c r="AL36" s="11"/>
      <c r="AM36" s="11"/>
      <c r="AN36" s="11"/>
      <c r="AO36" s="11"/>
      <c r="AP36" s="11"/>
      <c r="AQ36" s="15"/>
      <c r="AR36" s="11"/>
      <c r="AS36" s="11"/>
      <c r="AT36" s="11"/>
      <c r="AU36" s="11"/>
      <c r="AV36" s="11"/>
      <c r="AW36" s="11"/>
      <c r="AX36" s="15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5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5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5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D36" s="11"/>
      <c r="DE36" s="11"/>
      <c r="DF36" s="11"/>
      <c r="DG36" s="11"/>
      <c r="DH36" s="11"/>
      <c r="DI36" s="11"/>
      <c r="DJ36" s="11"/>
      <c r="DK36" s="11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21</vt:i4>
      </vt:variant>
    </vt:vector>
  </HeadingPairs>
  <TitlesOfParts>
    <vt:vector size="24" baseType="lpstr">
      <vt:lpstr>CSDDRD (SD)</vt:lpstr>
      <vt:lpstr>SHEU-03 (SD)</vt:lpstr>
      <vt:lpstr>Ratios</vt:lpstr>
      <vt:lpstr>Vintage (1b)</vt:lpstr>
      <vt:lpstr>Vintage (2b)</vt:lpstr>
      <vt:lpstr>Vintage (1b) half size</vt:lpstr>
      <vt:lpstr>Vintage (2b) half size</vt:lpstr>
      <vt:lpstr>Area (1b)</vt:lpstr>
      <vt:lpstr>Area (2b)</vt:lpstr>
      <vt:lpstr>Area (2b) color</vt:lpstr>
      <vt:lpstr>Area (1b) half size</vt:lpstr>
      <vt:lpstr>Area (2b) half size</vt:lpstr>
      <vt:lpstr>Storeys (1b)</vt:lpstr>
      <vt:lpstr>Storeys (2b)</vt:lpstr>
      <vt:lpstr>DHW (1b)</vt:lpstr>
      <vt:lpstr>DHW (2b)</vt:lpstr>
      <vt:lpstr>Spc. Ht. (1b)</vt:lpstr>
      <vt:lpstr>Spc. Ht. (2b)</vt:lpstr>
      <vt:lpstr>Occ. (1b)</vt:lpstr>
      <vt:lpstr>Occ. (2b)</vt:lpstr>
      <vt:lpstr>Spc. Ht. Eq. (1c)</vt:lpstr>
      <vt:lpstr>Spc. Ht. Eq. (2c)</vt:lpstr>
      <vt:lpstr>Template (1)</vt:lpstr>
      <vt:lpstr>Template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lswan</dc:creator>
  <cp:lastModifiedBy>lswan</cp:lastModifiedBy>
  <cp:lastPrinted>2008-06-09T17:50:58Z</cp:lastPrinted>
  <dcterms:created xsi:type="dcterms:W3CDTF">2007-03-30T13:58:12Z</dcterms:created>
  <dcterms:modified xsi:type="dcterms:W3CDTF">2008-08-27T12:59:25Z</dcterms:modified>
</cp:coreProperties>
</file>